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nevillemiller/Desktop/Chargebacks Project/Project 1/"/>
    </mc:Choice>
  </mc:AlternateContent>
  <xr:revisionPtr revIDLastSave="0" documentId="8_{85C93274-3D18-4F40-AD28-4C8693E0078B}" xr6:coauthVersionLast="47" xr6:coauthVersionMax="47" xr10:uidLastSave="{00000000-0000-0000-0000-000000000000}"/>
  <bookViews>
    <workbookView xWindow="0" yWindow="780" windowWidth="28220" windowHeight="20260" activeTab="5" xr2:uid="{5FCA14C8-8CF0-4770-8D2D-2FB42D73A016}"/>
  </bookViews>
  <sheets>
    <sheet name="JAN" sheetId="1" r:id="rId1"/>
    <sheet name="FEB" sheetId="13" r:id="rId2"/>
    <sheet name="MAR" sheetId="15" r:id="rId3"/>
    <sheet name="MASTER" sheetId="17" r:id="rId4"/>
    <sheet name="ANALYSIS" sheetId="18" r:id="rId5"/>
    <sheet name="2025 DASHBOARD " sheetId="14" r:id="rId6"/>
  </sheets>
  <calcPr calcId="191029"/>
  <pivotCaches>
    <pivotCache cacheId="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7" l="1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I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R66" i="17"/>
  <c r="Q66" i="17"/>
  <c r="P66" i="17"/>
  <c r="O66" i="17"/>
  <c r="R65" i="17"/>
  <c r="Q65" i="17"/>
  <c r="P65" i="17"/>
  <c r="O65" i="17"/>
  <c r="R64" i="17"/>
  <c r="Q64" i="17"/>
  <c r="P64" i="17"/>
  <c r="O64" i="17"/>
  <c r="R63" i="17"/>
  <c r="Q63" i="17"/>
  <c r="P63" i="17"/>
  <c r="O63" i="17"/>
  <c r="R62" i="17"/>
  <c r="Q62" i="17"/>
  <c r="P62" i="17"/>
  <c r="O62" i="17"/>
  <c r="R61" i="17"/>
  <c r="Q61" i="17"/>
  <c r="P61" i="17"/>
  <c r="O61" i="17"/>
  <c r="R60" i="17"/>
  <c r="Q60" i="17"/>
  <c r="P60" i="17"/>
  <c r="O60" i="17"/>
  <c r="R59" i="17"/>
  <c r="Q59" i="17"/>
  <c r="P59" i="17"/>
  <c r="O59" i="17"/>
  <c r="R58" i="17"/>
  <c r="Q58" i="17"/>
  <c r="P58" i="17"/>
  <c r="O58" i="17"/>
  <c r="R57" i="17"/>
  <c r="Q57" i="17"/>
  <c r="P57" i="17"/>
  <c r="O57" i="17"/>
  <c r="R56" i="17"/>
  <c r="Q56" i="17"/>
  <c r="P56" i="17"/>
  <c r="O56" i="17"/>
  <c r="R55" i="17"/>
  <c r="Q55" i="17"/>
  <c r="P55" i="17"/>
  <c r="O55" i="17"/>
  <c r="R54" i="17"/>
  <c r="Q54" i="17"/>
  <c r="P54" i="17"/>
  <c r="O54" i="17"/>
  <c r="R53" i="17"/>
  <c r="Q53" i="17"/>
  <c r="P53" i="17"/>
  <c r="O53" i="17"/>
  <c r="R52" i="17"/>
  <c r="Q52" i="17"/>
  <c r="P52" i="17"/>
  <c r="O52" i="17"/>
  <c r="R51" i="17"/>
  <c r="Q51" i="17"/>
  <c r="P51" i="17"/>
  <c r="O51" i="17"/>
  <c r="R50" i="17"/>
  <c r="Q50" i="17"/>
  <c r="P50" i="17"/>
  <c r="O50" i="17"/>
  <c r="R49" i="17"/>
  <c r="Q49" i="17"/>
  <c r="P49" i="17"/>
  <c r="O49" i="17"/>
  <c r="R48" i="17"/>
  <c r="Q48" i="17"/>
  <c r="P48" i="17"/>
  <c r="O48" i="17"/>
  <c r="R47" i="17"/>
  <c r="Q47" i="17"/>
  <c r="P47" i="17"/>
  <c r="O47" i="17"/>
  <c r="R46" i="17"/>
  <c r="Q46" i="17"/>
  <c r="P46" i="17"/>
  <c r="O46" i="17"/>
  <c r="R45" i="17"/>
  <c r="Q45" i="17"/>
  <c r="P45" i="17"/>
  <c r="O45" i="17"/>
  <c r="R44" i="17"/>
  <c r="Q44" i="17"/>
  <c r="P44" i="17"/>
  <c r="O44" i="17"/>
  <c r="R43" i="17"/>
  <c r="Q43" i="17"/>
  <c r="P43" i="17"/>
  <c r="O43" i="17"/>
  <c r="R42" i="17"/>
  <c r="Q42" i="17"/>
  <c r="P42" i="17"/>
  <c r="O42" i="17"/>
  <c r="R41" i="17"/>
  <c r="Q41" i="17"/>
  <c r="P41" i="17"/>
  <c r="O41" i="17"/>
  <c r="R40" i="17"/>
  <c r="Q40" i="17"/>
  <c r="P40" i="17"/>
  <c r="O40" i="17"/>
  <c r="R39" i="17"/>
  <c r="Q39" i="17"/>
  <c r="P39" i="17"/>
  <c r="O39" i="17"/>
  <c r="R38" i="17"/>
  <c r="Q38" i="17"/>
  <c r="P38" i="17"/>
  <c r="O38" i="17"/>
  <c r="R37" i="17"/>
  <c r="Q37" i="17"/>
  <c r="P37" i="17"/>
  <c r="O37" i="17"/>
  <c r="R36" i="17"/>
  <c r="Q36" i="17"/>
  <c r="P36" i="17"/>
  <c r="O36" i="17"/>
  <c r="R35" i="17"/>
  <c r="Q35" i="17"/>
  <c r="P35" i="17"/>
  <c r="O35" i="17"/>
  <c r="R34" i="17"/>
  <c r="Q34" i="17"/>
  <c r="P34" i="17"/>
  <c r="O34" i="17"/>
  <c r="R33" i="17"/>
  <c r="Q33" i="17"/>
  <c r="P33" i="17"/>
  <c r="O33" i="17"/>
  <c r="S26" i="17"/>
  <c r="R26" i="17"/>
  <c r="Q26" i="17"/>
  <c r="P26" i="17"/>
  <c r="S25" i="17"/>
  <c r="R25" i="17"/>
  <c r="Q25" i="17"/>
  <c r="P25" i="17"/>
  <c r="S24" i="17"/>
  <c r="R24" i="17"/>
  <c r="Q24" i="17"/>
  <c r="P24" i="17"/>
  <c r="S23" i="17"/>
  <c r="R23" i="17"/>
  <c r="Q23" i="17"/>
  <c r="P23" i="17"/>
  <c r="S22" i="17"/>
  <c r="R22" i="17"/>
  <c r="Q22" i="17"/>
  <c r="P22" i="17"/>
  <c r="S21" i="17"/>
  <c r="R21" i="17"/>
  <c r="Q21" i="17"/>
  <c r="P21" i="17"/>
  <c r="S20" i="17"/>
  <c r="R20" i="17"/>
  <c r="Q20" i="17"/>
  <c r="P20" i="17"/>
  <c r="S19" i="17"/>
  <c r="R19" i="17"/>
  <c r="Q19" i="17"/>
  <c r="P19" i="17"/>
  <c r="S18" i="17"/>
  <c r="R18" i="17"/>
  <c r="Q18" i="17"/>
  <c r="P18" i="17"/>
  <c r="S17" i="17"/>
  <c r="R17" i="17"/>
  <c r="Q17" i="17"/>
  <c r="P17" i="17"/>
  <c r="S16" i="17"/>
  <c r="R16" i="17"/>
  <c r="Q16" i="17"/>
  <c r="P16" i="17"/>
  <c r="S15" i="17"/>
  <c r="R15" i="17"/>
  <c r="Q15" i="17"/>
  <c r="P15" i="17"/>
  <c r="S14" i="17"/>
  <c r="R14" i="17"/>
  <c r="Q14" i="17"/>
  <c r="P14" i="17"/>
  <c r="S13" i="17"/>
  <c r="R13" i="17"/>
  <c r="Q13" i="17"/>
  <c r="P13" i="17"/>
  <c r="S12" i="17"/>
  <c r="R12" i="17"/>
  <c r="Q12" i="17"/>
  <c r="P12" i="17"/>
  <c r="S11" i="17"/>
  <c r="R11" i="17"/>
  <c r="Q11" i="17"/>
  <c r="P11" i="17"/>
  <c r="S10" i="17"/>
  <c r="R10" i="17"/>
  <c r="Q10" i="17"/>
  <c r="P10" i="17"/>
  <c r="S9" i="17"/>
  <c r="R9" i="17"/>
  <c r="Q9" i="17"/>
  <c r="P9" i="17"/>
  <c r="S8" i="17"/>
  <c r="R8" i="17"/>
  <c r="Q8" i="17"/>
  <c r="P8" i="17"/>
  <c r="S7" i="17"/>
  <c r="R7" i="17"/>
  <c r="Q7" i="17"/>
  <c r="P7" i="17"/>
  <c r="S6" i="17"/>
  <c r="R6" i="17"/>
  <c r="Q6" i="17"/>
  <c r="P6" i="17"/>
  <c r="M6" i="17"/>
  <c r="S5" i="17"/>
  <c r="R5" i="17"/>
  <c r="Q5" i="17"/>
  <c r="P5" i="17"/>
  <c r="M5" i="17"/>
  <c r="S4" i="17"/>
  <c r="R4" i="17"/>
  <c r="Q4" i="17"/>
  <c r="P4" i="17"/>
  <c r="M4" i="17"/>
  <c r="S3" i="17"/>
  <c r="R3" i="17"/>
  <c r="Q3" i="17"/>
  <c r="P3" i="17"/>
  <c r="S2" i="17"/>
  <c r="R2" i="17"/>
  <c r="Q2" i="17"/>
  <c r="P2" i="17"/>
  <c r="M2" i="17"/>
  <c r="T11" i="17" l="1"/>
  <c r="T15" i="17"/>
  <c r="T19" i="17"/>
  <c r="S39" i="17"/>
  <c r="T39" i="17" s="1"/>
  <c r="S44" i="17"/>
  <c r="T44" i="17" s="1"/>
  <c r="S43" i="17"/>
  <c r="T43" i="17" s="1"/>
  <c r="S56" i="17"/>
  <c r="T56" i="17" s="1"/>
  <c r="T20" i="17"/>
  <c r="Q27" i="17"/>
  <c r="T10" i="17"/>
  <c r="S60" i="17"/>
  <c r="T60" i="17" s="1"/>
  <c r="S64" i="17"/>
  <c r="T64" i="17" s="1"/>
  <c r="R31" i="17"/>
  <c r="M11" i="17"/>
  <c r="T5" i="17"/>
  <c r="S46" i="17"/>
  <c r="T46" i="17" s="1"/>
  <c r="T6" i="17"/>
  <c r="T12" i="17"/>
  <c r="T14" i="17"/>
  <c r="T18" i="17"/>
  <c r="S63" i="17"/>
  <c r="T63" i="17" s="1"/>
  <c r="S42" i="17"/>
  <c r="T42" i="17" s="1"/>
  <c r="S36" i="17"/>
  <c r="T36" i="17" s="1"/>
  <c r="S40" i="17"/>
  <c r="T40" i="17" s="1"/>
  <c r="S48" i="17"/>
  <c r="T48" i="17" s="1"/>
  <c r="T9" i="17"/>
  <c r="T21" i="17"/>
  <c r="Q67" i="17"/>
  <c r="S55" i="17"/>
  <c r="T55" i="17" s="1"/>
  <c r="R67" i="17"/>
  <c r="T4" i="17"/>
  <c r="P27" i="17"/>
  <c r="M9" i="17"/>
  <c r="T25" i="17"/>
  <c r="O31" i="17"/>
  <c r="S47" i="17"/>
  <c r="T47" i="17" s="1"/>
  <c r="S52" i="17"/>
  <c r="T52" i="17" s="1"/>
  <c r="R27" i="17"/>
  <c r="T7" i="17"/>
  <c r="T16" i="17"/>
  <c r="T22" i="17"/>
  <c r="T24" i="17"/>
  <c r="T26" i="17"/>
  <c r="S34" i="17"/>
  <c r="T34" i="17" s="1"/>
  <c r="S51" i="17"/>
  <c r="T51" i="17" s="1"/>
  <c r="S27" i="17"/>
  <c r="T8" i="17"/>
  <c r="T13" i="17"/>
  <c r="O67" i="17"/>
  <c r="S38" i="17"/>
  <c r="T38" i="17" s="1"/>
  <c r="T17" i="17"/>
  <c r="T23" i="17"/>
  <c r="P67" i="17"/>
  <c r="S35" i="17"/>
  <c r="T35" i="17" s="1"/>
  <c r="S59" i="17"/>
  <c r="T59" i="17" s="1"/>
  <c r="S50" i="17"/>
  <c r="T50" i="17" s="1"/>
  <c r="S54" i="17"/>
  <c r="T54" i="17" s="1"/>
  <c r="S58" i="17"/>
  <c r="T58" i="17" s="1"/>
  <c r="S62" i="17"/>
  <c r="T62" i="17" s="1"/>
  <c r="S66" i="17"/>
  <c r="T66" i="17" s="1"/>
  <c r="P31" i="17"/>
  <c r="T3" i="17"/>
  <c r="Q31" i="17"/>
  <c r="S33" i="17"/>
  <c r="T33" i="17" s="1"/>
  <c r="S37" i="17"/>
  <c r="T37" i="17" s="1"/>
  <c r="S41" i="17"/>
  <c r="T41" i="17" s="1"/>
  <c r="S45" i="17"/>
  <c r="T45" i="17" s="1"/>
  <c r="S49" i="17"/>
  <c r="T49" i="17" s="1"/>
  <c r="S53" i="17"/>
  <c r="T53" i="17" s="1"/>
  <c r="S57" i="17"/>
  <c r="T57" i="17" s="1"/>
  <c r="S61" i="17"/>
  <c r="T61" i="17" s="1"/>
  <c r="S65" i="17"/>
  <c r="T65" i="17" s="1"/>
  <c r="T2" i="17"/>
  <c r="P66" i="15"/>
  <c r="O66" i="15"/>
  <c r="Q66" i="15" s="1"/>
  <c r="R66" i="15" s="1"/>
  <c r="N66" i="15"/>
  <c r="M66" i="15"/>
  <c r="P65" i="15"/>
  <c r="O65" i="15"/>
  <c r="N65" i="15"/>
  <c r="M65" i="15"/>
  <c r="P64" i="15"/>
  <c r="O64" i="15"/>
  <c r="N64" i="15"/>
  <c r="M64" i="15"/>
  <c r="P63" i="15"/>
  <c r="O63" i="15"/>
  <c r="N63" i="15"/>
  <c r="M63" i="15"/>
  <c r="P62" i="15"/>
  <c r="O62" i="15"/>
  <c r="N62" i="15"/>
  <c r="M62" i="15"/>
  <c r="P61" i="15"/>
  <c r="O61" i="15"/>
  <c r="N61" i="15"/>
  <c r="M61" i="15"/>
  <c r="P60" i="15"/>
  <c r="O60" i="15"/>
  <c r="N60" i="15"/>
  <c r="M60" i="15"/>
  <c r="P59" i="15"/>
  <c r="O59" i="15"/>
  <c r="N59" i="15"/>
  <c r="M59" i="15"/>
  <c r="P58" i="15"/>
  <c r="O58" i="15"/>
  <c r="N58" i="15"/>
  <c r="M58" i="15"/>
  <c r="P57" i="15"/>
  <c r="O57" i="15"/>
  <c r="N57" i="15"/>
  <c r="M57" i="15"/>
  <c r="P56" i="15"/>
  <c r="O56" i="15"/>
  <c r="Q56" i="15" s="1"/>
  <c r="N56" i="15"/>
  <c r="M56" i="15"/>
  <c r="P55" i="15"/>
  <c r="O55" i="15"/>
  <c r="N55" i="15"/>
  <c r="M55" i="15"/>
  <c r="P54" i="15"/>
  <c r="O54" i="15"/>
  <c r="N54" i="15"/>
  <c r="M54" i="15"/>
  <c r="P53" i="15"/>
  <c r="O53" i="15"/>
  <c r="N53" i="15"/>
  <c r="M53" i="15"/>
  <c r="P52" i="15"/>
  <c r="O52" i="15"/>
  <c r="N52" i="15"/>
  <c r="M52" i="15"/>
  <c r="P51" i="15"/>
  <c r="O51" i="15"/>
  <c r="N51" i="15"/>
  <c r="M51" i="15"/>
  <c r="P50" i="15"/>
  <c r="O50" i="15"/>
  <c r="N50" i="15"/>
  <c r="Q50" i="15" s="1"/>
  <c r="R50" i="15" s="1"/>
  <c r="M50" i="15"/>
  <c r="P49" i="15"/>
  <c r="O49" i="15"/>
  <c r="N49" i="15"/>
  <c r="M49" i="15"/>
  <c r="P48" i="15"/>
  <c r="O48" i="15"/>
  <c r="N48" i="15"/>
  <c r="M48" i="15"/>
  <c r="P47" i="15"/>
  <c r="O47" i="15"/>
  <c r="N47" i="15"/>
  <c r="M47" i="15"/>
  <c r="P46" i="15"/>
  <c r="O46" i="15"/>
  <c r="N46" i="15"/>
  <c r="Q46" i="15" s="1"/>
  <c r="R46" i="15" s="1"/>
  <c r="M46" i="15"/>
  <c r="P45" i="15"/>
  <c r="O45" i="15"/>
  <c r="N45" i="15"/>
  <c r="M45" i="15"/>
  <c r="P44" i="15"/>
  <c r="O44" i="15"/>
  <c r="N44" i="15"/>
  <c r="M44" i="15"/>
  <c r="P43" i="15"/>
  <c r="O43" i="15"/>
  <c r="N43" i="15"/>
  <c r="M43" i="15"/>
  <c r="P42" i="15"/>
  <c r="O42" i="15"/>
  <c r="N42" i="15"/>
  <c r="Q42" i="15" s="1"/>
  <c r="R42" i="15" s="1"/>
  <c r="M42" i="15"/>
  <c r="P41" i="15"/>
  <c r="O41" i="15"/>
  <c r="Q41" i="15" s="1"/>
  <c r="N41" i="15"/>
  <c r="M41" i="15"/>
  <c r="P40" i="15"/>
  <c r="O40" i="15"/>
  <c r="N40" i="15"/>
  <c r="M40" i="15"/>
  <c r="P39" i="15"/>
  <c r="O39" i="15"/>
  <c r="Q39" i="15" s="1"/>
  <c r="R39" i="15" s="1"/>
  <c r="N39" i="15"/>
  <c r="M39" i="15"/>
  <c r="P38" i="15"/>
  <c r="O38" i="15"/>
  <c r="N38" i="15"/>
  <c r="Q38" i="15" s="1"/>
  <c r="R38" i="15" s="1"/>
  <c r="M38" i="15"/>
  <c r="P37" i="15"/>
  <c r="O37" i="15"/>
  <c r="N37" i="15"/>
  <c r="M37" i="15"/>
  <c r="P36" i="15"/>
  <c r="O36" i="15"/>
  <c r="N36" i="15"/>
  <c r="M36" i="15"/>
  <c r="P35" i="15"/>
  <c r="O35" i="15"/>
  <c r="N35" i="15"/>
  <c r="M35" i="15"/>
  <c r="P34" i="15"/>
  <c r="O34" i="15"/>
  <c r="N34" i="15"/>
  <c r="N31" i="15" s="1"/>
  <c r="M34" i="15"/>
  <c r="M31" i="15" s="1"/>
  <c r="P33" i="15"/>
  <c r="O33" i="15"/>
  <c r="N33" i="15"/>
  <c r="M33" i="15"/>
  <c r="Q26" i="15"/>
  <c r="P26" i="15"/>
  <c r="R26" i="15" s="1"/>
  <c r="O26" i="15"/>
  <c r="N26" i="15"/>
  <c r="Q25" i="15"/>
  <c r="P25" i="15"/>
  <c r="O25" i="15"/>
  <c r="N25" i="15"/>
  <c r="Q24" i="15"/>
  <c r="P24" i="15"/>
  <c r="O24" i="15"/>
  <c r="N24" i="15"/>
  <c r="Q23" i="15"/>
  <c r="P23" i="15"/>
  <c r="O23" i="15"/>
  <c r="N23" i="15"/>
  <c r="Q22" i="15"/>
  <c r="P22" i="15"/>
  <c r="O22" i="15"/>
  <c r="N22" i="15"/>
  <c r="Q21" i="15"/>
  <c r="P21" i="15"/>
  <c r="O21" i="15"/>
  <c r="N21" i="15"/>
  <c r="Q20" i="15"/>
  <c r="P20" i="15"/>
  <c r="O20" i="15"/>
  <c r="N20" i="15"/>
  <c r="Q19" i="15"/>
  <c r="P19" i="15"/>
  <c r="O19" i="15"/>
  <c r="N19" i="15"/>
  <c r="Q18" i="15"/>
  <c r="P18" i="15"/>
  <c r="O18" i="15"/>
  <c r="N18" i="15"/>
  <c r="Q17" i="15"/>
  <c r="P17" i="15"/>
  <c r="O17" i="15"/>
  <c r="N17" i="15"/>
  <c r="Q16" i="15"/>
  <c r="P16" i="15"/>
  <c r="O16" i="15"/>
  <c r="N16" i="15"/>
  <c r="Q15" i="15"/>
  <c r="P15" i="15"/>
  <c r="O15" i="15"/>
  <c r="N15" i="15"/>
  <c r="Q14" i="15"/>
  <c r="P14" i="15"/>
  <c r="O14" i="15"/>
  <c r="N14" i="15"/>
  <c r="Q13" i="15"/>
  <c r="P13" i="15"/>
  <c r="O13" i="15"/>
  <c r="N13" i="15"/>
  <c r="Q12" i="15"/>
  <c r="P12" i="15"/>
  <c r="O12" i="15"/>
  <c r="N12" i="15"/>
  <c r="Q11" i="15"/>
  <c r="P11" i="15"/>
  <c r="O11" i="15"/>
  <c r="N11" i="15"/>
  <c r="Q10" i="15"/>
  <c r="P10" i="15"/>
  <c r="O10" i="15"/>
  <c r="N10" i="15"/>
  <c r="Q9" i="15"/>
  <c r="P9" i="15"/>
  <c r="O9" i="15"/>
  <c r="N9" i="15"/>
  <c r="Q8" i="15"/>
  <c r="P8" i="15"/>
  <c r="O8" i="15"/>
  <c r="N8" i="15"/>
  <c r="Q7" i="15"/>
  <c r="P7" i="15"/>
  <c r="O7" i="15"/>
  <c r="N7" i="15"/>
  <c r="Q6" i="15"/>
  <c r="P6" i="15"/>
  <c r="O6" i="15"/>
  <c r="R6" i="15" s="1"/>
  <c r="N6" i="15"/>
  <c r="K6" i="15"/>
  <c r="Q5" i="15"/>
  <c r="P5" i="15"/>
  <c r="O5" i="15"/>
  <c r="N5" i="15"/>
  <c r="K5" i="15"/>
  <c r="Q4" i="15"/>
  <c r="P4" i="15"/>
  <c r="O4" i="15"/>
  <c r="N4" i="15"/>
  <c r="K4" i="15"/>
  <c r="K9" i="15" s="1"/>
  <c r="Q3" i="15"/>
  <c r="P3" i="15"/>
  <c r="O3" i="15"/>
  <c r="N3" i="15"/>
  <c r="Q2" i="15"/>
  <c r="P2" i="15"/>
  <c r="O2" i="15"/>
  <c r="N2" i="15"/>
  <c r="K2" i="15"/>
  <c r="S67" i="17" l="1"/>
  <c r="T67" i="17" s="1"/>
  <c r="T27" i="17"/>
  <c r="S31" i="17"/>
  <c r="N27" i="15"/>
  <c r="R15" i="15"/>
  <c r="Q51" i="15"/>
  <c r="R51" i="15" s="1"/>
  <c r="Q53" i="15"/>
  <c r="R24" i="15"/>
  <c r="R14" i="15"/>
  <c r="R12" i="15"/>
  <c r="Q34" i="15"/>
  <c r="R34" i="15" s="1"/>
  <c r="Q36" i="15"/>
  <c r="Q54" i="15"/>
  <c r="R54" i="15" s="1"/>
  <c r="Q62" i="15"/>
  <c r="R62" i="15" s="1"/>
  <c r="Q58" i="15"/>
  <c r="R58" i="15" s="1"/>
  <c r="R7" i="15"/>
  <c r="R9" i="15"/>
  <c r="R25" i="15"/>
  <c r="R8" i="15"/>
  <c r="R3" i="15"/>
  <c r="R10" i="15"/>
  <c r="Q43" i="15"/>
  <c r="R43" i="15" s="1"/>
  <c r="Q45" i="15"/>
  <c r="R45" i="15" s="1"/>
  <c r="Q60" i="15"/>
  <c r="R60" i="15" s="1"/>
  <c r="K11" i="15"/>
  <c r="R5" i="15"/>
  <c r="R19" i="15"/>
  <c r="R21" i="15"/>
  <c r="R23" i="15"/>
  <c r="R36" i="15"/>
  <c r="Q47" i="15"/>
  <c r="R47" i="15" s="1"/>
  <c r="Q49" i="15"/>
  <c r="R53" i="15"/>
  <c r="Q64" i="15"/>
  <c r="R64" i="15" s="1"/>
  <c r="R17" i="15"/>
  <c r="M67" i="15"/>
  <c r="Q40" i="15"/>
  <c r="R40" i="15" s="1"/>
  <c r="Q55" i="15"/>
  <c r="R55" i="15" s="1"/>
  <c r="Q57" i="15"/>
  <c r="R57" i="15" s="1"/>
  <c r="P27" i="15"/>
  <c r="R4" i="15"/>
  <c r="R11" i="15"/>
  <c r="Q44" i="15"/>
  <c r="R44" i="15" s="1"/>
  <c r="Q59" i="15"/>
  <c r="R59" i="15" s="1"/>
  <c r="Q61" i="15"/>
  <c r="R61" i="15" s="1"/>
  <c r="R2" i="15"/>
  <c r="R13" i="15"/>
  <c r="R16" i="15"/>
  <c r="Q33" i="15"/>
  <c r="R33" i="15" s="1"/>
  <c r="Q48" i="15"/>
  <c r="R48" i="15" s="1"/>
  <c r="Q63" i="15"/>
  <c r="R63" i="15" s="1"/>
  <c r="Q65" i="15"/>
  <c r="R65" i="15" s="1"/>
  <c r="O27" i="15"/>
  <c r="R18" i="15"/>
  <c r="R20" i="15"/>
  <c r="R22" i="15"/>
  <c r="P31" i="15"/>
  <c r="Q35" i="15"/>
  <c r="R35" i="15" s="1"/>
  <c r="Q37" i="15"/>
  <c r="R37" i="15" s="1"/>
  <c r="Q52" i="15"/>
  <c r="R52" i="15" s="1"/>
  <c r="R49" i="15"/>
  <c r="R41" i="15"/>
  <c r="R56" i="15"/>
  <c r="Q27" i="15"/>
  <c r="N67" i="15"/>
  <c r="O67" i="15"/>
  <c r="P67" i="15"/>
  <c r="O31" i="15"/>
  <c r="T31" i="17" l="1"/>
  <c r="R27" i="15"/>
  <c r="Q67" i="15"/>
  <c r="R67" i="15" s="1"/>
  <c r="R31" i="15"/>
  <c r="Q31" i="15"/>
  <c r="M34" i="1" l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M53" i="1"/>
  <c r="N53" i="1"/>
  <c r="O53" i="1"/>
  <c r="P53" i="1"/>
  <c r="M54" i="1"/>
  <c r="N54" i="1"/>
  <c r="O54" i="1"/>
  <c r="P54" i="1"/>
  <c r="M55" i="1"/>
  <c r="N55" i="1"/>
  <c r="O55" i="1"/>
  <c r="P55" i="1"/>
  <c r="M56" i="1"/>
  <c r="N56" i="1"/>
  <c r="O56" i="1"/>
  <c r="P56" i="1"/>
  <c r="M57" i="1"/>
  <c r="N57" i="1"/>
  <c r="O57" i="1"/>
  <c r="P57" i="1"/>
  <c r="M58" i="1"/>
  <c r="N58" i="1"/>
  <c r="O58" i="1"/>
  <c r="P58" i="1"/>
  <c r="M59" i="1"/>
  <c r="N59" i="1"/>
  <c r="O59" i="1"/>
  <c r="P59" i="1"/>
  <c r="M60" i="1"/>
  <c r="N60" i="1"/>
  <c r="O60" i="1"/>
  <c r="P60" i="1"/>
  <c r="M61" i="1"/>
  <c r="N61" i="1"/>
  <c r="O61" i="1"/>
  <c r="P61" i="1"/>
  <c r="M62" i="1"/>
  <c r="N62" i="1"/>
  <c r="O62" i="1"/>
  <c r="P62" i="1"/>
  <c r="M63" i="1"/>
  <c r="N63" i="1"/>
  <c r="O63" i="1"/>
  <c r="P63" i="1"/>
  <c r="M64" i="1"/>
  <c r="N64" i="1"/>
  <c r="O64" i="1"/>
  <c r="P64" i="1"/>
  <c r="M65" i="1"/>
  <c r="N65" i="1"/>
  <c r="O65" i="1"/>
  <c r="P65" i="1"/>
  <c r="M66" i="1"/>
  <c r="N66" i="1"/>
  <c r="O66" i="1"/>
  <c r="P66" i="1"/>
  <c r="P66" i="13"/>
  <c r="O66" i="13"/>
  <c r="N66" i="13"/>
  <c r="O36" i="14" s="1"/>
  <c r="M66" i="13"/>
  <c r="P65" i="13"/>
  <c r="O65" i="13"/>
  <c r="N65" i="13"/>
  <c r="M65" i="13"/>
  <c r="P64" i="13"/>
  <c r="O64" i="13"/>
  <c r="N64" i="13"/>
  <c r="M64" i="13"/>
  <c r="P63" i="13"/>
  <c r="O63" i="13"/>
  <c r="N63" i="13"/>
  <c r="M63" i="13"/>
  <c r="N33" i="14" s="1"/>
  <c r="P62" i="13"/>
  <c r="O62" i="13"/>
  <c r="N62" i="13"/>
  <c r="O32" i="14" s="1"/>
  <c r="M62" i="13"/>
  <c r="P61" i="13"/>
  <c r="O61" i="13"/>
  <c r="N61" i="13"/>
  <c r="M61" i="13"/>
  <c r="N31" i="14" s="1"/>
  <c r="P60" i="13"/>
  <c r="O60" i="13"/>
  <c r="N60" i="13"/>
  <c r="O30" i="14" s="1"/>
  <c r="M60" i="13"/>
  <c r="P59" i="13"/>
  <c r="O59" i="13"/>
  <c r="N59" i="13"/>
  <c r="M59" i="13"/>
  <c r="N29" i="14" s="1"/>
  <c r="P58" i="13"/>
  <c r="O58" i="13"/>
  <c r="N58" i="13"/>
  <c r="O28" i="14" s="1"/>
  <c r="M58" i="13"/>
  <c r="P57" i="13"/>
  <c r="O57" i="13"/>
  <c r="N57" i="13"/>
  <c r="M57" i="13"/>
  <c r="P56" i="13"/>
  <c r="O56" i="13"/>
  <c r="N56" i="13"/>
  <c r="O26" i="14" s="1"/>
  <c r="M56" i="13"/>
  <c r="P55" i="13"/>
  <c r="O55" i="13"/>
  <c r="N55" i="13"/>
  <c r="M55" i="13"/>
  <c r="P54" i="13"/>
  <c r="O54" i="13"/>
  <c r="N54" i="13"/>
  <c r="O24" i="14" s="1"/>
  <c r="M54" i="13"/>
  <c r="P53" i="13"/>
  <c r="O53" i="13"/>
  <c r="N53" i="13"/>
  <c r="M53" i="13"/>
  <c r="P52" i="13"/>
  <c r="O52" i="13"/>
  <c r="N52" i="13"/>
  <c r="O22" i="14" s="1"/>
  <c r="M52" i="13"/>
  <c r="P51" i="13"/>
  <c r="O51" i="13"/>
  <c r="N51" i="13"/>
  <c r="M51" i="13"/>
  <c r="P50" i="13"/>
  <c r="O50" i="13"/>
  <c r="N50" i="13"/>
  <c r="O20" i="14" s="1"/>
  <c r="M50" i="13"/>
  <c r="P49" i="13"/>
  <c r="O49" i="13"/>
  <c r="N49" i="13"/>
  <c r="M49" i="13"/>
  <c r="N19" i="14" s="1"/>
  <c r="P48" i="13"/>
  <c r="Q18" i="14" s="1"/>
  <c r="O48" i="13"/>
  <c r="N48" i="13"/>
  <c r="M48" i="13"/>
  <c r="P47" i="13"/>
  <c r="O47" i="13"/>
  <c r="N47" i="13"/>
  <c r="M47" i="13"/>
  <c r="N17" i="14" s="1"/>
  <c r="P46" i="13"/>
  <c r="Q16" i="14" s="1"/>
  <c r="O46" i="13"/>
  <c r="N46" i="13"/>
  <c r="O16" i="14" s="1"/>
  <c r="M46" i="13"/>
  <c r="P45" i="13"/>
  <c r="O45" i="13"/>
  <c r="N45" i="13"/>
  <c r="M45" i="13"/>
  <c r="N15" i="14" s="1"/>
  <c r="P44" i="13"/>
  <c r="O44" i="13"/>
  <c r="N44" i="13"/>
  <c r="O14" i="14" s="1"/>
  <c r="M44" i="13"/>
  <c r="P43" i="13"/>
  <c r="O43" i="13"/>
  <c r="N43" i="13"/>
  <c r="M43" i="13"/>
  <c r="N13" i="14" s="1"/>
  <c r="P42" i="13"/>
  <c r="O42" i="13"/>
  <c r="N42" i="13"/>
  <c r="O12" i="14" s="1"/>
  <c r="M42" i="13"/>
  <c r="P41" i="13"/>
  <c r="O41" i="13"/>
  <c r="N41" i="13"/>
  <c r="M41" i="13"/>
  <c r="P40" i="13"/>
  <c r="O40" i="13"/>
  <c r="N40" i="13"/>
  <c r="O10" i="14" s="1"/>
  <c r="M40" i="13"/>
  <c r="P39" i="13"/>
  <c r="O39" i="13"/>
  <c r="N39" i="13"/>
  <c r="M39" i="13"/>
  <c r="P38" i="13"/>
  <c r="Q8" i="14" s="1"/>
  <c r="O38" i="13"/>
  <c r="N38" i="13"/>
  <c r="O8" i="14" s="1"/>
  <c r="M38" i="13"/>
  <c r="P37" i="13"/>
  <c r="O37" i="13"/>
  <c r="N37" i="13"/>
  <c r="M37" i="13"/>
  <c r="P36" i="13"/>
  <c r="Q6" i="14" s="1"/>
  <c r="O36" i="13"/>
  <c r="N36" i="13"/>
  <c r="O6" i="14" s="1"/>
  <c r="M36" i="13"/>
  <c r="P35" i="13"/>
  <c r="O35" i="13"/>
  <c r="N35" i="13"/>
  <c r="M35" i="13"/>
  <c r="P34" i="13"/>
  <c r="O34" i="13"/>
  <c r="N34" i="13"/>
  <c r="O4" i="14" s="1"/>
  <c r="M34" i="13"/>
  <c r="P33" i="13"/>
  <c r="O33" i="13"/>
  <c r="N33" i="13"/>
  <c r="M33" i="13"/>
  <c r="P33" i="1"/>
  <c r="O33" i="1"/>
  <c r="N33" i="1"/>
  <c r="M33" i="1"/>
  <c r="Q26" i="1"/>
  <c r="P26" i="1"/>
  <c r="O26" i="1"/>
  <c r="N26" i="1"/>
  <c r="Q25" i="1"/>
  <c r="P25" i="1"/>
  <c r="O25" i="1"/>
  <c r="N25" i="1"/>
  <c r="Q24" i="1"/>
  <c r="P24" i="1"/>
  <c r="O24" i="1"/>
  <c r="N24" i="1"/>
  <c r="Q23" i="1"/>
  <c r="P23" i="1"/>
  <c r="O23" i="1"/>
  <c r="N23" i="1"/>
  <c r="Q22" i="1"/>
  <c r="P22" i="1"/>
  <c r="O22" i="1"/>
  <c r="N22" i="1"/>
  <c r="Q21" i="1"/>
  <c r="P21" i="1"/>
  <c r="O21" i="1"/>
  <c r="N21" i="1"/>
  <c r="Q20" i="1"/>
  <c r="P20" i="1"/>
  <c r="O20" i="1"/>
  <c r="N20" i="1"/>
  <c r="Q19" i="1"/>
  <c r="P19" i="1"/>
  <c r="O19" i="1"/>
  <c r="N19" i="1"/>
  <c r="Q18" i="1"/>
  <c r="P18" i="1"/>
  <c r="O18" i="1"/>
  <c r="N18" i="1"/>
  <c r="Q17" i="1"/>
  <c r="P17" i="1"/>
  <c r="O17" i="1"/>
  <c r="N17" i="1"/>
  <c r="Q16" i="1"/>
  <c r="P16" i="1"/>
  <c r="O16" i="1"/>
  <c r="N16" i="1"/>
  <c r="Q15" i="1"/>
  <c r="P15" i="1"/>
  <c r="O15" i="1"/>
  <c r="N15" i="1"/>
  <c r="Q14" i="1"/>
  <c r="P14" i="1"/>
  <c r="O14" i="1"/>
  <c r="N14" i="1"/>
  <c r="Q13" i="1"/>
  <c r="P13" i="1"/>
  <c r="O13" i="1"/>
  <c r="N13" i="1"/>
  <c r="Q12" i="1"/>
  <c r="P12" i="1"/>
  <c r="O12" i="1"/>
  <c r="N12" i="1"/>
  <c r="Q11" i="1"/>
  <c r="P11" i="1"/>
  <c r="O11" i="1"/>
  <c r="N11" i="1"/>
  <c r="Q10" i="1"/>
  <c r="P10" i="1"/>
  <c r="O10" i="1"/>
  <c r="N10" i="1"/>
  <c r="Q9" i="1"/>
  <c r="P9" i="1"/>
  <c r="O9" i="1"/>
  <c r="N9" i="1"/>
  <c r="Q8" i="1"/>
  <c r="P8" i="1"/>
  <c r="O8" i="1"/>
  <c r="N8" i="1"/>
  <c r="Q7" i="1"/>
  <c r="P7" i="1"/>
  <c r="O7" i="1"/>
  <c r="N7" i="1"/>
  <c r="Q6" i="1"/>
  <c r="P6" i="1"/>
  <c r="O6" i="1"/>
  <c r="N6" i="1"/>
  <c r="K6" i="1"/>
  <c r="Q5" i="1"/>
  <c r="P5" i="1"/>
  <c r="O5" i="1"/>
  <c r="N5" i="1"/>
  <c r="K5" i="1"/>
  <c r="Q4" i="1"/>
  <c r="P4" i="1"/>
  <c r="O4" i="1"/>
  <c r="N4" i="1"/>
  <c r="K4" i="1"/>
  <c r="Q3" i="1"/>
  <c r="P3" i="1"/>
  <c r="O3" i="1"/>
  <c r="N3" i="1"/>
  <c r="Q2" i="1"/>
  <c r="P2" i="1"/>
  <c r="O2" i="1"/>
  <c r="N2" i="1"/>
  <c r="K2" i="1"/>
  <c r="Q20" i="14" l="1"/>
  <c r="Q22" i="14"/>
  <c r="Q4" i="14"/>
  <c r="Q24" i="14"/>
  <c r="Q5" i="14"/>
  <c r="Q7" i="14"/>
  <c r="Q9" i="14"/>
  <c r="Q11" i="14"/>
  <c r="Q13" i="14"/>
  <c r="O15" i="14"/>
  <c r="O17" i="14"/>
  <c r="O19" i="14"/>
  <c r="O29" i="14"/>
  <c r="O31" i="14"/>
  <c r="O33" i="14"/>
  <c r="O35" i="14"/>
  <c r="Q66" i="1"/>
  <c r="R66" i="1" s="1"/>
  <c r="Q50" i="1"/>
  <c r="R50" i="1" s="1"/>
  <c r="O13" i="14"/>
  <c r="Q23" i="14"/>
  <c r="Q25" i="14"/>
  <c r="Q27" i="14"/>
  <c r="Q29" i="14"/>
  <c r="N8" i="14"/>
  <c r="P4" i="14"/>
  <c r="Q65" i="1"/>
  <c r="R65" i="1" s="1"/>
  <c r="Q59" i="1"/>
  <c r="Q57" i="1"/>
  <c r="R57" i="1" s="1"/>
  <c r="Q55" i="1"/>
  <c r="R55" i="1" s="1"/>
  <c r="Q49" i="1"/>
  <c r="R49" i="1" s="1"/>
  <c r="Q47" i="1"/>
  <c r="R47" i="1" s="1"/>
  <c r="N6" i="14"/>
  <c r="N10" i="14"/>
  <c r="N12" i="14"/>
  <c r="N14" i="14"/>
  <c r="N16" i="14"/>
  <c r="N18" i="14"/>
  <c r="N20" i="14"/>
  <c r="N22" i="14"/>
  <c r="N24" i="14"/>
  <c r="N26" i="14"/>
  <c r="N28" i="14"/>
  <c r="N30" i="14"/>
  <c r="N32" i="14"/>
  <c r="N34" i="14"/>
  <c r="P6" i="14"/>
  <c r="P8" i="14"/>
  <c r="P10" i="14"/>
  <c r="P12" i="14"/>
  <c r="P18" i="14"/>
  <c r="P20" i="14"/>
  <c r="P22" i="14"/>
  <c r="P24" i="14"/>
  <c r="P26" i="14"/>
  <c r="P28" i="14"/>
  <c r="P34" i="14"/>
  <c r="Q63" i="1"/>
  <c r="R63" i="1" s="1"/>
  <c r="Q32" i="14"/>
  <c r="Q34" i="14"/>
  <c r="Q36" i="14"/>
  <c r="N4" i="14"/>
  <c r="P11" i="14"/>
  <c r="P13" i="14"/>
  <c r="P15" i="14"/>
  <c r="P17" i="14"/>
  <c r="P27" i="14"/>
  <c r="P29" i="14"/>
  <c r="P31" i="14"/>
  <c r="P33" i="14"/>
  <c r="Q60" i="1"/>
  <c r="R60" i="1" s="1"/>
  <c r="Q58" i="1"/>
  <c r="R58" i="1" s="1"/>
  <c r="Q52" i="1"/>
  <c r="R52" i="1" s="1"/>
  <c r="Q44" i="1"/>
  <c r="R44" i="1" s="1"/>
  <c r="Q42" i="1"/>
  <c r="R42" i="1" s="1"/>
  <c r="Q34" i="1"/>
  <c r="R34" i="1" s="1"/>
  <c r="P36" i="14"/>
  <c r="Q41" i="1"/>
  <c r="R41" i="1" s="1"/>
  <c r="Q39" i="1"/>
  <c r="R39" i="1" s="1"/>
  <c r="Q37" i="1"/>
  <c r="R37" i="1" s="1"/>
  <c r="Q48" i="1"/>
  <c r="R48" i="1" s="1"/>
  <c r="N35" i="14"/>
  <c r="Q64" i="1"/>
  <c r="N36" i="14"/>
  <c r="Q46" i="1"/>
  <c r="R46" i="1" s="1"/>
  <c r="Q62" i="1"/>
  <c r="R62" i="1" s="1"/>
  <c r="Q10" i="14"/>
  <c r="N3" i="14"/>
  <c r="N5" i="14"/>
  <c r="N7" i="14"/>
  <c r="N9" i="14"/>
  <c r="N11" i="14"/>
  <c r="N21" i="14"/>
  <c r="N23" i="14"/>
  <c r="N25" i="14"/>
  <c r="N27" i="14"/>
  <c r="Q56" i="1"/>
  <c r="R56" i="1" s="1"/>
  <c r="Q40" i="1"/>
  <c r="R40" i="1" s="1"/>
  <c r="Q36" i="1"/>
  <c r="P14" i="14"/>
  <c r="O3" i="14"/>
  <c r="O5" i="14"/>
  <c r="O7" i="14"/>
  <c r="O9" i="14"/>
  <c r="O11" i="14"/>
  <c r="O21" i="14"/>
  <c r="O23" i="14"/>
  <c r="O25" i="14"/>
  <c r="O27" i="14"/>
  <c r="Q61" i="1"/>
  <c r="R61" i="1" s="1"/>
  <c r="Q54" i="1"/>
  <c r="R54" i="1" s="1"/>
  <c r="Q45" i="1"/>
  <c r="R45" i="1" s="1"/>
  <c r="Q38" i="1"/>
  <c r="R38" i="1" s="1"/>
  <c r="O34" i="14"/>
  <c r="Q53" i="1"/>
  <c r="R53" i="1" s="1"/>
  <c r="Q35" i="1"/>
  <c r="Q14" i="14"/>
  <c r="Q26" i="14"/>
  <c r="Q28" i="14"/>
  <c r="Q30" i="14"/>
  <c r="P3" i="14"/>
  <c r="P9" i="14"/>
  <c r="P21" i="14"/>
  <c r="P35" i="14"/>
  <c r="Q43" i="1"/>
  <c r="R43" i="1" s="1"/>
  <c r="O18" i="14"/>
  <c r="P16" i="14"/>
  <c r="P30" i="14"/>
  <c r="P32" i="14"/>
  <c r="Q51" i="1"/>
  <c r="R51" i="1" s="1"/>
  <c r="Q12" i="14"/>
  <c r="P5" i="14"/>
  <c r="P7" i="14"/>
  <c r="P19" i="14"/>
  <c r="P23" i="14"/>
  <c r="P25" i="14"/>
  <c r="Q3" i="14"/>
  <c r="Q15" i="14"/>
  <c r="Q17" i="14"/>
  <c r="Q19" i="14"/>
  <c r="Q21" i="14"/>
  <c r="Q31" i="14"/>
  <c r="Q33" i="14"/>
  <c r="Q35" i="14"/>
  <c r="Q35" i="13"/>
  <c r="Q39" i="13"/>
  <c r="Q51" i="13"/>
  <c r="Q63" i="13"/>
  <c r="Q43" i="13"/>
  <c r="Q50" i="13"/>
  <c r="Q55" i="13"/>
  <c r="Q59" i="13"/>
  <c r="Q47" i="13"/>
  <c r="Q38" i="13"/>
  <c r="Q46" i="13"/>
  <c r="Q66" i="13"/>
  <c r="Q54" i="13"/>
  <c r="Q34" i="13"/>
  <c r="Q49" i="13"/>
  <c r="R49" i="13" s="1"/>
  <c r="Q65" i="13"/>
  <c r="Q42" i="13"/>
  <c r="Q58" i="13"/>
  <c r="Q33" i="13"/>
  <c r="Q37" i="13"/>
  <c r="Q57" i="13"/>
  <c r="Q62" i="13"/>
  <c r="R8" i="1"/>
  <c r="R10" i="1"/>
  <c r="R3" i="1"/>
  <c r="R59" i="1"/>
  <c r="R36" i="1"/>
  <c r="Q41" i="13"/>
  <c r="Q45" i="13"/>
  <c r="Q53" i="13"/>
  <c r="Q61" i="13"/>
  <c r="Q36" i="13"/>
  <c r="Q40" i="13"/>
  <c r="Q44" i="13"/>
  <c r="Q48" i="13"/>
  <c r="Q52" i="13"/>
  <c r="Q56" i="13"/>
  <c r="Q60" i="13"/>
  <c r="Q64" i="13"/>
  <c r="R21" i="1"/>
  <c r="R23" i="1"/>
  <c r="N67" i="1"/>
  <c r="R35" i="1"/>
  <c r="R13" i="1"/>
  <c r="R4" i="1"/>
  <c r="R16" i="1"/>
  <c r="K9" i="1"/>
  <c r="R5" i="1"/>
  <c r="R20" i="1"/>
  <c r="R26" i="1"/>
  <c r="R17" i="1"/>
  <c r="R2" i="1"/>
  <c r="R7" i="1"/>
  <c r="R22" i="1"/>
  <c r="K11" i="1"/>
  <c r="Q27" i="1"/>
  <c r="R9" i="1"/>
  <c r="R11" i="1"/>
  <c r="R25" i="1"/>
  <c r="O31" i="1"/>
  <c r="P27" i="1"/>
  <c r="R18" i="1"/>
  <c r="P31" i="1"/>
  <c r="R15" i="1"/>
  <c r="R64" i="1"/>
  <c r="R14" i="1"/>
  <c r="R24" i="1"/>
  <c r="R6" i="1"/>
  <c r="N27" i="1"/>
  <c r="R12" i="1"/>
  <c r="M31" i="1"/>
  <c r="O27" i="1"/>
  <c r="M67" i="1"/>
  <c r="O67" i="1"/>
  <c r="R19" i="1"/>
  <c r="N31" i="1"/>
  <c r="P67" i="1"/>
  <c r="Q33" i="1"/>
  <c r="R33" i="1" s="1"/>
  <c r="R19" i="14" l="1"/>
  <c r="S19" i="14" s="1"/>
  <c r="R62" i="13"/>
  <c r="R32" i="14"/>
  <c r="S32" i="14" s="1"/>
  <c r="R42" i="13"/>
  <c r="R12" i="14"/>
  <c r="S12" i="14" s="1"/>
  <c r="R35" i="13"/>
  <c r="R5" i="14"/>
  <c r="S5" i="14" s="1"/>
  <c r="R59" i="13"/>
  <c r="R29" i="14"/>
  <c r="S29" i="14" s="1"/>
  <c r="R60" i="13"/>
  <c r="R30" i="14"/>
  <c r="S30" i="14" s="1"/>
  <c r="R61" i="13"/>
  <c r="R31" i="14"/>
  <c r="S31" i="14" s="1"/>
  <c r="R55" i="13"/>
  <c r="R25" i="14"/>
  <c r="S25" i="14" s="1"/>
  <c r="R53" i="13"/>
  <c r="R23" i="14"/>
  <c r="S23" i="14" s="1"/>
  <c r="R34" i="13"/>
  <c r="R4" i="14"/>
  <c r="S4" i="14" s="1"/>
  <c r="R43" i="13"/>
  <c r="R13" i="14"/>
  <c r="S13" i="14" s="1"/>
  <c r="R63" i="13"/>
  <c r="R33" i="14"/>
  <c r="S33" i="14" s="1"/>
  <c r="R36" i="13"/>
  <c r="R6" i="14"/>
  <c r="S6" i="14" s="1"/>
  <c r="R47" i="13"/>
  <c r="R17" i="14"/>
  <c r="S17" i="14" s="1"/>
  <c r="R64" i="13"/>
  <c r="R34" i="14"/>
  <c r="S34" i="14" s="1"/>
  <c r="R65" i="13"/>
  <c r="R35" i="14"/>
  <c r="S35" i="14" s="1"/>
  <c r="R51" i="13"/>
  <c r="R21" i="14"/>
  <c r="S21" i="14" s="1"/>
  <c r="R56" i="13"/>
  <c r="R26" i="14"/>
  <c r="S26" i="14" s="1"/>
  <c r="R50" i="13"/>
  <c r="R20" i="14"/>
  <c r="S20" i="14" s="1"/>
  <c r="R52" i="13"/>
  <c r="R22" i="14"/>
  <c r="S22" i="14" s="1"/>
  <c r="R45" i="13"/>
  <c r="R15" i="14"/>
  <c r="S15" i="14" s="1"/>
  <c r="R57" i="13"/>
  <c r="R27" i="14"/>
  <c r="S27" i="14" s="1"/>
  <c r="R54" i="13"/>
  <c r="R24" i="14"/>
  <c r="S24" i="14" s="1"/>
  <c r="R48" i="13"/>
  <c r="R18" i="14"/>
  <c r="S18" i="14" s="1"/>
  <c r="R41" i="13"/>
  <c r="R11" i="14"/>
  <c r="S11" i="14" s="1"/>
  <c r="R37" i="13"/>
  <c r="R7" i="14"/>
  <c r="S7" i="14" s="1"/>
  <c r="R66" i="13"/>
  <c r="R36" i="14"/>
  <c r="S36" i="14" s="1"/>
  <c r="R44" i="13"/>
  <c r="R14" i="14"/>
  <c r="S14" i="14" s="1"/>
  <c r="R46" i="13"/>
  <c r="R16" i="14"/>
  <c r="S16" i="14" s="1"/>
  <c r="R40" i="13"/>
  <c r="R10" i="14"/>
  <c r="S10" i="14" s="1"/>
  <c r="R58" i="13"/>
  <c r="R28" i="14"/>
  <c r="S28" i="14" s="1"/>
  <c r="R38" i="13"/>
  <c r="R8" i="14"/>
  <c r="S8" i="14" s="1"/>
  <c r="R39" i="13"/>
  <c r="R9" i="14"/>
  <c r="S9" i="14" s="1"/>
  <c r="R33" i="13"/>
  <c r="R3" i="14"/>
  <c r="S3" i="14" s="1"/>
  <c r="Q67" i="1"/>
  <c r="R31" i="1" s="1"/>
  <c r="R27" i="1"/>
  <c r="Q31" i="1"/>
  <c r="Q26" i="13"/>
  <c r="H27" i="14" s="1"/>
  <c r="P26" i="13"/>
  <c r="G27" i="14" s="1"/>
  <c r="O26" i="13"/>
  <c r="F27" i="14" s="1"/>
  <c r="N26" i="13"/>
  <c r="E27" i="14" s="1"/>
  <c r="Q25" i="13"/>
  <c r="H26" i="14" s="1"/>
  <c r="P25" i="13"/>
  <c r="G26" i="14" s="1"/>
  <c r="O25" i="13"/>
  <c r="F26" i="14" s="1"/>
  <c r="N25" i="13"/>
  <c r="E26" i="14" s="1"/>
  <c r="Q24" i="13"/>
  <c r="H25" i="14" s="1"/>
  <c r="P24" i="13"/>
  <c r="G25" i="14" s="1"/>
  <c r="O24" i="13"/>
  <c r="F25" i="14" s="1"/>
  <c r="N24" i="13"/>
  <c r="E25" i="14" s="1"/>
  <c r="Q23" i="13"/>
  <c r="H24" i="14" s="1"/>
  <c r="P23" i="13"/>
  <c r="G24" i="14" s="1"/>
  <c r="O23" i="13"/>
  <c r="F24" i="14" s="1"/>
  <c r="N23" i="13"/>
  <c r="E24" i="14" s="1"/>
  <c r="Q22" i="13"/>
  <c r="H23" i="14" s="1"/>
  <c r="P22" i="13"/>
  <c r="G23" i="14" s="1"/>
  <c r="O22" i="13"/>
  <c r="F23" i="14" s="1"/>
  <c r="N22" i="13"/>
  <c r="E23" i="14" s="1"/>
  <c r="Q21" i="13"/>
  <c r="H22" i="14" s="1"/>
  <c r="P21" i="13"/>
  <c r="G22" i="14" s="1"/>
  <c r="O21" i="13"/>
  <c r="F22" i="14" s="1"/>
  <c r="N21" i="13"/>
  <c r="E22" i="14" s="1"/>
  <c r="Q20" i="13"/>
  <c r="H21" i="14" s="1"/>
  <c r="P20" i="13"/>
  <c r="G21" i="14" s="1"/>
  <c r="O20" i="13"/>
  <c r="F21" i="14" s="1"/>
  <c r="N20" i="13"/>
  <c r="E21" i="14" s="1"/>
  <c r="Q19" i="13"/>
  <c r="H20" i="14" s="1"/>
  <c r="P19" i="13"/>
  <c r="G20" i="14" s="1"/>
  <c r="O19" i="13"/>
  <c r="F20" i="14" s="1"/>
  <c r="N19" i="13"/>
  <c r="E20" i="14" s="1"/>
  <c r="Q18" i="13"/>
  <c r="H19" i="14" s="1"/>
  <c r="P18" i="13"/>
  <c r="G19" i="14" s="1"/>
  <c r="O18" i="13"/>
  <c r="F19" i="14" s="1"/>
  <c r="N18" i="13"/>
  <c r="E19" i="14" s="1"/>
  <c r="Q17" i="13"/>
  <c r="H18" i="14" s="1"/>
  <c r="P17" i="13"/>
  <c r="G18" i="14" s="1"/>
  <c r="O17" i="13"/>
  <c r="F18" i="14" s="1"/>
  <c r="N17" i="13"/>
  <c r="E18" i="14" s="1"/>
  <c r="Q16" i="13"/>
  <c r="H17" i="14" s="1"/>
  <c r="P16" i="13"/>
  <c r="G17" i="14" s="1"/>
  <c r="O16" i="13"/>
  <c r="F17" i="14" s="1"/>
  <c r="N16" i="13"/>
  <c r="E17" i="14" s="1"/>
  <c r="Q15" i="13"/>
  <c r="H16" i="14" s="1"/>
  <c r="P15" i="13"/>
  <c r="G16" i="14" s="1"/>
  <c r="O15" i="13"/>
  <c r="F16" i="14" s="1"/>
  <c r="N15" i="13"/>
  <c r="E16" i="14" s="1"/>
  <c r="Q14" i="13"/>
  <c r="H15" i="14" s="1"/>
  <c r="P14" i="13"/>
  <c r="G15" i="14" s="1"/>
  <c r="O14" i="13"/>
  <c r="F15" i="14" s="1"/>
  <c r="N14" i="13"/>
  <c r="E15" i="14" s="1"/>
  <c r="Q13" i="13"/>
  <c r="H14" i="14" s="1"/>
  <c r="P13" i="13"/>
  <c r="G14" i="14" s="1"/>
  <c r="O13" i="13"/>
  <c r="F14" i="14" s="1"/>
  <c r="N13" i="13"/>
  <c r="E14" i="14" s="1"/>
  <c r="Q12" i="13"/>
  <c r="H13" i="14" s="1"/>
  <c r="P12" i="13"/>
  <c r="G13" i="14" s="1"/>
  <c r="O12" i="13"/>
  <c r="F13" i="14" s="1"/>
  <c r="N12" i="13"/>
  <c r="E13" i="14" s="1"/>
  <c r="Q11" i="13"/>
  <c r="H12" i="14" s="1"/>
  <c r="P11" i="13"/>
  <c r="G12" i="14" s="1"/>
  <c r="O11" i="13"/>
  <c r="F12" i="14" s="1"/>
  <c r="N11" i="13"/>
  <c r="E12" i="14" s="1"/>
  <c r="Q10" i="13"/>
  <c r="H11" i="14" s="1"/>
  <c r="P10" i="13"/>
  <c r="G11" i="14" s="1"/>
  <c r="O10" i="13"/>
  <c r="F11" i="14" s="1"/>
  <c r="N10" i="13"/>
  <c r="E11" i="14" s="1"/>
  <c r="Q9" i="13"/>
  <c r="H10" i="14" s="1"/>
  <c r="P9" i="13"/>
  <c r="G10" i="14" s="1"/>
  <c r="O9" i="13"/>
  <c r="F10" i="14" s="1"/>
  <c r="N9" i="13"/>
  <c r="E10" i="14" s="1"/>
  <c r="Q8" i="13"/>
  <c r="H9" i="14" s="1"/>
  <c r="P8" i="13"/>
  <c r="G9" i="14" s="1"/>
  <c r="O8" i="13"/>
  <c r="F9" i="14" s="1"/>
  <c r="N8" i="13"/>
  <c r="E9" i="14" s="1"/>
  <c r="Q7" i="13"/>
  <c r="H8" i="14" s="1"/>
  <c r="P7" i="13"/>
  <c r="G8" i="14" s="1"/>
  <c r="O7" i="13"/>
  <c r="F8" i="14" s="1"/>
  <c r="N7" i="13"/>
  <c r="E8" i="14" s="1"/>
  <c r="Q6" i="13"/>
  <c r="H7" i="14" s="1"/>
  <c r="P6" i="13"/>
  <c r="G7" i="14" s="1"/>
  <c r="O6" i="13"/>
  <c r="F7" i="14" s="1"/>
  <c r="N6" i="13"/>
  <c r="E7" i="14" s="1"/>
  <c r="K6" i="13"/>
  <c r="B7" i="14" s="1"/>
  <c r="Q5" i="13"/>
  <c r="H6" i="14" s="1"/>
  <c r="P5" i="13"/>
  <c r="G6" i="14" s="1"/>
  <c r="O5" i="13"/>
  <c r="F6" i="14" s="1"/>
  <c r="N5" i="13"/>
  <c r="E6" i="14" s="1"/>
  <c r="K5" i="13"/>
  <c r="B6" i="14" s="1"/>
  <c r="Q4" i="13"/>
  <c r="H5" i="14" s="1"/>
  <c r="P4" i="13"/>
  <c r="G5" i="14" s="1"/>
  <c r="O4" i="13"/>
  <c r="F5" i="14" s="1"/>
  <c r="N4" i="13"/>
  <c r="E5" i="14" s="1"/>
  <c r="K4" i="13"/>
  <c r="B5" i="14" s="1"/>
  <c r="Q3" i="13"/>
  <c r="H4" i="14" s="1"/>
  <c r="P3" i="13"/>
  <c r="G4" i="14" s="1"/>
  <c r="O3" i="13"/>
  <c r="F4" i="14" s="1"/>
  <c r="N3" i="13"/>
  <c r="E4" i="14" s="1"/>
  <c r="Q2" i="13"/>
  <c r="H3" i="14" s="1"/>
  <c r="P2" i="13"/>
  <c r="G3" i="14" s="1"/>
  <c r="O2" i="13"/>
  <c r="F3" i="14" s="1"/>
  <c r="N2" i="13"/>
  <c r="E3" i="14" s="1"/>
  <c r="K2" i="13"/>
  <c r="B3" i="14" s="1"/>
  <c r="R6" i="13" l="1"/>
  <c r="I7" i="14" s="1"/>
  <c r="R10" i="13"/>
  <c r="I11" i="14" s="1"/>
  <c r="R12" i="13"/>
  <c r="I13" i="14" s="1"/>
  <c r="R18" i="13"/>
  <c r="I19" i="14" s="1"/>
  <c r="R20" i="13"/>
  <c r="I21" i="14" s="1"/>
  <c r="R4" i="13"/>
  <c r="I5" i="14" s="1"/>
  <c r="R24" i="13"/>
  <c r="I25" i="14" s="1"/>
  <c r="R26" i="13"/>
  <c r="I27" i="14" s="1"/>
  <c r="R11" i="13"/>
  <c r="I12" i="14" s="1"/>
  <c r="R13" i="13"/>
  <c r="I14" i="14" s="1"/>
  <c r="R15" i="13"/>
  <c r="I16" i="14" s="1"/>
  <c r="R21" i="13"/>
  <c r="I22" i="14" s="1"/>
  <c r="R23" i="13"/>
  <c r="I24" i="14" s="1"/>
  <c r="R2" i="13"/>
  <c r="I3" i="14" s="1"/>
  <c r="R9" i="13"/>
  <c r="I10" i="14" s="1"/>
  <c r="R67" i="1"/>
  <c r="R7" i="13"/>
  <c r="I8" i="14" s="1"/>
  <c r="R22" i="13"/>
  <c r="I23" i="14" s="1"/>
  <c r="Q27" i="13"/>
  <c r="R8" i="13"/>
  <c r="I9" i="14" s="1"/>
  <c r="R17" i="13"/>
  <c r="I18" i="14" s="1"/>
  <c r="R19" i="13"/>
  <c r="I20" i="14" s="1"/>
  <c r="P27" i="13"/>
  <c r="R3" i="13"/>
  <c r="I4" i="14" s="1"/>
  <c r="R14" i="13"/>
  <c r="I15" i="14" s="1"/>
  <c r="R25" i="13"/>
  <c r="I26" i="14" s="1"/>
  <c r="K11" i="13"/>
  <c r="N27" i="13"/>
  <c r="K9" i="13"/>
  <c r="R5" i="13"/>
  <c r="I6" i="14" s="1"/>
  <c r="R16" i="13"/>
  <c r="I17" i="14" s="1"/>
  <c r="O27" i="13"/>
  <c r="R27" i="13" l="1"/>
  <c r="N31" i="13"/>
  <c r="P67" i="13"/>
  <c r="O67" i="13"/>
  <c r="M31" i="13" l="1"/>
  <c r="P31" i="13"/>
  <c r="M67" i="13"/>
  <c r="O31" i="13"/>
  <c r="N67" i="13"/>
  <c r="Q67" i="13" l="1"/>
  <c r="R31" i="13" s="1"/>
  <c r="Q31" i="13"/>
  <c r="N37" i="14"/>
  <c r="P1" i="14"/>
  <c r="Q1" i="14"/>
  <c r="P37" i="14"/>
  <c r="Q37" i="14"/>
  <c r="O37" i="14"/>
  <c r="O1" i="14"/>
  <c r="R67" i="13" l="1"/>
  <c r="R1" i="14"/>
  <c r="R37" i="14"/>
  <c r="S1" i="14" l="1"/>
  <c r="S37" i="14"/>
  <c r="B12" i="14" l="1"/>
  <c r="B14" i="14"/>
  <c r="E28" i="14"/>
  <c r="H28" i="14"/>
  <c r="F28" i="14"/>
  <c r="G28" i="14"/>
  <c r="I28" i="14" l="1"/>
</calcChain>
</file>

<file path=xl/sharedStrings.xml><?xml version="1.0" encoding="utf-8"?>
<sst xmlns="http://schemas.openxmlformats.org/spreadsheetml/2006/main" count="2990" uniqueCount="155">
  <si>
    <t>Company</t>
  </si>
  <si>
    <t>Ref #</t>
  </si>
  <si>
    <t>Card</t>
  </si>
  <si>
    <t>Transaction Date</t>
  </si>
  <si>
    <t>Amount</t>
  </si>
  <si>
    <t xml:space="preserve">Case Number </t>
  </si>
  <si>
    <t>Reason</t>
  </si>
  <si>
    <t>Status</t>
  </si>
  <si>
    <t>Fraud Card Absent Environment</t>
  </si>
  <si>
    <t>Visa</t>
  </si>
  <si>
    <t>No Cardholder Authorization</t>
  </si>
  <si>
    <t>MasterCard</t>
  </si>
  <si>
    <t>Cardholder Dispute</t>
  </si>
  <si>
    <t>Token</t>
  </si>
  <si>
    <t xml:space="preserve">Credit Accepted </t>
  </si>
  <si>
    <t>Credit Accepted  (Re-Run)</t>
  </si>
  <si>
    <t xml:space="preserve">Duplicate Processing </t>
  </si>
  <si>
    <t xml:space="preserve">Discover </t>
  </si>
  <si>
    <t xml:space="preserve">The Cardmember denies </t>
  </si>
  <si>
    <t>AMEX</t>
  </si>
  <si>
    <t>Credit Declined</t>
  </si>
  <si>
    <t>Arbitration</t>
  </si>
  <si>
    <t xml:space="preserve">MasterCard </t>
  </si>
  <si>
    <t xml:space="preserve">Amex </t>
  </si>
  <si>
    <t>Amex</t>
  </si>
  <si>
    <t xml:space="preserve">The Cardmember claims </t>
  </si>
  <si>
    <t xml:space="preserve">Token </t>
  </si>
  <si>
    <t xml:space="preserve">Companies </t>
  </si>
  <si>
    <t xml:space="preserve">Totals: </t>
  </si>
  <si>
    <t xml:space="preserve">Total: </t>
  </si>
  <si>
    <t>Win</t>
  </si>
  <si>
    <t xml:space="preserve">Losses </t>
  </si>
  <si>
    <t xml:space="preserve">Pre-Arbitration </t>
  </si>
  <si>
    <t>Received Response</t>
  </si>
  <si>
    <t>Win-rate</t>
  </si>
  <si>
    <t>Does Not Recognize</t>
  </si>
  <si>
    <t xml:space="preserve">Pending </t>
  </si>
  <si>
    <t>Complete Support</t>
  </si>
  <si>
    <t xml:space="preserve">Discover Retrieval Request </t>
  </si>
  <si>
    <t xml:space="preserve">Non-Receipt of Merchandise </t>
  </si>
  <si>
    <t>Unknown</t>
  </si>
  <si>
    <t>Chip Liability Shift</t>
  </si>
  <si>
    <t xml:space="preserve">Late Presentment </t>
  </si>
  <si>
    <t>Point of Interaction Error</t>
  </si>
  <si>
    <t>Incorrect Amount</t>
  </si>
  <si>
    <t>Cancelled Merchandise/Services</t>
  </si>
  <si>
    <t xml:space="preserve">Paid by Other Means </t>
  </si>
  <si>
    <t>Not as Described</t>
  </si>
  <si>
    <t xml:space="preserve">The individual charge was </t>
  </si>
  <si>
    <t xml:space="preserve">Authorization Non-Compliance </t>
  </si>
  <si>
    <t xml:space="preserve">Amount: </t>
  </si>
  <si>
    <t xml:space="preserve">Wins: </t>
  </si>
  <si>
    <t xml:space="preserve">Lose: </t>
  </si>
  <si>
    <t>Pending</t>
  </si>
  <si>
    <t>Arbitration:</t>
  </si>
  <si>
    <t xml:space="preserve">WIN Percentage </t>
  </si>
  <si>
    <t>Fraud Card Not Present Transaction</t>
  </si>
  <si>
    <t xml:space="preserve">Metric </t>
  </si>
  <si>
    <t xml:space="preserve">Total </t>
  </si>
  <si>
    <t xml:space="preserve">Chargeback Reason Code </t>
  </si>
  <si>
    <t xml:space="preserve">Chargeback Total: </t>
  </si>
  <si>
    <t xml:space="preserve">Merchandise/Services Not Received </t>
  </si>
  <si>
    <t>Cancelled Recurring Transaction</t>
  </si>
  <si>
    <t xml:space="preserve">Credit not processed </t>
  </si>
  <si>
    <t xml:space="preserve">Non-receipt of Goods or Services </t>
  </si>
  <si>
    <t>Group</t>
  </si>
  <si>
    <t xml:space="preserve">Rep Name 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</si>
  <si>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</si>
  <si>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</si>
  <si>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</si>
  <si>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</si>
  <si>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</si>
  <si>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</si>
  <si>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</si>
  <si>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</si>
  <si>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</si>
  <si>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</si>
  <si>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</si>
  <si>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</si>
  <si>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</si>
  <si>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</si>
  <si>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</si>
  <si>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</si>
  <si>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</si>
  <si>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</si>
  <si>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</si>
  <si>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</si>
  <si>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</si>
  <si>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</si>
  <si>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</si>
  <si>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</si>
  <si>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</si>
  <si>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</si>
  <si>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</si>
  <si>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</si>
  <si>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</si>
  <si>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</si>
  <si>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</si>
  <si>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</si>
  <si>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</si>
  <si>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</si>
  <si>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Rep 1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</si>
  <si>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</si>
  <si>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</si>
  <si>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</si>
  <si>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</si>
  <si>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</si>
  <si>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</si>
  <si>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</si>
  <si>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</si>
  <si>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</si>
  <si>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Rep 11</t>
  </si>
  <si>
    <t>Rep 12</t>
  </si>
  <si>
    <t>Rep 13</t>
  </si>
  <si>
    <t>Rep 14</t>
  </si>
  <si>
    <t>Rep 15</t>
  </si>
  <si>
    <t>Rep 16</t>
  </si>
  <si>
    <t>Rep 17</t>
  </si>
  <si>
    <t>Rep 18</t>
  </si>
  <si>
    <t>Rep 19</t>
  </si>
  <si>
    <t>Rep 20</t>
  </si>
  <si>
    <t>Rep 21</t>
  </si>
  <si>
    <t>Rep 22</t>
  </si>
  <si>
    <t>Rep 23</t>
  </si>
  <si>
    <t>Rep 24</t>
  </si>
  <si>
    <t>Rep 25</t>
  </si>
  <si>
    <t>Rep 26</t>
  </si>
  <si>
    <t>Rep 27</t>
  </si>
  <si>
    <t>Rep 28</t>
  </si>
  <si>
    <t>Rep 29</t>
  </si>
  <si>
    <t>Rep 30</t>
  </si>
  <si>
    <t>Rep 31</t>
  </si>
  <si>
    <t>Rep 32</t>
  </si>
  <si>
    <t>Rep 33</t>
  </si>
  <si>
    <t>Rep 34</t>
  </si>
  <si>
    <t>Website A</t>
  </si>
  <si>
    <t>Website B</t>
  </si>
  <si>
    <t>Website C</t>
  </si>
  <si>
    <t>SUMMARY JAN-DEC 2027</t>
  </si>
  <si>
    <t>Month</t>
  </si>
  <si>
    <t>Outcome (Win/Loss/Other)</t>
  </si>
  <si>
    <t>Row Labels</t>
  </si>
  <si>
    <t>Dec-26</t>
  </si>
  <si>
    <t>Jan-26</t>
  </si>
  <si>
    <t>Jan-27</t>
  </si>
  <si>
    <t>Nov-26</t>
  </si>
  <si>
    <t>Oct-26</t>
  </si>
  <si>
    <t>Sep-26</t>
  </si>
  <si>
    <t>Grand Total</t>
  </si>
  <si>
    <t>Sum of Amount</t>
  </si>
  <si>
    <t>Monthly Trend</t>
  </si>
  <si>
    <t>Reasons</t>
  </si>
  <si>
    <t>Loss</t>
  </si>
  <si>
    <t xml:space="preserve">Count of Case Number </t>
  </si>
  <si>
    <t>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</si>
</sst>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0000"/>
    <numFmt numFmtId="171" formatCode="m/d/yy;@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2" tint="-0.89999084444715716"/>
      <name val="Aptos Narrow"/>
      <family val="2"/>
      <scheme val="minor"/>
    </font>
    <font>
      <sz val="12"/>
      <color theme="0"/>
      <name val="Times New Roman"/>
      <family val="1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1" fontId="0" fillId="4" borderId="1" xfId="0" applyNumberFormat="1" applyFill="1" applyBorder="1"/>
    <xf numFmtId="14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14" fontId="0" fillId="5" borderId="1" xfId="0" applyNumberFormat="1" applyFill="1" applyBorder="1"/>
    <xf numFmtId="0" fontId="0" fillId="6" borderId="1" xfId="0" applyFill="1" applyBorder="1"/>
    <xf numFmtId="1" fontId="0" fillId="6" borderId="1" xfId="0" applyNumberFormat="1" applyFill="1" applyBorder="1"/>
    <xf numFmtId="14" fontId="0" fillId="6" borderId="1" xfId="0" applyNumberFormat="1" applyFill="1" applyBorder="1"/>
    <xf numFmtId="44" fontId="2" fillId="2" borderId="1" xfId="1" applyFont="1" applyFill="1" applyBorder="1" applyAlignment="1">
      <alignment horizontal="center" vertical="center"/>
    </xf>
    <xf numFmtId="44" fontId="0" fillId="4" borderId="1" xfId="1" applyFont="1" applyFill="1" applyBorder="1"/>
    <xf numFmtId="44" fontId="0" fillId="0" borderId="1" xfId="1" applyFont="1" applyBorder="1"/>
    <xf numFmtId="44" fontId="0" fillId="0" borderId="0" xfId="1" applyFont="1"/>
    <xf numFmtId="44" fontId="0" fillId="6" borderId="1" xfId="1" applyFont="1" applyFill="1" applyBorder="1"/>
    <xf numFmtId="44" fontId="0" fillId="5" borderId="1" xfId="1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3" xfId="0" applyFill="1" applyBorder="1"/>
    <xf numFmtId="0" fontId="0" fillId="10" borderId="1" xfId="0" applyFill="1" applyBorder="1"/>
    <xf numFmtId="0" fontId="0" fillId="3" borderId="1" xfId="0" applyFill="1" applyBorder="1" applyAlignment="1">
      <alignment horizontal="right"/>
    </xf>
    <xf numFmtId="165" fontId="0" fillId="0" borderId="1" xfId="0" applyNumberFormat="1" applyBorder="1"/>
    <xf numFmtId="0" fontId="3" fillId="8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164" fontId="0" fillId="4" borderId="1" xfId="1" applyNumberFormat="1" applyFont="1" applyFill="1" applyBorder="1"/>
    <xf numFmtId="164" fontId="0" fillId="6" borderId="1" xfId="1" applyNumberFormat="1" applyFont="1" applyFill="1" applyBorder="1"/>
    <xf numFmtId="164" fontId="0" fillId="5" borderId="1" xfId="1" applyNumberFormat="1" applyFont="1" applyFill="1" applyBorder="1"/>
    <xf numFmtId="0" fontId="0" fillId="12" borderId="1" xfId="0" applyFill="1" applyBorder="1"/>
    <xf numFmtId="0" fontId="0" fillId="1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1" borderId="1" xfId="0" applyFill="1" applyBorder="1"/>
    <xf numFmtId="44" fontId="0" fillId="3" borderId="1" xfId="1" applyFont="1" applyFill="1" applyBorder="1"/>
    <xf numFmtId="0" fontId="2" fillId="2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44" fontId="0" fillId="8" borderId="1" xfId="1" applyFont="1" applyFill="1" applyBorder="1"/>
    <xf numFmtId="1" fontId="0" fillId="3" borderId="1" xfId="0" applyNumberFormat="1" applyFill="1" applyBorder="1" applyAlignment="1">
      <alignment horizontal="left"/>
    </xf>
    <xf numFmtId="44" fontId="0" fillId="4" borderId="1" xfId="1" applyFont="1" applyFill="1" applyBorder="1" applyAlignment="1">
      <alignment vertical="center"/>
    </xf>
    <xf numFmtId="44" fontId="0" fillId="5" borderId="1" xfId="1" applyFont="1" applyFill="1" applyBorder="1" applyAlignment="1">
      <alignment vertical="center"/>
    </xf>
    <xf numFmtId="44" fontId="0" fillId="6" borderId="1" xfId="1" applyFont="1" applyFill="1" applyBorder="1" applyAlignment="1">
      <alignment vertical="center"/>
    </xf>
    <xf numFmtId="10" fontId="0" fillId="11" borderId="1" xfId="1" applyNumberFormat="1" applyFont="1" applyFill="1" applyBorder="1"/>
    <xf numFmtId="44" fontId="0" fillId="0" borderId="0" xfId="1" applyFont="1" applyBorder="1"/>
    <xf numFmtId="0" fontId="0" fillId="9" borderId="1" xfId="0" applyFill="1" applyBorder="1" applyAlignment="1">
      <alignment horizontal="center"/>
    </xf>
    <xf numFmtId="44" fontId="0" fillId="4" borderId="1" xfId="0" applyNumberFormat="1" applyFill="1" applyBorder="1" applyAlignment="1">
      <alignment horizontal="center"/>
    </xf>
    <xf numFmtId="44" fontId="0" fillId="5" borderId="1" xfId="0" applyNumberFormat="1" applyFill="1" applyBorder="1" applyAlignment="1">
      <alignment horizontal="center"/>
    </xf>
    <xf numFmtId="44" fontId="0" fillId="6" borderId="1" xfId="0" applyNumberFormat="1" applyFill="1" applyBorder="1" applyAlignment="1">
      <alignment horizontal="center"/>
    </xf>
    <xf numFmtId="44" fontId="0" fillId="8" borderId="1" xfId="0" applyNumberFormat="1" applyFill="1" applyBorder="1" applyAlignment="1">
      <alignment horizontal="center"/>
    </xf>
    <xf numFmtId="10" fontId="0" fillId="14" borderId="1" xfId="0" applyNumberFormat="1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10" fontId="0" fillId="16" borderId="1" xfId="0" applyNumberForma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0" xfId="0" applyFill="1"/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0" fontId="6" fillId="8" borderId="0" xfId="0" applyNumberFormat="1" applyFont="1" applyFill="1" applyAlignment="1">
      <alignment vertical="center"/>
    </xf>
    <xf numFmtId="44" fontId="0" fillId="12" borderId="6" xfId="0" applyNumberFormat="1" applyFill="1" applyBorder="1"/>
    <xf numFmtId="10" fontId="0" fillId="17" borderId="1" xfId="0" applyNumberFormat="1" applyFill="1" applyBorder="1" applyAlignment="1">
      <alignment horizontal="center"/>
    </xf>
    <xf numFmtId="0" fontId="0" fillId="3" borderId="1" xfId="1" applyNumberFormat="1" applyFont="1" applyFill="1" applyBorder="1" applyAlignment="1">
      <alignment vertical="center"/>
    </xf>
    <xf numFmtId="0" fontId="0" fillId="3" borderId="1" xfId="1" applyNumberFormat="1" applyFont="1" applyFill="1" applyBorder="1"/>
    <xf numFmtId="10" fontId="0" fillId="3" borderId="6" xfId="2" applyNumberFormat="1" applyFont="1" applyFill="1" applyBorder="1"/>
    <xf numFmtId="44" fontId="0" fillId="3" borderId="1" xfId="0" applyNumberFormat="1" applyFill="1" applyBorder="1" applyAlignment="1">
      <alignment horizontal="center"/>
    </xf>
    <xf numFmtId="0" fontId="0" fillId="6" borderId="3" xfId="0" applyFill="1" applyBorder="1"/>
    <xf numFmtId="0" fontId="0" fillId="5" borderId="3" xfId="0" applyFill="1" applyBorder="1"/>
    <xf numFmtId="0" fontId="0" fillId="6" borderId="6" xfId="0" applyFill="1" applyBorder="1"/>
    <xf numFmtId="0" fontId="0" fillId="4" borderId="6" xfId="0" applyFill="1" applyBorder="1"/>
    <xf numFmtId="0" fontId="0" fillId="5" borderId="6" xfId="0" applyFill="1" applyBorder="1"/>
    <xf numFmtId="0" fontId="2" fillId="2" borderId="7" xfId="0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9" xfId="0" applyFill="1" applyBorder="1"/>
    <xf numFmtId="1" fontId="0" fillId="4" borderId="2" xfId="0" applyNumberFormat="1" applyFill="1" applyBorder="1"/>
    <xf numFmtId="0" fontId="0" fillId="4" borderId="2" xfId="0" applyFill="1" applyBorder="1"/>
    <xf numFmtId="14" fontId="0" fillId="4" borderId="2" xfId="0" applyNumberFormat="1" applyFill="1" applyBorder="1"/>
    <xf numFmtId="164" fontId="0" fillId="4" borderId="2" xfId="1" applyNumberFormat="1" applyFont="1" applyFill="1" applyBorder="1"/>
    <xf numFmtId="0" fontId="0" fillId="4" borderId="10" xfId="0" applyFill="1" applyBorder="1"/>
    <xf numFmtId="14" fontId="2" fillId="2" borderId="5" xfId="0" applyNumberFormat="1" applyFont="1" applyFill="1" applyBorder="1" applyAlignment="1">
      <alignment horizontal="center" vertical="center"/>
    </xf>
    <xf numFmtId="14" fontId="0" fillId="0" borderId="0" xfId="0" applyNumberFormat="1"/>
    <xf numFmtId="164" fontId="2" fillId="2" borderId="5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4" fillId="2" borderId="0" xfId="0" applyFont="1" applyFill="1" applyAlignment="1">
      <alignment horizontal="center"/>
    </xf>
    <xf numFmtId="0" fontId="0" fillId="15" borderId="2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44" fontId="2" fillId="2" borderId="5" xfId="1" applyFont="1" applyFill="1" applyBorder="1" applyAlignment="1">
      <alignment horizontal="center" vertical="center"/>
    </xf>
    <xf numFmtId="0" fontId="0" fillId="0" borderId="1" xfId="0" pivotButton="1" applyBorder="1"/>
    <xf numFmtId="164" fontId="0" fillId="0" borderId="1" xfId="0" applyNumberFormat="1" applyBorder="1"/>
    <xf numFmtId="0" fontId="8" fillId="18" borderId="11" xfId="0" applyFont="1" applyFill="1" applyBorder="1" applyAlignment="1">
      <alignment horizontal="center" vertical="center"/>
    </xf>
    <xf numFmtId="0" fontId="8" fillId="18" borderId="12" xfId="0" applyFont="1" applyFill="1" applyBorder="1" applyAlignment="1">
      <alignment horizontal="center" vertical="center"/>
    </xf>
    <xf numFmtId="0" fontId="8" fillId="18" borderId="13" xfId="0" applyFont="1" applyFill="1" applyBorder="1" applyAlignment="1">
      <alignment horizontal="center" vertical="center"/>
    </xf>
    <xf numFmtId="0" fontId="8" fillId="13" borderId="11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0" fontId="8" fillId="19" borderId="11" xfId="0" applyFont="1" applyFill="1" applyBorder="1" applyAlignment="1">
      <alignment horizontal="center" vertical="center"/>
    </xf>
    <xf numFmtId="0" fontId="8" fillId="19" borderId="12" xfId="0" applyFont="1" applyFill="1" applyBorder="1" applyAlignment="1">
      <alignment horizontal="center" vertical="center"/>
    </xf>
    <xf numFmtId="0" fontId="8" fillId="19" borderId="13" xfId="0" applyFont="1" applyFill="1" applyBorder="1" applyAlignment="1">
      <alignment horizontal="center" vertical="center"/>
    </xf>
    <xf numFmtId="171" fontId="0" fillId="0" borderId="1" xfId="0" applyNumberForma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5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m/d/yy;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rgb="FF00B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&quot;$&quot;#,##0.00"/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"/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00B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rgb="FF00B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00B05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[Chargeback_Dashboard_Project 1.xlsx]ANALYSIS!PivotTable1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ANALYSIS!$A$4:$A$10</c:f>
              <c:strCache>
                <c:ptCount val="6"/>
                <c:pt idx="0">
                  <c:v>Dec-26</c:v>
                </c:pt>
                <c:pt idx="1">
                  <c:v>Nov-26</c:v>
                </c:pt>
                <c:pt idx="2">
                  <c:v>Oct-26</c:v>
                </c:pt>
                <c:pt idx="3">
                  <c:v>Jan-27</c:v>
                </c:pt>
                <c:pt idx="4">
                  <c:v>Jan-26</c:v>
                </c:pt>
                <c:pt idx="5">
                  <c:v>Sep-26</c:v>
                </c:pt>
              </c:strCache>
            </c:strRef>
          </c:cat>
          <c:val>
            <c:numRef>
              <c:f>ANALYSIS!$B$4:$B$10</c:f>
              <c:numCache>
                <c:formatCode>"$"#,##0.00</c:formatCode>
                <c:ptCount val="6"/>
                <c:pt idx="0">
                  <c:v>8312.67</c:v>
                </c:pt>
                <c:pt idx="1">
                  <c:v>7504.38</c:v>
                </c:pt>
                <c:pt idx="2">
                  <c:v>2698.4199999999996</c:v>
                </c:pt>
                <c:pt idx="3">
                  <c:v>1219.31</c:v>
                </c:pt>
                <c:pt idx="4">
                  <c:v>372</c:v>
                </c:pt>
                <c:pt idx="5">
                  <c:v>24.68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C-F14F-A1EE-23B09B64A6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15"/>
        <c:axId val="2137168367"/>
        <c:axId val="653951184"/>
      </c:barChart>
      <c:catAx>
        <c:axId val="2137168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1184"/>
        <c:crosses val="autoZero"/>
        <c:auto val="1"/>
        <c:lblAlgn val="ctr"/>
        <c:lblOffset val="100"/>
        <c:noMultiLvlLbl val="0"/>
      </c:catAx>
      <c:valAx>
        <c:axId val="65395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16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[Chargeback_Dashboard_Project 1.xlsx]ANALYSIS!PivotTable2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ANALYSIS!$B$34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ANALYSIS!$A$35:$A$53</c:f>
              <c:strCache>
                <c:ptCount val="18"/>
                <c:pt idx="0">
                  <c:v>Authorization Non-Compliance </c:v>
                </c:pt>
                <c:pt idx="1">
                  <c:v>Cancelled Merchandise/Services</c:v>
                </c:pt>
                <c:pt idx="2">
                  <c:v>Cancelled Recurring Transaction</c:v>
                </c:pt>
                <c:pt idx="3">
                  <c:v>Cardholder Dispute</c:v>
                </c:pt>
                <c:pt idx="4">
                  <c:v>Chip Liability Shift</c:v>
                </c:pt>
                <c:pt idx="5">
                  <c:v>Complete Support</c:v>
                </c:pt>
                <c:pt idx="6">
                  <c:v>Discover Retrieval Request </c:v>
                </c:pt>
                <c:pt idx="7">
                  <c:v>Does Not Recognize</c:v>
                </c:pt>
                <c:pt idx="8">
                  <c:v>Duplicate Processing </c:v>
                </c:pt>
                <c:pt idx="9">
                  <c:v>Fraud Card Absent Environment</c:v>
                </c:pt>
                <c:pt idx="10">
                  <c:v>Fraud Card Not Present Transaction</c:v>
                </c:pt>
                <c:pt idx="11">
                  <c:v>Merchandise/Services Not Received </c:v>
                </c:pt>
                <c:pt idx="12">
                  <c:v>No Cardholder Authorization</c:v>
                </c:pt>
                <c:pt idx="13">
                  <c:v>Non-receipt of Goods or Services </c:v>
                </c:pt>
                <c:pt idx="14">
                  <c:v>Point of Interaction Error</c:v>
                </c:pt>
                <c:pt idx="15">
                  <c:v>The Cardmember claims </c:v>
                </c:pt>
                <c:pt idx="16">
                  <c:v>The Cardmember denies </c:v>
                </c:pt>
                <c:pt idx="17">
                  <c:v>The individual charge was </c:v>
                </c:pt>
              </c:strCache>
            </c:strRef>
          </c:cat>
          <c:val>
            <c:numRef>
              <c:f>ANALYSIS!$B$35:$B$53</c:f>
              <c:numCache>
                <c:formatCode>"$"#,##0.00</c:formatCode>
                <c:ptCount val="18"/>
                <c:pt idx="0">
                  <c:v>110</c:v>
                </c:pt>
                <c:pt idx="1">
                  <c:v>120</c:v>
                </c:pt>
                <c:pt idx="2">
                  <c:v>663.2</c:v>
                </c:pt>
                <c:pt idx="3">
                  <c:v>261.06</c:v>
                </c:pt>
                <c:pt idx="4">
                  <c:v>220</c:v>
                </c:pt>
                <c:pt idx="5">
                  <c:v>205</c:v>
                </c:pt>
                <c:pt idx="6">
                  <c:v>313.68</c:v>
                </c:pt>
                <c:pt idx="7">
                  <c:v>266.18</c:v>
                </c:pt>
                <c:pt idx="8">
                  <c:v>290</c:v>
                </c:pt>
                <c:pt idx="9">
                  <c:v>8021.7000000000016</c:v>
                </c:pt>
                <c:pt idx="10">
                  <c:v>235.86</c:v>
                </c:pt>
                <c:pt idx="11">
                  <c:v>979.22</c:v>
                </c:pt>
                <c:pt idx="12">
                  <c:v>6231.4300000000012</c:v>
                </c:pt>
                <c:pt idx="13">
                  <c:v>110</c:v>
                </c:pt>
                <c:pt idx="14">
                  <c:v>460.45</c:v>
                </c:pt>
                <c:pt idx="15">
                  <c:v>1273.6799999999998</c:v>
                </c:pt>
                <c:pt idx="16">
                  <c:v>110</c:v>
                </c:pt>
                <c:pt idx="17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B-B04B-AF42-4B6831D191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002964495"/>
        <c:axId val="2003090367"/>
      </c:barChart>
      <c:catAx>
        <c:axId val="2002964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090367"/>
        <c:crosses val="autoZero"/>
        <c:auto val="1"/>
        <c:lblAlgn val="ctr"/>
        <c:lblOffset val="100"/>
        <c:noMultiLvlLbl val="0"/>
      </c:catAx>
      <c:valAx>
        <c:axId val="200309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96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[Chargeback_Dashboard_Project 1.xlsx]ANALYSIS!PivotTable3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ANALYSIS!$B$91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ANALYSIS!$A$92:$A$95</c:f>
              <c:strCache>
                <c:ptCount val="3"/>
                <c:pt idx="0">
                  <c:v>Win</c:v>
                </c:pt>
                <c:pt idx="1">
                  <c:v>Loss</c:v>
                </c:pt>
                <c:pt idx="2">
                  <c:v>Arbitration</c:v>
                </c:pt>
              </c:strCache>
            </c:strRef>
          </c:cat>
          <c:val>
            <c:numRef>
              <c:f>ANALYSIS!$B$92:$B$95</c:f>
              <c:numCache>
                <c:formatCode>0</c:formatCode>
                <c:ptCount val="3"/>
                <c:pt idx="0">
                  <c:v>151</c:v>
                </c:pt>
                <c:pt idx="1">
                  <c:v>68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C-3D44-A4BA-860ECB9CCB0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[Chargeback_Dashboard_Project 1.xlsx]ANALYSIS!PivotTable1</c:name>
    <c:fmtId val="1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ANALYSIS!$A$4:$A$10</c:f>
              <c:strCache>
                <c:ptCount val="6"/>
                <c:pt idx="0">
                  <c:v>Dec-26</c:v>
                </c:pt>
                <c:pt idx="1">
                  <c:v>Nov-26</c:v>
                </c:pt>
                <c:pt idx="2">
                  <c:v>Oct-26</c:v>
                </c:pt>
                <c:pt idx="3">
                  <c:v>Jan-27</c:v>
                </c:pt>
                <c:pt idx="4">
                  <c:v>Jan-26</c:v>
                </c:pt>
                <c:pt idx="5">
                  <c:v>Sep-26</c:v>
                </c:pt>
              </c:strCache>
            </c:strRef>
          </c:cat>
          <c:val>
            <c:numRef>
              <c:f>ANALYSIS!$B$4:$B$10</c:f>
              <c:numCache>
                <c:formatCode>"$"#,##0.00</c:formatCode>
                <c:ptCount val="6"/>
                <c:pt idx="0">
                  <c:v>8312.67</c:v>
                </c:pt>
                <c:pt idx="1">
                  <c:v>7504.38</c:v>
                </c:pt>
                <c:pt idx="2">
                  <c:v>2698.4199999999996</c:v>
                </c:pt>
                <c:pt idx="3">
                  <c:v>1219.31</c:v>
                </c:pt>
                <c:pt idx="4">
                  <c:v>372</c:v>
                </c:pt>
                <c:pt idx="5">
                  <c:v>24.68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6-214E-BFD8-7168606B93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15"/>
        <c:axId val="2137168367"/>
        <c:axId val="653951184"/>
      </c:barChart>
      <c:catAx>
        <c:axId val="2137168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1184"/>
        <c:crosses val="autoZero"/>
        <c:auto val="1"/>
        <c:lblAlgn val="ctr"/>
        <c:lblOffset val="100"/>
        <c:noMultiLvlLbl val="0"/>
      </c:catAx>
      <c:valAx>
        <c:axId val="65395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16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[Chargeback_Dashboard_Project 1.xlsx]ANALYSIS!PivotTable2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ANALYSIS!$B$34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ANALYSIS!$A$35:$A$53</c:f>
              <c:strCache>
                <c:ptCount val="18"/>
                <c:pt idx="0">
                  <c:v>Authorization Non-Compliance </c:v>
                </c:pt>
                <c:pt idx="1">
                  <c:v>Cancelled Merchandise/Services</c:v>
                </c:pt>
                <c:pt idx="2">
                  <c:v>Cancelled Recurring Transaction</c:v>
                </c:pt>
                <c:pt idx="3">
                  <c:v>Cardholder Dispute</c:v>
                </c:pt>
                <c:pt idx="4">
                  <c:v>Chip Liability Shift</c:v>
                </c:pt>
                <c:pt idx="5">
                  <c:v>Complete Support</c:v>
                </c:pt>
                <c:pt idx="6">
                  <c:v>Discover Retrieval Request </c:v>
                </c:pt>
                <c:pt idx="7">
                  <c:v>Does Not Recognize</c:v>
                </c:pt>
                <c:pt idx="8">
                  <c:v>Duplicate Processing </c:v>
                </c:pt>
                <c:pt idx="9">
                  <c:v>Fraud Card Absent Environment</c:v>
                </c:pt>
                <c:pt idx="10">
                  <c:v>Fraud Card Not Present Transaction</c:v>
                </c:pt>
                <c:pt idx="11">
                  <c:v>Merchandise/Services Not Received </c:v>
                </c:pt>
                <c:pt idx="12">
                  <c:v>No Cardholder Authorization</c:v>
                </c:pt>
                <c:pt idx="13">
                  <c:v>Non-receipt of Goods or Services </c:v>
                </c:pt>
                <c:pt idx="14">
                  <c:v>Point of Interaction Error</c:v>
                </c:pt>
                <c:pt idx="15">
                  <c:v>The Cardmember claims </c:v>
                </c:pt>
                <c:pt idx="16">
                  <c:v>The Cardmember denies </c:v>
                </c:pt>
                <c:pt idx="17">
                  <c:v>The individual charge was </c:v>
                </c:pt>
              </c:strCache>
            </c:strRef>
          </c:cat>
          <c:val>
            <c:numRef>
              <c:f>ANALYSIS!$B$35:$B$53</c:f>
              <c:numCache>
                <c:formatCode>"$"#,##0.00</c:formatCode>
                <c:ptCount val="18"/>
                <c:pt idx="0">
                  <c:v>110</c:v>
                </c:pt>
                <c:pt idx="1">
                  <c:v>120</c:v>
                </c:pt>
                <c:pt idx="2">
                  <c:v>663.2</c:v>
                </c:pt>
                <c:pt idx="3">
                  <c:v>261.06</c:v>
                </c:pt>
                <c:pt idx="4">
                  <c:v>220</c:v>
                </c:pt>
                <c:pt idx="5">
                  <c:v>205</c:v>
                </c:pt>
                <c:pt idx="6">
                  <c:v>313.68</c:v>
                </c:pt>
                <c:pt idx="7">
                  <c:v>266.18</c:v>
                </c:pt>
                <c:pt idx="8">
                  <c:v>290</c:v>
                </c:pt>
                <c:pt idx="9">
                  <c:v>8021.7000000000016</c:v>
                </c:pt>
                <c:pt idx="10">
                  <c:v>235.86</c:v>
                </c:pt>
                <c:pt idx="11">
                  <c:v>979.22</c:v>
                </c:pt>
                <c:pt idx="12">
                  <c:v>6231.4300000000012</c:v>
                </c:pt>
                <c:pt idx="13">
                  <c:v>110</c:v>
                </c:pt>
                <c:pt idx="14">
                  <c:v>460.45</c:v>
                </c:pt>
                <c:pt idx="15">
                  <c:v>1273.6799999999998</c:v>
                </c:pt>
                <c:pt idx="16">
                  <c:v>110</c:v>
                </c:pt>
                <c:pt idx="17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C-2E46-BB96-8F7BD5FF20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002964495"/>
        <c:axId val="2003090367"/>
      </c:barChart>
      <c:catAx>
        <c:axId val="2002964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090367"/>
        <c:crosses val="autoZero"/>
        <c:auto val="1"/>
        <c:lblAlgn val="ctr"/>
        <c:lblOffset val="100"/>
        <c:noMultiLvlLbl val="0"/>
      </c:catAx>
      <c:valAx>
        <c:axId val="200309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96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[Chargeback_Dashboard_Project 1.xlsx]ANALYSIS!PivotTable3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3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4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5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7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8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ANALYSIS!$B$91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3B-8745-87B6-2A1F18A21237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3B-8745-87B6-2A1F18A21237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3B-8745-87B6-2A1F18A212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ANALYSIS!$A$92:$A$95</c:f>
              <c:strCache>
                <c:ptCount val="3"/>
                <c:pt idx="0">
                  <c:v>Win</c:v>
                </c:pt>
                <c:pt idx="1">
                  <c:v>Loss</c:v>
                </c:pt>
                <c:pt idx="2">
                  <c:v>Arbitration</c:v>
                </c:pt>
              </c:strCache>
            </c:strRef>
          </c:cat>
          <c:val>
            <c:numRef>
              <c:f>ANALYSIS!$B$92:$B$95</c:f>
              <c:numCache>
                <c:formatCode>0</c:formatCode>
                <c:ptCount val="3"/>
                <c:pt idx="0">
                  <c:v>151</c:v>
                </c:pt>
                <c:pt idx="1">
                  <c:v>68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3B-8745-87B6-2A1F18A2123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12700</xdr:rowOff>
    </xdr:from>
    <xdr:to>
      <xdr:col>8</xdr:col>
      <xdr:colOff>812800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4EEDC7-5A96-D2AA-DA87-86755C9D3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54</xdr:row>
      <xdr:rowOff>12700</xdr:rowOff>
    </xdr:from>
    <xdr:to>
      <xdr:col>11</xdr:col>
      <xdr:colOff>25400</xdr:colOff>
      <xdr:row>86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BAEC5E-8DC7-C6A5-F822-E5C2DF4F8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96</xdr:row>
      <xdr:rowOff>12700</xdr:rowOff>
    </xdr:from>
    <xdr:to>
      <xdr:col>9</xdr:col>
      <xdr:colOff>0</xdr:colOff>
      <xdr:row>123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7A8FB1-D8C0-27D5-ED34-86DC57E16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</xdr:colOff>
      <xdr:row>37</xdr:row>
      <xdr:rowOff>228600</xdr:rowOff>
    </xdr:from>
    <xdr:to>
      <xdr:col>19</xdr:col>
      <xdr:colOff>0</xdr:colOff>
      <xdr:row>57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A494B3-05AD-634D-A498-ECCD6F17E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12700</xdr:colOff>
      <xdr:row>29</xdr:row>
      <xdr:rowOff>12700</xdr:rowOff>
    </xdr:from>
    <xdr:to>
      <xdr:col>9</xdr:col>
      <xdr:colOff>12700</xdr:colOff>
      <xdr:row>59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EA980B-5714-EA49-AF79-98F583F78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</xdr:colOff>
      <xdr:row>15</xdr:row>
      <xdr:rowOff>12700</xdr:rowOff>
    </xdr:from>
    <xdr:to>
      <xdr:col>2</xdr:col>
      <xdr:colOff>12700</xdr:colOff>
      <xdr:row>28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63A52-A6E9-5C44-A1F6-6B7DD7341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ville Miller" refreshedDate="45920.484075694447" createdVersion="8" refreshedVersion="8" minRefreshableVersion="3" recordCount="269" xr:uid="{FF381843-DB93-BC42-A7B7-A99B2A866E78}">
  <cacheSource type="worksheet">
    <worksheetSource name="Chargebacks"/>
  </cacheSource>
  <cacheFields count="13">
    <cacheField name="Company" numFmtId="0">
      <sharedItems/>
    </cacheField>
    <cacheField name="Ref #" numFmtId="1">
      <sharedItems containsSemiMixedTypes="0" containsString="0" containsNumber="1" containsInteger="1" minValue="7396240647" maxValue="993468804099"/>
    </cacheField>
    <cacheField name="Card" numFmtId="0">
      <sharedItems/>
    </cacheField>
    <cacheField name="Transaction Date" numFmtId="14">
      <sharedItems containsSemiMixedTypes="0" containsNonDate="0" containsDate="1" containsString="0" minDate="2026-01-08T00:00:00" maxDate="2027-01-22T00:00:00" count="72">
        <d v="2026-11-30T00:00:00"/>
        <d v="2027-01-13T00:00:00"/>
        <d v="2027-01-16T00:00:00"/>
        <d v="2026-12-12T00:00:00"/>
        <d v="2026-12-20T00:00:00"/>
        <d v="2026-11-20T00:00:00"/>
        <d v="2026-11-17T00:00:00"/>
        <d v="2026-11-24T00:00:00"/>
        <d v="2026-12-01T00:00:00"/>
        <d v="2027-01-08T00:00:00"/>
        <d v="2026-11-15T00:00:00"/>
        <d v="2026-11-29T00:00:00"/>
        <d v="2026-12-02T00:00:00"/>
        <d v="2026-12-17T00:00:00"/>
        <d v="2026-01-20T00:00:00"/>
        <d v="2026-11-12T00:00:00"/>
        <d v="2027-01-18T00:00:00"/>
        <d v="2026-11-05T00:00:00"/>
        <d v="2026-10-26T00:00:00"/>
        <d v="2026-11-01T00:00:00"/>
        <d v="2026-10-22T00:00:00"/>
        <d v="2026-10-31T00:00:00"/>
        <d v="2026-11-21T00:00:00"/>
        <d v="2026-11-13T00:00:00"/>
        <d v="2026-12-27T00:00:00"/>
        <d v="2026-12-10T00:00:00"/>
        <d v="2026-12-13T00:00:00"/>
        <d v="2026-12-04T00:00:00"/>
        <d v="2026-11-07T00:00:00"/>
        <d v="2026-12-09T00:00:00"/>
        <d v="2026-12-06T00:00:00"/>
        <d v="2026-10-16T00:00:00"/>
        <d v="2026-11-22T00:00:00"/>
        <d v="2026-11-27T00:00:00"/>
        <d v="2027-01-20T00:00:00"/>
        <d v="2026-12-05T00:00:00"/>
        <d v="2026-10-17T00:00:00"/>
        <d v="2026-12-16T00:00:00"/>
        <d v="2026-11-28T00:00:00"/>
        <d v="2026-12-15T00:00:00"/>
        <d v="2026-11-26T00:00:00"/>
        <d v="2026-10-29T00:00:00"/>
        <d v="2026-01-08T00:00:00"/>
        <d v="2027-01-06T00:00:00"/>
        <d v="2026-11-18T00:00:00"/>
        <d v="2026-11-25T00:00:00"/>
        <d v="2026-11-16T00:00:00"/>
        <d v="2026-01-16T00:00:00"/>
        <d v="2027-01-14T00:00:00"/>
        <d v="2027-01-17T00:00:00"/>
        <d v="2026-12-30T00:00:00"/>
        <d v="2027-01-21T00:00:00"/>
        <d v="2026-11-08T00:00:00"/>
        <d v="2026-12-03T00:00:00"/>
        <d v="2026-12-21T00:00:00"/>
        <d v="2026-12-08T00:00:00"/>
        <d v="2026-11-23T00:00:00"/>
        <d v="2026-10-21T00:00:00"/>
        <d v="2026-10-14T00:00:00"/>
        <d v="2026-11-19T00:00:00"/>
        <d v="2026-12-23T00:00:00"/>
        <d v="2026-12-11T00:00:00"/>
        <d v="2027-01-11T00:00:00"/>
        <d v="2026-10-28T00:00:00"/>
        <d v="2026-12-31T00:00:00"/>
        <d v="2026-09-14T00:00:00"/>
        <d v="2026-12-24T00:00:00"/>
        <d v="2026-12-07T00:00:00"/>
        <d v="2026-10-23T00:00:00"/>
        <d v="2026-10-01T00:00:00"/>
        <d v="2026-10-04T00:00:00"/>
        <d v="2026-10-09T00:00:00"/>
      </sharedItems>
      <fieldGroup par="12"/>
    </cacheField>
    <cacheField name="Amount" numFmtId="164">
      <sharedItems containsSemiMixedTypes="0" containsString="0" containsNumber="1" minValue="10" maxValue="421.84"/>
    </cacheField>
    <cacheField name="Case Number " numFmtId="1">
      <sharedItems containsSemiMixedTypes="0" containsString="0" containsNumber="1" containsInteger="1" minValue="2026366015339" maxValue="2027030001551"/>
    </cacheField>
    <cacheField name="Reason" numFmtId="0">
      <sharedItems count="18">
        <s v="Merchandise/Services Not Received "/>
        <s v="Non-receipt of Goods or Services "/>
        <s v="Cardholder Dispute"/>
        <s v="No Cardholder Authorization"/>
        <s v="Fraud Card Absent Environment"/>
        <s v="Discover Retrieval Request "/>
        <s v="Point of Interaction Error"/>
        <s v="Complete Support"/>
        <s v="Duplicate Processing "/>
        <s v="Does Not Recognize"/>
        <s v="The Cardmember claims "/>
        <s v="Cancelled Recurring Transaction"/>
        <s v="Fraud Card Not Present Transaction"/>
        <s v="The individual charge was "/>
        <s v="Cancelled Merchandise/Services"/>
        <s v="Chip Liability Shift"/>
        <s v="The Cardmember denies "/>
        <s v="Authorization Non-Compliance "/>
      </sharedItems>
    </cacheField>
    <cacheField name="Status" numFmtId="0">
      <sharedItems/>
    </cacheField>
    <cacheField name="Month" numFmtId="0">
      <sharedItems count="6">
        <s v="Nov-26"/>
        <s v="Jan-27"/>
        <s v="Dec-26"/>
        <s v="Jan-26"/>
        <s v="Oct-26"/>
        <s v="Sep-26"/>
      </sharedItems>
    </cacheField>
    <cacheField name="Outcome (Win/Loss/Other)" numFmtId="0">
      <sharedItems count="3">
        <s v="Arbitration"/>
        <s v="Win"/>
        <s v="Loss"/>
      </sharedItems>
    </cacheField>
    <cacheField name="Months (Transaction Date)" numFmtId="0" databaseField="0">
      <fieldGroup base="3">
        <rangePr groupBy="months" startDate="2026-01-08T00:00:00" endDate="2027-01-22T00:00:00"/>
        <groupItems count="14">
          <s v="&lt;1/8/2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2/27"/>
        </groupItems>
      </fieldGroup>
    </cacheField>
    <cacheField name="Quarters (Transaction Date)" numFmtId="0" databaseField="0">
      <fieldGroup base="3">
        <rangePr groupBy="quarters" startDate="2026-01-08T00:00:00" endDate="2027-01-22T00:00:00"/>
        <groupItems count="6">
          <s v="&lt;1/8/26"/>
          <s v="Qtr1"/>
          <s v="Qtr2"/>
          <s v="Qtr3"/>
          <s v="Qtr4"/>
          <s v="&gt;1/22/27"/>
        </groupItems>
      </fieldGroup>
    </cacheField>
    <cacheField name="Years (Transaction Date)" numFmtId="0" databaseField="0">
      <fieldGroup base="3">
        <rangePr groupBy="years" startDate="2026-01-08T00:00:00" endDate="2027-01-22T00:00:00"/>
        <groupItems count="4">
          <s v="&lt;1/8/26"/>
          <s v="2026"/>
          <s v="2027"/>
          <s v="&gt;1/22/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">
  <r>
    <s v="Company 1"/>
    <n v="7396240647"/>
    <s v="Visa"/>
    <x v="0"/>
    <n v="69.83"/>
    <n v="2027003015009"/>
    <x v="0"/>
    <s v="Arbitration"/>
    <x v="0"/>
    <x v="0"/>
  </r>
  <r>
    <s v="Company 2"/>
    <n v="189502217520"/>
    <s v="MasterCard"/>
    <x v="1"/>
    <n v="55"/>
    <n v="2027020019956"/>
    <x v="1"/>
    <s v="Credit Accepted "/>
    <x v="1"/>
    <x v="1"/>
  </r>
  <r>
    <s v="Company 3"/>
    <n v="167864923043"/>
    <s v="MasterCard"/>
    <x v="2"/>
    <n v="40"/>
    <n v="2027024022251"/>
    <x v="2"/>
    <s v="Credit Accepted "/>
    <x v="1"/>
    <x v="1"/>
  </r>
  <r>
    <s v="Company 3"/>
    <n v="21469327264"/>
    <s v="MasterCard "/>
    <x v="3"/>
    <n v="55"/>
    <n v="2027013023653"/>
    <x v="3"/>
    <s v="Credit Accepted "/>
    <x v="2"/>
    <x v="1"/>
  </r>
  <r>
    <s v="Company 3"/>
    <n v="854914723931"/>
    <s v="MasterCard "/>
    <x v="4"/>
    <n v="110"/>
    <n v="2027014025487"/>
    <x v="3"/>
    <s v="Arbitration"/>
    <x v="2"/>
    <x v="0"/>
  </r>
  <r>
    <s v="Company 4"/>
    <n v="133491565345"/>
    <s v="Visa"/>
    <x v="5"/>
    <n v="40"/>
    <n v="2026366022991"/>
    <x v="4"/>
    <s v="Credit Accepted "/>
    <x v="0"/>
    <x v="1"/>
  </r>
  <r>
    <s v="Company 5"/>
    <n v="369302006090"/>
    <s v="Visa"/>
    <x v="6"/>
    <n v="43.8"/>
    <n v="2027021043180"/>
    <x v="0"/>
    <s v="Credit Declined"/>
    <x v="0"/>
    <x v="2"/>
  </r>
  <r>
    <s v="Company 6"/>
    <n v="307413289151"/>
    <s v="MasterCard"/>
    <x v="7"/>
    <n v="28.09"/>
    <n v="2027028027721"/>
    <x v="3"/>
    <s v="Credit Accepted "/>
    <x v="0"/>
    <x v="1"/>
  </r>
  <r>
    <s v="Company 7"/>
    <n v="861428546067"/>
    <s v="Visa"/>
    <x v="8"/>
    <n v="21"/>
    <n v="2027017020189"/>
    <x v="4"/>
    <s v="Credit Declined"/>
    <x v="2"/>
    <x v="2"/>
  </r>
  <r>
    <s v="Company 7"/>
    <n v="117104521493"/>
    <s v="Visa"/>
    <x v="9"/>
    <n v="40"/>
    <n v="2027021020615"/>
    <x v="4"/>
    <s v="Credit Declined"/>
    <x v="1"/>
    <x v="2"/>
  </r>
  <r>
    <s v="Company 7"/>
    <n v="398873034449"/>
    <s v="Discover "/>
    <x v="10"/>
    <n v="33.340000000000003"/>
    <n v="2027009030148"/>
    <x v="5"/>
    <s v="Credit Accepted "/>
    <x v="0"/>
    <x v="1"/>
  </r>
  <r>
    <s v="Company 8"/>
    <n v="990996240565"/>
    <s v="Visa"/>
    <x v="11"/>
    <n v="208.94"/>
    <n v="2027008001543"/>
    <x v="0"/>
    <s v="Arbitration"/>
    <x v="0"/>
    <x v="0"/>
  </r>
  <r>
    <s v="Company 9"/>
    <n v="836412181094"/>
    <s v="Amex"/>
    <x v="10"/>
    <n v="82.43"/>
    <n v="2027013025191"/>
    <x v="6"/>
    <s v="Credit Declined"/>
    <x v="0"/>
    <x v="2"/>
  </r>
  <r>
    <s v="Company 10"/>
    <n v="44404667187"/>
    <s v="Visa"/>
    <x v="12"/>
    <n v="40"/>
    <n v="2026366015341"/>
    <x v="4"/>
    <s v="Credit Declined"/>
    <x v="2"/>
    <x v="2"/>
  </r>
  <r>
    <s v="Company 11"/>
    <n v="381759404994"/>
    <s v="MasterCard"/>
    <x v="13"/>
    <n v="40"/>
    <n v="2026366023433"/>
    <x v="7"/>
    <s v="Arbitration"/>
    <x v="2"/>
    <x v="0"/>
  </r>
  <r>
    <s v="Company 11"/>
    <n v="954194144307"/>
    <s v="MasterCard"/>
    <x v="14"/>
    <n v="110"/>
    <n v="2027028027702"/>
    <x v="3"/>
    <s v="Arbitration"/>
    <x v="3"/>
    <x v="0"/>
  </r>
  <r>
    <s v="Company 11"/>
    <n v="457513044280"/>
    <s v="MasterCard"/>
    <x v="15"/>
    <n v="110"/>
    <n v="2027028028307"/>
    <x v="3"/>
    <s v="Arbitration"/>
    <x v="0"/>
    <x v="0"/>
  </r>
  <r>
    <s v="Company 11"/>
    <n v="366858049196"/>
    <s v="Visa"/>
    <x v="16"/>
    <n v="25"/>
    <n v="2027030001511"/>
    <x v="8"/>
    <s v="Credit Accepted "/>
    <x v="1"/>
    <x v="1"/>
  </r>
  <r>
    <s v="Company 11"/>
    <n v="281634948293"/>
    <s v="Visa"/>
    <x v="17"/>
    <n v="33.340000000000003"/>
    <n v="2027014025354"/>
    <x v="4"/>
    <s v="Credit Accepted "/>
    <x v="0"/>
    <x v="1"/>
  </r>
  <r>
    <s v="Company 11"/>
    <n v="152346075784"/>
    <s v="Visa"/>
    <x v="18"/>
    <n v="28.09"/>
    <n v="2027013023580"/>
    <x v="9"/>
    <s v="Credit Declined"/>
    <x v="4"/>
    <x v="2"/>
  </r>
  <r>
    <s v="Company 11"/>
    <n v="820325193573"/>
    <s v="Visa"/>
    <x v="19"/>
    <n v="316.83999999999997"/>
    <n v="2027014025355"/>
    <x v="4"/>
    <s v="Credit Accepted "/>
    <x v="0"/>
    <x v="1"/>
  </r>
  <r>
    <s v="Company 12"/>
    <n v="733822480853"/>
    <s v="Visa"/>
    <x v="20"/>
    <n v="55"/>
    <n v="2027027023498"/>
    <x v="4"/>
    <s v="Credit Declined"/>
    <x v="4"/>
    <x v="2"/>
  </r>
  <r>
    <s v="Company 12"/>
    <n v="545781211803"/>
    <s v="MasterCard"/>
    <x v="11"/>
    <n v="40"/>
    <n v="2027028028455"/>
    <x v="3"/>
    <s v="Credit Accepted "/>
    <x v="0"/>
    <x v="1"/>
  </r>
  <r>
    <s v="Company 13"/>
    <n v="120729540472"/>
    <s v="Visa"/>
    <x v="21"/>
    <n v="50.5"/>
    <n v="2027002001481"/>
    <x v="4"/>
    <s v="Credit Declined"/>
    <x v="4"/>
    <x v="2"/>
  </r>
  <r>
    <s v="Company 13"/>
    <n v="120760023441"/>
    <s v="Visa"/>
    <x v="22"/>
    <n v="50"/>
    <n v="2027003014429"/>
    <x v="5"/>
    <s v="Credit Accepted "/>
    <x v="0"/>
    <x v="1"/>
  </r>
  <r>
    <s v="Company 13"/>
    <n v="120777926190"/>
    <s v="Visa"/>
    <x v="12"/>
    <n v="50"/>
    <n v="2027007021685"/>
    <x v="4"/>
    <s v="Credit Declined"/>
    <x v="2"/>
    <x v="2"/>
  </r>
  <r>
    <s v="Company 13"/>
    <n v="120748481204"/>
    <s v="Visa"/>
    <x v="23"/>
    <n v="50"/>
    <n v="2027013023611"/>
    <x v="4"/>
    <s v="Credit Declined"/>
    <x v="0"/>
    <x v="2"/>
  </r>
  <r>
    <s v="Company 14"/>
    <n v="437989481268"/>
    <s v="Visa"/>
    <x v="24"/>
    <n v="40"/>
    <n v="2027024021851"/>
    <x v="4"/>
    <s v="Credit Accepted "/>
    <x v="2"/>
    <x v="1"/>
  </r>
  <r>
    <s v="Company 15"/>
    <n v="196935172218"/>
    <s v="MasterCard"/>
    <x v="25"/>
    <n v="25"/>
    <n v="2027002001570"/>
    <x v="3"/>
    <s v="Arbitration"/>
    <x v="2"/>
    <x v="0"/>
  </r>
  <r>
    <s v="Company 15"/>
    <n v="528825639952"/>
    <s v="MasterCard"/>
    <x v="25"/>
    <n v="270"/>
    <n v="2027002001569"/>
    <x v="3"/>
    <s v="Arbitration"/>
    <x v="2"/>
    <x v="0"/>
  </r>
  <r>
    <s v="Company 15"/>
    <n v="212774793346"/>
    <s v="MasterCard"/>
    <x v="26"/>
    <n v="28.09"/>
    <n v="2027007024682"/>
    <x v="3"/>
    <s v="Arbitration"/>
    <x v="2"/>
    <x v="0"/>
  </r>
  <r>
    <s v="Company 15"/>
    <n v="530026512817"/>
    <s v="Amex"/>
    <x v="27"/>
    <n v="110"/>
    <n v="2027015030754"/>
    <x v="10"/>
    <s v="Credit Accepted "/>
    <x v="2"/>
    <x v="1"/>
  </r>
  <r>
    <s v="Company 15"/>
    <n v="119930885501"/>
    <s v="Visa"/>
    <x v="12"/>
    <n v="55"/>
    <n v="2027021020185"/>
    <x v="4"/>
    <s v="Credit Accepted "/>
    <x v="2"/>
    <x v="1"/>
  </r>
  <r>
    <s v="Company 16"/>
    <n v="80721573508"/>
    <s v="Visa"/>
    <x v="28"/>
    <n v="105"/>
    <n v="2026366022999"/>
    <x v="4"/>
    <s v="Credit Declined"/>
    <x v="0"/>
    <x v="2"/>
  </r>
  <r>
    <s v="Company 17"/>
    <n v="80775367772"/>
    <s v="Visa"/>
    <x v="29"/>
    <n v="59.84"/>
    <n v="2027008001455"/>
    <x v="4"/>
    <s v="Credit Accepted "/>
    <x v="2"/>
    <x v="1"/>
  </r>
  <r>
    <s v="Company 17"/>
    <n v="80707018839"/>
    <s v="Visa"/>
    <x v="21"/>
    <n v="52.5"/>
    <n v="2027010023092"/>
    <x v="4"/>
    <s v="Credit Accepted "/>
    <x v="4"/>
    <x v="1"/>
  </r>
  <r>
    <s v="Company 18"/>
    <n v="608251493257"/>
    <s v="Visa"/>
    <x v="3"/>
    <n v="25"/>
    <n v="2027003014431"/>
    <x v="4"/>
    <s v="Credit Accepted "/>
    <x v="2"/>
    <x v="1"/>
  </r>
  <r>
    <s v="Company 18"/>
    <n v="781646857854"/>
    <s v="MasterCard"/>
    <x v="27"/>
    <n v="55"/>
    <n v="2027002001562"/>
    <x v="3"/>
    <s v="Credit Accepted "/>
    <x v="2"/>
    <x v="1"/>
  </r>
  <r>
    <s v="Company 18"/>
    <n v="546811056200"/>
    <s v="Visa"/>
    <x v="26"/>
    <n v="25"/>
    <n v="2027006007004"/>
    <x v="4"/>
    <s v="Credit Accepted "/>
    <x v="2"/>
    <x v="1"/>
  </r>
  <r>
    <s v="Company 18"/>
    <n v="800338520109"/>
    <s v="Visa"/>
    <x v="30"/>
    <n v="35.700000000000003"/>
    <n v="2027007021834"/>
    <x v="0"/>
    <s v="Arbitration"/>
    <x v="2"/>
    <x v="0"/>
  </r>
  <r>
    <s v="Company 18"/>
    <n v="322010754772"/>
    <s v="Visa"/>
    <x v="30"/>
    <n v="35.700000000000003"/>
    <n v="2027007021833"/>
    <x v="0"/>
    <s v="Arbitration"/>
    <x v="2"/>
    <x v="0"/>
  </r>
  <r>
    <s v="Company 18"/>
    <n v="73657751951"/>
    <s v="MasterCard"/>
    <x v="12"/>
    <n v="28.09"/>
    <n v="2027008001634"/>
    <x v="3"/>
    <s v="Credit Accepted "/>
    <x v="2"/>
    <x v="1"/>
  </r>
  <r>
    <s v="Company 18"/>
    <n v="719659165534"/>
    <s v="MasterCard "/>
    <x v="10"/>
    <n v="55"/>
    <n v="2027015011707"/>
    <x v="3"/>
    <s v="Credit Accepted "/>
    <x v="0"/>
    <x v="1"/>
  </r>
  <r>
    <s v="Company 19"/>
    <n v="353178544256"/>
    <s v="Amex "/>
    <x v="31"/>
    <n v="421.84"/>
    <n v="2027016027649"/>
    <x v="10"/>
    <s v="Credit Declined"/>
    <x v="4"/>
    <x v="2"/>
  </r>
  <r>
    <s v="Company 20"/>
    <n v="457823020614"/>
    <s v="MasterCard"/>
    <x v="32"/>
    <n v="38.54"/>
    <n v="2026366023286"/>
    <x v="2"/>
    <s v="Credit Declined"/>
    <x v="0"/>
    <x v="2"/>
  </r>
  <r>
    <s v="Company 20"/>
    <n v="268632599768"/>
    <s v="MasterCard"/>
    <x v="33"/>
    <n v="110"/>
    <n v="2027017020432"/>
    <x v="11"/>
    <s v="Arbitration"/>
    <x v="0"/>
    <x v="0"/>
  </r>
  <r>
    <s v="Company 20"/>
    <n v="76562970887"/>
    <s v="MasterCard"/>
    <x v="0"/>
    <n v="110"/>
    <n v="2027020019950"/>
    <x v="3"/>
    <s v="Credit Accepted "/>
    <x v="0"/>
    <x v="1"/>
  </r>
  <r>
    <s v="Company 20"/>
    <n v="177958047758"/>
    <s v="Visa"/>
    <x v="3"/>
    <n v="44.96"/>
    <n v="2027028027509"/>
    <x v="4"/>
    <s v="Credit Declined"/>
    <x v="2"/>
    <x v="2"/>
  </r>
  <r>
    <s v="Company 20"/>
    <n v="41066137162"/>
    <s v="MasterCard"/>
    <x v="7"/>
    <n v="102.36"/>
    <n v="2027008001760"/>
    <x v="3"/>
    <s v="Credit Accepted "/>
    <x v="0"/>
    <x v="1"/>
  </r>
  <r>
    <s v="Company 21"/>
    <n v="120845496361"/>
    <s v="MasterCard"/>
    <x v="34"/>
    <n v="35"/>
    <n v="2027029018520"/>
    <x v="3"/>
    <s v="Credit Accepted  (Re-Run)"/>
    <x v="1"/>
    <x v="2"/>
  </r>
  <r>
    <s v="Company 22"/>
    <n v="161761046571"/>
    <s v="MasterCard"/>
    <x v="22"/>
    <n v="55"/>
    <n v="2027002001567"/>
    <x v="3"/>
    <s v="Credit Accepted "/>
    <x v="0"/>
    <x v="1"/>
  </r>
  <r>
    <s v="Company 22"/>
    <n v="364659552991"/>
    <s v="Visa"/>
    <x v="35"/>
    <n v="77.89"/>
    <n v="2027027023492"/>
    <x v="4"/>
    <s v="Credit Declined"/>
    <x v="2"/>
    <x v="2"/>
  </r>
  <r>
    <s v="Company 22"/>
    <n v="135273526266"/>
    <s v="Amex"/>
    <x v="35"/>
    <n v="55"/>
    <n v="2027008028834"/>
    <x v="10"/>
    <s v="Credit Declined"/>
    <x v="2"/>
    <x v="2"/>
  </r>
  <r>
    <s v="Company 23"/>
    <n v="283197052033"/>
    <s v="Visa"/>
    <x v="36"/>
    <n v="55"/>
    <n v="2027003014411"/>
    <x v="4"/>
    <s v="Credit Declined"/>
    <x v="4"/>
    <x v="2"/>
  </r>
  <r>
    <s v="Company 23"/>
    <n v="132142616933"/>
    <s v="Visa"/>
    <x v="27"/>
    <n v="55"/>
    <n v="2027022008953"/>
    <x v="4"/>
    <s v="Credit Accepted "/>
    <x v="2"/>
    <x v="1"/>
  </r>
  <r>
    <s v="Company 23"/>
    <n v="993468804099"/>
    <s v="Discover "/>
    <x v="37"/>
    <n v="25"/>
    <n v="2027029031236"/>
    <x v="12"/>
    <s v="Credit Accepted "/>
    <x v="2"/>
    <x v="1"/>
  </r>
  <r>
    <s v="Company 24"/>
    <n v="120770067062"/>
    <s v="Visa"/>
    <x v="38"/>
    <n v="100"/>
    <n v="2026366015346"/>
    <x v="4"/>
    <s v="Credit Declined"/>
    <x v="0"/>
    <x v="2"/>
  </r>
  <r>
    <s v="Company 24"/>
    <n v="120760974168"/>
    <s v="Visa"/>
    <x v="22"/>
    <n v="52.5"/>
    <n v="2026366022995"/>
    <x v="4"/>
    <s v="Credit Declined"/>
    <x v="0"/>
    <x v="2"/>
  </r>
  <r>
    <s v="Company 24"/>
    <n v="120797505801"/>
    <s v="Visa"/>
    <x v="39"/>
    <n v="96"/>
    <n v="2027003014226"/>
    <x v="4"/>
    <s v="Credit Accepted "/>
    <x v="2"/>
    <x v="1"/>
  </r>
  <r>
    <s v="Company 24"/>
    <n v="120766525379"/>
    <s v="Discover "/>
    <x v="40"/>
    <n v="100"/>
    <n v="2027007053738"/>
    <x v="3"/>
    <s v="Credit Accepted "/>
    <x v="0"/>
    <x v="1"/>
  </r>
  <r>
    <s v="Company 24"/>
    <n v="120727522396"/>
    <s v="Visa"/>
    <x v="41"/>
    <n v="50"/>
    <n v="2027016006321"/>
    <x v="11"/>
    <s v="Credit Accepted "/>
    <x v="4"/>
    <x v="1"/>
  </r>
  <r>
    <s v="Company 24"/>
    <n v="120727524413"/>
    <s v="Visa"/>
    <x v="41"/>
    <n v="30"/>
    <n v="2027016006328"/>
    <x v="13"/>
    <s v="Credit Accepted "/>
    <x v="4"/>
    <x v="1"/>
  </r>
  <r>
    <s v="Company 24"/>
    <n v="120830740301"/>
    <s v="Visa"/>
    <x v="42"/>
    <n v="52"/>
    <n v="2027017020311"/>
    <x v="4"/>
    <s v="Credit Accepted "/>
    <x v="3"/>
    <x v="1"/>
  </r>
  <r>
    <s v="Company 24"/>
    <n v="80819434878"/>
    <s v="Visa"/>
    <x v="43"/>
    <n v="73.5"/>
    <n v="2027020019845"/>
    <x v="4"/>
    <s v="Credit Accepted "/>
    <x v="1"/>
    <x v="1"/>
  </r>
  <r>
    <s v="Company 24"/>
    <n v="120756007161"/>
    <s v="Visa"/>
    <x v="44"/>
    <n v="196.6"/>
    <n v="2027013023596"/>
    <x v="11"/>
    <s v="Credit Accepted "/>
    <x v="0"/>
    <x v="1"/>
  </r>
  <r>
    <s v="Company 24"/>
    <n v="120756024549"/>
    <s v="Visa"/>
    <x v="44"/>
    <n v="196.6"/>
    <n v="2027013023595"/>
    <x v="4"/>
    <s v="Credit Accepted "/>
    <x v="0"/>
    <x v="1"/>
  </r>
  <r>
    <s v="Company 24"/>
    <n v="120765953557"/>
    <s v="Visa"/>
    <x v="45"/>
    <n v="40"/>
    <n v="2027021020417"/>
    <x v="0"/>
    <s v="Credit Accepted "/>
    <x v="0"/>
    <x v="1"/>
  </r>
  <r>
    <s v="Company 24"/>
    <n v="120752939727"/>
    <s v="Visa"/>
    <x v="46"/>
    <n v="50"/>
    <n v="2027021020427"/>
    <x v="4"/>
    <s v="Credit Declined"/>
    <x v="0"/>
    <x v="2"/>
  </r>
  <r>
    <s v="Company 24"/>
    <n v="120840691169"/>
    <s v="Visa"/>
    <x v="47"/>
    <n v="50"/>
    <n v="2027022008907"/>
    <x v="4"/>
    <s v="Credit Accepted "/>
    <x v="3"/>
    <x v="1"/>
  </r>
  <r>
    <s v="Company 24"/>
    <n v="80831738587"/>
    <s v="MasterCard"/>
    <x v="48"/>
    <n v="63"/>
    <n v="2027023011634"/>
    <x v="3"/>
    <s v="Credit Accepted  (Re-Run)"/>
    <x v="1"/>
    <x v="2"/>
  </r>
  <r>
    <s v="Company 24"/>
    <n v="120815988718"/>
    <s v="Visa"/>
    <x v="4"/>
    <n v="50"/>
    <n v="2027027023488"/>
    <x v="4"/>
    <s v="Credit Accepted "/>
    <x v="2"/>
    <x v="1"/>
  </r>
  <r>
    <s v="Company 24"/>
    <n v="120842018934"/>
    <s v="MasterCard"/>
    <x v="49"/>
    <n v="52.5"/>
    <n v="2027027023527"/>
    <x v="3"/>
    <s v="Credit Accepted "/>
    <x v="1"/>
    <x v="1"/>
  </r>
  <r>
    <s v="Company 24"/>
    <n v="120815993911"/>
    <s v="Visa"/>
    <x v="50"/>
    <n v="250"/>
    <n v="2027027023487"/>
    <x v="4"/>
    <s v="Credit Declined"/>
    <x v="2"/>
    <x v="2"/>
  </r>
  <r>
    <s v="Company 24"/>
    <n v="120846969156"/>
    <s v="Visa"/>
    <x v="51"/>
    <n v="30"/>
    <n v="2027028027507"/>
    <x v="4"/>
    <s v="Credit Accepted "/>
    <x v="1"/>
    <x v="1"/>
  </r>
  <r>
    <s v="Company 24"/>
    <n v="120843056282"/>
    <s v="Discover "/>
    <x v="49"/>
    <n v="73.5"/>
    <n v="2027029030196"/>
    <x v="5"/>
    <s v="Credit Accepted "/>
    <x v="1"/>
    <x v="1"/>
  </r>
  <r>
    <s v="Company 24"/>
    <n v="120829534718"/>
    <s v="Visa"/>
    <x v="9"/>
    <n v="52.5"/>
    <n v="2027028027508"/>
    <x v="4"/>
    <s v="Credit Accepted "/>
    <x v="1"/>
    <x v="1"/>
  </r>
  <r>
    <s v="Company 24"/>
    <n v="120794293009"/>
    <s v="MasterCard "/>
    <x v="26"/>
    <n v="115.5"/>
    <n v="2027014038249"/>
    <x v="3"/>
    <s v="Credit Accepted  (Re-Run)"/>
    <x v="2"/>
    <x v="2"/>
  </r>
  <r>
    <s v="Company 24"/>
    <n v="120746791082"/>
    <s v="Visa"/>
    <x v="15"/>
    <n v="105"/>
    <n v="2027010022933"/>
    <x v="9"/>
    <s v="Credit Declined"/>
    <x v="0"/>
    <x v="2"/>
  </r>
  <r>
    <s v="Company 24"/>
    <n v="120759116413"/>
    <s v="Visa"/>
    <x v="5"/>
    <n v="52.5"/>
    <n v="2027015011376"/>
    <x v="4"/>
    <s v="Credit Accepted "/>
    <x v="0"/>
    <x v="1"/>
  </r>
  <r>
    <s v="Company 24"/>
    <n v="120741670136"/>
    <s v="Visa"/>
    <x v="52"/>
    <n v="100"/>
    <n v="2027014024859"/>
    <x v="4"/>
    <s v="Credit Accepted "/>
    <x v="0"/>
    <x v="1"/>
  </r>
  <r>
    <s v="Company 24"/>
    <n v="120779663456"/>
    <s v="Visa"/>
    <x v="53"/>
    <n v="110"/>
    <n v="2027014025145"/>
    <x v="4"/>
    <s v="Credit Accepted "/>
    <x v="2"/>
    <x v="1"/>
  </r>
  <r>
    <s v="Company 24"/>
    <n v="120846588554"/>
    <s v="MasterCard"/>
    <x v="51"/>
    <n v="30"/>
    <n v="2027030001551"/>
    <x v="4"/>
    <s v="Credit Accepted "/>
    <x v="1"/>
    <x v="1"/>
  </r>
  <r>
    <s v="Company 25"/>
    <n v="120767506369"/>
    <s v="Visa"/>
    <x v="40"/>
    <n v="56.74"/>
    <n v="2026366015339"/>
    <x v="4"/>
    <s v="Credit Accepted "/>
    <x v="0"/>
    <x v="1"/>
  </r>
  <r>
    <s v="Company 25"/>
    <n v="120760777094"/>
    <s v="MasterCard"/>
    <x v="22"/>
    <n v="24"/>
    <n v="2026366015608"/>
    <x v="3"/>
    <s v="Credit Accepted "/>
    <x v="0"/>
    <x v="1"/>
  </r>
  <r>
    <s v="Company 25"/>
    <n v="120806111333"/>
    <s v="Token"/>
    <x v="54"/>
    <n v="51.99"/>
    <n v="2026366015612"/>
    <x v="2"/>
    <s v="Arbitration"/>
    <x v="2"/>
    <x v="0"/>
  </r>
  <r>
    <s v="Company 25"/>
    <n v="120800827089"/>
    <s v="MasterCard"/>
    <x v="13"/>
    <n v="60"/>
    <n v="2027006007069"/>
    <x v="14"/>
    <s v="Credit Accepted "/>
    <x v="2"/>
    <x v="1"/>
  </r>
  <r>
    <s v="Company 25"/>
    <n v="120794789902"/>
    <s v="Visa"/>
    <x v="26"/>
    <n v="60"/>
    <n v="2027006006939"/>
    <x v="4"/>
    <s v="Credit Accepted  (Re-Run)"/>
    <x v="2"/>
    <x v="2"/>
  </r>
  <r>
    <s v="Company 25"/>
    <n v="120770058322"/>
    <s v="Visa"/>
    <x v="38"/>
    <n v="100"/>
    <n v="2027007021589"/>
    <x v="4"/>
    <s v="Credit Accepted "/>
    <x v="0"/>
    <x v="1"/>
  </r>
  <r>
    <s v="Company 25"/>
    <n v="80708131029"/>
    <s v="MasterCard"/>
    <x v="19"/>
    <n v="55"/>
    <n v="2027007024678"/>
    <x v="3"/>
    <s v="Arbitration"/>
    <x v="0"/>
    <x v="0"/>
  </r>
  <r>
    <s v="Company 25"/>
    <n v="120765875101"/>
    <s v="Visa"/>
    <x v="45"/>
    <n v="120"/>
    <n v="2027002001403"/>
    <x v="8"/>
    <s v="Arbitration"/>
    <x v="0"/>
    <x v="0"/>
  </r>
  <r>
    <s v="Company 25"/>
    <n v="120785133269"/>
    <s v="MasterCard"/>
    <x v="30"/>
    <n v="60"/>
    <n v="2027017020354"/>
    <x v="3"/>
    <s v="Arbitration"/>
    <x v="2"/>
    <x v="0"/>
  </r>
  <r>
    <s v="Company 25"/>
    <n v="120787124945"/>
    <s v="Visa"/>
    <x v="55"/>
    <n v="150"/>
    <n v="2027020019841"/>
    <x v="4"/>
    <s v="Credit Declined"/>
    <x v="2"/>
    <x v="2"/>
  </r>
  <r>
    <s v="Company 25"/>
    <n v="120806662702"/>
    <s v="Visa"/>
    <x v="54"/>
    <n v="30"/>
    <n v="2027020019840"/>
    <x v="4"/>
    <s v="Credit Accepted "/>
    <x v="2"/>
    <x v="1"/>
  </r>
  <r>
    <s v="Company 25"/>
    <n v="120763532074"/>
    <s v="MasterCard"/>
    <x v="56"/>
    <n v="105"/>
    <n v="2027020019954"/>
    <x v="3"/>
    <s v="Arbitration"/>
    <x v="0"/>
    <x v="0"/>
  </r>
  <r>
    <s v="Company 25"/>
    <n v="120763542119"/>
    <s v="MasterCard"/>
    <x v="56"/>
    <n v="52.5"/>
    <n v="2027020019955"/>
    <x v="3"/>
    <s v="Arbitration"/>
    <x v="0"/>
    <x v="0"/>
  </r>
  <r>
    <s v="Company 25"/>
    <n v="120781440725"/>
    <s v="Visa"/>
    <x v="27"/>
    <n v="20"/>
    <n v="2027021020187"/>
    <x v="4"/>
    <s v="Credit Accepted "/>
    <x v="2"/>
    <x v="1"/>
  </r>
  <r>
    <s v="Company 25"/>
    <n v="120779774894"/>
    <s v="MasterCard"/>
    <x v="53"/>
    <n v="60"/>
    <n v="2027023011637"/>
    <x v="3"/>
    <s v="Credit Accepted "/>
    <x v="2"/>
    <x v="1"/>
  </r>
  <r>
    <s v="Company 25"/>
    <n v="120790507966"/>
    <s v="MasterCard"/>
    <x v="25"/>
    <n v="120"/>
    <n v="2027023011638"/>
    <x v="3"/>
    <s v="Credit Accepted "/>
    <x v="2"/>
    <x v="1"/>
  </r>
  <r>
    <s v="Company 25"/>
    <n v="120710594825"/>
    <s v="MasterCard"/>
    <x v="57"/>
    <n v="29.39"/>
    <n v="2027023011630"/>
    <x v="3"/>
    <s v="Credit Accepted "/>
    <x v="4"/>
    <x v="1"/>
  </r>
  <r>
    <s v="Company 25"/>
    <n v="120746839277"/>
    <s v="Visa"/>
    <x v="15"/>
    <n v="50"/>
    <n v="2027022008896"/>
    <x v="4"/>
    <s v="Credit Declined"/>
    <x v="0"/>
    <x v="2"/>
  </r>
  <r>
    <s v="Company 25"/>
    <n v="120712554207"/>
    <s v="Visa"/>
    <x v="20"/>
    <n v="29.39"/>
    <n v="2027010023087"/>
    <x v="4"/>
    <s v="Credit Declined"/>
    <x v="4"/>
    <x v="2"/>
  </r>
  <r>
    <s v="Company 25"/>
    <n v="80794156048"/>
    <s v="Discover "/>
    <x v="4"/>
    <n v="42"/>
    <n v="2027024035587"/>
    <x v="0"/>
    <s v="Credit Accepted "/>
    <x v="2"/>
    <x v="1"/>
  </r>
  <r>
    <s v="Company 25"/>
    <n v="120767694972"/>
    <s v="Visa"/>
    <x v="40"/>
    <n v="60"/>
    <n v="2027024022004"/>
    <x v="4"/>
    <s v="Credit Accepted "/>
    <x v="0"/>
    <x v="1"/>
  </r>
  <r>
    <s v="Company 25"/>
    <n v="120700507946"/>
    <s v="Visa"/>
    <x v="58"/>
    <n v="62.5"/>
    <n v="2027027023482"/>
    <x v="7"/>
    <s v="Credit Accepted "/>
    <x v="4"/>
    <x v="1"/>
  </r>
  <r>
    <s v="Company 25"/>
    <n v="120700513515"/>
    <s v="Visa"/>
    <x v="58"/>
    <n v="50"/>
    <n v="2027027023483"/>
    <x v="10"/>
    <s v="Credit Accepted "/>
    <x v="4"/>
    <x v="1"/>
  </r>
  <r>
    <s v="Company 25"/>
    <n v="120793564802"/>
    <s v="MasterCard"/>
    <x v="3"/>
    <n v="55"/>
    <n v="2027028027701"/>
    <x v="3"/>
    <s v="Credit Accepted "/>
    <x v="2"/>
    <x v="1"/>
  </r>
  <r>
    <s v="Company 25"/>
    <n v="120797219361"/>
    <s v="MasterCard"/>
    <x v="39"/>
    <n v="275"/>
    <n v="2027028028294"/>
    <x v="3"/>
    <s v="Credit Accepted "/>
    <x v="2"/>
    <x v="1"/>
  </r>
  <r>
    <s v="Company 25"/>
    <n v="120783390305"/>
    <s v="MasterCard"/>
    <x v="35"/>
    <n v="33"/>
    <n v="2027008001768"/>
    <x v="3"/>
    <s v="Credit Accepted "/>
    <x v="2"/>
    <x v="1"/>
  </r>
  <r>
    <s v="Company 25"/>
    <n v="120773185861"/>
    <s v="Token "/>
    <x v="0"/>
    <n v="71.08"/>
    <n v="2027014038251"/>
    <x v="0"/>
    <s v="Credit Accepted "/>
    <x v="0"/>
    <x v="1"/>
  </r>
  <r>
    <s v="Company 25"/>
    <n v="120757834112"/>
    <s v="MasterCard "/>
    <x v="59"/>
    <n v="131.5"/>
    <n v="2027014025526"/>
    <x v="3"/>
    <s v="Credit Accepted "/>
    <x v="0"/>
    <x v="1"/>
  </r>
  <r>
    <s v="Company 25"/>
    <n v="120767527574"/>
    <s v="Visa"/>
    <x v="40"/>
    <n v="220"/>
    <n v="2027010023086"/>
    <x v="13"/>
    <s v="Credit Declined"/>
    <x v="0"/>
    <x v="2"/>
  </r>
  <r>
    <s v="Company 25"/>
    <n v="120758200794"/>
    <s v="Visa"/>
    <x v="5"/>
    <n v="75.59"/>
    <n v="2027015011406"/>
    <x v="6"/>
    <s v="Credit Declined"/>
    <x v="0"/>
    <x v="2"/>
  </r>
  <r>
    <s v="Company 25"/>
    <n v="120808264933"/>
    <s v="MasterCard "/>
    <x v="60"/>
    <n v="78.75"/>
    <n v="2027009011791"/>
    <x v="3"/>
    <s v="Arbitration"/>
    <x v="2"/>
    <x v="0"/>
  </r>
  <r>
    <s v="Company 25"/>
    <n v="120757597338"/>
    <s v="MasterCard "/>
    <x v="59"/>
    <n v="78.75"/>
    <n v="2027010001862"/>
    <x v="3"/>
    <s v="Arbitration"/>
    <x v="0"/>
    <x v="0"/>
  </r>
  <r>
    <s v="Company 25"/>
    <n v="120777789871"/>
    <s v="Visa"/>
    <x v="12"/>
    <n v="10"/>
    <n v="2027029018488"/>
    <x v="13"/>
    <s v="Credit Accepted "/>
    <x v="2"/>
    <x v="1"/>
  </r>
  <r>
    <s v="Company 26"/>
    <n v="264978116668"/>
    <s v="Visa"/>
    <x v="61"/>
    <n v="110"/>
    <n v="2027006006938"/>
    <x v="15"/>
    <s v="Credit Accepted "/>
    <x v="2"/>
    <x v="1"/>
  </r>
  <r>
    <s v="Company 26"/>
    <n v="689349689313"/>
    <s v="Amex"/>
    <x v="62"/>
    <n v="79.31"/>
    <n v="2027021047628"/>
    <x v="3"/>
    <s v="Credit Declined"/>
    <x v="1"/>
    <x v="2"/>
  </r>
  <r>
    <s v="Company 26"/>
    <n v="665831309125"/>
    <s v="Visa"/>
    <x v="60"/>
    <n v="110"/>
    <n v="2027010022985"/>
    <x v="16"/>
    <s v="Credit Declined"/>
    <x v="2"/>
    <x v="2"/>
  </r>
  <r>
    <s v="Company 26"/>
    <n v="349467647296"/>
    <s v="MasterCard "/>
    <x v="22"/>
    <n v="55"/>
    <n v="2027015011599"/>
    <x v="17"/>
    <s v="Credit Accepted "/>
    <x v="0"/>
    <x v="1"/>
  </r>
  <r>
    <s v="Company 26"/>
    <n v="657357938591"/>
    <s v="MasterCard "/>
    <x v="32"/>
    <n v="92.93"/>
    <n v="2027014038245"/>
    <x v="12"/>
    <s v="Arbitration"/>
    <x v="0"/>
    <x v="0"/>
  </r>
  <r>
    <s v="Company 27"/>
    <n v="138799426861"/>
    <s v="MasterCard "/>
    <x v="37"/>
    <n v="55"/>
    <n v="2027016006569"/>
    <x v="6"/>
    <s v="Credit Accepted "/>
    <x v="2"/>
    <x v="1"/>
  </r>
  <r>
    <s v="Company 27"/>
    <n v="366449091242"/>
    <s v="MasterCard "/>
    <x v="63"/>
    <n v="55"/>
    <n v="2027016006561"/>
    <x v="6"/>
    <s v="Credit Accepted "/>
    <x v="4"/>
    <x v="1"/>
  </r>
  <r>
    <s v="Company 28"/>
    <n v="728737877783"/>
    <s v="MasterCard"/>
    <x v="64"/>
    <n v="78.44"/>
    <n v="2027028027703"/>
    <x v="3"/>
    <s v="Arbitration"/>
    <x v="2"/>
    <x v="0"/>
  </r>
  <r>
    <s v="Company 28"/>
    <n v="652151586364"/>
    <s v="MasterCard "/>
    <x v="65"/>
    <n v="12.34"/>
    <n v="2027014038194"/>
    <x v="3"/>
    <s v="Arbitration"/>
    <x v="5"/>
    <x v="0"/>
  </r>
  <r>
    <s v="Company 29"/>
    <n v="339997689223"/>
    <s v="Visa"/>
    <x v="35"/>
    <n v="110"/>
    <n v="2027008001435"/>
    <x v="4"/>
    <s v="Credit Accepted "/>
    <x v="2"/>
    <x v="1"/>
  </r>
  <r>
    <s v="Company 30"/>
    <n v="74476642567"/>
    <s v="Visa"/>
    <x v="35"/>
    <n v="55"/>
    <n v="2026366023125"/>
    <x v="4"/>
    <s v="Credit Accepted "/>
    <x v="2"/>
    <x v="1"/>
  </r>
  <r>
    <s v="Company 30"/>
    <n v="767318400276"/>
    <s v="MasterCard"/>
    <x v="66"/>
    <n v="110"/>
    <n v="2027006007081"/>
    <x v="3"/>
    <s v="Credit Accepted "/>
    <x v="2"/>
    <x v="1"/>
  </r>
  <r>
    <s v="Company 30"/>
    <n v="965456939162"/>
    <s v="Visa"/>
    <x v="67"/>
    <n v="55"/>
    <n v="2027008001550"/>
    <x v="4"/>
    <s v="Credit Declined"/>
    <x v="2"/>
    <x v="2"/>
  </r>
  <r>
    <s v="Company 30"/>
    <n v="503290148553"/>
    <s v="Visa"/>
    <x v="25"/>
    <n v="55"/>
    <n v="2027008001551"/>
    <x v="4"/>
    <s v="Credit Declined"/>
    <x v="2"/>
    <x v="2"/>
  </r>
  <r>
    <s v="Company 30"/>
    <n v="536162965689"/>
    <s v="Visa"/>
    <x v="67"/>
    <n v="55"/>
    <n v="2027008001549"/>
    <x v="4"/>
    <s v="Credit Declined"/>
    <x v="2"/>
    <x v="2"/>
  </r>
  <r>
    <s v="Company 31"/>
    <n v="115358570407"/>
    <s v="MasterCard"/>
    <x v="68"/>
    <n v="25"/>
    <n v="2027007021383"/>
    <x v="3"/>
    <s v="Credit Accepted "/>
    <x v="4"/>
    <x v="1"/>
  </r>
  <r>
    <s v="Company 31"/>
    <n v="851786074925"/>
    <s v="Visa"/>
    <x v="25"/>
    <n v="270"/>
    <n v="2027020019820"/>
    <x v="4"/>
    <s v="Credit Accepted "/>
    <x v="2"/>
    <x v="1"/>
  </r>
  <r>
    <s v="Company 31"/>
    <n v="869219031424"/>
    <s v="Visa"/>
    <x v="36"/>
    <n v="55"/>
    <n v="2027021020413"/>
    <x v="4"/>
    <s v="Credit Declined"/>
    <x v="4"/>
    <x v="2"/>
  </r>
  <r>
    <s v="Company 31"/>
    <n v="385386783935"/>
    <s v="Visa"/>
    <x v="36"/>
    <n v="55"/>
    <n v="2027021020414"/>
    <x v="4"/>
    <s v="Credit Declined"/>
    <x v="4"/>
    <x v="2"/>
  </r>
  <r>
    <s v="Company 31"/>
    <n v="961386187136"/>
    <s v="Visa"/>
    <x v="59"/>
    <n v="55"/>
    <n v="2027021020612"/>
    <x v="4"/>
    <s v="Credit Accepted "/>
    <x v="0"/>
    <x v="1"/>
  </r>
  <r>
    <s v="Company 31"/>
    <n v="448148830621"/>
    <s v="MasterCard"/>
    <x v="67"/>
    <n v="110"/>
    <n v="2027008001762"/>
    <x v="3"/>
    <s v="Credit Accepted "/>
    <x v="2"/>
    <x v="1"/>
  </r>
  <r>
    <s v="Company 31"/>
    <n v="623396200087"/>
    <s v="MasterCard"/>
    <x v="69"/>
    <n v="55"/>
    <n v="2027008001758"/>
    <x v="3"/>
    <s v="Credit Accepted "/>
    <x v="4"/>
    <x v="1"/>
  </r>
  <r>
    <s v="Company 31"/>
    <n v="743732331821"/>
    <s v="MasterCard"/>
    <x v="69"/>
    <n v="55"/>
    <n v="2027019000694"/>
    <x v="3"/>
    <s v="Credit Accepted "/>
    <x v="4"/>
    <x v="1"/>
  </r>
  <r>
    <s v="Company 32"/>
    <n v="80660885977"/>
    <s v="Visa"/>
    <x v="70"/>
    <n v="120"/>
    <n v="2027027023507"/>
    <x v="4"/>
    <s v="Credit Accepted "/>
    <x v="4"/>
    <x v="1"/>
  </r>
  <r>
    <s v="Company 32"/>
    <n v="695226634852"/>
    <s v="MasterCard "/>
    <x v="71"/>
    <n v="55"/>
    <n v="2027015011601"/>
    <x v="3"/>
    <s v="Arbitration"/>
    <x v="4"/>
    <x v="0"/>
  </r>
  <r>
    <s v="Company 33"/>
    <n v="743471637371"/>
    <s v="Visa"/>
    <x v="12"/>
    <n v="55"/>
    <n v="2027007021241"/>
    <x v="4"/>
    <s v="Credit Declined"/>
    <x v="2"/>
    <x v="2"/>
  </r>
  <r>
    <s v="Company 33"/>
    <n v="103778512624"/>
    <s v="Visa"/>
    <x v="7"/>
    <n v="110"/>
    <n v="2027008001451"/>
    <x v="4"/>
    <s v="Credit Accepted "/>
    <x v="0"/>
    <x v="1"/>
  </r>
  <r>
    <s v="Company 34"/>
    <n v="858017151933"/>
    <s v="MasterCard"/>
    <x v="29"/>
    <n v="67.67"/>
    <n v="2027007024683"/>
    <x v="3"/>
    <s v="Arbitration"/>
    <x v="2"/>
    <x v="0"/>
  </r>
  <r>
    <s v="Company 34"/>
    <n v="802593434058"/>
    <s v="MasterCard"/>
    <x v="67"/>
    <n v="40"/>
    <n v="2027021043207"/>
    <x v="3"/>
    <s v="Arbitration"/>
    <x v="2"/>
    <x v="0"/>
  </r>
  <r>
    <s v="Company 34"/>
    <n v="508828910826"/>
    <s v="MasterCard"/>
    <x v="8"/>
    <n v="28.09"/>
    <n v="2027028028293"/>
    <x v="3"/>
    <s v="Credit Accepted "/>
    <x v="2"/>
    <x v="1"/>
  </r>
  <r>
    <s v="Company 34"/>
    <n v="108534972888"/>
    <s v="MasterCard"/>
    <x v="53"/>
    <n v="110"/>
    <n v="2027028028295"/>
    <x v="3"/>
    <s v="Credit Accepted "/>
    <x v="2"/>
    <x v="1"/>
  </r>
  <r>
    <s v="Company 1"/>
    <n v="7396240647"/>
    <s v="Visa"/>
    <x v="0"/>
    <n v="69.83"/>
    <n v="2027003015009"/>
    <x v="0"/>
    <s v="Arbitration"/>
    <x v="0"/>
    <x v="0"/>
  </r>
  <r>
    <s v="Company 2"/>
    <n v="189502217520"/>
    <s v="MasterCard"/>
    <x v="1"/>
    <n v="55"/>
    <n v="2027020019956"/>
    <x v="1"/>
    <s v="Credit Accepted "/>
    <x v="1"/>
    <x v="1"/>
  </r>
  <r>
    <s v="Company 3"/>
    <n v="167864923043"/>
    <s v="MasterCard"/>
    <x v="2"/>
    <n v="40"/>
    <n v="2027024022251"/>
    <x v="2"/>
    <s v="Credit Accepted "/>
    <x v="1"/>
    <x v="1"/>
  </r>
  <r>
    <s v="Company 3"/>
    <n v="21469327264"/>
    <s v="MasterCard "/>
    <x v="3"/>
    <n v="55"/>
    <n v="2027013023653"/>
    <x v="3"/>
    <s v="Credit Accepted "/>
    <x v="2"/>
    <x v="1"/>
  </r>
  <r>
    <s v="Company 4"/>
    <n v="854914723931"/>
    <s v="MasterCard "/>
    <x v="4"/>
    <n v="110"/>
    <n v="2027014025487"/>
    <x v="3"/>
    <s v="Arbitration"/>
    <x v="2"/>
    <x v="0"/>
  </r>
  <r>
    <s v="Company 5"/>
    <n v="133491565345"/>
    <s v="Visa"/>
    <x v="5"/>
    <n v="40"/>
    <n v="2026366022991"/>
    <x v="4"/>
    <s v="Credit Accepted "/>
    <x v="0"/>
    <x v="1"/>
  </r>
  <r>
    <s v="Company 6"/>
    <n v="307413289151"/>
    <s v="MasterCard"/>
    <x v="7"/>
    <n v="28.09"/>
    <n v="2027028027721"/>
    <x v="3"/>
    <s v="Credit Accepted "/>
    <x v="0"/>
    <x v="1"/>
  </r>
  <r>
    <s v="Company 7"/>
    <n v="861428546067"/>
    <s v="Visa"/>
    <x v="8"/>
    <n v="21"/>
    <n v="2027017020189"/>
    <x v="4"/>
    <s v="Credit Declined"/>
    <x v="2"/>
    <x v="2"/>
  </r>
  <r>
    <s v="Company 7"/>
    <n v="117104521493"/>
    <s v="Visa"/>
    <x v="9"/>
    <n v="40"/>
    <n v="2027021020615"/>
    <x v="4"/>
    <s v="Credit Declined"/>
    <x v="1"/>
    <x v="2"/>
  </r>
  <r>
    <s v="Company 7"/>
    <n v="398873034449"/>
    <s v="Discover "/>
    <x v="10"/>
    <n v="33.340000000000003"/>
    <n v="2027009030148"/>
    <x v="5"/>
    <s v="Credit Accepted "/>
    <x v="0"/>
    <x v="1"/>
  </r>
  <r>
    <s v="Company 8"/>
    <n v="990996240565"/>
    <s v="Visa"/>
    <x v="11"/>
    <n v="208.94"/>
    <n v="2027008001543"/>
    <x v="0"/>
    <s v="Arbitration"/>
    <x v="0"/>
    <x v="0"/>
  </r>
  <r>
    <s v="Company 9"/>
    <n v="836412181094"/>
    <s v="Amex"/>
    <x v="10"/>
    <n v="82.43"/>
    <n v="2027013025191"/>
    <x v="6"/>
    <s v="Credit Declined"/>
    <x v="0"/>
    <x v="2"/>
  </r>
  <r>
    <s v="Company 10"/>
    <n v="44404667187"/>
    <s v="Visa"/>
    <x v="12"/>
    <n v="40"/>
    <n v="2026366015341"/>
    <x v="4"/>
    <s v="Credit Declined"/>
    <x v="2"/>
    <x v="2"/>
  </r>
  <r>
    <s v="Company 11"/>
    <n v="381759404994"/>
    <s v="MasterCard"/>
    <x v="13"/>
    <n v="40"/>
    <n v="2026366023433"/>
    <x v="7"/>
    <s v="Arbitration"/>
    <x v="2"/>
    <x v="0"/>
  </r>
  <r>
    <s v="Company 11"/>
    <n v="954194144307"/>
    <s v="MasterCard"/>
    <x v="14"/>
    <n v="110"/>
    <n v="2027028027702"/>
    <x v="3"/>
    <s v="Arbitration"/>
    <x v="3"/>
    <x v="0"/>
  </r>
  <r>
    <s v="Company 11"/>
    <n v="457513044280"/>
    <s v="MasterCard"/>
    <x v="15"/>
    <n v="110"/>
    <n v="2027028028307"/>
    <x v="3"/>
    <s v="Arbitration"/>
    <x v="0"/>
    <x v="0"/>
  </r>
  <r>
    <s v="Company 11"/>
    <n v="366858049196"/>
    <s v="Visa"/>
    <x v="16"/>
    <n v="25"/>
    <n v="2027030001511"/>
    <x v="8"/>
    <s v="Credit Accepted "/>
    <x v="1"/>
    <x v="1"/>
  </r>
  <r>
    <s v="Company 11"/>
    <n v="281634948293"/>
    <s v="Visa"/>
    <x v="17"/>
    <n v="33.340000000000003"/>
    <n v="2027014025354"/>
    <x v="4"/>
    <s v="Credit Accepted "/>
    <x v="0"/>
    <x v="1"/>
  </r>
  <r>
    <s v="Company 11"/>
    <n v="152346075784"/>
    <s v="Visa"/>
    <x v="18"/>
    <n v="28.09"/>
    <n v="2027013023580"/>
    <x v="9"/>
    <s v="Credit Declined"/>
    <x v="4"/>
    <x v="2"/>
  </r>
  <r>
    <s v="Company 11"/>
    <n v="820325193573"/>
    <s v="Visa"/>
    <x v="19"/>
    <n v="316.83999999999997"/>
    <n v="2027014025355"/>
    <x v="4"/>
    <s v="Credit Accepted "/>
    <x v="0"/>
    <x v="1"/>
  </r>
  <r>
    <s v="Company 12"/>
    <n v="733822480853"/>
    <s v="Visa"/>
    <x v="20"/>
    <n v="55"/>
    <n v="2027027023498"/>
    <x v="4"/>
    <s v="Credit Declined"/>
    <x v="4"/>
    <x v="2"/>
  </r>
  <r>
    <s v="Company 12"/>
    <n v="545781211803"/>
    <s v="MasterCard"/>
    <x v="11"/>
    <n v="40"/>
    <n v="2027028028455"/>
    <x v="3"/>
    <s v="Credit Accepted "/>
    <x v="0"/>
    <x v="1"/>
  </r>
  <r>
    <s v="Company 13"/>
    <n v="120729540472"/>
    <s v="Visa"/>
    <x v="21"/>
    <n v="50.5"/>
    <n v="2027002001481"/>
    <x v="4"/>
    <s v="Credit Declined"/>
    <x v="4"/>
    <x v="2"/>
  </r>
  <r>
    <s v="Company 13"/>
    <n v="120760023441"/>
    <s v="Visa"/>
    <x v="22"/>
    <n v="50"/>
    <n v="2027003014429"/>
    <x v="5"/>
    <s v="Credit Accepted "/>
    <x v="0"/>
    <x v="1"/>
  </r>
  <r>
    <s v="Company 13"/>
    <n v="120777926190"/>
    <s v="Visa"/>
    <x v="12"/>
    <n v="50"/>
    <n v="2027007021685"/>
    <x v="4"/>
    <s v="Credit Declined"/>
    <x v="2"/>
    <x v="2"/>
  </r>
  <r>
    <s v="Company 13"/>
    <n v="120748481204"/>
    <s v="Visa"/>
    <x v="23"/>
    <n v="50"/>
    <n v="2027013023611"/>
    <x v="4"/>
    <s v="Credit Declined"/>
    <x v="0"/>
    <x v="2"/>
  </r>
  <r>
    <s v="Company 14"/>
    <n v="437989481268"/>
    <s v="Visa"/>
    <x v="24"/>
    <n v="40"/>
    <n v="2027024021851"/>
    <x v="4"/>
    <s v="Credit Accepted "/>
    <x v="2"/>
    <x v="1"/>
  </r>
  <r>
    <s v="Company 15"/>
    <n v="196935172218"/>
    <s v="MasterCard"/>
    <x v="25"/>
    <n v="25"/>
    <n v="2027002001570"/>
    <x v="3"/>
    <s v="Arbitration"/>
    <x v="2"/>
    <x v="0"/>
  </r>
  <r>
    <s v="Company 15"/>
    <n v="528825639952"/>
    <s v="MasterCard"/>
    <x v="25"/>
    <n v="270"/>
    <n v="2027002001569"/>
    <x v="3"/>
    <s v="Arbitration"/>
    <x v="2"/>
    <x v="0"/>
  </r>
  <r>
    <s v="Company 15"/>
    <n v="212774793346"/>
    <s v="MasterCard"/>
    <x v="26"/>
    <n v="28.09"/>
    <n v="2027007024682"/>
    <x v="3"/>
    <s v="Arbitration"/>
    <x v="2"/>
    <x v="0"/>
  </r>
  <r>
    <s v="Company 15"/>
    <n v="530026512817"/>
    <s v="Amex"/>
    <x v="27"/>
    <n v="110"/>
    <n v="2027015030754"/>
    <x v="10"/>
    <s v="Credit Accepted "/>
    <x v="2"/>
    <x v="1"/>
  </r>
  <r>
    <s v="Company 15"/>
    <n v="119930885501"/>
    <s v="Visa"/>
    <x v="12"/>
    <n v="55"/>
    <n v="2027021020185"/>
    <x v="4"/>
    <s v="Credit Accepted "/>
    <x v="2"/>
    <x v="1"/>
  </r>
  <r>
    <s v="Company 16"/>
    <n v="80721573508"/>
    <s v="Visa"/>
    <x v="28"/>
    <n v="105"/>
    <n v="2026366022999"/>
    <x v="4"/>
    <s v="Credit Declined"/>
    <x v="0"/>
    <x v="2"/>
  </r>
  <r>
    <s v="Company 17"/>
    <n v="80775367772"/>
    <s v="Visa"/>
    <x v="29"/>
    <n v="59.84"/>
    <n v="2027008001455"/>
    <x v="4"/>
    <s v="Credit Accepted "/>
    <x v="2"/>
    <x v="1"/>
  </r>
  <r>
    <s v="Company 17"/>
    <n v="80707018839"/>
    <s v="Visa"/>
    <x v="21"/>
    <n v="52.5"/>
    <n v="2027010023092"/>
    <x v="4"/>
    <s v="Credit Accepted "/>
    <x v="4"/>
    <x v="1"/>
  </r>
  <r>
    <s v="Company 18"/>
    <n v="608251493257"/>
    <s v="Visa"/>
    <x v="3"/>
    <n v="25"/>
    <n v="2027003014431"/>
    <x v="4"/>
    <s v="Credit Accepted "/>
    <x v="2"/>
    <x v="1"/>
  </r>
  <r>
    <s v="Company 18"/>
    <n v="781646857854"/>
    <s v="MasterCard"/>
    <x v="27"/>
    <n v="55"/>
    <n v="2027002001562"/>
    <x v="3"/>
    <s v="Credit Accepted "/>
    <x v="2"/>
    <x v="1"/>
  </r>
  <r>
    <s v="Company 18"/>
    <n v="546811056200"/>
    <s v="Visa"/>
    <x v="26"/>
    <n v="25"/>
    <n v="2027006007004"/>
    <x v="4"/>
    <s v="Credit Accepted "/>
    <x v="2"/>
    <x v="1"/>
  </r>
  <r>
    <s v="Company 18"/>
    <n v="800338520109"/>
    <s v="Visa"/>
    <x v="30"/>
    <n v="35.700000000000003"/>
    <n v="2027007021834"/>
    <x v="0"/>
    <s v="Arbitration"/>
    <x v="2"/>
    <x v="0"/>
  </r>
  <r>
    <s v="Company 18"/>
    <n v="322010754772"/>
    <s v="Visa"/>
    <x v="30"/>
    <n v="35.700000000000003"/>
    <n v="2027007021833"/>
    <x v="0"/>
    <s v="Arbitration"/>
    <x v="2"/>
    <x v="0"/>
  </r>
  <r>
    <s v="Company 18"/>
    <n v="73657751951"/>
    <s v="MasterCard"/>
    <x v="12"/>
    <n v="28.09"/>
    <n v="2027008001634"/>
    <x v="3"/>
    <s v="Credit Accepted "/>
    <x v="2"/>
    <x v="1"/>
  </r>
  <r>
    <s v="Company 18"/>
    <n v="719659165534"/>
    <s v="MasterCard "/>
    <x v="10"/>
    <n v="55"/>
    <n v="2027015011707"/>
    <x v="3"/>
    <s v="Credit Accepted "/>
    <x v="0"/>
    <x v="1"/>
  </r>
  <r>
    <s v="Company 19"/>
    <n v="353178544256"/>
    <s v="Amex "/>
    <x v="31"/>
    <n v="421.84"/>
    <n v="2027016027649"/>
    <x v="10"/>
    <s v="Credit Declined"/>
    <x v="4"/>
    <x v="2"/>
  </r>
  <r>
    <s v="Company 20"/>
    <n v="457823020614"/>
    <s v="MasterCard"/>
    <x v="32"/>
    <n v="38.54"/>
    <n v="2026366023286"/>
    <x v="2"/>
    <s v="Credit Declined"/>
    <x v="0"/>
    <x v="2"/>
  </r>
  <r>
    <s v="Company 20"/>
    <n v="268632599768"/>
    <s v="MasterCard"/>
    <x v="33"/>
    <n v="110"/>
    <n v="2027017020432"/>
    <x v="11"/>
    <s v="Arbitration"/>
    <x v="0"/>
    <x v="0"/>
  </r>
  <r>
    <s v="Company 20"/>
    <n v="76562970887"/>
    <s v="MasterCard"/>
    <x v="0"/>
    <n v="110"/>
    <n v="2027020019950"/>
    <x v="3"/>
    <s v="Credit Accepted "/>
    <x v="0"/>
    <x v="1"/>
  </r>
  <r>
    <s v="Company 20"/>
    <n v="177958047758"/>
    <s v="Visa"/>
    <x v="3"/>
    <n v="44.96"/>
    <n v="2027028027509"/>
    <x v="4"/>
    <s v="Credit Declined"/>
    <x v="2"/>
    <x v="2"/>
  </r>
  <r>
    <s v="Company 20"/>
    <n v="41066137162"/>
    <s v="MasterCard"/>
    <x v="7"/>
    <n v="102.36"/>
    <n v="2027008001760"/>
    <x v="3"/>
    <s v="Credit Accepted "/>
    <x v="0"/>
    <x v="1"/>
  </r>
  <r>
    <s v="Company 21"/>
    <n v="120845496361"/>
    <s v="MasterCard"/>
    <x v="34"/>
    <n v="35"/>
    <n v="2027029018520"/>
    <x v="3"/>
    <s v="Credit Accepted  (Re-Run)"/>
    <x v="1"/>
    <x v="2"/>
  </r>
  <r>
    <s v="Company 22"/>
    <n v="161761046571"/>
    <s v="MasterCard"/>
    <x v="22"/>
    <n v="55"/>
    <n v="2027002001567"/>
    <x v="3"/>
    <s v="Credit Accepted "/>
    <x v="0"/>
    <x v="1"/>
  </r>
  <r>
    <s v="Company 22"/>
    <n v="364659552991"/>
    <s v="Visa"/>
    <x v="35"/>
    <n v="77.89"/>
    <n v="2027027023492"/>
    <x v="4"/>
    <s v="Credit Declined"/>
    <x v="2"/>
    <x v="2"/>
  </r>
  <r>
    <s v="Company 22"/>
    <n v="135273526266"/>
    <s v="Amex"/>
    <x v="35"/>
    <n v="55"/>
    <n v="2027008028834"/>
    <x v="10"/>
    <s v="Credit Declined"/>
    <x v="2"/>
    <x v="2"/>
  </r>
  <r>
    <s v="Company 23"/>
    <n v="283197052033"/>
    <s v="Visa"/>
    <x v="36"/>
    <n v="55"/>
    <n v="2027003014411"/>
    <x v="4"/>
    <s v="Credit Declined"/>
    <x v="4"/>
    <x v="2"/>
  </r>
  <r>
    <s v="Company 23"/>
    <n v="132142616933"/>
    <s v="Visa"/>
    <x v="27"/>
    <n v="55"/>
    <n v="2027022008953"/>
    <x v="4"/>
    <s v="Credit Accepted "/>
    <x v="2"/>
    <x v="1"/>
  </r>
  <r>
    <s v="Company 23"/>
    <n v="993468804099"/>
    <s v="Discover "/>
    <x v="37"/>
    <n v="25"/>
    <n v="2027029031236"/>
    <x v="12"/>
    <s v="Credit Accepted "/>
    <x v="2"/>
    <x v="1"/>
  </r>
  <r>
    <s v="Company 24"/>
    <n v="80819434878"/>
    <s v="Visa"/>
    <x v="43"/>
    <n v="73.5"/>
    <n v="2027020019845"/>
    <x v="4"/>
    <s v="Credit Accepted "/>
    <x v="1"/>
    <x v="1"/>
  </r>
  <r>
    <s v="Company 24"/>
    <n v="120756007161"/>
    <s v="Visa"/>
    <x v="44"/>
    <n v="196.6"/>
    <n v="2027013023596"/>
    <x v="11"/>
    <s v="Credit Accepted "/>
    <x v="0"/>
    <x v="1"/>
  </r>
  <r>
    <s v="Company 24"/>
    <n v="120756024549"/>
    <s v="Visa"/>
    <x v="44"/>
    <n v="196.6"/>
    <n v="2027013023595"/>
    <x v="4"/>
    <s v="Credit Accepted "/>
    <x v="0"/>
    <x v="1"/>
  </r>
  <r>
    <s v="Company 24"/>
    <n v="120765953557"/>
    <s v="Visa"/>
    <x v="45"/>
    <n v="40"/>
    <n v="2027021020417"/>
    <x v="0"/>
    <s v="Credit Accepted "/>
    <x v="0"/>
    <x v="1"/>
  </r>
  <r>
    <s v="Company 24"/>
    <n v="120752939727"/>
    <s v="Visa"/>
    <x v="46"/>
    <n v="50"/>
    <n v="2027021020427"/>
    <x v="4"/>
    <s v="Credit Declined"/>
    <x v="0"/>
    <x v="2"/>
  </r>
  <r>
    <s v="Company 24"/>
    <n v="120840691169"/>
    <s v="Visa"/>
    <x v="47"/>
    <n v="50"/>
    <n v="2027022008907"/>
    <x v="4"/>
    <s v="Credit Accepted "/>
    <x v="3"/>
    <x v="1"/>
  </r>
  <r>
    <s v="Company 24"/>
    <n v="80831738587"/>
    <s v="MasterCard"/>
    <x v="48"/>
    <n v="63"/>
    <n v="2027023011634"/>
    <x v="3"/>
    <s v="Credit Accepted  (Re-Run)"/>
    <x v="1"/>
    <x v="2"/>
  </r>
  <r>
    <s v="Company 24"/>
    <n v="120815988718"/>
    <s v="Visa"/>
    <x v="4"/>
    <n v="50"/>
    <n v="2027027023488"/>
    <x v="4"/>
    <s v="Credit Accepted "/>
    <x v="2"/>
    <x v="1"/>
  </r>
  <r>
    <s v="Company 24"/>
    <n v="120842018934"/>
    <s v="MasterCard"/>
    <x v="49"/>
    <n v="52.5"/>
    <n v="2027027023527"/>
    <x v="3"/>
    <s v="Credit Accepted "/>
    <x v="1"/>
    <x v="1"/>
  </r>
  <r>
    <s v="Company 24"/>
    <n v="120815993911"/>
    <s v="Visa"/>
    <x v="50"/>
    <n v="250"/>
    <n v="2027027023487"/>
    <x v="4"/>
    <s v="Credit Declined"/>
    <x v="2"/>
    <x v="2"/>
  </r>
  <r>
    <s v="Company 24"/>
    <n v="120846969156"/>
    <s v="Visa"/>
    <x v="51"/>
    <n v="30"/>
    <n v="2027028027507"/>
    <x v="4"/>
    <s v="Credit Accepted "/>
    <x v="1"/>
    <x v="1"/>
  </r>
  <r>
    <s v="Company 24"/>
    <n v="120843056282"/>
    <s v="Discover "/>
    <x v="49"/>
    <n v="73.5"/>
    <n v="2027029030196"/>
    <x v="5"/>
    <s v="Credit Accepted "/>
    <x v="1"/>
    <x v="1"/>
  </r>
  <r>
    <s v="Company 24"/>
    <n v="120829534718"/>
    <s v="Visa"/>
    <x v="9"/>
    <n v="52.5"/>
    <n v="2027028027508"/>
    <x v="4"/>
    <s v="Credit Accepted "/>
    <x v="1"/>
    <x v="1"/>
  </r>
  <r>
    <s v="Company 24"/>
    <n v="120794293009"/>
    <s v="MasterCard "/>
    <x v="26"/>
    <n v="115.5"/>
    <n v="2027014038249"/>
    <x v="3"/>
    <s v="Credit Accepted  (Re-Run)"/>
    <x v="2"/>
    <x v="2"/>
  </r>
  <r>
    <s v="Company 24"/>
    <n v="120746791082"/>
    <s v="Visa"/>
    <x v="15"/>
    <n v="105"/>
    <n v="2027010022933"/>
    <x v="9"/>
    <s v="Credit Declined"/>
    <x v="0"/>
    <x v="2"/>
  </r>
  <r>
    <s v="Company 24"/>
    <n v="120759116413"/>
    <s v="Visa"/>
    <x v="5"/>
    <n v="52.5"/>
    <n v="2027015011376"/>
    <x v="4"/>
    <s v="Credit Accepted "/>
    <x v="0"/>
    <x v="1"/>
  </r>
  <r>
    <s v="Company 24"/>
    <n v="120741670136"/>
    <s v="Visa"/>
    <x v="52"/>
    <n v="100"/>
    <n v="2027014024859"/>
    <x v="4"/>
    <s v="Credit Accepted "/>
    <x v="0"/>
    <x v="1"/>
  </r>
  <r>
    <s v="Company 24"/>
    <n v="120779663456"/>
    <s v="Visa"/>
    <x v="53"/>
    <n v="110"/>
    <n v="2027014025145"/>
    <x v="4"/>
    <s v="Credit Accepted "/>
    <x v="2"/>
    <x v="1"/>
  </r>
  <r>
    <s v="Company 24"/>
    <n v="120846588554"/>
    <s v="MasterCard"/>
    <x v="51"/>
    <n v="30"/>
    <n v="2027030001551"/>
    <x v="4"/>
    <s v="Credit Accepted "/>
    <x v="1"/>
    <x v="1"/>
  </r>
  <r>
    <s v="Company 25"/>
    <n v="120767506369"/>
    <s v="Visa"/>
    <x v="40"/>
    <n v="56.74"/>
    <n v="2026366015339"/>
    <x v="4"/>
    <s v="Credit Accepted "/>
    <x v="0"/>
    <x v="1"/>
  </r>
  <r>
    <s v="Company 25"/>
    <n v="120760777094"/>
    <s v="MasterCard"/>
    <x v="22"/>
    <n v="24"/>
    <n v="2026366015608"/>
    <x v="3"/>
    <s v="Credit Accepted "/>
    <x v="0"/>
    <x v="1"/>
  </r>
  <r>
    <s v="Company 25"/>
    <n v="120806111333"/>
    <s v="Token"/>
    <x v="54"/>
    <n v="51.99"/>
    <n v="2026366015612"/>
    <x v="2"/>
    <s v="Arbitration"/>
    <x v="2"/>
    <x v="0"/>
  </r>
  <r>
    <s v="Company 25"/>
    <n v="120800827089"/>
    <s v="MasterCard"/>
    <x v="13"/>
    <n v="60"/>
    <n v="2027006007069"/>
    <x v="14"/>
    <s v="Credit Accepted "/>
    <x v="2"/>
    <x v="1"/>
  </r>
  <r>
    <s v="Company 25"/>
    <n v="120794789902"/>
    <s v="Visa"/>
    <x v="26"/>
    <n v="60"/>
    <n v="2027006006939"/>
    <x v="4"/>
    <s v="Credit Accepted  (Re-Run)"/>
    <x v="2"/>
    <x v="2"/>
  </r>
  <r>
    <s v="Company 25"/>
    <n v="120770058322"/>
    <s v="Visa"/>
    <x v="38"/>
    <n v="100"/>
    <n v="2027007021589"/>
    <x v="4"/>
    <s v="Credit Accepted "/>
    <x v="0"/>
    <x v="1"/>
  </r>
  <r>
    <s v="Company 25"/>
    <n v="80708131029"/>
    <s v="MasterCard"/>
    <x v="19"/>
    <n v="55"/>
    <n v="2027007024678"/>
    <x v="3"/>
    <s v="Arbitration"/>
    <x v="0"/>
    <x v="0"/>
  </r>
  <r>
    <s v="Company 25"/>
    <n v="120765875101"/>
    <s v="Visa"/>
    <x v="45"/>
    <n v="120"/>
    <n v="2027002001403"/>
    <x v="8"/>
    <s v="Arbitration"/>
    <x v="0"/>
    <x v="0"/>
  </r>
  <r>
    <s v="Company 25"/>
    <n v="120785133269"/>
    <s v="MasterCard"/>
    <x v="30"/>
    <n v="60"/>
    <n v="2027017020354"/>
    <x v="3"/>
    <s v="Arbitration"/>
    <x v="2"/>
    <x v="0"/>
  </r>
  <r>
    <s v="Company 25"/>
    <n v="120787124945"/>
    <s v="Visa"/>
    <x v="55"/>
    <n v="150"/>
    <n v="2027020019841"/>
    <x v="4"/>
    <s v="Credit Declined"/>
    <x v="2"/>
    <x v="2"/>
  </r>
  <r>
    <s v="Company 25"/>
    <n v="120806662702"/>
    <s v="Visa"/>
    <x v="54"/>
    <n v="30"/>
    <n v="2027020019840"/>
    <x v="4"/>
    <s v="Credit Accepted "/>
    <x v="2"/>
    <x v="1"/>
  </r>
  <r>
    <s v="Company 25"/>
    <n v="120763532074"/>
    <s v="MasterCard"/>
    <x v="56"/>
    <n v="105"/>
    <n v="2027020019954"/>
    <x v="3"/>
    <s v="Arbitration"/>
    <x v="0"/>
    <x v="0"/>
  </r>
  <r>
    <s v="Company 25"/>
    <n v="120763542119"/>
    <s v="MasterCard"/>
    <x v="56"/>
    <n v="52.5"/>
    <n v="2027020019955"/>
    <x v="3"/>
    <s v="Arbitration"/>
    <x v="0"/>
    <x v="0"/>
  </r>
  <r>
    <s v="Company 25"/>
    <n v="120781440725"/>
    <s v="Visa"/>
    <x v="27"/>
    <n v="20"/>
    <n v="2027021020187"/>
    <x v="4"/>
    <s v="Credit Accepted "/>
    <x v="2"/>
    <x v="1"/>
  </r>
  <r>
    <s v="Company 25"/>
    <n v="120779774894"/>
    <s v="MasterCard"/>
    <x v="53"/>
    <n v="60"/>
    <n v="2027023011637"/>
    <x v="3"/>
    <s v="Credit Accepted "/>
    <x v="2"/>
    <x v="1"/>
  </r>
  <r>
    <s v="Company 25"/>
    <n v="120790507966"/>
    <s v="MasterCard"/>
    <x v="25"/>
    <n v="120"/>
    <n v="2027023011638"/>
    <x v="3"/>
    <s v="Credit Accepted "/>
    <x v="2"/>
    <x v="1"/>
  </r>
  <r>
    <s v="Company 25"/>
    <n v="120710594825"/>
    <s v="MasterCard"/>
    <x v="57"/>
    <n v="29.39"/>
    <n v="2027023011630"/>
    <x v="3"/>
    <s v="Credit Accepted "/>
    <x v="4"/>
    <x v="1"/>
  </r>
  <r>
    <s v="Company 25"/>
    <n v="120746839277"/>
    <s v="Visa"/>
    <x v="15"/>
    <n v="50"/>
    <n v="2027022008896"/>
    <x v="4"/>
    <s v="Credit Declined"/>
    <x v="0"/>
    <x v="2"/>
  </r>
  <r>
    <s v="Company 25"/>
    <n v="120712554207"/>
    <s v="Visa"/>
    <x v="20"/>
    <n v="29.39"/>
    <n v="2027010023087"/>
    <x v="4"/>
    <s v="Credit Declined"/>
    <x v="4"/>
    <x v="2"/>
  </r>
  <r>
    <s v="Company 25"/>
    <n v="80794156048"/>
    <s v="Discover "/>
    <x v="4"/>
    <n v="42"/>
    <n v="2027024035587"/>
    <x v="0"/>
    <s v="Credit Accepted "/>
    <x v="2"/>
    <x v="1"/>
  </r>
  <r>
    <s v="Company 25"/>
    <n v="120767694972"/>
    <s v="Visa"/>
    <x v="40"/>
    <n v="60"/>
    <n v="2027024022004"/>
    <x v="4"/>
    <s v="Credit Accepted "/>
    <x v="0"/>
    <x v="1"/>
  </r>
  <r>
    <s v="Company 25"/>
    <n v="120700507946"/>
    <s v="Visa"/>
    <x v="58"/>
    <n v="62.5"/>
    <n v="2027027023482"/>
    <x v="7"/>
    <s v="Credit Accepted "/>
    <x v="4"/>
    <x v="1"/>
  </r>
  <r>
    <s v="Company 25"/>
    <n v="120700513515"/>
    <s v="Visa"/>
    <x v="58"/>
    <n v="50"/>
    <n v="2027027023483"/>
    <x v="10"/>
    <s v="Credit Accepted "/>
    <x v="4"/>
    <x v="1"/>
  </r>
  <r>
    <s v="Company 26"/>
    <n v="264978116668"/>
    <s v="Visa"/>
    <x v="61"/>
    <n v="110"/>
    <n v="2027006006938"/>
    <x v="15"/>
    <s v="Credit Accepted "/>
    <x v="2"/>
    <x v="1"/>
  </r>
  <r>
    <s v="Company 26"/>
    <n v="349467647296"/>
    <s v="MasterCard "/>
    <x v="22"/>
    <n v="55"/>
    <n v="2027015011599"/>
    <x v="17"/>
    <s v="Credit Accepted "/>
    <x v="0"/>
    <x v="1"/>
  </r>
  <r>
    <s v="Company 26"/>
    <n v="657357938591"/>
    <s v="MasterCard "/>
    <x v="32"/>
    <n v="92.93"/>
    <n v="2027014038245"/>
    <x v="12"/>
    <s v="Arbitration"/>
    <x v="0"/>
    <x v="0"/>
  </r>
  <r>
    <s v="Company 27"/>
    <n v="138799426861"/>
    <s v="MasterCard "/>
    <x v="37"/>
    <n v="55"/>
    <n v="2027016006569"/>
    <x v="6"/>
    <s v="Credit Accepted "/>
    <x v="2"/>
    <x v="1"/>
  </r>
  <r>
    <s v="Company 27"/>
    <n v="366449091242"/>
    <s v="MasterCard "/>
    <x v="63"/>
    <n v="55"/>
    <n v="2027016006561"/>
    <x v="6"/>
    <s v="Credit Accepted "/>
    <x v="4"/>
    <x v="1"/>
  </r>
  <r>
    <s v="Company 28"/>
    <n v="728737877783"/>
    <s v="MasterCard"/>
    <x v="64"/>
    <n v="78.44"/>
    <n v="2027028027703"/>
    <x v="3"/>
    <s v="Arbitration"/>
    <x v="2"/>
    <x v="0"/>
  </r>
  <r>
    <s v="Company 28"/>
    <n v="652151586364"/>
    <s v="MasterCard "/>
    <x v="65"/>
    <n v="12.34"/>
    <n v="2027014038194"/>
    <x v="3"/>
    <s v="Arbitration"/>
    <x v="5"/>
    <x v="0"/>
  </r>
  <r>
    <s v="Company 29"/>
    <n v="339997689223"/>
    <s v="Visa"/>
    <x v="35"/>
    <n v="110"/>
    <n v="2027008001435"/>
    <x v="4"/>
    <s v="Credit Accepted "/>
    <x v="2"/>
    <x v="1"/>
  </r>
  <r>
    <s v="Company 30"/>
    <n v="74476642567"/>
    <s v="Visa"/>
    <x v="35"/>
    <n v="55"/>
    <n v="2026366023125"/>
    <x v="4"/>
    <s v="Credit Accepted "/>
    <x v="2"/>
    <x v="1"/>
  </r>
  <r>
    <s v="Company 30"/>
    <n v="767318400276"/>
    <s v="MasterCard"/>
    <x v="66"/>
    <n v="110"/>
    <n v="2027006007081"/>
    <x v="3"/>
    <s v="Credit Accepted "/>
    <x v="2"/>
    <x v="1"/>
  </r>
  <r>
    <s v="Company 31"/>
    <n v="115358570407"/>
    <s v="MasterCard"/>
    <x v="68"/>
    <n v="25"/>
    <n v="2027007021383"/>
    <x v="3"/>
    <s v="Credit Accepted "/>
    <x v="4"/>
    <x v="1"/>
  </r>
  <r>
    <s v="Company 31"/>
    <n v="851786074925"/>
    <s v="Visa"/>
    <x v="25"/>
    <n v="270"/>
    <n v="2027020019820"/>
    <x v="4"/>
    <s v="Credit Accepted "/>
    <x v="2"/>
    <x v="1"/>
  </r>
  <r>
    <s v="Company 31"/>
    <n v="869219031424"/>
    <s v="Visa"/>
    <x v="36"/>
    <n v="55"/>
    <n v="2027021020413"/>
    <x v="4"/>
    <s v="Credit Declined"/>
    <x v="4"/>
    <x v="2"/>
  </r>
  <r>
    <s v="Company 31"/>
    <n v="385386783935"/>
    <s v="Visa"/>
    <x v="36"/>
    <n v="55"/>
    <n v="2027021020414"/>
    <x v="4"/>
    <s v="Credit Declined"/>
    <x v="4"/>
    <x v="2"/>
  </r>
  <r>
    <s v="Company 31"/>
    <n v="961386187136"/>
    <s v="Visa"/>
    <x v="59"/>
    <n v="55"/>
    <n v="2027021020612"/>
    <x v="4"/>
    <s v="Credit Accepted "/>
    <x v="0"/>
    <x v="1"/>
  </r>
  <r>
    <s v="Company 31"/>
    <n v="448148830621"/>
    <s v="MasterCard"/>
    <x v="67"/>
    <n v="110"/>
    <n v="2027008001762"/>
    <x v="3"/>
    <s v="Credit Accepted "/>
    <x v="2"/>
    <x v="1"/>
  </r>
  <r>
    <s v="Company 31"/>
    <n v="623396200087"/>
    <s v="MasterCard"/>
    <x v="69"/>
    <n v="55"/>
    <n v="2027008001758"/>
    <x v="3"/>
    <s v="Credit Accepted "/>
    <x v="4"/>
    <x v="1"/>
  </r>
  <r>
    <s v="Company 31"/>
    <n v="743732331821"/>
    <s v="MasterCard"/>
    <x v="69"/>
    <n v="55"/>
    <n v="2027019000694"/>
    <x v="3"/>
    <s v="Credit Accepted "/>
    <x v="4"/>
    <x v="1"/>
  </r>
  <r>
    <s v="Company 32"/>
    <n v="80660885977"/>
    <s v="Visa"/>
    <x v="70"/>
    <n v="120"/>
    <n v="2027027023507"/>
    <x v="4"/>
    <s v="Credit Accepted "/>
    <x v="4"/>
    <x v="1"/>
  </r>
  <r>
    <s v="Company 32"/>
    <n v="695226634852"/>
    <s v="MasterCard "/>
    <x v="71"/>
    <n v="55"/>
    <n v="2027015011601"/>
    <x v="3"/>
    <s v="Arbitration"/>
    <x v="4"/>
    <x v="0"/>
  </r>
  <r>
    <s v="Company 33"/>
    <n v="743471637371"/>
    <s v="Visa"/>
    <x v="12"/>
    <n v="55"/>
    <n v="2027007021241"/>
    <x v="4"/>
    <s v="Credit Declined"/>
    <x v="2"/>
    <x v="2"/>
  </r>
  <r>
    <s v="Company 33"/>
    <n v="103778512624"/>
    <s v="Visa"/>
    <x v="7"/>
    <n v="110"/>
    <n v="2027008001451"/>
    <x v="4"/>
    <s v="Credit Accepted "/>
    <x v="0"/>
    <x v="1"/>
  </r>
  <r>
    <s v="Company 34"/>
    <n v="858017151933"/>
    <s v="MasterCard"/>
    <x v="29"/>
    <n v="67.67"/>
    <n v="2027007024683"/>
    <x v="3"/>
    <s v="Arbitration"/>
    <x v="2"/>
    <x v="0"/>
  </r>
  <r>
    <s v="Company 34"/>
    <n v="802593434058"/>
    <s v="MasterCard"/>
    <x v="67"/>
    <n v="40"/>
    <n v="2027021043207"/>
    <x v="3"/>
    <s v="Arbitration"/>
    <x v="2"/>
    <x v="0"/>
  </r>
  <r>
    <s v="Company 34"/>
    <n v="508828910826"/>
    <s v="MasterCard"/>
    <x v="8"/>
    <n v="28.09"/>
    <n v="2027028028293"/>
    <x v="3"/>
    <s v="Credit Accepted "/>
    <x v="2"/>
    <x v="1"/>
  </r>
  <r>
    <s v="Company 34"/>
    <n v="108534972888"/>
    <s v="MasterCard"/>
    <x v="53"/>
    <n v="110"/>
    <n v="2027028028295"/>
    <x v="3"/>
    <s v="Credit Accepted 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6A98D3-FF63-C14D-89F1-1D5E8F26A12D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91:B95" firstHeaderRow="1" firstDataRow="1" firstDataCol="1"/>
  <pivotFields count="13">
    <pivotField showAll="0"/>
    <pivotField numFmtId="1" showAll="0"/>
    <pivotField showAll="0"/>
    <pivotField numFmtId="14" showAll="0">
      <items count="73">
        <item x="42"/>
        <item x="47"/>
        <item x="14"/>
        <item x="65"/>
        <item x="69"/>
        <item x="70"/>
        <item x="71"/>
        <item x="58"/>
        <item x="31"/>
        <item x="36"/>
        <item x="57"/>
        <item x="20"/>
        <item x="68"/>
        <item x="18"/>
        <item x="63"/>
        <item x="41"/>
        <item x="21"/>
        <item x="19"/>
        <item x="17"/>
        <item x="28"/>
        <item x="52"/>
        <item x="15"/>
        <item x="23"/>
        <item x="10"/>
        <item x="46"/>
        <item x="6"/>
        <item x="44"/>
        <item x="59"/>
        <item x="5"/>
        <item x="22"/>
        <item x="32"/>
        <item x="56"/>
        <item x="7"/>
        <item x="45"/>
        <item x="40"/>
        <item x="33"/>
        <item x="38"/>
        <item x="11"/>
        <item x="0"/>
        <item x="8"/>
        <item x="12"/>
        <item x="53"/>
        <item x="27"/>
        <item x="35"/>
        <item x="30"/>
        <item x="67"/>
        <item x="55"/>
        <item x="29"/>
        <item x="25"/>
        <item x="61"/>
        <item x="3"/>
        <item x="26"/>
        <item x="39"/>
        <item x="37"/>
        <item x="13"/>
        <item x="4"/>
        <item x="54"/>
        <item x="60"/>
        <item x="66"/>
        <item x="24"/>
        <item x="50"/>
        <item x="64"/>
        <item x="43"/>
        <item x="9"/>
        <item x="62"/>
        <item x="1"/>
        <item x="48"/>
        <item x="2"/>
        <item x="49"/>
        <item x="16"/>
        <item x="34"/>
        <item x="51"/>
        <item t="default"/>
      </items>
    </pivotField>
    <pivotField numFmtId="164" showAll="0"/>
    <pivotField dataField="1" numFmtId="1" showAll="0"/>
    <pivotField showAll="0"/>
    <pivotField showAll="0"/>
    <pivotField showAll="0"/>
    <pivotField axis="axisRow" showAll="0" sortType="descending">
      <items count="4">
        <item x="1"/>
        <item x="2"/>
        <item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se Number " fld="5" subtotal="count" baseField="0" baseItem="0" numFmtId="1"/>
  </dataFields>
  <formats count="6">
    <format dxfId="13">
      <pivotArea type="all" dataOnly="0" outline="0" fieldPosition="0"/>
    </format>
    <format dxfId="14">
      <pivotArea outline="0" collapsedLevelsAreSubtotals="1" fieldPosition="0"/>
    </format>
    <format dxfId="15">
      <pivotArea field="9" type="button" dataOnly="0" labelOnly="1" outline="0" axis="axisRow" fieldPosition="0"/>
    </format>
    <format dxfId="16">
      <pivotArea dataOnly="0" labelOnly="1" fieldPosition="0">
        <references count="1">
          <reference field="9" count="0"/>
        </references>
      </pivotArea>
    </format>
    <format dxfId="17">
      <pivotArea dataOnly="0" labelOnly="1" grandRow="1" outline="0" fieldPosition="0"/>
    </format>
    <format dxfId="18">
      <pivotArea dataOnly="0" labelOnly="1" outline="0" axis="axisValues" fieldPosition="0"/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C58DD-0045-A440-B2FF-92C82D7E39C2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4:B53" firstHeaderRow="1" firstDataRow="1" firstDataCol="1"/>
  <pivotFields count="13">
    <pivotField showAll="0"/>
    <pivotField numFmtId="1" showAll="0"/>
    <pivotField showAll="0"/>
    <pivotField numFmtId="14" showAll="0">
      <items count="73">
        <item x="42"/>
        <item x="47"/>
        <item x="14"/>
        <item x="65"/>
        <item x="69"/>
        <item x="70"/>
        <item x="71"/>
        <item x="58"/>
        <item x="31"/>
        <item x="36"/>
        <item x="57"/>
        <item x="20"/>
        <item x="68"/>
        <item x="18"/>
        <item x="63"/>
        <item x="41"/>
        <item x="21"/>
        <item x="19"/>
        <item x="17"/>
        <item x="28"/>
        <item x="52"/>
        <item x="15"/>
        <item x="23"/>
        <item x="10"/>
        <item x="46"/>
        <item x="6"/>
        <item x="44"/>
        <item x="59"/>
        <item x="5"/>
        <item x="22"/>
        <item x="32"/>
        <item x="56"/>
        <item x="7"/>
        <item x="45"/>
        <item x="40"/>
        <item x="33"/>
        <item x="38"/>
        <item x="11"/>
        <item x="0"/>
        <item x="8"/>
        <item x="12"/>
        <item x="53"/>
        <item x="27"/>
        <item x="35"/>
        <item x="30"/>
        <item x="67"/>
        <item x="55"/>
        <item x="29"/>
        <item x="25"/>
        <item x="61"/>
        <item x="3"/>
        <item x="26"/>
        <item x="39"/>
        <item x="37"/>
        <item x="13"/>
        <item x="4"/>
        <item x="54"/>
        <item x="60"/>
        <item x="66"/>
        <item x="24"/>
        <item x="50"/>
        <item x="64"/>
        <item x="43"/>
        <item x="9"/>
        <item x="62"/>
        <item x="1"/>
        <item x="48"/>
        <item x="2"/>
        <item x="49"/>
        <item x="16"/>
        <item x="34"/>
        <item x="51"/>
        <item t="default"/>
      </items>
    </pivotField>
    <pivotField dataField="1" numFmtId="164" showAll="0"/>
    <pivotField numFmtId="1" showAll="0"/>
    <pivotField axis="axisRow" showAll="0">
      <items count="19">
        <item x="17"/>
        <item x="14"/>
        <item x="11"/>
        <item x="2"/>
        <item x="15"/>
        <item x="7"/>
        <item x="5"/>
        <item x="9"/>
        <item x="8"/>
        <item x="4"/>
        <item x="12"/>
        <item x="0"/>
        <item x="3"/>
        <item x="1"/>
        <item x="6"/>
        <item x="10"/>
        <item x="16"/>
        <item x="13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Amount" fld="4" baseField="0" baseItem="0" numFmtId="164"/>
  </dataFields>
  <formats count="6">
    <format dxfId="7">
      <pivotArea type="all" dataOnly="0" outline="0" fieldPosition="0"/>
    </format>
    <format dxfId="8">
      <pivotArea outline="0" collapsedLevelsAreSubtotals="1" fieldPosition="0"/>
    </format>
    <format dxfId="9">
      <pivotArea field="6" type="button" dataOnly="0" labelOnly="1" outline="0" axis="axisRow" fieldPosition="0"/>
    </format>
    <format dxfId="10">
      <pivotArea dataOnly="0" labelOnly="1" fieldPosition="0">
        <references count="1">
          <reference field="6" count="0"/>
        </references>
      </pivotArea>
    </format>
    <format dxfId="11">
      <pivotArea dataOnly="0" labelOnly="1" grandRow="1" outline="0" fieldPosition="0"/>
    </format>
    <format dxfId="12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DE063-3539-9B41-B28D-FCA85F860095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B10" firstHeaderRow="1" firstDataRow="1" firstDataCol="1"/>
  <pivotFields count="13">
    <pivotField showAll="0"/>
    <pivotField numFmtId="1" showAll="0"/>
    <pivotField showAll="0"/>
    <pivotField numFmtId="14" showAll="0">
      <items count="73">
        <item x="42"/>
        <item x="47"/>
        <item x="14"/>
        <item x="65"/>
        <item x="69"/>
        <item x="70"/>
        <item x="71"/>
        <item x="58"/>
        <item x="31"/>
        <item x="36"/>
        <item x="57"/>
        <item x="20"/>
        <item x="68"/>
        <item x="18"/>
        <item x="63"/>
        <item x="41"/>
        <item x="21"/>
        <item x="19"/>
        <item x="17"/>
        <item x="28"/>
        <item x="52"/>
        <item x="15"/>
        <item x="23"/>
        <item x="10"/>
        <item x="46"/>
        <item x="6"/>
        <item x="44"/>
        <item x="59"/>
        <item x="5"/>
        <item x="22"/>
        <item x="32"/>
        <item x="56"/>
        <item x="7"/>
        <item x="45"/>
        <item x="40"/>
        <item x="33"/>
        <item x="38"/>
        <item x="11"/>
        <item x="0"/>
        <item x="8"/>
        <item x="12"/>
        <item x="53"/>
        <item x="27"/>
        <item x="35"/>
        <item x="30"/>
        <item x="67"/>
        <item x="55"/>
        <item x="29"/>
        <item x="25"/>
        <item x="61"/>
        <item x="3"/>
        <item x="26"/>
        <item x="39"/>
        <item x="37"/>
        <item x="13"/>
        <item x="4"/>
        <item x="54"/>
        <item x="60"/>
        <item x="66"/>
        <item x="24"/>
        <item x="50"/>
        <item x="64"/>
        <item x="43"/>
        <item x="9"/>
        <item x="62"/>
        <item x="1"/>
        <item x="48"/>
        <item x="2"/>
        <item x="49"/>
        <item x="16"/>
        <item x="34"/>
        <item x="51"/>
        <item t="default"/>
      </items>
    </pivotField>
    <pivotField dataField="1" numFmtId="164" showAll="0"/>
    <pivotField numFmtId="1" showAll="0"/>
    <pivotField showAll="0"/>
    <pivotField showAll="0"/>
    <pivotField axis="axisRow" showAll="0" sortType="descending">
      <items count="7">
        <item x="5"/>
        <item x="4"/>
        <item x="0"/>
        <item x="1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8"/>
  </rowFields>
  <rowItems count="7">
    <i>
      <x v="5"/>
    </i>
    <i>
      <x v="2"/>
    </i>
    <i>
      <x v="1"/>
    </i>
    <i>
      <x v="3"/>
    </i>
    <i>
      <x v="4"/>
    </i>
    <i>
      <x/>
    </i>
    <i t="grand">
      <x/>
    </i>
  </rowItems>
  <colItems count="1">
    <i/>
  </colItems>
  <dataFields count="1">
    <dataField name="Sum of Amount" fld="4" baseField="0" baseItem="0" numFmtId="164"/>
  </dataFields>
  <formats count="7">
    <format dxfId="0">
      <pivotArea type="all" dataOnly="0" outline="0" fieldPosition="0"/>
    </format>
    <format dxfId="1">
      <pivotArea outline="0" collapsedLevelsAreSubtotals="1" fieldPosition="0"/>
    </format>
    <format dxfId="2">
      <pivotArea field="8" type="button" dataOnly="0" labelOnly="1" outline="0" axis="axisRow" fieldPosition="0"/>
    </format>
    <format dxfId="3">
      <pivotArea dataOnly="0" labelOnly="1" fieldPosition="0">
        <references count="1">
          <reference field="8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  <format dxfId="6">
      <pivotArea dataOnly="0" labelOnly="1" fieldPosition="0">
        <references count="1">
          <reference field="8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20956A-589F-9142-A433-9859D57DED5B}" name="Chargebacks" displayName="Chargebacks" ref="A1:J270" totalsRowShown="0" headerRowDxfId="50" headerRowBorderDxfId="48" tableBorderDxfId="49" totalsRowBorderDxfId="47" headerRowCellStyle="Currency">
  <autoFilter ref="A1:J270" xr:uid="{5820956A-589F-9142-A433-9859D57DED5B}"/>
  <tableColumns count="10">
    <tableColumn id="1" xr3:uid="{51CC251A-CDAB-3C4C-BD77-52B5A8DFDA8F}" name="Company" dataDxfId="46"/>
    <tableColumn id="2" xr3:uid="{C859FF3A-B13C-794B-9D10-7C9A5BFAA8F9}" name="Ref #" dataDxfId="45"/>
    <tableColumn id="3" xr3:uid="{E58E339C-48EB-3741-A120-43316FED3B32}" name="Card" dataDxfId="44"/>
    <tableColumn id="4" xr3:uid="{54D75FFC-BFD8-DF49-AB89-9719FED1B477}" name="Transaction Date" dataDxfId="43"/>
    <tableColumn id="5" xr3:uid="{C3F84298-E364-0B48-9B1B-84C5AE86BF52}" name="Amount" dataDxfId="42" dataCellStyle="Currency"/>
    <tableColumn id="6" xr3:uid="{1BA9B6AB-5EFC-3444-82B3-DCACFA1F9C27}" name="Case Number " dataDxfId="41"/>
    <tableColumn id="7" xr3:uid="{F210C698-8E01-6647-8B3B-72CFE09E4F4F}" name="Reason"/>
    <tableColumn id="8" xr3:uid="{D77B8AF1-5CDC-3B45-8F2B-DA80E4B897A5}" name="Status" dataDxfId="40"/>
    <tableColumn id="10" xr3:uid="{29314E65-4BB2-104A-8F98-2EC67F0DB8F6}" name="Month" dataDxfId="39">
      <calculatedColumnFormula>TEXT(Chargebacks[[#This Row],[Transaction Date]],"mmm-yy")</calculatedColumnFormula>
    </tableColumn>
    <tableColumn id="11" xr3:uid="{718174F5-24F4-3741-845A-2BDE66C987AD}" name="Outcome (Win/Loss/Other)" dataDxfId="38">
      <calculatedColumnFormula>IF(TRIM(Chargebacks[[#This Row],[Status]])="Credit Accepted","Win",
   IF(TRIM(Chargebacks[[#This Row],[Status]])="Arbitration","Arbitration",
   "Loss"))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4CBE-E7A9-4172-8DC5-BF993D30473C}">
  <dimension ref="A1:R282"/>
  <sheetViews>
    <sheetView workbookViewId="0">
      <selection activeCell="I43" sqref="I43"/>
    </sheetView>
  </sheetViews>
  <sheetFormatPr baseColWidth="10" defaultColWidth="8.83203125" defaultRowHeight="15" x14ac:dyDescent="0.2"/>
  <cols>
    <col min="1" max="1" width="30.5" bestFit="1" customWidth="1"/>
    <col min="2" max="2" width="21" style="3" customWidth="1"/>
    <col min="3" max="3" width="11.5" bestFit="1" customWidth="1"/>
    <col min="4" max="4" width="16.33203125" bestFit="1" customWidth="1"/>
    <col min="5" max="5" width="15.5" bestFit="1" customWidth="1"/>
    <col min="6" max="6" width="24.1640625" style="3" customWidth="1"/>
    <col min="7" max="7" width="33.5" style="19" bestFit="1" customWidth="1"/>
    <col min="8" max="8" width="33.5" bestFit="1" customWidth="1"/>
    <col min="9" max="9" width="21.6640625" customWidth="1"/>
    <col min="10" max="10" width="17.5" bestFit="1" customWidth="1"/>
    <col min="11" max="11" width="23.1640625" bestFit="1" customWidth="1"/>
    <col min="12" max="12" width="30.5" bestFit="1" customWidth="1"/>
    <col min="13" max="13" width="33.1640625" bestFit="1" customWidth="1"/>
    <col min="14" max="14" width="13.1640625" customWidth="1"/>
    <col min="15" max="15" width="15.1640625" customWidth="1"/>
    <col min="16" max="16" width="12.83203125" customWidth="1"/>
    <col min="17" max="17" width="14.5" bestFit="1" customWidth="1"/>
    <col min="18" max="18" width="18" bestFit="1" customWidth="1"/>
  </cols>
  <sheetData>
    <row r="1" spans="1:18" ht="29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6" t="s">
        <v>4</v>
      </c>
      <c r="F1" s="2" t="s">
        <v>5</v>
      </c>
      <c r="G1" s="2" t="s">
        <v>6</v>
      </c>
      <c r="H1" s="1" t="s">
        <v>7</v>
      </c>
      <c r="J1" s="42" t="s">
        <v>57</v>
      </c>
      <c r="K1" s="42" t="s">
        <v>58</v>
      </c>
      <c r="L1" s="5"/>
      <c r="M1" s="43" t="s">
        <v>59</v>
      </c>
      <c r="N1" s="23" t="s">
        <v>29</v>
      </c>
      <c r="O1" s="7" t="s">
        <v>30</v>
      </c>
      <c r="P1" s="10" t="s">
        <v>31</v>
      </c>
      <c r="Q1" s="13" t="s">
        <v>32</v>
      </c>
      <c r="R1" s="25" t="s">
        <v>33</v>
      </c>
    </row>
    <row r="2" spans="1:18" ht="17.25" customHeight="1" x14ac:dyDescent="0.2">
      <c r="A2" s="13" t="s">
        <v>67</v>
      </c>
      <c r="B2" s="14">
        <v>7396240647</v>
      </c>
      <c r="C2" s="13" t="s">
        <v>9</v>
      </c>
      <c r="D2" s="15">
        <v>46356</v>
      </c>
      <c r="E2" s="34">
        <v>69.83</v>
      </c>
      <c r="F2" s="14">
        <v>2027003015009</v>
      </c>
      <c r="G2" s="13" t="s">
        <v>61</v>
      </c>
      <c r="H2" s="13" t="s">
        <v>21</v>
      </c>
      <c r="J2" s="23" t="s">
        <v>60</v>
      </c>
      <c r="K2" s="44">
        <f>SUM(E1:E999)</f>
        <v>11019.37</v>
      </c>
      <c r="L2" s="5"/>
      <c r="M2" s="45" t="s">
        <v>61</v>
      </c>
      <c r="N2" s="26">
        <f>COUNTIF($G$2:$G$999, M2)</f>
        <v>8</v>
      </c>
      <c r="O2" s="26">
        <f>COUNTIFS($G$2:$G$999, M2,$H$2:$H$999, "*Credit Accepted*")</f>
        <v>3</v>
      </c>
      <c r="P2" s="26">
        <f>COUNTIFS($G$2:$G$999, M2,$H$2:$H$999, "*Credit Declined*")</f>
        <v>1</v>
      </c>
      <c r="Q2" s="26">
        <f>COUNTIFS($G$2:$G$999, M2,$H$2:$H$999, "*Arbitration*")</f>
        <v>4</v>
      </c>
      <c r="R2" s="26">
        <f>SUM(O2:Q2)</f>
        <v>8</v>
      </c>
    </row>
    <row r="3" spans="1:18" ht="17.25" customHeight="1" x14ac:dyDescent="0.2">
      <c r="A3" s="7" t="s">
        <v>68</v>
      </c>
      <c r="B3" s="8">
        <v>189502217520</v>
      </c>
      <c r="C3" s="7" t="s">
        <v>11</v>
      </c>
      <c r="D3" s="9">
        <v>46400</v>
      </c>
      <c r="E3" s="33">
        <v>55</v>
      </c>
      <c r="F3" s="8">
        <v>2027020019956</v>
      </c>
      <c r="G3" s="7" t="s">
        <v>64</v>
      </c>
      <c r="H3" s="7" t="s">
        <v>14</v>
      </c>
      <c r="J3" s="4"/>
      <c r="K3" s="18"/>
      <c r="L3" s="5"/>
      <c r="M3" s="38" t="s">
        <v>8</v>
      </c>
      <c r="N3" s="26">
        <f t="shared" ref="N3:N26" si="0">COUNTIF($G$2:$G$999, M3)</f>
        <v>58</v>
      </c>
      <c r="O3" s="26">
        <f t="shared" ref="O3:O26" si="1">COUNTIFS($G$2:$G$999, M3,$H$2:$H$999, "*Credit Accepted*")</f>
        <v>34</v>
      </c>
      <c r="P3" s="26">
        <f t="shared" ref="P3:P26" si="2">COUNTIFS($G$2:$G$999, M3,$H$2:$H$999, "*Credit Declined*")</f>
        <v>24</v>
      </c>
      <c r="Q3" s="26">
        <f t="shared" ref="Q3:Q26" si="3">COUNTIFS($G$2:$G$999, M3,$H$2:$H$999, "*Arbitration*")</f>
        <v>0</v>
      </c>
      <c r="R3" s="26">
        <f t="shared" ref="R3:R26" si="4">SUM(O3:Q3)</f>
        <v>58</v>
      </c>
    </row>
    <row r="4" spans="1:18" ht="16.5" customHeight="1" x14ac:dyDescent="0.2">
      <c r="A4" s="7" t="s">
        <v>69</v>
      </c>
      <c r="B4" s="8">
        <v>167864923043</v>
      </c>
      <c r="C4" s="7" t="s">
        <v>11</v>
      </c>
      <c r="D4" s="9">
        <v>46403</v>
      </c>
      <c r="E4" s="33">
        <v>40</v>
      </c>
      <c r="F4" s="8">
        <v>2027024022251</v>
      </c>
      <c r="G4" s="7" t="s">
        <v>12</v>
      </c>
      <c r="H4" s="7" t="s">
        <v>14</v>
      </c>
      <c r="J4" s="7" t="s">
        <v>30</v>
      </c>
      <c r="K4" s="46">
        <f>SUMIF(H1:H999, "*Credit Accepted*",E1:E999)</f>
        <v>6056.9</v>
      </c>
      <c r="L4" s="5"/>
      <c r="M4" s="38" t="s">
        <v>10</v>
      </c>
      <c r="N4" s="26">
        <f t="shared" si="0"/>
        <v>47</v>
      </c>
      <c r="O4" s="26">
        <f t="shared" si="1"/>
        <v>29</v>
      </c>
      <c r="P4" s="26">
        <f t="shared" si="2"/>
        <v>1</v>
      </c>
      <c r="Q4" s="26">
        <f t="shared" si="3"/>
        <v>17</v>
      </c>
      <c r="R4" s="26">
        <f t="shared" si="4"/>
        <v>47</v>
      </c>
    </row>
    <row r="5" spans="1:18" ht="18" customHeight="1" x14ac:dyDescent="0.2">
      <c r="A5" s="7" t="s">
        <v>69</v>
      </c>
      <c r="B5" s="8">
        <v>21469327264</v>
      </c>
      <c r="C5" s="7" t="s">
        <v>22</v>
      </c>
      <c r="D5" s="9">
        <v>46368</v>
      </c>
      <c r="E5" s="33">
        <v>55</v>
      </c>
      <c r="F5" s="8">
        <v>2027013023653</v>
      </c>
      <c r="G5" s="7" t="s">
        <v>10</v>
      </c>
      <c r="H5" s="7" t="s">
        <v>14</v>
      </c>
      <c r="J5" s="10" t="s">
        <v>31</v>
      </c>
      <c r="K5" s="47">
        <f>SUMIF(H1:H999, "*Credit Declined*",E1:E999)</f>
        <v>2860.8400000000006</v>
      </c>
      <c r="L5" s="5"/>
      <c r="M5" s="38" t="s">
        <v>16</v>
      </c>
      <c r="N5" s="26">
        <f t="shared" si="0"/>
        <v>2</v>
      </c>
      <c r="O5" s="26">
        <f t="shared" si="1"/>
        <v>1</v>
      </c>
      <c r="P5" s="26">
        <f t="shared" si="2"/>
        <v>0</v>
      </c>
      <c r="Q5" s="26">
        <f t="shared" si="3"/>
        <v>1</v>
      </c>
      <c r="R5" s="26">
        <f t="shared" si="4"/>
        <v>2</v>
      </c>
    </row>
    <row r="6" spans="1:18" ht="18" customHeight="1" x14ac:dyDescent="0.2">
      <c r="A6" s="13" t="s">
        <v>69</v>
      </c>
      <c r="B6" s="14">
        <v>854914723931</v>
      </c>
      <c r="C6" s="13" t="s">
        <v>22</v>
      </c>
      <c r="D6" s="15">
        <v>46376</v>
      </c>
      <c r="E6" s="34">
        <v>110</v>
      </c>
      <c r="F6" s="14">
        <v>2027014025487</v>
      </c>
      <c r="G6" s="13" t="s">
        <v>10</v>
      </c>
      <c r="H6" s="13" t="s">
        <v>21</v>
      </c>
      <c r="J6" s="13" t="s">
        <v>32</v>
      </c>
      <c r="K6" s="48">
        <f>SUMIF(H1:H999, "*Arbitration*",E1:E999)</f>
        <v>2101.63</v>
      </c>
      <c r="L6" s="5"/>
      <c r="M6" s="38" t="s">
        <v>35</v>
      </c>
      <c r="N6" s="26">
        <f t="shared" si="0"/>
        <v>2</v>
      </c>
      <c r="O6" s="26">
        <f t="shared" si="1"/>
        <v>0</v>
      </c>
      <c r="P6" s="26">
        <f t="shared" si="2"/>
        <v>2</v>
      </c>
      <c r="Q6" s="26">
        <f t="shared" si="3"/>
        <v>0</v>
      </c>
      <c r="R6" s="26">
        <f t="shared" si="4"/>
        <v>2</v>
      </c>
    </row>
    <row r="7" spans="1:18" ht="16.5" customHeight="1" x14ac:dyDescent="0.2">
      <c r="A7" s="7" t="s">
        <v>70</v>
      </c>
      <c r="B7" s="8">
        <v>133491565345</v>
      </c>
      <c r="C7" s="7" t="s">
        <v>9</v>
      </c>
      <c r="D7" s="9">
        <v>46346</v>
      </c>
      <c r="E7" s="33">
        <v>40</v>
      </c>
      <c r="F7" s="8">
        <v>2026366022991</v>
      </c>
      <c r="G7" s="7" t="s">
        <v>8</v>
      </c>
      <c r="H7" s="7" t="s">
        <v>14</v>
      </c>
      <c r="J7" s="4"/>
      <c r="K7" s="18"/>
      <c r="L7" s="5"/>
      <c r="M7" s="38" t="s">
        <v>12</v>
      </c>
      <c r="N7" s="26">
        <f t="shared" si="0"/>
        <v>3</v>
      </c>
      <c r="O7" s="26">
        <f t="shared" si="1"/>
        <v>1</v>
      </c>
      <c r="P7" s="26">
        <f t="shared" si="2"/>
        <v>1</v>
      </c>
      <c r="Q7" s="26">
        <f t="shared" si="3"/>
        <v>1</v>
      </c>
      <c r="R7" s="26">
        <f t="shared" si="4"/>
        <v>3</v>
      </c>
    </row>
    <row r="8" spans="1:18" ht="16.5" customHeight="1" x14ac:dyDescent="0.2">
      <c r="A8" s="10" t="s">
        <v>71</v>
      </c>
      <c r="B8" s="11">
        <v>369302006090</v>
      </c>
      <c r="C8" s="10" t="s">
        <v>9</v>
      </c>
      <c r="D8" s="12">
        <v>46343</v>
      </c>
      <c r="E8" s="35">
        <v>43.8</v>
      </c>
      <c r="F8" s="11">
        <v>2027021043180</v>
      </c>
      <c r="G8" s="10" t="s">
        <v>61</v>
      </c>
      <c r="H8" s="10" t="s">
        <v>20</v>
      </c>
      <c r="J8" s="4"/>
      <c r="K8" s="18"/>
      <c r="L8" s="5"/>
      <c r="M8" s="38" t="s">
        <v>37</v>
      </c>
      <c r="N8" s="26">
        <f t="shared" si="0"/>
        <v>2</v>
      </c>
      <c r="O8" s="26">
        <f t="shared" si="1"/>
        <v>1</v>
      </c>
      <c r="P8" s="26">
        <f t="shared" si="2"/>
        <v>0</v>
      </c>
      <c r="Q8" s="26">
        <f t="shared" si="3"/>
        <v>1</v>
      </c>
      <c r="R8" s="26">
        <f t="shared" si="4"/>
        <v>2</v>
      </c>
    </row>
    <row r="9" spans="1:18" x14ac:dyDescent="0.2">
      <c r="A9" s="7" t="s">
        <v>72</v>
      </c>
      <c r="B9" s="8">
        <v>307413289151</v>
      </c>
      <c r="C9" s="7" t="s">
        <v>11</v>
      </c>
      <c r="D9" s="9">
        <v>46350</v>
      </c>
      <c r="E9" s="33">
        <v>28.09</v>
      </c>
      <c r="F9" s="8">
        <v>2027028027721</v>
      </c>
      <c r="G9" s="7" t="s">
        <v>10</v>
      </c>
      <c r="H9" s="7" t="s">
        <v>14</v>
      </c>
      <c r="J9" s="40" t="s">
        <v>34</v>
      </c>
      <c r="K9" s="49">
        <f>K4/K2</f>
        <v>0.5496593725412614</v>
      </c>
      <c r="L9" s="5"/>
      <c r="M9" s="38" t="s">
        <v>62</v>
      </c>
      <c r="N9" s="26">
        <f t="shared" si="0"/>
        <v>3</v>
      </c>
      <c r="O9" s="26">
        <f t="shared" si="1"/>
        <v>2</v>
      </c>
      <c r="P9" s="26">
        <f t="shared" si="2"/>
        <v>0</v>
      </c>
      <c r="Q9" s="26">
        <f t="shared" si="3"/>
        <v>1</v>
      </c>
      <c r="R9" s="26">
        <f t="shared" si="4"/>
        <v>3</v>
      </c>
    </row>
    <row r="10" spans="1:18" x14ac:dyDescent="0.2">
      <c r="A10" s="10" t="s">
        <v>73</v>
      </c>
      <c r="B10" s="11">
        <v>861428546067</v>
      </c>
      <c r="C10" s="10" t="s">
        <v>9</v>
      </c>
      <c r="D10" s="12">
        <v>46357</v>
      </c>
      <c r="E10" s="35">
        <v>21</v>
      </c>
      <c r="F10" s="11">
        <v>2027017020189</v>
      </c>
      <c r="G10" s="10" t="s">
        <v>8</v>
      </c>
      <c r="H10" s="10" t="s">
        <v>20</v>
      </c>
      <c r="J10" s="4"/>
      <c r="K10" s="18"/>
      <c r="L10" s="5"/>
      <c r="M10" s="38" t="s">
        <v>38</v>
      </c>
      <c r="N10" s="26">
        <f t="shared" si="0"/>
        <v>3</v>
      </c>
      <c r="O10" s="26">
        <f t="shared" si="1"/>
        <v>3</v>
      </c>
      <c r="P10" s="26">
        <f t="shared" si="2"/>
        <v>0</v>
      </c>
      <c r="Q10" s="26">
        <f t="shared" si="3"/>
        <v>0</v>
      </c>
      <c r="R10" s="26">
        <f t="shared" si="4"/>
        <v>3</v>
      </c>
    </row>
    <row r="11" spans="1:18" x14ac:dyDescent="0.2">
      <c r="A11" s="10" t="s">
        <v>73</v>
      </c>
      <c r="B11" s="11">
        <v>117104521493</v>
      </c>
      <c r="C11" s="10" t="s">
        <v>9</v>
      </c>
      <c r="D11" s="12">
        <v>46395</v>
      </c>
      <c r="E11" s="35">
        <v>40</v>
      </c>
      <c r="F11" s="11">
        <v>2027021020615</v>
      </c>
      <c r="G11" s="10" t="s">
        <v>8</v>
      </c>
      <c r="H11" s="10" t="s">
        <v>20</v>
      </c>
      <c r="J11" s="36" t="s">
        <v>36</v>
      </c>
      <c r="K11" s="41">
        <f>K2-(K4+K5+K6)</f>
        <v>0</v>
      </c>
      <c r="L11" s="5"/>
      <c r="M11" s="38" t="s">
        <v>39</v>
      </c>
      <c r="N11" s="26">
        <f t="shared" si="0"/>
        <v>0</v>
      </c>
      <c r="O11" s="26">
        <f t="shared" si="1"/>
        <v>0</v>
      </c>
      <c r="P11" s="26">
        <f t="shared" si="2"/>
        <v>0</v>
      </c>
      <c r="Q11" s="26">
        <f t="shared" si="3"/>
        <v>0</v>
      </c>
      <c r="R11" s="26">
        <f t="shared" si="4"/>
        <v>0</v>
      </c>
    </row>
    <row r="12" spans="1:18" x14ac:dyDescent="0.2">
      <c r="A12" s="7" t="s">
        <v>73</v>
      </c>
      <c r="B12" s="8">
        <v>398873034449</v>
      </c>
      <c r="C12" s="7" t="s">
        <v>17</v>
      </c>
      <c r="D12" s="9">
        <v>46341</v>
      </c>
      <c r="E12" s="33">
        <v>33.340000000000003</v>
      </c>
      <c r="F12" s="8">
        <v>2027009030148</v>
      </c>
      <c r="G12" s="7" t="s">
        <v>38</v>
      </c>
      <c r="H12" s="7" t="s">
        <v>14</v>
      </c>
      <c r="J12" s="4"/>
      <c r="K12" s="18"/>
      <c r="L12" s="5"/>
      <c r="M12" s="38" t="s">
        <v>40</v>
      </c>
      <c r="N12" s="26">
        <f t="shared" si="0"/>
        <v>0</v>
      </c>
      <c r="O12" s="26">
        <f t="shared" si="1"/>
        <v>0</v>
      </c>
      <c r="P12" s="26">
        <f t="shared" si="2"/>
        <v>0</v>
      </c>
      <c r="Q12" s="26">
        <f t="shared" si="3"/>
        <v>0</v>
      </c>
      <c r="R12" s="26">
        <f t="shared" si="4"/>
        <v>0</v>
      </c>
    </row>
    <row r="13" spans="1:18" x14ac:dyDescent="0.2">
      <c r="A13" s="13" t="s">
        <v>74</v>
      </c>
      <c r="B13" s="14">
        <v>990996240565</v>
      </c>
      <c r="C13" s="13" t="s">
        <v>9</v>
      </c>
      <c r="D13" s="15">
        <v>46355</v>
      </c>
      <c r="E13" s="34">
        <v>208.94</v>
      </c>
      <c r="F13" s="14">
        <v>2027008001543</v>
      </c>
      <c r="G13" s="13" t="s">
        <v>61</v>
      </c>
      <c r="H13" s="13" t="s">
        <v>21</v>
      </c>
      <c r="J13" s="4"/>
      <c r="K13" s="18"/>
      <c r="L13" s="5"/>
      <c r="M13" s="38" t="s">
        <v>41</v>
      </c>
      <c r="N13" s="26">
        <f t="shared" si="0"/>
        <v>1</v>
      </c>
      <c r="O13" s="26">
        <f t="shared" si="1"/>
        <v>1</v>
      </c>
      <c r="P13" s="26">
        <f t="shared" si="2"/>
        <v>0</v>
      </c>
      <c r="Q13" s="26">
        <f t="shared" si="3"/>
        <v>0</v>
      </c>
      <c r="R13" s="26">
        <f t="shared" si="4"/>
        <v>1</v>
      </c>
    </row>
    <row r="14" spans="1:18" x14ac:dyDescent="0.2">
      <c r="A14" s="10" t="s">
        <v>75</v>
      </c>
      <c r="B14" s="11">
        <v>836412181094</v>
      </c>
      <c r="C14" s="10" t="s">
        <v>24</v>
      </c>
      <c r="D14" s="12">
        <v>46341</v>
      </c>
      <c r="E14" s="35">
        <v>82.43</v>
      </c>
      <c r="F14" s="11">
        <v>2027013025191</v>
      </c>
      <c r="G14" s="10" t="s">
        <v>43</v>
      </c>
      <c r="H14" s="10" t="s">
        <v>20</v>
      </c>
      <c r="J14" s="4"/>
      <c r="K14" s="18"/>
      <c r="L14" s="5"/>
      <c r="M14" s="38" t="s">
        <v>18</v>
      </c>
      <c r="N14" s="26">
        <f t="shared" si="0"/>
        <v>1</v>
      </c>
      <c r="O14" s="26">
        <f t="shared" si="1"/>
        <v>0</v>
      </c>
      <c r="P14" s="26">
        <f t="shared" si="2"/>
        <v>1</v>
      </c>
      <c r="Q14" s="26">
        <f t="shared" si="3"/>
        <v>0</v>
      </c>
      <c r="R14" s="26">
        <f t="shared" si="4"/>
        <v>1</v>
      </c>
    </row>
    <row r="15" spans="1:18" x14ac:dyDescent="0.2">
      <c r="A15" s="10" t="s">
        <v>76</v>
      </c>
      <c r="B15" s="11">
        <v>44404667187</v>
      </c>
      <c r="C15" s="10" t="s">
        <v>9</v>
      </c>
      <c r="D15" s="12">
        <v>46358</v>
      </c>
      <c r="E15" s="35">
        <v>40</v>
      </c>
      <c r="F15" s="11">
        <v>2026366015341</v>
      </c>
      <c r="G15" s="10" t="s">
        <v>8</v>
      </c>
      <c r="H15" s="10" t="s">
        <v>20</v>
      </c>
      <c r="J15" s="6"/>
      <c r="K15" s="78"/>
      <c r="L15" s="5"/>
      <c r="M15" s="38" t="s">
        <v>42</v>
      </c>
      <c r="N15" s="26">
        <f t="shared" si="0"/>
        <v>0</v>
      </c>
      <c r="O15" s="26">
        <f t="shared" si="1"/>
        <v>0</v>
      </c>
      <c r="P15" s="26">
        <f t="shared" si="2"/>
        <v>0</v>
      </c>
      <c r="Q15" s="26">
        <f t="shared" si="3"/>
        <v>0</v>
      </c>
      <c r="R15" s="26">
        <f t="shared" si="4"/>
        <v>0</v>
      </c>
    </row>
    <row r="16" spans="1:18" x14ac:dyDescent="0.2">
      <c r="A16" s="13" t="s">
        <v>77</v>
      </c>
      <c r="B16" s="14">
        <v>381759404994</v>
      </c>
      <c r="C16" s="13" t="s">
        <v>11</v>
      </c>
      <c r="D16" s="15">
        <v>46373</v>
      </c>
      <c r="E16" s="34">
        <v>40</v>
      </c>
      <c r="F16" s="14">
        <v>2026366023433</v>
      </c>
      <c r="G16" s="13" t="s">
        <v>37</v>
      </c>
      <c r="H16" s="13" t="s">
        <v>21</v>
      </c>
      <c r="J16" s="6"/>
      <c r="K16" s="78"/>
      <c r="L16" s="5"/>
      <c r="M16" s="38" t="s">
        <v>43</v>
      </c>
      <c r="N16" s="26">
        <f t="shared" si="0"/>
        <v>4</v>
      </c>
      <c r="O16" s="26">
        <f t="shared" si="1"/>
        <v>2</v>
      </c>
      <c r="P16" s="26">
        <f t="shared" si="2"/>
        <v>2</v>
      </c>
      <c r="Q16" s="26">
        <f t="shared" si="3"/>
        <v>0</v>
      </c>
      <c r="R16" s="26">
        <f t="shared" si="4"/>
        <v>4</v>
      </c>
    </row>
    <row r="17" spans="1:18" x14ac:dyDescent="0.2">
      <c r="A17" s="13" t="s">
        <v>77</v>
      </c>
      <c r="B17" s="14">
        <v>954194144307</v>
      </c>
      <c r="C17" s="13" t="s">
        <v>11</v>
      </c>
      <c r="D17" s="15">
        <v>46042</v>
      </c>
      <c r="E17" s="34">
        <v>110</v>
      </c>
      <c r="F17" s="14">
        <v>2027028027702</v>
      </c>
      <c r="G17" s="13" t="s">
        <v>10</v>
      </c>
      <c r="H17" s="13" t="s">
        <v>21</v>
      </c>
      <c r="J17" s="6"/>
      <c r="K17" s="78"/>
      <c r="L17" s="5"/>
      <c r="M17" s="38" t="s">
        <v>63</v>
      </c>
      <c r="N17" s="26">
        <f t="shared" si="0"/>
        <v>0</v>
      </c>
      <c r="O17" s="26">
        <f t="shared" si="1"/>
        <v>0</v>
      </c>
      <c r="P17" s="26">
        <f t="shared" si="2"/>
        <v>0</v>
      </c>
      <c r="Q17" s="26">
        <f t="shared" si="3"/>
        <v>0</v>
      </c>
      <c r="R17" s="26">
        <f t="shared" si="4"/>
        <v>0</v>
      </c>
    </row>
    <row r="18" spans="1:18" x14ac:dyDescent="0.2">
      <c r="A18" s="13" t="s">
        <v>77</v>
      </c>
      <c r="B18" s="14">
        <v>457513044280</v>
      </c>
      <c r="C18" s="13" t="s">
        <v>11</v>
      </c>
      <c r="D18" s="15">
        <v>46338</v>
      </c>
      <c r="E18" s="34">
        <v>110</v>
      </c>
      <c r="F18" s="14">
        <v>2027028028307</v>
      </c>
      <c r="G18" s="13" t="s">
        <v>10</v>
      </c>
      <c r="H18" s="13" t="s">
        <v>21</v>
      </c>
      <c r="J18" s="6"/>
      <c r="K18" s="79"/>
      <c r="L18" s="5"/>
      <c r="M18" s="38" t="s">
        <v>44</v>
      </c>
      <c r="N18" s="26">
        <f t="shared" si="0"/>
        <v>0</v>
      </c>
      <c r="O18" s="26">
        <f t="shared" si="1"/>
        <v>0</v>
      </c>
      <c r="P18" s="26">
        <f t="shared" si="2"/>
        <v>0</v>
      </c>
      <c r="Q18" s="26">
        <f t="shared" si="3"/>
        <v>0</v>
      </c>
      <c r="R18" s="26">
        <f t="shared" si="4"/>
        <v>0</v>
      </c>
    </row>
    <row r="19" spans="1:18" x14ac:dyDescent="0.2">
      <c r="A19" s="7" t="s">
        <v>77</v>
      </c>
      <c r="B19" s="8">
        <v>366858049196</v>
      </c>
      <c r="C19" s="7" t="s">
        <v>9</v>
      </c>
      <c r="D19" s="9">
        <v>46405</v>
      </c>
      <c r="E19" s="33">
        <v>25</v>
      </c>
      <c r="F19" s="8">
        <v>2027030001511</v>
      </c>
      <c r="G19" s="7" t="s">
        <v>16</v>
      </c>
      <c r="H19" s="7" t="s">
        <v>14</v>
      </c>
      <c r="J19" s="4"/>
      <c r="K19" s="18"/>
      <c r="L19" s="5"/>
      <c r="M19" s="38" t="s">
        <v>45</v>
      </c>
      <c r="N19" s="26">
        <f t="shared" si="0"/>
        <v>1</v>
      </c>
      <c r="O19" s="26">
        <f t="shared" si="1"/>
        <v>1</v>
      </c>
      <c r="P19" s="26">
        <f t="shared" si="2"/>
        <v>0</v>
      </c>
      <c r="Q19" s="26">
        <f t="shared" si="3"/>
        <v>0</v>
      </c>
      <c r="R19" s="26">
        <f t="shared" si="4"/>
        <v>1</v>
      </c>
    </row>
    <row r="20" spans="1:18" x14ac:dyDescent="0.2">
      <c r="A20" s="7" t="s">
        <v>77</v>
      </c>
      <c r="B20" s="8">
        <v>281634948293</v>
      </c>
      <c r="C20" s="7" t="s">
        <v>9</v>
      </c>
      <c r="D20" s="9">
        <v>46331</v>
      </c>
      <c r="E20" s="33">
        <v>33.340000000000003</v>
      </c>
      <c r="F20" s="8">
        <v>2027014025354</v>
      </c>
      <c r="G20" s="7" t="s">
        <v>8</v>
      </c>
      <c r="H20" s="7" t="s">
        <v>14</v>
      </c>
      <c r="J20" s="4"/>
      <c r="K20" s="18"/>
      <c r="L20" s="5"/>
      <c r="M20" s="38" t="s">
        <v>64</v>
      </c>
      <c r="N20" s="26">
        <f t="shared" si="0"/>
        <v>1</v>
      </c>
      <c r="O20" s="26">
        <f t="shared" si="1"/>
        <v>1</v>
      </c>
      <c r="P20" s="26">
        <f t="shared" si="2"/>
        <v>0</v>
      </c>
      <c r="Q20" s="26">
        <f t="shared" si="3"/>
        <v>0</v>
      </c>
      <c r="R20" s="26">
        <f t="shared" si="4"/>
        <v>1</v>
      </c>
    </row>
    <row r="21" spans="1:18" x14ac:dyDescent="0.2">
      <c r="A21" s="10" t="s">
        <v>77</v>
      </c>
      <c r="B21" s="11">
        <v>152346075784</v>
      </c>
      <c r="C21" s="10" t="s">
        <v>9</v>
      </c>
      <c r="D21" s="12">
        <v>46321</v>
      </c>
      <c r="E21" s="35">
        <v>28.09</v>
      </c>
      <c r="F21" s="11">
        <v>2027013023580</v>
      </c>
      <c r="G21" s="10" t="s">
        <v>35</v>
      </c>
      <c r="H21" s="10" t="s">
        <v>20</v>
      </c>
      <c r="J21" s="4"/>
      <c r="K21" s="18"/>
      <c r="L21" s="27"/>
      <c r="M21" s="38" t="s">
        <v>25</v>
      </c>
      <c r="N21" s="26">
        <f t="shared" si="0"/>
        <v>4</v>
      </c>
      <c r="O21" s="26">
        <f t="shared" si="1"/>
        <v>2</v>
      </c>
      <c r="P21" s="26">
        <f t="shared" si="2"/>
        <v>2</v>
      </c>
      <c r="Q21" s="26">
        <f t="shared" si="3"/>
        <v>0</v>
      </c>
      <c r="R21" s="26">
        <f t="shared" si="4"/>
        <v>4</v>
      </c>
    </row>
    <row r="22" spans="1:18" x14ac:dyDescent="0.2">
      <c r="A22" s="7" t="s">
        <v>77</v>
      </c>
      <c r="B22" s="8">
        <v>820325193573</v>
      </c>
      <c r="C22" s="7" t="s">
        <v>9</v>
      </c>
      <c r="D22" s="9">
        <v>46327</v>
      </c>
      <c r="E22" s="33">
        <v>316.83999999999997</v>
      </c>
      <c r="F22" s="8">
        <v>2027014025355</v>
      </c>
      <c r="G22" s="7" t="s">
        <v>8</v>
      </c>
      <c r="H22" s="7" t="s">
        <v>14</v>
      </c>
      <c r="J22" s="4"/>
      <c r="K22" s="18"/>
      <c r="L22" s="27"/>
      <c r="M22" s="38" t="s">
        <v>46</v>
      </c>
      <c r="N22" s="26">
        <f t="shared" si="0"/>
        <v>0</v>
      </c>
      <c r="O22" s="26">
        <f t="shared" si="1"/>
        <v>0</v>
      </c>
      <c r="P22" s="26">
        <f t="shared" si="2"/>
        <v>0</v>
      </c>
      <c r="Q22" s="26">
        <f t="shared" si="3"/>
        <v>0</v>
      </c>
      <c r="R22" s="26">
        <f t="shared" si="4"/>
        <v>0</v>
      </c>
    </row>
    <row r="23" spans="1:18" x14ac:dyDescent="0.2">
      <c r="A23" s="10" t="s">
        <v>78</v>
      </c>
      <c r="B23" s="11">
        <v>733822480853</v>
      </c>
      <c r="C23" s="10" t="s">
        <v>9</v>
      </c>
      <c r="D23" s="12">
        <v>46317</v>
      </c>
      <c r="E23" s="35">
        <v>55</v>
      </c>
      <c r="F23" s="11">
        <v>2027027023498</v>
      </c>
      <c r="G23" s="10" t="s">
        <v>8</v>
      </c>
      <c r="H23" s="10" t="s">
        <v>20</v>
      </c>
      <c r="J23" s="4"/>
      <c r="K23" s="18"/>
      <c r="L23" s="27"/>
      <c r="M23" s="38" t="s">
        <v>47</v>
      </c>
      <c r="N23" s="26">
        <f t="shared" si="0"/>
        <v>0</v>
      </c>
      <c r="O23" s="26">
        <f t="shared" si="1"/>
        <v>0</v>
      </c>
      <c r="P23" s="26">
        <f t="shared" si="2"/>
        <v>0</v>
      </c>
      <c r="Q23" s="26">
        <f t="shared" si="3"/>
        <v>0</v>
      </c>
      <c r="R23" s="26">
        <f t="shared" si="4"/>
        <v>0</v>
      </c>
    </row>
    <row r="24" spans="1:18" x14ac:dyDescent="0.2">
      <c r="A24" s="7" t="s">
        <v>78</v>
      </c>
      <c r="B24" s="8">
        <v>545781211803</v>
      </c>
      <c r="C24" s="7" t="s">
        <v>11</v>
      </c>
      <c r="D24" s="9">
        <v>46355</v>
      </c>
      <c r="E24" s="33">
        <v>40</v>
      </c>
      <c r="F24" s="8">
        <v>2027028028455</v>
      </c>
      <c r="G24" s="7" t="s">
        <v>10</v>
      </c>
      <c r="H24" s="7" t="s">
        <v>14</v>
      </c>
      <c r="J24" s="4"/>
      <c r="K24" s="18"/>
      <c r="L24" s="27"/>
      <c r="M24" s="38" t="s">
        <v>48</v>
      </c>
      <c r="N24" s="26">
        <f t="shared" si="0"/>
        <v>3</v>
      </c>
      <c r="O24" s="26">
        <f t="shared" si="1"/>
        <v>2</v>
      </c>
      <c r="P24" s="26">
        <f t="shared" si="2"/>
        <v>1</v>
      </c>
      <c r="Q24" s="26">
        <f t="shared" si="3"/>
        <v>0</v>
      </c>
      <c r="R24" s="26">
        <f t="shared" si="4"/>
        <v>3</v>
      </c>
    </row>
    <row r="25" spans="1:18" x14ac:dyDescent="0.2">
      <c r="A25" s="10" t="s">
        <v>79</v>
      </c>
      <c r="B25" s="11">
        <v>120729540472</v>
      </c>
      <c r="C25" s="10" t="s">
        <v>9</v>
      </c>
      <c r="D25" s="12">
        <v>46326</v>
      </c>
      <c r="E25" s="35">
        <v>50.5</v>
      </c>
      <c r="F25" s="11">
        <v>2027002001481</v>
      </c>
      <c r="G25" s="10" t="s">
        <v>8</v>
      </c>
      <c r="H25" s="10" t="s">
        <v>20</v>
      </c>
      <c r="J25" s="4"/>
      <c r="K25" s="18"/>
      <c r="L25" s="27"/>
      <c r="M25" s="38" t="s">
        <v>49</v>
      </c>
      <c r="N25" s="26">
        <f t="shared" si="0"/>
        <v>1</v>
      </c>
      <c r="O25" s="26">
        <f t="shared" si="1"/>
        <v>1</v>
      </c>
      <c r="P25" s="26">
        <f t="shared" si="2"/>
        <v>0</v>
      </c>
      <c r="Q25" s="26">
        <f t="shared" si="3"/>
        <v>0</v>
      </c>
      <c r="R25" s="26">
        <f t="shared" si="4"/>
        <v>1</v>
      </c>
    </row>
    <row r="26" spans="1:18" x14ac:dyDescent="0.2">
      <c r="A26" s="7" t="s">
        <v>79</v>
      </c>
      <c r="B26" s="8">
        <v>120760023441</v>
      </c>
      <c r="C26" s="7" t="s">
        <v>9</v>
      </c>
      <c r="D26" s="9">
        <v>46347</v>
      </c>
      <c r="E26" s="33">
        <v>50</v>
      </c>
      <c r="F26" s="8">
        <v>2027003014429</v>
      </c>
      <c r="G26" s="7" t="s">
        <v>38</v>
      </c>
      <c r="H26" s="7" t="s">
        <v>14</v>
      </c>
      <c r="J26" s="4"/>
      <c r="K26" s="18"/>
      <c r="L26" s="27"/>
      <c r="M26" s="38" t="s">
        <v>56</v>
      </c>
      <c r="N26" s="26">
        <f t="shared" si="0"/>
        <v>2</v>
      </c>
      <c r="O26" s="26">
        <f t="shared" si="1"/>
        <v>1</v>
      </c>
      <c r="P26" s="26">
        <f t="shared" si="2"/>
        <v>0</v>
      </c>
      <c r="Q26" s="26">
        <f t="shared" si="3"/>
        <v>1</v>
      </c>
      <c r="R26" s="26">
        <f t="shared" si="4"/>
        <v>2</v>
      </c>
    </row>
    <row r="27" spans="1:18" x14ac:dyDescent="0.2">
      <c r="A27" s="10" t="s">
        <v>79</v>
      </c>
      <c r="B27" s="11">
        <v>120777926190</v>
      </c>
      <c r="C27" s="10" t="s">
        <v>9</v>
      </c>
      <c r="D27" s="12">
        <v>46358</v>
      </c>
      <c r="E27" s="35">
        <v>50</v>
      </c>
      <c r="F27" s="11">
        <v>2027007021685</v>
      </c>
      <c r="G27" s="10" t="s">
        <v>8</v>
      </c>
      <c r="H27" s="10" t="s">
        <v>20</v>
      </c>
      <c r="J27" s="4"/>
      <c r="K27" s="18"/>
      <c r="L27" s="4"/>
      <c r="M27" s="43" t="s">
        <v>29</v>
      </c>
      <c r="N27" s="28">
        <f>SUM($N$2:$N$26)</f>
        <v>146</v>
      </c>
      <c r="O27" s="29">
        <f>SUM($O$2:$O$26)</f>
        <v>85</v>
      </c>
      <c r="P27" s="30">
        <f>SUM($P$2:$P$26)</f>
        <v>35</v>
      </c>
      <c r="Q27" s="31">
        <f>SUM($Q$2:$Q$26)</f>
        <v>26</v>
      </c>
      <c r="R27" s="32">
        <f>SUM($O$27:$Q$27)</f>
        <v>146</v>
      </c>
    </row>
    <row r="28" spans="1:18" x14ac:dyDescent="0.2">
      <c r="A28" s="10" t="s">
        <v>79</v>
      </c>
      <c r="B28" s="11">
        <v>120748481204</v>
      </c>
      <c r="C28" s="10" t="s">
        <v>9</v>
      </c>
      <c r="D28" s="12">
        <v>46339</v>
      </c>
      <c r="E28" s="35">
        <v>50</v>
      </c>
      <c r="F28" s="11">
        <v>2027013023611</v>
      </c>
      <c r="G28" s="10" t="s">
        <v>8</v>
      </c>
      <c r="H28" s="10" t="s">
        <v>20</v>
      </c>
      <c r="K28" s="50"/>
    </row>
    <row r="29" spans="1:18" x14ac:dyDescent="0.2">
      <c r="A29" s="7" t="s">
        <v>80</v>
      </c>
      <c r="B29" s="8">
        <v>437989481268</v>
      </c>
      <c r="C29" s="7" t="s">
        <v>9</v>
      </c>
      <c r="D29" s="9">
        <v>46383</v>
      </c>
      <c r="E29" s="33">
        <v>40</v>
      </c>
      <c r="F29" s="8">
        <v>2027024021851</v>
      </c>
      <c r="G29" s="7" t="s">
        <v>8</v>
      </c>
      <c r="H29" s="7" t="s">
        <v>14</v>
      </c>
    </row>
    <row r="30" spans="1:18" x14ac:dyDescent="0.2">
      <c r="A30" s="13" t="s">
        <v>81</v>
      </c>
      <c r="B30" s="14">
        <v>196935172218</v>
      </c>
      <c r="C30" s="13" t="s">
        <v>11</v>
      </c>
      <c r="D30" s="15">
        <v>46366</v>
      </c>
      <c r="E30" s="34">
        <v>25</v>
      </c>
      <c r="F30" s="14">
        <v>2027002001570</v>
      </c>
      <c r="G30" s="13" t="s">
        <v>10</v>
      </c>
      <c r="H30" s="13" t="s">
        <v>21</v>
      </c>
    </row>
    <row r="31" spans="1:18" x14ac:dyDescent="0.2">
      <c r="A31" s="13" t="s">
        <v>81</v>
      </c>
      <c r="B31" s="14">
        <v>528825639952</v>
      </c>
      <c r="C31" s="13" t="s">
        <v>11</v>
      </c>
      <c r="D31" s="15">
        <v>46366</v>
      </c>
      <c r="E31" s="34">
        <v>270</v>
      </c>
      <c r="F31" s="14">
        <v>2027002001569</v>
      </c>
      <c r="G31" s="13" t="s">
        <v>10</v>
      </c>
      <c r="H31" s="13" t="s">
        <v>21</v>
      </c>
      <c r="J31" s="4"/>
      <c r="K31" s="4"/>
      <c r="L31" s="22" t="s">
        <v>28</v>
      </c>
      <c r="M31" s="51">
        <f>SUM($M$33:$M$66)</f>
        <v>146</v>
      </c>
      <c r="N31" s="52">
        <f>SUM($N$33:$N$66)</f>
        <v>6056.9</v>
      </c>
      <c r="O31" s="53">
        <f>SUM($O$33:$O$66)</f>
        <v>2860.84</v>
      </c>
      <c r="P31" s="54">
        <f>SUM($P$33:$P$66)</f>
        <v>2101.63</v>
      </c>
      <c r="Q31" s="55">
        <f>SUM($N$67:$P$67)</f>
        <v>11019.369999999999</v>
      </c>
      <c r="R31" s="56">
        <f>$N$67/$Q$67</f>
        <v>0.5496593725412614</v>
      </c>
    </row>
    <row r="32" spans="1:18" x14ac:dyDescent="0.2">
      <c r="A32" s="13" t="s">
        <v>81</v>
      </c>
      <c r="B32" s="14">
        <v>212774793346</v>
      </c>
      <c r="C32" s="13" t="s">
        <v>11</v>
      </c>
      <c r="D32" s="15">
        <v>46369</v>
      </c>
      <c r="E32" s="34">
        <v>28.09</v>
      </c>
      <c r="F32" s="14">
        <v>2027007024682</v>
      </c>
      <c r="G32" s="13" t="s">
        <v>10</v>
      </c>
      <c r="H32" s="13" t="s">
        <v>21</v>
      </c>
      <c r="J32" s="57" t="s">
        <v>65</v>
      </c>
      <c r="K32" s="37" t="s">
        <v>66</v>
      </c>
      <c r="L32" s="22" t="s">
        <v>27</v>
      </c>
      <c r="M32" s="51" t="s">
        <v>50</v>
      </c>
      <c r="N32" s="58" t="s">
        <v>51</v>
      </c>
      <c r="O32" s="59" t="s">
        <v>52</v>
      </c>
      <c r="P32" s="60" t="s">
        <v>54</v>
      </c>
      <c r="Q32" s="61" t="s">
        <v>28</v>
      </c>
      <c r="R32" s="62" t="s">
        <v>55</v>
      </c>
    </row>
    <row r="33" spans="1:18" x14ac:dyDescent="0.2">
      <c r="A33" s="7" t="s">
        <v>81</v>
      </c>
      <c r="B33" s="8">
        <v>530026512817</v>
      </c>
      <c r="C33" s="7" t="s">
        <v>19</v>
      </c>
      <c r="D33" s="9">
        <v>46360</v>
      </c>
      <c r="E33" s="33">
        <v>110</v>
      </c>
      <c r="F33" s="8">
        <v>2027015030754</v>
      </c>
      <c r="G33" s="7" t="s">
        <v>25</v>
      </c>
      <c r="H33" s="7" t="s">
        <v>14</v>
      </c>
      <c r="J33" s="39" t="s">
        <v>135</v>
      </c>
      <c r="K33" s="65" t="s">
        <v>101</v>
      </c>
      <c r="L33" s="38" t="s">
        <v>67</v>
      </c>
      <c r="M33" s="67">
        <f>COUNTIF($A$2:$A$999, L33)</f>
        <v>1</v>
      </c>
      <c r="N33" s="63">
        <f>SUMIFS($E$2:$E$999, $A$2:$A$999, L33, $H$2:$H$999, "*Credit Accepted*")</f>
        <v>0</v>
      </c>
      <c r="O33" s="63">
        <f>SUMIFS($E$2:$E$999, $A$2:$A$999, L33, $H$2:$H$999, "*Credit Declined*")</f>
        <v>0</v>
      </c>
      <c r="P33" s="63">
        <f>SUMIFS($E$2:$E$999, $A$2:$A$999, L33, $H$2:$H$999, "*Arbitration*")</f>
        <v>69.83</v>
      </c>
      <c r="Q33" s="63">
        <f>SUM(N33:P33)</f>
        <v>69.83</v>
      </c>
      <c r="R33" s="66">
        <f>N33/Q33</f>
        <v>0</v>
      </c>
    </row>
    <row r="34" spans="1:18" x14ac:dyDescent="0.2">
      <c r="A34" s="7" t="s">
        <v>81</v>
      </c>
      <c r="B34" s="8">
        <v>119930885501</v>
      </c>
      <c r="C34" s="7" t="s">
        <v>9</v>
      </c>
      <c r="D34" s="9">
        <v>46358</v>
      </c>
      <c r="E34" s="33">
        <v>55</v>
      </c>
      <c r="F34" s="8">
        <v>2027021020185</v>
      </c>
      <c r="G34" s="7" t="s">
        <v>8</v>
      </c>
      <c r="H34" s="7" t="s">
        <v>14</v>
      </c>
      <c r="J34" s="39" t="s">
        <v>135</v>
      </c>
      <c r="K34" s="65" t="s">
        <v>102</v>
      </c>
      <c r="L34" s="38" t="s">
        <v>68</v>
      </c>
      <c r="M34" s="67">
        <f t="shared" ref="M34:M66" si="5">COUNTIF($A$2:$A$999, L34)</f>
        <v>1</v>
      </c>
      <c r="N34" s="63">
        <f t="shared" ref="N34:N66" si="6">SUMIFS($E$2:$E$999, $A$2:$A$999, L34, $H$2:$H$999, "*Credit Accepted*")</f>
        <v>55</v>
      </c>
      <c r="O34" s="63">
        <f t="shared" ref="O34:O66" si="7">SUMIFS($E$2:$E$999, $A$2:$A$999, L34, $H$2:$H$999, "*Credit Declined*")</f>
        <v>0</v>
      </c>
      <c r="P34" s="63">
        <f t="shared" ref="P34:P66" si="8">SUMIFS($E$2:$E$999, $A$2:$A$999, L34, $H$2:$H$999, "*Arbitration*")</f>
        <v>0</v>
      </c>
      <c r="Q34" s="63">
        <f t="shared" ref="Q34:Q66" si="9">SUM(N34:P34)</f>
        <v>55</v>
      </c>
      <c r="R34" s="66">
        <f t="shared" ref="R34:R66" si="10">N34/Q34</f>
        <v>1</v>
      </c>
    </row>
    <row r="35" spans="1:18" x14ac:dyDescent="0.2">
      <c r="A35" s="10" t="s">
        <v>82</v>
      </c>
      <c r="B35" s="11">
        <v>80721573508</v>
      </c>
      <c r="C35" s="10" t="s">
        <v>9</v>
      </c>
      <c r="D35" s="12">
        <v>46333</v>
      </c>
      <c r="E35" s="35">
        <v>105</v>
      </c>
      <c r="F35" s="11">
        <v>2026366022999</v>
      </c>
      <c r="G35" s="10" t="s">
        <v>8</v>
      </c>
      <c r="H35" s="10" t="s">
        <v>20</v>
      </c>
      <c r="J35" s="39" t="s">
        <v>135</v>
      </c>
      <c r="K35" s="65" t="s">
        <v>103</v>
      </c>
      <c r="L35" s="38" t="s">
        <v>69</v>
      </c>
      <c r="M35" s="67">
        <f t="shared" si="5"/>
        <v>3</v>
      </c>
      <c r="N35" s="63">
        <f t="shared" si="6"/>
        <v>95</v>
      </c>
      <c r="O35" s="63">
        <f t="shared" si="7"/>
        <v>0</v>
      </c>
      <c r="P35" s="63">
        <f t="shared" si="8"/>
        <v>110</v>
      </c>
      <c r="Q35" s="63">
        <f t="shared" si="9"/>
        <v>205</v>
      </c>
      <c r="R35" s="66">
        <f t="shared" si="10"/>
        <v>0.46341463414634149</v>
      </c>
    </row>
    <row r="36" spans="1:18" x14ac:dyDescent="0.2">
      <c r="A36" s="7" t="s">
        <v>83</v>
      </c>
      <c r="B36" s="8">
        <v>80775367772</v>
      </c>
      <c r="C36" s="7" t="s">
        <v>9</v>
      </c>
      <c r="D36" s="9">
        <v>46365</v>
      </c>
      <c r="E36" s="33">
        <v>59.84</v>
      </c>
      <c r="F36" s="8">
        <v>2027008001455</v>
      </c>
      <c r="G36" s="7" t="s">
        <v>8</v>
      </c>
      <c r="H36" s="7" t="s">
        <v>14</v>
      </c>
      <c r="J36" s="39" t="s">
        <v>135</v>
      </c>
      <c r="K36" s="65" t="s">
        <v>104</v>
      </c>
      <c r="L36" s="38" t="s">
        <v>70</v>
      </c>
      <c r="M36" s="67">
        <f t="shared" si="5"/>
        <v>1</v>
      </c>
      <c r="N36" s="63">
        <f t="shared" si="6"/>
        <v>40</v>
      </c>
      <c r="O36" s="63">
        <f t="shared" si="7"/>
        <v>0</v>
      </c>
      <c r="P36" s="63">
        <f t="shared" si="8"/>
        <v>0</v>
      </c>
      <c r="Q36" s="63">
        <f t="shared" si="9"/>
        <v>40</v>
      </c>
      <c r="R36" s="66">
        <f t="shared" si="10"/>
        <v>1</v>
      </c>
    </row>
    <row r="37" spans="1:18" x14ac:dyDescent="0.2">
      <c r="A37" s="7" t="s">
        <v>83</v>
      </c>
      <c r="B37" s="8">
        <v>80707018839</v>
      </c>
      <c r="C37" s="7" t="s">
        <v>9</v>
      </c>
      <c r="D37" s="9">
        <v>46326</v>
      </c>
      <c r="E37" s="33">
        <v>52.5</v>
      </c>
      <c r="F37" s="8">
        <v>2027010023092</v>
      </c>
      <c r="G37" s="7" t="s">
        <v>8</v>
      </c>
      <c r="H37" s="7" t="s">
        <v>14</v>
      </c>
      <c r="J37" s="39" t="s">
        <v>135</v>
      </c>
      <c r="K37" s="65" t="s">
        <v>105</v>
      </c>
      <c r="L37" s="38" t="s">
        <v>71</v>
      </c>
      <c r="M37" s="67">
        <f t="shared" si="5"/>
        <v>1</v>
      </c>
      <c r="N37" s="63">
        <f t="shared" si="6"/>
        <v>0</v>
      </c>
      <c r="O37" s="63">
        <f t="shared" si="7"/>
        <v>43.8</v>
      </c>
      <c r="P37" s="63">
        <f t="shared" si="8"/>
        <v>0</v>
      </c>
      <c r="Q37" s="63">
        <f t="shared" si="9"/>
        <v>43.8</v>
      </c>
      <c r="R37" s="66">
        <f t="shared" si="10"/>
        <v>0</v>
      </c>
    </row>
    <row r="38" spans="1:18" x14ac:dyDescent="0.2">
      <c r="A38" s="7" t="s">
        <v>84</v>
      </c>
      <c r="B38" s="8">
        <v>608251493257</v>
      </c>
      <c r="C38" s="7" t="s">
        <v>9</v>
      </c>
      <c r="D38" s="9">
        <v>46368</v>
      </c>
      <c r="E38" s="33">
        <v>25</v>
      </c>
      <c r="F38" s="8">
        <v>2027003014431</v>
      </c>
      <c r="G38" s="7" t="s">
        <v>8</v>
      </c>
      <c r="H38" s="7" t="s">
        <v>14</v>
      </c>
      <c r="J38" s="39" t="s">
        <v>135</v>
      </c>
      <c r="K38" s="65" t="s">
        <v>106</v>
      </c>
      <c r="L38" s="38" t="s">
        <v>72</v>
      </c>
      <c r="M38" s="67">
        <f t="shared" si="5"/>
        <v>1</v>
      </c>
      <c r="N38" s="63">
        <f t="shared" si="6"/>
        <v>28.09</v>
      </c>
      <c r="O38" s="63">
        <f t="shared" si="7"/>
        <v>0</v>
      </c>
      <c r="P38" s="63">
        <f t="shared" si="8"/>
        <v>0</v>
      </c>
      <c r="Q38" s="63">
        <f t="shared" si="9"/>
        <v>28.09</v>
      </c>
      <c r="R38" s="66">
        <f t="shared" si="10"/>
        <v>1</v>
      </c>
    </row>
    <row r="39" spans="1:18" x14ac:dyDescent="0.2">
      <c r="A39" s="7" t="s">
        <v>84</v>
      </c>
      <c r="B39" s="8">
        <v>781646857854</v>
      </c>
      <c r="C39" s="7" t="s">
        <v>11</v>
      </c>
      <c r="D39" s="9">
        <v>46360</v>
      </c>
      <c r="E39" s="33">
        <v>55</v>
      </c>
      <c r="F39" s="8">
        <v>2027002001562</v>
      </c>
      <c r="G39" s="7" t="s">
        <v>10</v>
      </c>
      <c r="H39" s="7" t="s">
        <v>14</v>
      </c>
      <c r="J39" s="39" t="s">
        <v>135</v>
      </c>
      <c r="K39" s="65" t="s">
        <v>107</v>
      </c>
      <c r="L39" s="38" t="s">
        <v>73</v>
      </c>
      <c r="M39" s="67">
        <f t="shared" si="5"/>
        <v>3</v>
      </c>
      <c r="N39" s="63">
        <f t="shared" si="6"/>
        <v>33.340000000000003</v>
      </c>
      <c r="O39" s="63">
        <f t="shared" si="7"/>
        <v>61</v>
      </c>
      <c r="P39" s="63">
        <f t="shared" si="8"/>
        <v>0</v>
      </c>
      <c r="Q39" s="63">
        <f t="shared" si="9"/>
        <v>94.34</v>
      </c>
      <c r="R39" s="66">
        <f t="shared" si="10"/>
        <v>0.35340258638965444</v>
      </c>
    </row>
    <row r="40" spans="1:18" x14ac:dyDescent="0.2">
      <c r="A40" s="7" t="s">
        <v>84</v>
      </c>
      <c r="B40" s="8">
        <v>546811056200</v>
      </c>
      <c r="C40" s="7" t="s">
        <v>9</v>
      </c>
      <c r="D40" s="9">
        <v>46369</v>
      </c>
      <c r="E40" s="33">
        <v>25</v>
      </c>
      <c r="F40" s="8">
        <v>2027006007004</v>
      </c>
      <c r="G40" s="7" t="s">
        <v>8</v>
      </c>
      <c r="H40" s="7" t="s">
        <v>14</v>
      </c>
      <c r="J40" s="39" t="s">
        <v>135</v>
      </c>
      <c r="K40" s="65" t="s">
        <v>108</v>
      </c>
      <c r="L40" s="38" t="s">
        <v>74</v>
      </c>
      <c r="M40" s="67">
        <f t="shared" si="5"/>
        <v>1</v>
      </c>
      <c r="N40" s="63">
        <f t="shared" si="6"/>
        <v>0</v>
      </c>
      <c r="O40" s="63">
        <f t="shared" si="7"/>
        <v>0</v>
      </c>
      <c r="P40" s="63">
        <f t="shared" si="8"/>
        <v>208.94</v>
      </c>
      <c r="Q40" s="63">
        <f t="shared" si="9"/>
        <v>208.94</v>
      </c>
      <c r="R40" s="66">
        <f t="shared" si="10"/>
        <v>0</v>
      </c>
    </row>
    <row r="41" spans="1:18" x14ac:dyDescent="0.2">
      <c r="A41" s="13" t="s">
        <v>84</v>
      </c>
      <c r="B41" s="14">
        <v>800338520109</v>
      </c>
      <c r="C41" s="13" t="s">
        <v>9</v>
      </c>
      <c r="D41" s="15">
        <v>46362</v>
      </c>
      <c r="E41" s="34">
        <v>35.700000000000003</v>
      </c>
      <c r="F41" s="14">
        <v>2027007021834</v>
      </c>
      <c r="G41" s="13" t="s">
        <v>61</v>
      </c>
      <c r="H41" s="13" t="s">
        <v>21</v>
      </c>
      <c r="J41" s="39" t="s">
        <v>135</v>
      </c>
      <c r="K41" s="65" t="s">
        <v>109</v>
      </c>
      <c r="L41" s="38" t="s">
        <v>75</v>
      </c>
      <c r="M41" s="67">
        <f t="shared" si="5"/>
        <v>1</v>
      </c>
      <c r="N41" s="63">
        <f t="shared" si="6"/>
        <v>0</v>
      </c>
      <c r="O41" s="63">
        <f t="shared" si="7"/>
        <v>82.43</v>
      </c>
      <c r="P41" s="63">
        <f t="shared" si="8"/>
        <v>0</v>
      </c>
      <c r="Q41" s="63">
        <f t="shared" si="9"/>
        <v>82.43</v>
      </c>
      <c r="R41" s="66">
        <f t="shared" si="10"/>
        <v>0</v>
      </c>
    </row>
    <row r="42" spans="1:18" x14ac:dyDescent="0.2">
      <c r="A42" s="13" t="s">
        <v>84</v>
      </c>
      <c r="B42" s="14">
        <v>322010754772</v>
      </c>
      <c r="C42" s="13" t="s">
        <v>9</v>
      </c>
      <c r="D42" s="15">
        <v>46362</v>
      </c>
      <c r="E42" s="34">
        <v>35.700000000000003</v>
      </c>
      <c r="F42" s="14">
        <v>2027007021833</v>
      </c>
      <c r="G42" s="13" t="s">
        <v>61</v>
      </c>
      <c r="H42" s="13" t="s">
        <v>21</v>
      </c>
      <c r="J42" s="39" t="s">
        <v>135</v>
      </c>
      <c r="K42" s="65" t="s">
        <v>110</v>
      </c>
      <c r="L42" s="38" t="s">
        <v>76</v>
      </c>
      <c r="M42" s="67">
        <f t="shared" si="5"/>
        <v>1</v>
      </c>
      <c r="N42" s="63">
        <f t="shared" si="6"/>
        <v>0</v>
      </c>
      <c r="O42" s="63">
        <f t="shared" si="7"/>
        <v>40</v>
      </c>
      <c r="P42" s="63">
        <f t="shared" si="8"/>
        <v>0</v>
      </c>
      <c r="Q42" s="63">
        <f t="shared" si="9"/>
        <v>40</v>
      </c>
      <c r="R42" s="66">
        <f t="shared" si="10"/>
        <v>0</v>
      </c>
    </row>
    <row r="43" spans="1:18" x14ac:dyDescent="0.2">
      <c r="A43" s="7" t="s">
        <v>84</v>
      </c>
      <c r="B43" s="8">
        <v>73657751951</v>
      </c>
      <c r="C43" s="7" t="s">
        <v>11</v>
      </c>
      <c r="D43" s="9">
        <v>46358</v>
      </c>
      <c r="E43" s="33">
        <v>28.09</v>
      </c>
      <c r="F43" s="8">
        <v>2027008001634</v>
      </c>
      <c r="G43" s="7" t="s">
        <v>10</v>
      </c>
      <c r="H43" s="7" t="s">
        <v>14</v>
      </c>
      <c r="J43" s="39" t="s">
        <v>135</v>
      </c>
      <c r="K43" s="65" t="s">
        <v>111</v>
      </c>
      <c r="L43" s="38" t="s">
        <v>77</v>
      </c>
      <c r="M43" s="67">
        <f t="shared" si="5"/>
        <v>7</v>
      </c>
      <c r="N43" s="63">
        <f t="shared" si="6"/>
        <v>375.17999999999995</v>
      </c>
      <c r="O43" s="63">
        <f t="shared" si="7"/>
        <v>28.09</v>
      </c>
      <c r="P43" s="63">
        <f t="shared" si="8"/>
        <v>260</v>
      </c>
      <c r="Q43" s="63">
        <f t="shared" si="9"/>
        <v>663.27</v>
      </c>
      <c r="R43" s="66">
        <f t="shared" si="10"/>
        <v>0.56565199692432944</v>
      </c>
    </row>
    <row r="44" spans="1:18" x14ac:dyDescent="0.2">
      <c r="A44" s="7" t="s">
        <v>84</v>
      </c>
      <c r="B44" s="8">
        <v>719659165534</v>
      </c>
      <c r="C44" s="7" t="s">
        <v>22</v>
      </c>
      <c r="D44" s="9">
        <v>46341</v>
      </c>
      <c r="E44" s="33">
        <v>55</v>
      </c>
      <c r="F44" s="8">
        <v>2027015011707</v>
      </c>
      <c r="G44" s="7" t="s">
        <v>10</v>
      </c>
      <c r="H44" s="7" t="s">
        <v>14</v>
      </c>
      <c r="J44" s="39" t="s">
        <v>135</v>
      </c>
      <c r="K44" s="65" t="s">
        <v>112</v>
      </c>
      <c r="L44" s="38" t="s">
        <v>78</v>
      </c>
      <c r="M44" s="67">
        <f t="shared" si="5"/>
        <v>2</v>
      </c>
      <c r="N44" s="63">
        <f t="shared" si="6"/>
        <v>40</v>
      </c>
      <c r="O44" s="63">
        <f t="shared" si="7"/>
        <v>55</v>
      </c>
      <c r="P44" s="63">
        <f t="shared" si="8"/>
        <v>0</v>
      </c>
      <c r="Q44" s="63">
        <f t="shared" si="9"/>
        <v>95</v>
      </c>
      <c r="R44" s="66">
        <f t="shared" si="10"/>
        <v>0.42105263157894735</v>
      </c>
    </row>
    <row r="45" spans="1:18" x14ac:dyDescent="0.2">
      <c r="A45" s="10" t="s">
        <v>85</v>
      </c>
      <c r="B45" s="11">
        <v>353178544256</v>
      </c>
      <c r="C45" s="10" t="s">
        <v>23</v>
      </c>
      <c r="D45" s="12">
        <v>46311</v>
      </c>
      <c r="E45" s="35">
        <v>421.84</v>
      </c>
      <c r="F45" s="11">
        <v>2027016027649</v>
      </c>
      <c r="G45" s="10" t="s">
        <v>25</v>
      </c>
      <c r="H45" s="10" t="s">
        <v>20</v>
      </c>
      <c r="J45" s="39" t="s">
        <v>136</v>
      </c>
      <c r="K45" s="65" t="s">
        <v>113</v>
      </c>
      <c r="L45" s="38" t="s">
        <v>79</v>
      </c>
      <c r="M45" s="67">
        <f t="shared" si="5"/>
        <v>4</v>
      </c>
      <c r="N45" s="63">
        <f t="shared" si="6"/>
        <v>50</v>
      </c>
      <c r="O45" s="63">
        <f t="shared" si="7"/>
        <v>150.5</v>
      </c>
      <c r="P45" s="63">
        <f t="shared" si="8"/>
        <v>0</v>
      </c>
      <c r="Q45" s="63">
        <f t="shared" si="9"/>
        <v>200.5</v>
      </c>
      <c r="R45" s="66">
        <f t="shared" si="10"/>
        <v>0.24937655860349128</v>
      </c>
    </row>
    <row r="46" spans="1:18" x14ac:dyDescent="0.2">
      <c r="A46" s="10" t="s">
        <v>86</v>
      </c>
      <c r="B46" s="11">
        <v>457823020614</v>
      </c>
      <c r="C46" s="10" t="s">
        <v>11</v>
      </c>
      <c r="D46" s="12">
        <v>46348</v>
      </c>
      <c r="E46" s="35">
        <v>38.54</v>
      </c>
      <c r="F46" s="11">
        <v>2026366023286</v>
      </c>
      <c r="G46" s="10" t="s">
        <v>12</v>
      </c>
      <c r="H46" s="10" t="s">
        <v>20</v>
      </c>
      <c r="J46" s="39" t="s">
        <v>135</v>
      </c>
      <c r="K46" s="65" t="s">
        <v>114</v>
      </c>
      <c r="L46" s="38" t="s">
        <v>80</v>
      </c>
      <c r="M46" s="67">
        <f t="shared" si="5"/>
        <v>1</v>
      </c>
      <c r="N46" s="63">
        <f t="shared" si="6"/>
        <v>40</v>
      </c>
      <c r="O46" s="63">
        <f t="shared" si="7"/>
        <v>0</v>
      </c>
      <c r="P46" s="63">
        <f t="shared" si="8"/>
        <v>0</v>
      </c>
      <c r="Q46" s="63">
        <f t="shared" si="9"/>
        <v>40</v>
      </c>
      <c r="R46" s="66">
        <f t="shared" si="10"/>
        <v>1</v>
      </c>
    </row>
    <row r="47" spans="1:18" x14ac:dyDescent="0.2">
      <c r="A47" s="13" t="s">
        <v>86</v>
      </c>
      <c r="B47" s="14">
        <v>268632599768</v>
      </c>
      <c r="C47" s="13" t="s">
        <v>11</v>
      </c>
      <c r="D47" s="15">
        <v>46353</v>
      </c>
      <c r="E47" s="34">
        <v>110</v>
      </c>
      <c r="F47" s="14">
        <v>2027017020432</v>
      </c>
      <c r="G47" s="13" t="s">
        <v>62</v>
      </c>
      <c r="H47" s="13" t="s">
        <v>21</v>
      </c>
      <c r="J47" s="39" t="s">
        <v>135</v>
      </c>
      <c r="K47" s="65" t="s">
        <v>115</v>
      </c>
      <c r="L47" s="38" t="s">
        <v>81</v>
      </c>
      <c r="M47" s="67">
        <f t="shared" si="5"/>
        <v>5</v>
      </c>
      <c r="N47" s="63">
        <f t="shared" si="6"/>
        <v>165</v>
      </c>
      <c r="O47" s="63">
        <f t="shared" si="7"/>
        <v>0</v>
      </c>
      <c r="P47" s="63">
        <f t="shared" si="8"/>
        <v>323.08999999999997</v>
      </c>
      <c r="Q47" s="63">
        <f t="shared" si="9"/>
        <v>488.09</v>
      </c>
      <c r="R47" s="66">
        <f t="shared" si="10"/>
        <v>0.33805240836730932</v>
      </c>
    </row>
    <row r="48" spans="1:18" x14ac:dyDescent="0.2">
      <c r="A48" s="7" t="s">
        <v>86</v>
      </c>
      <c r="B48" s="8">
        <v>76562970887</v>
      </c>
      <c r="C48" s="7" t="s">
        <v>11</v>
      </c>
      <c r="D48" s="9">
        <v>46356</v>
      </c>
      <c r="E48" s="33">
        <v>110</v>
      </c>
      <c r="F48" s="8">
        <v>2027020019950</v>
      </c>
      <c r="G48" s="7" t="s">
        <v>10</v>
      </c>
      <c r="H48" s="7" t="s">
        <v>14</v>
      </c>
      <c r="J48" s="39" t="s">
        <v>135</v>
      </c>
      <c r="K48" s="65" t="s">
        <v>116</v>
      </c>
      <c r="L48" s="38" t="s">
        <v>82</v>
      </c>
      <c r="M48" s="67">
        <f t="shared" si="5"/>
        <v>1</v>
      </c>
      <c r="N48" s="63">
        <f t="shared" si="6"/>
        <v>0</v>
      </c>
      <c r="O48" s="63">
        <f t="shared" si="7"/>
        <v>105</v>
      </c>
      <c r="P48" s="63">
        <f t="shared" si="8"/>
        <v>0</v>
      </c>
      <c r="Q48" s="63">
        <f t="shared" si="9"/>
        <v>105</v>
      </c>
      <c r="R48" s="66">
        <f t="shared" si="10"/>
        <v>0</v>
      </c>
    </row>
    <row r="49" spans="1:18" x14ac:dyDescent="0.2">
      <c r="A49" s="10" t="s">
        <v>86</v>
      </c>
      <c r="B49" s="11">
        <v>177958047758</v>
      </c>
      <c r="C49" s="10" t="s">
        <v>9</v>
      </c>
      <c r="D49" s="12">
        <v>46368</v>
      </c>
      <c r="E49" s="35">
        <v>44.96</v>
      </c>
      <c r="F49" s="11">
        <v>2027028027509</v>
      </c>
      <c r="G49" s="10" t="s">
        <v>8</v>
      </c>
      <c r="H49" s="10" t="s">
        <v>20</v>
      </c>
      <c r="J49" s="39" t="s">
        <v>135</v>
      </c>
      <c r="K49" s="65" t="s">
        <v>117</v>
      </c>
      <c r="L49" s="38" t="s">
        <v>83</v>
      </c>
      <c r="M49" s="67">
        <f t="shared" si="5"/>
        <v>2</v>
      </c>
      <c r="N49" s="63">
        <f t="shared" si="6"/>
        <v>112.34</v>
      </c>
      <c r="O49" s="63">
        <f t="shared" si="7"/>
        <v>0</v>
      </c>
      <c r="P49" s="63">
        <f t="shared" si="8"/>
        <v>0</v>
      </c>
      <c r="Q49" s="63">
        <f t="shared" si="9"/>
        <v>112.34</v>
      </c>
      <c r="R49" s="66">
        <f t="shared" si="10"/>
        <v>1</v>
      </c>
    </row>
    <row r="50" spans="1:18" x14ac:dyDescent="0.2">
      <c r="A50" s="7" t="s">
        <v>86</v>
      </c>
      <c r="B50" s="8">
        <v>41066137162</v>
      </c>
      <c r="C50" s="7" t="s">
        <v>11</v>
      </c>
      <c r="D50" s="9">
        <v>46350</v>
      </c>
      <c r="E50" s="33">
        <v>102.36</v>
      </c>
      <c r="F50" s="8">
        <v>2027008001760</v>
      </c>
      <c r="G50" s="7" t="s">
        <v>10</v>
      </c>
      <c r="H50" s="7" t="s">
        <v>14</v>
      </c>
      <c r="J50" s="39" t="s">
        <v>137</v>
      </c>
      <c r="K50" s="65" t="s">
        <v>118</v>
      </c>
      <c r="L50" s="38" t="s">
        <v>84</v>
      </c>
      <c r="M50" s="67">
        <f t="shared" si="5"/>
        <v>7</v>
      </c>
      <c r="N50" s="63">
        <f t="shared" si="6"/>
        <v>188.09</v>
      </c>
      <c r="O50" s="63">
        <f t="shared" si="7"/>
        <v>0</v>
      </c>
      <c r="P50" s="63">
        <f t="shared" si="8"/>
        <v>71.400000000000006</v>
      </c>
      <c r="Q50" s="63">
        <f t="shared" si="9"/>
        <v>259.49</v>
      </c>
      <c r="R50" s="66">
        <f t="shared" si="10"/>
        <v>0.72484488804963576</v>
      </c>
    </row>
    <row r="51" spans="1:18" x14ac:dyDescent="0.2">
      <c r="A51" s="7" t="s">
        <v>87</v>
      </c>
      <c r="B51" s="8">
        <v>120845496361</v>
      </c>
      <c r="C51" s="7" t="s">
        <v>11</v>
      </c>
      <c r="D51" s="9">
        <v>46407</v>
      </c>
      <c r="E51" s="33">
        <v>35</v>
      </c>
      <c r="F51" s="8">
        <v>2027029018520</v>
      </c>
      <c r="G51" s="7" t="s">
        <v>10</v>
      </c>
      <c r="H51" s="7" t="s">
        <v>15</v>
      </c>
      <c r="J51" s="39" t="s">
        <v>135</v>
      </c>
      <c r="K51" s="65" t="s">
        <v>119</v>
      </c>
      <c r="L51" s="38" t="s">
        <v>85</v>
      </c>
      <c r="M51" s="67">
        <f t="shared" si="5"/>
        <v>1</v>
      </c>
      <c r="N51" s="63">
        <f t="shared" si="6"/>
        <v>0</v>
      </c>
      <c r="O51" s="63">
        <f t="shared" si="7"/>
        <v>421.84</v>
      </c>
      <c r="P51" s="63">
        <f t="shared" si="8"/>
        <v>0</v>
      </c>
      <c r="Q51" s="63">
        <f t="shared" si="9"/>
        <v>421.84</v>
      </c>
      <c r="R51" s="66">
        <f t="shared" si="10"/>
        <v>0</v>
      </c>
    </row>
    <row r="52" spans="1:18" x14ac:dyDescent="0.2">
      <c r="A52" s="7" t="s">
        <v>88</v>
      </c>
      <c r="B52" s="8">
        <v>161761046571</v>
      </c>
      <c r="C52" s="7" t="s">
        <v>11</v>
      </c>
      <c r="D52" s="9">
        <v>46347</v>
      </c>
      <c r="E52" s="33">
        <v>55</v>
      </c>
      <c r="F52" s="8">
        <v>2027002001567</v>
      </c>
      <c r="G52" s="7" t="s">
        <v>10</v>
      </c>
      <c r="H52" s="7" t="s">
        <v>14</v>
      </c>
      <c r="J52" s="39" t="s">
        <v>135</v>
      </c>
      <c r="K52" s="65" t="s">
        <v>120</v>
      </c>
      <c r="L52" s="38" t="s">
        <v>86</v>
      </c>
      <c r="M52" s="67">
        <f t="shared" si="5"/>
        <v>5</v>
      </c>
      <c r="N52" s="63">
        <f t="shared" si="6"/>
        <v>212.36</v>
      </c>
      <c r="O52" s="63">
        <f t="shared" si="7"/>
        <v>83.5</v>
      </c>
      <c r="P52" s="63">
        <f t="shared" si="8"/>
        <v>110</v>
      </c>
      <c r="Q52" s="63">
        <f t="shared" si="9"/>
        <v>405.86</v>
      </c>
      <c r="R52" s="66">
        <f t="shared" si="10"/>
        <v>0.52323461292071161</v>
      </c>
    </row>
    <row r="53" spans="1:18" x14ac:dyDescent="0.2">
      <c r="A53" s="10" t="s">
        <v>88</v>
      </c>
      <c r="B53" s="11">
        <v>364659552991</v>
      </c>
      <c r="C53" s="10" t="s">
        <v>9</v>
      </c>
      <c r="D53" s="12">
        <v>46361</v>
      </c>
      <c r="E53" s="35">
        <v>77.89</v>
      </c>
      <c r="F53" s="11">
        <v>2027027023492</v>
      </c>
      <c r="G53" s="10" t="s">
        <v>8</v>
      </c>
      <c r="H53" s="10" t="s">
        <v>20</v>
      </c>
      <c r="J53" s="39" t="s">
        <v>135</v>
      </c>
      <c r="K53" s="65" t="s">
        <v>121</v>
      </c>
      <c r="L53" s="38" t="s">
        <v>87</v>
      </c>
      <c r="M53" s="67">
        <f t="shared" si="5"/>
        <v>1</v>
      </c>
      <c r="N53" s="63">
        <f t="shared" si="6"/>
        <v>35</v>
      </c>
      <c r="O53" s="63">
        <f t="shared" si="7"/>
        <v>0</v>
      </c>
      <c r="P53" s="63">
        <f t="shared" si="8"/>
        <v>0</v>
      </c>
      <c r="Q53" s="63">
        <f t="shared" si="9"/>
        <v>35</v>
      </c>
      <c r="R53" s="66">
        <f t="shared" si="10"/>
        <v>1</v>
      </c>
    </row>
    <row r="54" spans="1:18" x14ac:dyDescent="0.2">
      <c r="A54" s="10" t="s">
        <v>88</v>
      </c>
      <c r="B54" s="11">
        <v>135273526266</v>
      </c>
      <c r="C54" s="10" t="s">
        <v>24</v>
      </c>
      <c r="D54" s="12">
        <v>46361</v>
      </c>
      <c r="E54" s="35">
        <v>55</v>
      </c>
      <c r="F54" s="11">
        <v>2027008028834</v>
      </c>
      <c r="G54" s="10" t="s">
        <v>25</v>
      </c>
      <c r="H54" s="10" t="s">
        <v>20</v>
      </c>
      <c r="J54" s="39" t="s">
        <v>135</v>
      </c>
      <c r="K54" s="65" t="s">
        <v>122</v>
      </c>
      <c r="L54" s="38" t="s">
        <v>88</v>
      </c>
      <c r="M54" s="67">
        <f t="shared" si="5"/>
        <v>3</v>
      </c>
      <c r="N54" s="63">
        <f t="shared" si="6"/>
        <v>55</v>
      </c>
      <c r="O54" s="63">
        <f t="shared" si="7"/>
        <v>132.88999999999999</v>
      </c>
      <c r="P54" s="63">
        <f t="shared" si="8"/>
        <v>0</v>
      </c>
      <c r="Q54" s="63">
        <f t="shared" si="9"/>
        <v>187.89</v>
      </c>
      <c r="R54" s="66">
        <f t="shared" si="10"/>
        <v>0.29272446644313166</v>
      </c>
    </row>
    <row r="55" spans="1:18" x14ac:dyDescent="0.2">
      <c r="A55" s="10" t="s">
        <v>89</v>
      </c>
      <c r="B55" s="11">
        <v>283197052033</v>
      </c>
      <c r="C55" s="10" t="s">
        <v>9</v>
      </c>
      <c r="D55" s="12">
        <v>46312</v>
      </c>
      <c r="E55" s="35">
        <v>55</v>
      </c>
      <c r="F55" s="11">
        <v>2027003014411</v>
      </c>
      <c r="G55" s="10" t="s">
        <v>8</v>
      </c>
      <c r="H55" s="10" t="s">
        <v>20</v>
      </c>
      <c r="J55" s="39" t="s">
        <v>135</v>
      </c>
      <c r="K55" s="65" t="s">
        <v>123</v>
      </c>
      <c r="L55" s="38" t="s">
        <v>89</v>
      </c>
      <c r="M55" s="67">
        <f t="shared" si="5"/>
        <v>3</v>
      </c>
      <c r="N55" s="63">
        <f t="shared" si="6"/>
        <v>80</v>
      </c>
      <c r="O55" s="63">
        <f t="shared" si="7"/>
        <v>55</v>
      </c>
      <c r="P55" s="63">
        <f t="shared" si="8"/>
        <v>0</v>
      </c>
      <c r="Q55" s="63">
        <f t="shared" si="9"/>
        <v>135</v>
      </c>
      <c r="R55" s="66">
        <f t="shared" si="10"/>
        <v>0.59259259259259256</v>
      </c>
    </row>
    <row r="56" spans="1:18" x14ac:dyDescent="0.2">
      <c r="A56" s="7" t="s">
        <v>89</v>
      </c>
      <c r="B56" s="8">
        <v>132142616933</v>
      </c>
      <c r="C56" s="7" t="s">
        <v>9</v>
      </c>
      <c r="D56" s="9">
        <v>46360</v>
      </c>
      <c r="E56" s="33">
        <v>55</v>
      </c>
      <c r="F56" s="8">
        <v>2027022008953</v>
      </c>
      <c r="G56" s="7" t="s">
        <v>8</v>
      </c>
      <c r="H56" s="7" t="s">
        <v>14</v>
      </c>
      <c r="J56" s="39" t="s">
        <v>135</v>
      </c>
      <c r="K56" s="65" t="s">
        <v>124</v>
      </c>
      <c r="L56" s="38" t="s">
        <v>90</v>
      </c>
      <c r="M56" s="67">
        <f t="shared" si="5"/>
        <v>26</v>
      </c>
      <c r="N56" s="63">
        <f t="shared" si="6"/>
        <v>1614.2</v>
      </c>
      <c r="O56" s="63">
        <f t="shared" si="7"/>
        <v>557.5</v>
      </c>
      <c r="P56" s="63">
        <f t="shared" si="8"/>
        <v>0</v>
      </c>
      <c r="Q56" s="63">
        <f t="shared" si="9"/>
        <v>2171.6999999999998</v>
      </c>
      <c r="R56" s="66">
        <f t="shared" si="10"/>
        <v>0.74328866786388548</v>
      </c>
    </row>
    <row r="57" spans="1:18" x14ac:dyDescent="0.2">
      <c r="A57" s="7" t="s">
        <v>89</v>
      </c>
      <c r="B57" s="8">
        <v>993468804099</v>
      </c>
      <c r="C57" s="7" t="s">
        <v>17</v>
      </c>
      <c r="D57" s="9">
        <v>46372</v>
      </c>
      <c r="E57" s="33">
        <v>25</v>
      </c>
      <c r="F57" s="8">
        <v>2027029031236</v>
      </c>
      <c r="G57" s="7" t="s">
        <v>56</v>
      </c>
      <c r="H57" s="7" t="s">
        <v>14</v>
      </c>
      <c r="J57" s="39" t="s">
        <v>135</v>
      </c>
      <c r="K57" s="65" t="s">
        <v>125</v>
      </c>
      <c r="L57" s="38" t="s">
        <v>91</v>
      </c>
      <c r="M57" s="67">
        <f t="shared" si="5"/>
        <v>33</v>
      </c>
      <c r="N57" s="63">
        <f t="shared" si="6"/>
        <v>1350.21</v>
      </c>
      <c r="O57" s="63">
        <f t="shared" si="7"/>
        <v>524.98</v>
      </c>
      <c r="P57" s="63">
        <f t="shared" si="8"/>
        <v>601.99</v>
      </c>
      <c r="Q57" s="63">
        <f t="shared" si="9"/>
        <v>2477.1800000000003</v>
      </c>
      <c r="R57" s="66">
        <f t="shared" si="10"/>
        <v>0.54505930130228719</v>
      </c>
    </row>
    <row r="58" spans="1:18" x14ac:dyDescent="0.2">
      <c r="A58" s="10" t="s">
        <v>90</v>
      </c>
      <c r="B58" s="11">
        <v>120770067062</v>
      </c>
      <c r="C58" s="10" t="s">
        <v>9</v>
      </c>
      <c r="D58" s="12">
        <v>46354</v>
      </c>
      <c r="E58" s="35">
        <v>100</v>
      </c>
      <c r="F58" s="11">
        <v>2026366015346</v>
      </c>
      <c r="G58" s="10" t="s">
        <v>8</v>
      </c>
      <c r="H58" s="10" t="s">
        <v>20</v>
      </c>
      <c r="J58" s="39" t="s">
        <v>136</v>
      </c>
      <c r="K58" s="65" t="s">
        <v>126</v>
      </c>
      <c r="L58" s="38" t="s">
        <v>92</v>
      </c>
      <c r="M58" s="67">
        <f t="shared" si="5"/>
        <v>5</v>
      </c>
      <c r="N58" s="63">
        <f t="shared" si="6"/>
        <v>165</v>
      </c>
      <c r="O58" s="63">
        <f t="shared" si="7"/>
        <v>189.31</v>
      </c>
      <c r="P58" s="63">
        <f t="shared" si="8"/>
        <v>92.93</v>
      </c>
      <c r="Q58" s="63">
        <f t="shared" si="9"/>
        <v>447.24</v>
      </c>
      <c r="R58" s="66">
        <f t="shared" si="10"/>
        <v>0.36892943386101423</v>
      </c>
    </row>
    <row r="59" spans="1:18" x14ac:dyDescent="0.2">
      <c r="A59" s="10" t="s">
        <v>90</v>
      </c>
      <c r="B59" s="11">
        <v>120760974168</v>
      </c>
      <c r="C59" s="10" t="s">
        <v>9</v>
      </c>
      <c r="D59" s="12">
        <v>46347</v>
      </c>
      <c r="E59" s="35">
        <v>52.5</v>
      </c>
      <c r="F59" s="11">
        <v>2026366022995</v>
      </c>
      <c r="G59" s="10" t="s">
        <v>8</v>
      </c>
      <c r="H59" s="10" t="s">
        <v>20</v>
      </c>
      <c r="J59" s="39" t="s">
        <v>135</v>
      </c>
      <c r="K59" s="65" t="s">
        <v>127</v>
      </c>
      <c r="L59" s="38" t="s">
        <v>93</v>
      </c>
      <c r="M59" s="67">
        <f t="shared" si="5"/>
        <v>2</v>
      </c>
      <c r="N59" s="63">
        <f t="shared" si="6"/>
        <v>110</v>
      </c>
      <c r="O59" s="63">
        <f t="shared" si="7"/>
        <v>0</v>
      </c>
      <c r="P59" s="63">
        <f t="shared" si="8"/>
        <v>0</v>
      </c>
      <c r="Q59" s="63">
        <f t="shared" si="9"/>
        <v>110</v>
      </c>
      <c r="R59" s="66">
        <f t="shared" si="10"/>
        <v>1</v>
      </c>
    </row>
    <row r="60" spans="1:18" x14ac:dyDescent="0.2">
      <c r="A60" s="7" t="s">
        <v>90</v>
      </c>
      <c r="B60" s="8">
        <v>120797505801</v>
      </c>
      <c r="C60" s="7" t="s">
        <v>9</v>
      </c>
      <c r="D60" s="9">
        <v>46371</v>
      </c>
      <c r="E60" s="33">
        <v>96</v>
      </c>
      <c r="F60" s="8">
        <v>2027003014226</v>
      </c>
      <c r="G60" s="7" t="s">
        <v>8</v>
      </c>
      <c r="H60" s="7" t="s">
        <v>14</v>
      </c>
      <c r="J60" s="39" t="s">
        <v>135</v>
      </c>
      <c r="K60" s="65" t="s">
        <v>128</v>
      </c>
      <c r="L60" s="38" t="s">
        <v>94</v>
      </c>
      <c r="M60" s="67">
        <f t="shared" si="5"/>
        <v>2</v>
      </c>
      <c r="N60" s="63">
        <f t="shared" si="6"/>
        <v>0</v>
      </c>
      <c r="O60" s="63">
        <f t="shared" si="7"/>
        <v>0</v>
      </c>
      <c r="P60" s="63">
        <f t="shared" si="8"/>
        <v>90.78</v>
      </c>
      <c r="Q60" s="63">
        <f t="shared" si="9"/>
        <v>90.78</v>
      </c>
      <c r="R60" s="66">
        <f t="shared" si="10"/>
        <v>0</v>
      </c>
    </row>
    <row r="61" spans="1:18" x14ac:dyDescent="0.2">
      <c r="A61" s="7" t="s">
        <v>90</v>
      </c>
      <c r="B61" s="8">
        <v>120766525379</v>
      </c>
      <c r="C61" s="7" t="s">
        <v>17</v>
      </c>
      <c r="D61" s="9">
        <v>46352</v>
      </c>
      <c r="E61" s="33">
        <v>100</v>
      </c>
      <c r="F61" s="8">
        <v>2027007053738</v>
      </c>
      <c r="G61" s="7" t="s">
        <v>10</v>
      </c>
      <c r="H61" s="7" t="s">
        <v>14</v>
      </c>
      <c r="J61" s="39" t="s">
        <v>137</v>
      </c>
      <c r="K61" s="65" t="s">
        <v>129</v>
      </c>
      <c r="L61" s="38" t="s">
        <v>95</v>
      </c>
      <c r="M61" s="67">
        <f t="shared" si="5"/>
        <v>1</v>
      </c>
      <c r="N61" s="63">
        <f t="shared" si="6"/>
        <v>110</v>
      </c>
      <c r="O61" s="63">
        <f t="shared" si="7"/>
        <v>0</v>
      </c>
      <c r="P61" s="63">
        <f t="shared" si="8"/>
        <v>0</v>
      </c>
      <c r="Q61" s="63">
        <f t="shared" si="9"/>
        <v>110</v>
      </c>
      <c r="R61" s="66">
        <f t="shared" si="10"/>
        <v>1</v>
      </c>
    </row>
    <row r="62" spans="1:18" x14ac:dyDescent="0.2">
      <c r="A62" s="7" t="s">
        <v>90</v>
      </c>
      <c r="B62" s="8">
        <v>120727522396</v>
      </c>
      <c r="C62" s="7" t="s">
        <v>9</v>
      </c>
      <c r="D62" s="9">
        <v>46324</v>
      </c>
      <c r="E62" s="33">
        <v>50</v>
      </c>
      <c r="F62" s="8">
        <v>2027016006321</v>
      </c>
      <c r="G62" s="7" t="s">
        <v>62</v>
      </c>
      <c r="H62" s="7" t="s">
        <v>14</v>
      </c>
      <c r="J62" s="39" t="s">
        <v>135</v>
      </c>
      <c r="K62" s="65" t="s">
        <v>130</v>
      </c>
      <c r="L62" s="38" t="s">
        <v>96</v>
      </c>
      <c r="M62" s="67">
        <f t="shared" si="5"/>
        <v>5</v>
      </c>
      <c r="N62" s="63">
        <f t="shared" si="6"/>
        <v>165</v>
      </c>
      <c r="O62" s="63">
        <f t="shared" si="7"/>
        <v>165</v>
      </c>
      <c r="P62" s="63">
        <f t="shared" si="8"/>
        <v>0</v>
      </c>
      <c r="Q62" s="63">
        <f t="shared" si="9"/>
        <v>330</v>
      </c>
      <c r="R62" s="66">
        <f t="shared" si="10"/>
        <v>0.5</v>
      </c>
    </row>
    <row r="63" spans="1:18" x14ac:dyDescent="0.2">
      <c r="A63" s="7" t="s">
        <v>90</v>
      </c>
      <c r="B63" s="8">
        <v>120727524413</v>
      </c>
      <c r="C63" s="7" t="s">
        <v>9</v>
      </c>
      <c r="D63" s="9">
        <v>46324</v>
      </c>
      <c r="E63" s="33">
        <v>30</v>
      </c>
      <c r="F63" s="8">
        <v>2027016006328</v>
      </c>
      <c r="G63" s="7" t="s">
        <v>48</v>
      </c>
      <c r="H63" s="7" t="s">
        <v>14</v>
      </c>
      <c r="J63" s="39" t="s">
        <v>136</v>
      </c>
      <c r="K63" s="65" t="s">
        <v>131</v>
      </c>
      <c r="L63" s="38" t="s">
        <v>97</v>
      </c>
      <c r="M63" s="67">
        <f t="shared" si="5"/>
        <v>8</v>
      </c>
      <c r="N63" s="63">
        <f t="shared" si="6"/>
        <v>570</v>
      </c>
      <c r="O63" s="63">
        <f t="shared" si="7"/>
        <v>110</v>
      </c>
      <c r="P63" s="63">
        <f t="shared" si="8"/>
        <v>0</v>
      </c>
      <c r="Q63" s="63">
        <f t="shared" si="9"/>
        <v>680</v>
      </c>
      <c r="R63" s="66">
        <f t="shared" si="10"/>
        <v>0.83823529411764708</v>
      </c>
    </row>
    <row r="64" spans="1:18" x14ac:dyDescent="0.2">
      <c r="A64" s="7" t="s">
        <v>90</v>
      </c>
      <c r="B64" s="8">
        <v>120830740301</v>
      </c>
      <c r="C64" s="7" t="s">
        <v>9</v>
      </c>
      <c r="D64" s="9">
        <v>46030</v>
      </c>
      <c r="E64" s="33">
        <v>52</v>
      </c>
      <c r="F64" s="8">
        <v>2027017020311</v>
      </c>
      <c r="G64" s="7" t="s">
        <v>8</v>
      </c>
      <c r="H64" s="7" t="s">
        <v>14</v>
      </c>
      <c r="J64" s="39" t="s">
        <v>135</v>
      </c>
      <c r="K64" s="65" t="s">
        <v>132</v>
      </c>
      <c r="L64" s="38" t="s">
        <v>98</v>
      </c>
      <c r="M64" s="67">
        <f t="shared" si="5"/>
        <v>2</v>
      </c>
      <c r="N64" s="63">
        <f t="shared" si="6"/>
        <v>120</v>
      </c>
      <c r="O64" s="63">
        <f t="shared" si="7"/>
        <v>0</v>
      </c>
      <c r="P64" s="63">
        <f t="shared" si="8"/>
        <v>55</v>
      </c>
      <c r="Q64" s="63">
        <f t="shared" si="9"/>
        <v>175</v>
      </c>
      <c r="R64" s="66">
        <f t="shared" si="10"/>
        <v>0.68571428571428572</v>
      </c>
    </row>
    <row r="65" spans="1:18" x14ac:dyDescent="0.2">
      <c r="A65" s="7" t="s">
        <v>90</v>
      </c>
      <c r="B65" s="8">
        <v>80819434878</v>
      </c>
      <c r="C65" s="7" t="s">
        <v>9</v>
      </c>
      <c r="D65" s="9">
        <v>46393</v>
      </c>
      <c r="E65" s="33">
        <v>73.5</v>
      </c>
      <c r="F65" s="8">
        <v>2027020019845</v>
      </c>
      <c r="G65" s="7" t="s">
        <v>8</v>
      </c>
      <c r="H65" s="7" t="s">
        <v>14</v>
      </c>
      <c r="J65" s="39" t="s">
        <v>135</v>
      </c>
      <c r="K65" s="65" t="s">
        <v>133</v>
      </c>
      <c r="L65" s="38" t="s">
        <v>99</v>
      </c>
      <c r="M65" s="67">
        <f t="shared" si="5"/>
        <v>2</v>
      </c>
      <c r="N65" s="63">
        <f t="shared" si="6"/>
        <v>110</v>
      </c>
      <c r="O65" s="63">
        <f t="shared" si="7"/>
        <v>55</v>
      </c>
      <c r="P65" s="63">
        <f t="shared" si="8"/>
        <v>0</v>
      </c>
      <c r="Q65" s="63">
        <f t="shared" si="9"/>
        <v>165</v>
      </c>
      <c r="R65" s="66">
        <f t="shared" si="10"/>
        <v>0.66666666666666663</v>
      </c>
    </row>
    <row r="66" spans="1:18" x14ac:dyDescent="0.2">
      <c r="A66" s="7" t="s">
        <v>90</v>
      </c>
      <c r="B66" s="8">
        <v>120756007161</v>
      </c>
      <c r="C66" s="7" t="s">
        <v>9</v>
      </c>
      <c r="D66" s="9">
        <v>46344</v>
      </c>
      <c r="E66" s="33">
        <v>196.6</v>
      </c>
      <c r="F66" s="8">
        <v>2027013023596</v>
      </c>
      <c r="G66" s="7" t="s">
        <v>62</v>
      </c>
      <c r="H66" s="7" t="s">
        <v>14</v>
      </c>
      <c r="J66" s="39" t="s">
        <v>135</v>
      </c>
      <c r="K66" s="65" t="s">
        <v>134</v>
      </c>
      <c r="L66" s="38" t="s">
        <v>100</v>
      </c>
      <c r="M66" s="67">
        <f t="shared" si="5"/>
        <v>4</v>
      </c>
      <c r="N66" s="63">
        <f t="shared" si="6"/>
        <v>138.09</v>
      </c>
      <c r="O66" s="63">
        <f t="shared" si="7"/>
        <v>0</v>
      </c>
      <c r="P66" s="63">
        <f t="shared" si="8"/>
        <v>107.67</v>
      </c>
      <c r="Q66" s="63">
        <f t="shared" si="9"/>
        <v>245.76</v>
      </c>
      <c r="R66" s="66">
        <f t="shared" si="10"/>
        <v>0.5618896484375</v>
      </c>
    </row>
    <row r="67" spans="1:18" x14ac:dyDescent="0.2">
      <c r="A67" s="7" t="s">
        <v>90</v>
      </c>
      <c r="B67" s="8">
        <v>120756024549</v>
      </c>
      <c r="C67" s="7" t="s">
        <v>9</v>
      </c>
      <c r="D67" s="9">
        <v>46344</v>
      </c>
      <c r="E67" s="33">
        <v>196.6</v>
      </c>
      <c r="F67" s="8">
        <v>2027013023595</v>
      </c>
      <c r="G67" s="7" t="s">
        <v>8</v>
      </c>
      <c r="H67" s="7" t="s">
        <v>14</v>
      </c>
      <c r="J67" s="4"/>
      <c r="K67" s="4"/>
      <c r="L67" s="22" t="s">
        <v>28</v>
      </c>
      <c r="M67" s="51">
        <f>SUM($M$33:$M$66)</f>
        <v>146</v>
      </c>
      <c r="N67" s="52">
        <f>SUM($N$33:$N$66)</f>
        <v>6056.9</v>
      </c>
      <c r="O67" s="53">
        <f>SUM($O$33:$O$66)</f>
        <v>2860.84</v>
      </c>
      <c r="P67" s="54">
        <f>SUM($P$33:$P$66)</f>
        <v>2101.63</v>
      </c>
      <c r="Q67" s="55">
        <f>SUM($N$67:$P$67)</f>
        <v>11019.369999999999</v>
      </c>
      <c r="R67" s="64">
        <f>$N$67/$Q$67</f>
        <v>0.5496593725412614</v>
      </c>
    </row>
    <row r="68" spans="1:18" x14ac:dyDescent="0.2">
      <c r="A68" s="7" t="s">
        <v>90</v>
      </c>
      <c r="B68" s="8">
        <v>120765953557</v>
      </c>
      <c r="C68" s="7" t="s">
        <v>9</v>
      </c>
      <c r="D68" s="9">
        <v>46351</v>
      </c>
      <c r="E68" s="33">
        <v>40</v>
      </c>
      <c r="F68" s="8">
        <v>2027021020417</v>
      </c>
      <c r="G68" s="7" t="s">
        <v>61</v>
      </c>
      <c r="H68" s="7" t="s">
        <v>14</v>
      </c>
    </row>
    <row r="69" spans="1:18" x14ac:dyDescent="0.2">
      <c r="A69" s="10" t="s">
        <v>90</v>
      </c>
      <c r="B69" s="11">
        <v>120752939727</v>
      </c>
      <c r="C69" s="10" t="s">
        <v>9</v>
      </c>
      <c r="D69" s="12">
        <v>46342</v>
      </c>
      <c r="E69" s="35">
        <v>50</v>
      </c>
      <c r="F69" s="11">
        <v>2027021020427</v>
      </c>
      <c r="G69" s="10" t="s">
        <v>8</v>
      </c>
      <c r="H69" s="10" t="s">
        <v>20</v>
      </c>
    </row>
    <row r="70" spans="1:18" x14ac:dyDescent="0.2">
      <c r="A70" s="7" t="s">
        <v>90</v>
      </c>
      <c r="B70" s="8">
        <v>120840691169</v>
      </c>
      <c r="C70" s="7" t="s">
        <v>9</v>
      </c>
      <c r="D70" s="9">
        <v>46038</v>
      </c>
      <c r="E70" s="33">
        <v>50</v>
      </c>
      <c r="F70" s="8">
        <v>2027022008907</v>
      </c>
      <c r="G70" s="7" t="s">
        <v>8</v>
      </c>
      <c r="H70" s="7" t="s">
        <v>14</v>
      </c>
    </row>
    <row r="71" spans="1:18" x14ac:dyDescent="0.2">
      <c r="A71" s="7" t="s">
        <v>90</v>
      </c>
      <c r="B71" s="8">
        <v>80831738587</v>
      </c>
      <c r="C71" s="7" t="s">
        <v>11</v>
      </c>
      <c r="D71" s="9">
        <v>46401</v>
      </c>
      <c r="E71" s="33">
        <v>63</v>
      </c>
      <c r="F71" s="8">
        <v>2027023011634</v>
      </c>
      <c r="G71" s="7" t="s">
        <v>10</v>
      </c>
      <c r="H71" s="7" t="s">
        <v>15</v>
      </c>
    </row>
    <row r="72" spans="1:18" x14ac:dyDescent="0.2">
      <c r="A72" s="7" t="s">
        <v>90</v>
      </c>
      <c r="B72" s="8">
        <v>120815988718</v>
      </c>
      <c r="C72" s="7" t="s">
        <v>9</v>
      </c>
      <c r="D72" s="9">
        <v>46376</v>
      </c>
      <c r="E72" s="33">
        <v>50</v>
      </c>
      <c r="F72" s="8">
        <v>2027027023488</v>
      </c>
      <c r="G72" s="7" t="s">
        <v>8</v>
      </c>
      <c r="H72" s="7" t="s">
        <v>14</v>
      </c>
    </row>
    <row r="73" spans="1:18" x14ac:dyDescent="0.2">
      <c r="A73" s="7" t="s">
        <v>90</v>
      </c>
      <c r="B73" s="8">
        <v>120842018934</v>
      </c>
      <c r="C73" s="7" t="s">
        <v>11</v>
      </c>
      <c r="D73" s="9">
        <v>46404</v>
      </c>
      <c r="E73" s="33">
        <v>52.5</v>
      </c>
      <c r="F73" s="8">
        <v>2027027023527</v>
      </c>
      <c r="G73" s="7" t="s">
        <v>10</v>
      </c>
      <c r="H73" s="7" t="s">
        <v>14</v>
      </c>
    </row>
    <row r="74" spans="1:18" x14ac:dyDescent="0.2">
      <c r="A74" s="10" t="s">
        <v>90</v>
      </c>
      <c r="B74" s="11">
        <v>120815993911</v>
      </c>
      <c r="C74" s="10" t="s">
        <v>9</v>
      </c>
      <c r="D74" s="12">
        <v>46386</v>
      </c>
      <c r="E74" s="35">
        <v>250</v>
      </c>
      <c r="F74" s="11">
        <v>2027027023487</v>
      </c>
      <c r="G74" s="10" t="s">
        <v>8</v>
      </c>
      <c r="H74" s="10" t="s">
        <v>20</v>
      </c>
    </row>
    <row r="75" spans="1:18" x14ac:dyDescent="0.2">
      <c r="A75" s="7" t="s">
        <v>90</v>
      </c>
      <c r="B75" s="8">
        <v>120846969156</v>
      </c>
      <c r="C75" s="7" t="s">
        <v>9</v>
      </c>
      <c r="D75" s="9">
        <v>46408</v>
      </c>
      <c r="E75" s="33">
        <v>30</v>
      </c>
      <c r="F75" s="8">
        <v>2027028027507</v>
      </c>
      <c r="G75" s="7" t="s">
        <v>8</v>
      </c>
      <c r="H75" s="7" t="s">
        <v>14</v>
      </c>
    </row>
    <row r="76" spans="1:18" x14ac:dyDescent="0.2">
      <c r="A76" s="7" t="s">
        <v>90</v>
      </c>
      <c r="B76" s="8">
        <v>120843056282</v>
      </c>
      <c r="C76" s="7" t="s">
        <v>17</v>
      </c>
      <c r="D76" s="9">
        <v>46404</v>
      </c>
      <c r="E76" s="33">
        <v>73.5</v>
      </c>
      <c r="F76" s="8">
        <v>2027029030196</v>
      </c>
      <c r="G76" s="7" t="s">
        <v>38</v>
      </c>
      <c r="H76" s="7" t="s">
        <v>14</v>
      </c>
    </row>
    <row r="77" spans="1:18" x14ac:dyDescent="0.2">
      <c r="A77" s="7" t="s">
        <v>90</v>
      </c>
      <c r="B77" s="8">
        <v>120829534718</v>
      </c>
      <c r="C77" s="7" t="s">
        <v>9</v>
      </c>
      <c r="D77" s="9">
        <v>46395</v>
      </c>
      <c r="E77" s="33">
        <v>52.5</v>
      </c>
      <c r="F77" s="8">
        <v>2027028027508</v>
      </c>
      <c r="G77" s="7" t="s">
        <v>8</v>
      </c>
      <c r="H77" s="7" t="s">
        <v>14</v>
      </c>
    </row>
    <row r="78" spans="1:18" x14ac:dyDescent="0.2">
      <c r="A78" s="7" t="s">
        <v>90</v>
      </c>
      <c r="B78" s="8">
        <v>120794293009</v>
      </c>
      <c r="C78" s="7" t="s">
        <v>22</v>
      </c>
      <c r="D78" s="9">
        <v>46369</v>
      </c>
      <c r="E78" s="33">
        <v>115.5</v>
      </c>
      <c r="F78" s="8">
        <v>2027014038249</v>
      </c>
      <c r="G78" s="7" t="s">
        <v>10</v>
      </c>
      <c r="H78" s="7" t="s">
        <v>15</v>
      </c>
    </row>
    <row r="79" spans="1:18" x14ac:dyDescent="0.2">
      <c r="A79" s="10" t="s">
        <v>90</v>
      </c>
      <c r="B79" s="11">
        <v>120746791082</v>
      </c>
      <c r="C79" s="10" t="s">
        <v>9</v>
      </c>
      <c r="D79" s="12">
        <v>46338</v>
      </c>
      <c r="E79" s="35">
        <v>105</v>
      </c>
      <c r="F79" s="11">
        <v>2027010022933</v>
      </c>
      <c r="G79" s="10" t="s">
        <v>35</v>
      </c>
      <c r="H79" s="10" t="s">
        <v>20</v>
      </c>
    </row>
    <row r="80" spans="1:18" x14ac:dyDescent="0.2">
      <c r="A80" s="7" t="s">
        <v>90</v>
      </c>
      <c r="B80" s="8">
        <v>120759116413</v>
      </c>
      <c r="C80" s="7" t="s">
        <v>9</v>
      </c>
      <c r="D80" s="9">
        <v>46346</v>
      </c>
      <c r="E80" s="33">
        <v>52.5</v>
      </c>
      <c r="F80" s="8">
        <v>2027015011376</v>
      </c>
      <c r="G80" s="7" t="s">
        <v>8</v>
      </c>
      <c r="H80" s="7" t="s">
        <v>14</v>
      </c>
    </row>
    <row r="81" spans="1:8" x14ac:dyDescent="0.2">
      <c r="A81" s="7" t="s">
        <v>90</v>
      </c>
      <c r="B81" s="8">
        <v>120741670136</v>
      </c>
      <c r="C81" s="7" t="s">
        <v>9</v>
      </c>
      <c r="D81" s="9">
        <v>46334</v>
      </c>
      <c r="E81" s="33">
        <v>100</v>
      </c>
      <c r="F81" s="8">
        <v>2027014024859</v>
      </c>
      <c r="G81" s="7" t="s">
        <v>8</v>
      </c>
      <c r="H81" s="7" t="s">
        <v>14</v>
      </c>
    </row>
    <row r="82" spans="1:8" x14ac:dyDescent="0.2">
      <c r="A82" s="7" t="s">
        <v>90</v>
      </c>
      <c r="B82" s="8">
        <v>120779663456</v>
      </c>
      <c r="C82" s="7" t="s">
        <v>9</v>
      </c>
      <c r="D82" s="9">
        <v>46359</v>
      </c>
      <c r="E82" s="33">
        <v>110</v>
      </c>
      <c r="F82" s="8">
        <v>2027014025145</v>
      </c>
      <c r="G82" s="7" t="s">
        <v>8</v>
      </c>
      <c r="H82" s="7" t="s">
        <v>14</v>
      </c>
    </row>
    <row r="83" spans="1:8" x14ac:dyDescent="0.2">
      <c r="A83" s="7" t="s">
        <v>90</v>
      </c>
      <c r="B83" s="8">
        <v>120846588554</v>
      </c>
      <c r="C83" s="7" t="s">
        <v>11</v>
      </c>
      <c r="D83" s="9">
        <v>46408</v>
      </c>
      <c r="E83" s="33">
        <v>30</v>
      </c>
      <c r="F83" s="8">
        <v>2027030001551</v>
      </c>
      <c r="G83" s="7" t="s">
        <v>8</v>
      </c>
      <c r="H83" s="7" t="s">
        <v>14</v>
      </c>
    </row>
    <row r="84" spans="1:8" x14ac:dyDescent="0.2">
      <c r="A84" s="7" t="s">
        <v>91</v>
      </c>
      <c r="B84" s="8">
        <v>120767506369</v>
      </c>
      <c r="C84" s="7" t="s">
        <v>9</v>
      </c>
      <c r="D84" s="9">
        <v>46352</v>
      </c>
      <c r="E84" s="33">
        <v>56.74</v>
      </c>
      <c r="F84" s="8">
        <v>2026366015339</v>
      </c>
      <c r="G84" s="7" t="s">
        <v>8</v>
      </c>
      <c r="H84" s="7" t="s">
        <v>14</v>
      </c>
    </row>
    <row r="85" spans="1:8" x14ac:dyDescent="0.2">
      <c r="A85" s="7" t="s">
        <v>91</v>
      </c>
      <c r="B85" s="8">
        <v>120760777094</v>
      </c>
      <c r="C85" s="7" t="s">
        <v>11</v>
      </c>
      <c r="D85" s="9">
        <v>46347</v>
      </c>
      <c r="E85" s="33">
        <v>24</v>
      </c>
      <c r="F85" s="8">
        <v>2026366015608</v>
      </c>
      <c r="G85" s="7" t="s">
        <v>10</v>
      </c>
      <c r="H85" s="7" t="s">
        <v>14</v>
      </c>
    </row>
    <row r="86" spans="1:8" x14ac:dyDescent="0.2">
      <c r="A86" s="13" t="s">
        <v>91</v>
      </c>
      <c r="B86" s="14">
        <v>120806111333</v>
      </c>
      <c r="C86" s="13" t="s">
        <v>13</v>
      </c>
      <c r="D86" s="15">
        <v>46377</v>
      </c>
      <c r="E86" s="34">
        <v>51.99</v>
      </c>
      <c r="F86" s="14">
        <v>2026366015612</v>
      </c>
      <c r="G86" s="13" t="s">
        <v>12</v>
      </c>
      <c r="H86" s="13" t="s">
        <v>21</v>
      </c>
    </row>
    <row r="87" spans="1:8" x14ac:dyDescent="0.2">
      <c r="A87" s="7" t="s">
        <v>91</v>
      </c>
      <c r="B87" s="8">
        <v>120800827089</v>
      </c>
      <c r="C87" s="7" t="s">
        <v>11</v>
      </c>
      <c r="D87" s="9">
        <v>46373</v>
      </c>
      <c r="E87" s="33">
        <v>60</v>
      </c>
      <c r="F87" s="8">
        <v>2027006007069</v>
      </c>
      <c r="G87" s="7" t="s">
        <v>45</v>
      </c>
      <c r="H87" s="7" t="s">
        <v>14</v>
      </c>
    </row>
    <row r="88" spans="1:8" x14ac:dyDescent="0.2">
      <c r="A88" s="7" t="s">
        <v>91</v>
      </c>
      <c r="B88" s="8">
        <v>120794789902</v>
      </c>
      <c r="C88" s="7" t="s">
        <v>9</v>
      </c>
      <c r="D88" s="9">
        <v>46369</v>
      </c>
      <c r="E88" s="33">
        <v>60</v>
      </c>
      <c r="F88" s="8">
        <v>2027006006939</v>
      </c>
      <c r="G88" s="7" t="s">
        <v>8</v>
      </c>
      <c r="H88" s="7" t="s">
        <v>15</v>
      </c>
    </row>
    <row r="89" spans="1:8" x14ac:dyDescent="0.2">
      <c r="A89" s="7" t="s">
        <v>91</v>
      </c>
      <c r="B89" s="8">
        <v>120770058322</v>
      </c>
      <c r="C89" s="7" t="s">
        <v>9</v>
      </c>
      <c r="D89" s="9">
        <v>46354</v>
      </c>
      <c r="E89" s="33">
        <v>100</v>
      </c>
      <c r="F89" s="8">
        <v>2027007021589</v>
      </c>
      <c r="G89" s="7" t="s">
        <v>8</v>
      </c>
      <c r="H89" s="7" t="s">
        <v>14</v>
      </c>
    </row>
    <row r="90" spans="1:8" x14ac:dyDescent="0.2">
      <c r="A90" s="13" t="s">
        <v>91</v>
      </c>
      <c r="B90" s="14">
        <v>80708131029</v>
      </c>
      <c r="C90" s="13" t="s">
        <v>11</v>
      </c>
      <c r="D90" s="15">
        <v>46327</v>
      </c>
      <c r="E90" s="34">
        <v>55</v>
      </c>
      <c r="F90" s="14">
        <v>2027007024678</v>
      </c>
      <c r="G90" s="13" t="s">
        <v>10</v>
      </c>
      <c r="H90" s="13" t="s">
        <v>21</v>
      </c>
    </row>
    <row r="91" spans="1:8" x14ac:dyDescent="0.2">
      <c r="A91" s="13" t="s">
        <v>91</v>
      </c>
      <c r="B91" s="14">
        <v>120765875101</v>
      </c>
      <c r="C91" s="13" t="s">
        <v>9</v>
      </c>
      <c r="D91" s="15">
        <v>46351</v>
      </c>
      <c r="E91" s="34">
        <v>120</v>
      </c>
      <c r="F91" s="14">
        <v>2027002001403</v>
      </c>
      <c r="G91" s="13" t="s">
        <v>16</v>
      </c>
      <c r="H91" s="13" t="s">
        <v>21</v>
      </c>
    </row>
    <row r="92" spans="1:8" x14ac:dyDescent="0.2">
      <c r="A92" s="13" t="s">
        <v>91</v>
      </c>
      <c r="B92" s="14">
        <v>120785133269</v>
      </c>
      <c r="C92" s="13" t="s">
        <v>11</v>
      </c>
      <c r="D92" s="15">
        <v>46362</v>
      </c>
      <c r="E92" s="34">
        <v>60</v>
      </c>
      <c r="F92" s="14">
        <v>2027017020354</v>
      </c>
      <c r="G92" s="13" t="s">
        <v>10</v>
      </c>
      <c r="H92" s="13" t="s">
        <v>21</v>
      </c>
    </row>
    <row r="93" spans="1:8" x14ac:dyDescent="0.2">
      <c r="A93" s="10" t="s">
        <v>91</v>
      </c>
      <c r="B93" s="11">
        <v>120787124945</v>
      </c>
      <c r="C93" s="10" t="s">
        <v>9</v>
      </c>
      <c r="D93" s="12">
        <v>46364</v>
      </c>
      <c r="E93" s="35">
        <v>150</v>
      </c>
      <c r="F93" s="11">
        <v>2027020019841</v>
      </c>
      <c r="G93" s="10" t="s">
        <v>8</v>
      </c>
      <c r="H93" s="10" t="s">
        <v>20</v>
      </c>
    </row>
    <row r="94" spans="1:8" x14ac:dyDescent="0.2">
      <c r="A94" s="7" t="s">
        <v>91</v>
      </c>
      <c r="B94" s="8">
        <v>120806662702</v>
      </c>
      <c r="C94" s="7" t="s">
        <v>9</v>
      </c>
      <c r="D94" s="9">
        <v>46377</v>
      </c>
      <c r="E94" s="33">
        <v>30</v>
      </c>
      <c r="F94" s="8">
        <v>2027020019840</v>
      </c>
      <c r="G94" s="7" t="s">
        <v>8</v>
      </c>
      <c r="H94" s="7" t="s">
        <v>14</v>
      </c>
    </row>
    <row r="95" spans="1:8" x14ac:dyDescent="0.2">
      <c r="A95" s="13" t="s">
        <v>91</v>
      </c>
      <c r="B95" s="14">
        <v>120763532074</v>
      </c>
      <c r="C95" s="13" t="s">
        <v>11</v>
      </c>
      <c r="D95" s="15">
        <v>46349</v>
      </c>
      <c r="E95" s="34">
        <v>105</v>
      </c>
      <c r="F95" s="14">
        <v>2027020019954</v>
      </c>
      <c r="G95" s="13" t="s">
        <v>10</v>
      </c>
      <c r="H95" s="13" t="s">
        <v>21</v>
      </c>
    </row>
    <row r="96" spans="1:8" x14ac:dyDescent="0.2">
      <c r="A96" s="13" t="s">
        <v>91</v>
      </c>
      <c r="B96" s="14">
        <v>120763542119</v>
      </c>
      <c r="C96" s="13" t="s">
        <v>11</v>
      </c>
      <c r="D96" s="15">
        <v>46349</v>
      </c>
      <c r="E96" s="34">
        <v>52.5</v>
      </c>
      <c r="F96" s="14">
        <v>2027020019955</v>
      </c>
      <c r="G96" s="13" t="s">
        <v>10</v>
      </c>
      <c r="H96" s="13" t="s">
        <v>21</v>
      </c>
    </row>
    <row r="97" spans="1:8" x14ac:dyDescent="0.2">
      <c r="A97" s="7" t="s">
        <v>91</v>
      </c>
      <c r="B97" s="8">
        <v>120781440725</v>
      </c>
      <c r="C97" s="7" t="s">
        <v>9</v>
      </c>
      <c r="D97" s="9">
        <v>46360</v>
      </c>
      <c r="E97" s="33">
        <v>20</v>
      </c>
      <c r="F97" s="8">
        <v>2027021020187</v>
      </c>
      <c r="G97" s="7" t="s">
        <v>8</v>
      </c>
      <c r="H97" s="7" t="s">
        <v>14</v>
      </c>
    </row>
    <row r="98" spans="1:8" x14ac:dyDescent="0.2">
      <c r="A98" s="7" t="s">
        <v>91</v>
      </c>
      <c r="B98" s="8">
        <v>120779774894</v>
      </c>
      <c r="C98" s="7" t="s">
        <v>11</v>
      </c>
      <c r="D98" s="9">
        <v>46359</v>
      </c>
      <c r="E98" s="33">
        <v>60</v>
      </c>
      <c r="F98" s="8">
        <v>2027023011637</v>
      </c>
      <c r="G98" s="7" t="s">
        <v>10</v>
      </c>
      <c r="H98" s="7" t="s">
        <v>14</v>
      </c>
    </row>
    <row r="99" spans="1:8" x14ac:dyDescent="0.2">
      <c r="A99" s="7" t="s">
        <v>91</v>
      </c>
      <c r="B99" s="8">
        <v>120790507966</v>
      </c>
      <c r="C99" s="7" t="s">
        <v>11</v>
      </c>
      <c r="D99" s="9">
        <v>46366</v>
      </c>
      <c r="E99" s="33">
        <v>120</v>
      </c>
      <c r="F99" s="8">
        <v>2027023011638</v>
      </c>
      <c r="G99" s="7" t="s">
        <v>10</v>
      </c>
      <c r="H99" s="7" t="s">
        <v>14</v>
      </c>
    </row>
    <row r="100" spans="1:8" x14ac:dyDescent="0.2">
      <c r="A100" s="7" t="s">
        <v>91</v>
      </c>
      <c r="B100" s="8">
        <v>120710594825</v>
      </c>
      <c r="C100" s="7" t="s">
        <v>11</v>
      </c>
      <c r="D100" s="9">
        <v>46316</v>
      </c>
      <c r="E100" s="33">
        <v>29.39</v>
      </c>
      <c r="F100" s="8">
        <v>2027023011630</v>
      </c>
      <c r="G100" s="7" t="s">
        <v>10</v>
      </c>
      <c r="H100" s="7" t="s">
        <v>14</v>
      </c>
    </row>
    <row r="101" spans="1:8" x14ac:dyDescent="0.2">
      <c r="A101" s="10" t="s">
        <v>91</v>
      </c>
      <c r="B101" s="11">
        <v>120746839277</v>
      </c>
      <c r="C101" s="10" t="s">
        <v>9</v>
      </c>
      <c r="D101" s="12">
        <v>46338</v>
      </c>
      <c r="E101" s="35">
        <v>50</v>
      </c>
      <c r="F101" s="11">
        <v>2027022008896</v>
      </c>
      <c r="G101" s="10" t="s">
        <v>8</v>
      </c>
      <c r="H101" s="10" t="s">
        <v>20</v>
      </c>
    </row>
    <row r="102" spans="1:8" x14ac:dyDescent="0.2">
      <c r="A102" s="10" t="s">
        <v>91</v>
      </c>
      <c r="B102" s="11">
        <v>120712554207</v>
      </c>
      <c r="C102" s="10" t="s">
        <v>9</v>
      </c>
      <c r="D102" s="12">
        <v>46317</v>
      </c>
      <c r="E102" s="35">
        <v>29.39</v>
      </c>
      <c r="F102" s="11">
        <v>2027010023087</v>
      </c>
      <c r="G102" s="10" t="s">
        <v>8</v>
      </c>
      <c r="H102" s="10" t="s">
        <v>20</v>
      </c>
    </row>
    <row r="103" spans="1:8" x14ac:dyDescent="0.2">
      <c r="A103" s="7" t="s">
        <v>91</v>
      </c>
      <c r="B103" s="8">
        <v>80794156048</v>
      </c>
      <c r="C103" s="7" t="s">
        <v>17</v>
      </c>
      <c r="D103" s="9">
        <v>46376</v>
      </c>
      <c r="E103" s="33">
        <v>42</v>
      </c>
      <c r="F103" s="8">
        <v>2027024035587</v>
      </c>
      <c r="G103" s="7" t="s">
        <v>61</v>
      </c>
      <c r="H103" s="7" t="s">
        <v>14</v>
      </c>
    </row>
    <row r="104" spans="1:8" x14ac:dyDescent="0.2">
      <c r="A104" s="7" t="s">
        <v>91</v>
      </c>
      <c r="B104" s="8">
        <v>120767694972</v>
      </c>
      <c r="C104" s="7" t="s">
        <v>9</v>
      </c>
      <c r="D104" s="9">
        <v>46352</v>
      </c>
      <c r="E104" s="33">
        <v>60</v>
      </c>
      <c r="F104" s="8">
        <v>2027024022004</v>
      </c>
      <c r="G104" s="7" t="s">
        <v>8</v>
      </c>
      <c r="H104" s="7" t="s">
        <v>14</v>
      </c>
    </row>
    <row r="105" spans="1:8" x14ac:dyDescent="0.2">
      <c r="A105" s="7" t="s">
        <v>91</v>
      </c>
      <c r="B105" s="8">
        <v>120700507946</v>
      </c>
      <c r="C105" s="7" t="s">
        <v>9</v>
      </c>
      <c r="D105" s="9">
        <v>46309</v>
      </c>
      <c r="E105" s="33">
        <v>62.5</v>
      </c>
      <c r="F105" s="8">
        <v>2027027023482</v>
      </c>
      <c r="G105" s="7" t="s">
        <v>37</v>
      </c>
      <c r="H105" s="7" t="s">
        <v>14</v>
      </c>
    </row>
    <row r="106" spans="1:8" x14ac:dyDescent="0.2">
      <c r="A106" s="7" t="s">
        <v>91</v>
      </c>
      <c r="B106" s="8">
        <v>120700513515</v>
      </c>
      <c r="C106" s="7" t="s">
        <v>9</v>
      </c>
      <c r="D106" s="9">
        <v>46309</v>
      </c>
      <c r="E106" s="33">
        <v>50</v>
      </c>
      <c r="F106" s="8">
        <v>2027027023483</v>
      </c>
      <c r="G106" s="7" t="s">
        <v>25</v>
      </c>
      <c r="H106" s="7" t="s">
        <v>14</v>
      </c>
    </row>
    <row r="107" spans="1:8" x14ac:dyDescent="0.2">
      <c r="A107" s="7" t="s">
        <v>91</v>
      </c>
      <c r="B107" s="8">
        <v>120793564802</v>
      </c>
      <c r="C107" s="7" t="s">
        <v>11</v>
      </c>
      <c r="D107" s="9">
        <v>46368</v>
      </c>
      <c r="E107" s="33">
        <v>55</v>
      </c>
      <c r="F107" s="8">
        <v>2027028027701</v>
      </c>
      <c r="G107" s="7" t="s">
        <v>10</v>
      </c>
      <c r="H107" s="7" t="s">
        <v>14</v>
      </c>
    </row>
    <row r="108" spans="1:8" x14ac:dyDescent="0.2">
      <c r="A108" s="7" t="s">
        <v>91</v>
      </c>
      <c r="B108" s="8">
        <v>120797219361</v>
      </c>
      <c r="C108" s="7" t="s">
        <v>11</v>
      </c>
      <c r="D108" s="9">
        <v>46371</v>
      </c>
      <c r="E108" s="33">
        <v>275</v>
      </c>
      <c r="F108" s="8">
        <v>2027028028294</v>
      </c>
      <c r="G108" s="7" t="s">
        <v>10</v>
      </c>
      <c r="H108" s="7" t="s">
        <v>14</v>
      </c>
    </row>
    <row r="109" spans="1:8" x14ac:dyDescent="0.2">
      <c r="A109" s="7" t="s">
        <v>91</v>
      </c>
      <c r="B109" s="8">
        <v>120783390305</v>
      </c>
      <c r="C109" s="7" t="s">
        <v>11</v>
      </c>
      <c r="D109" s="9">
        <v>46361</v>
      </c>
      <c r="E109" s="33">
        <v>33</v>
      </c>
      <c r="F109" s="8">
        <v>2027008001768</v>
      </c>
      <c r="G109" s="7" t="s">
        <v>10</v>
      </c>
      <c r="H109" s="7" t="s">
        <v>14</v>
      </c>
    </row>
    <row r="110" spans="1:8" x14ac:dyDescent="0.2">
      <c r="A110" s="7" t="s">
        <v>91</v>
      </c>
      <c r="B110" s="8">
        <v>120773185861</v>
      </c>
      <c r="C110" s="7" t="s">
        <v>26</v>
      </c>
      <c r="D110" s="9">
        <v>46356</v>
      </c>
      <c r="E110" s="33">
        <v>71.08</v>
      </c>
      <c r="F110" s="8">
        <v>2027014038251</v>
      </c>
      <c r="G110" s="7" t="s">
        <v>61</v>
      </c>
      <c r="H110" s="7" t="s">
        <v>14</v>
      </c>
    </row>
    <row r="111" spans="1:8" x14ac:dyDescent="0.2">
      <c r="A111" s="7" t="s">
        <v>91</v>
      </c>
      <c r="B111" s="8">
        <v>120757834112</v>
      </c>
      <c r="C111" s="7" t="s">
        <v>22</v>
      </c>
      <c r="D111" s="9">
        <v>46345</v>
      </c>
      <c r="E111" s="33">
        <v>131.5</v>
      </c>
      <c r="F111" s="8">
        <v>2027014025526</v>
      </c>
      <c r="G111" s="7" t="s">
        <v>10</v>
      </c>
      <c r="H111" s="7" t="s">
        <v>14</v>
      </c>
    </row>
    <row r="112" spans="1:8" x14ac:dyDescent="0.2">
      <c r="A112" s="10" t="s">
        <v>91</v>
      </c>
      <c r="B112" s="11">
        <v>120767527574</v>
      </c>
      <c r="C112" s="10" t="s">
        <v>9</v>
      </c>
      <c r="D112" s="12">
        <v>46352</v>
      </c>
      <c r="E112" s="35">
        <v>220</v>
      </c>
      <c r="F112" s="11">
        <v>2027010023086</v>
      </c>
      <c r="G112" s="10" t="s">
        <v>48</v>
      </c>
      <c r="H112" s="10" t="s">
        <v>20</v>
      </c>
    </row>
    <row r="113" spans="1:8" x14ac:dyDescent="0.2">
      <c r="A113" s="10" t="s">
        <v>91</v>
      </c>
      <c r="B113" s="11">
        <v>120758200794</v>
      </c>
      <c r="C113" s="10" t="s">
        <v>9</v>
      </c>
      <c r="D113" s="12">
        <v>46346</v>
      </c>
      <c r="E113" s="35">
        <v>75.59</v>
      </c>
      <c r="F113" s="11">
        <v>2027015011406</v>
      </c>
      <c r="G113" s="10" t="s">
        <v>43</v>
      </c>
      <c r="H113" s="10" t="s">
        <v>20</v>
      </c>
    </row>
    <row r="114" spans="1:8" x14ac:dyDescent="0.2">
      <c r="A114" s="13" t="s">
        <v>91</v>
      </c>
      <c r="B114" s="14">
        <v>120808264933</v>
      </c>
      <c r="C114" s="13" t="s">
        <v>22</v>
      </c>
      <c r="D114" s="15">
        <v>46379</v>
      </c>
      <c r="E114" s="34">
        <v>78.75</v>
      </c>
      <c r="F114" s="14">
        <v>2027009011791</v>
      </c>
      <c r="G114" s="13" t="s">
        <v>10</v>
      </c>
      <c r="H114" s="13" t="s">
        <v>21</v>
      </c>
    </row>
    <row r="115" spans="1:8" x14ac:dyDescent="0.2">
      <c r="A115" s="13" t="s">
        <v>91</v>
      </c>
      <c r="B115" s="14">
        <v>120757597338</v>
      </c>
      <c r="C115" s="13" t="s">
        <v>22</v>
      </c>
      <c r="D115" s="15">
        <v>46345</v>
      </c>
      <c r="E115" s="34">
        <v>78.75</v>
      </c>
      <c r="F115" s="14">
        <v>2027010001862</v>
      </c>
      <c r="G115" s="13" t="s">
        <v>10</v>
      </c>
      <c r="H115" s="13" t="s">
        <v>21</v>
      </c>
    </row>
    <row r="116" spans="1:8" x14ac:dyDescent="0.2">
      <c r="A116" s="7" t="s">
        <v>91</v>
      </c>
      <c r="B116" s="8">
        <v>120777789871</v>
      </c>
      <c r="C116" s="7" t="s">
        <v>9</v>
      </c>
      <c r="D116" s="9">
        <v>46358</v>
      </c>
      <c r="E116" s="33">
        <v>10</v>
      </c>
      <c r="F116" s="8">
        <v>2027029018488</v>
      </c>
      <c r="G116" s="7" t="s">
        <v>48</v>
      </c>
      <c r="H116" s="7" t="s">
        <v>14</v>
      </c>
    </row>
    <row r="117" spans="1:8" x14ac:dyDescent="0.2">
      <c r="A117" s="7" t="s">
        <v>92</v>
      </c>
      <c r="B117" s="8">
        <v>264978116668</v>
      </c>
      <c r="C117" s="7" t="s">
        <v>9</v>
      </c>
      <c r="D117" s="9">
        <v>46367</v>
      </c>
      <c r="E117" s="33">
        <v>110</v>
      </c>
      <c r="F117" s="8">
        <v>2027006006938</v>
      </c>
      <c r="G117" s="7" t="s">
        <v>41</v>
      </c>
      <c r="H117" s="7" t="s">
        <v>14</v>
      </c>
    </row>
    <row r="118" spans="1:8" x14ac:dyDescent="0.2">
      <c r="A118" s="10" t="s">
        <v>92</v>
      </c>
      <c r="B118" s="11">
        <v>689349689313</v>
      </c>
      <c r="C118" s="10" t="s">
        <v>19</v>
      </c>
      <c r="D118" s="12">
        <v>46398</v>
      </c>
      <c r="E118" s="35">
        <v>79.31</v>
      </c>
      <c r="F118" s="11">
        <v>2027021047628</v>
      </c>
      <c r="G118" s="10" t="s">
        <v>10</v>
      </c>
      <c r="H118" s="10" t="s">
        <v>20</v>
      </c>
    </row>
    <row r="119" spans="1:8" x14ac:dyDescent="0.2">
      <c r="A119" s="10" t="s">
        <v>92</v>
      </c>
      <c r="B119" s="11">
        <v>665831309125</v>
      </c>
      <c r="C119" s="10" t="s">
        <v>9</v>
      </c>
      <c r="D119" s="12">
        <v>46379</v>
      </c>
      <c r="E119" s="35">
        <v>110</v>
      </c>
      <c r="F119" s="11">
        <v>2027010022985</v>
      </c>
      <c r="G119" s="10" t="s">
        <v>18</v>
      </c>
      <c r="H119" s="10" t="s">
        <v>20</v>
      </c>
    </row>
    <row r="120" spans="1:8" x14ac:dyDescent="0.2">
      <c r="A120" s="7" t="s">
        <v>92</v>
      </c>
      <c r="B120" s="8">
        <v>349467647296</v>
      </c>
      <c r="C120" s="7" t="s">
        <v>22</v>
      </c>
      <c r="D120" s="9">
        <v>46347</v>
      </c>
      <c r="E120" s="33">
        <v>55</v>
      </c>
      <c r="F120" s="8">
        <v>2027015011599</v>
      </c>
      <c r="G120" s="7" t="s">
        <v>49</v>
      </c>
      <c r="H120" s="7" t="s">
        <v>14</v>
      </c>
    </row>
    <row r="121" spans="1:8" x14ac:dyDescent="0.2">
      <c r="A121" s="13" t="s">
        <v>92</v>
      </c>
      <c r="B121" s="14">
        <v>657357938591</v>
      </c>
      <c r="C121" s="13" t="s">
        <v>22</v>
      </c>
      <c r="D121" s="15">
        <v>46348</v>
      </c>
      <c r="E121" s="34">
        <v>92.93</v>
      </c>
      <c r="F121" s="14">
        <v>2027014038245</v>
      </c>
      <c r="G121" s="13" t="s">
        <v>56</v>
      </c>
      <c r="H121" s="13" t="s">
        <v>21</v>
      </c>
    </row>
    <row r="122" spans="1:8" x14ac:dyDescent="0.2">
      <c r="A122" s="7" t="s">
        <v>93</v>
      </c>
      <c r="B122" s="8">
        <v>138799426861</v>
      </c>
      <c r="C122" s="7" t="s">
        <v>22</v>
      </c>
      <c r="D122" s="9">
        <v>46372</v>
      </c>
      <c r="E122" s="33">
        <v>55</v>
      </c>
      <c r="F122" s="8">
        <v>2027016006569</v>
      </c>
      <c r="G122" s="7" t="s">
        <v>43</v>
      </c>
      <c r="H122" s="7" t="s">
        <v>14</v>
      </c>
    </row>
    <row r="123" spans="1:8" x14ac:dyDescent="0.2">
      <c r="A123" s="7" t="s">
        <v>93</v>
      </c>
      <c r="B123" s="8">
        <v>366449091242</v>
      </c>
      <c r="C123" s="7" t="s">
        <v>22</v>
      </c>
      <c r="D123" s="9">
        <v>46323</v>
      </c>
      <c r="E123" s="33">
        <v>55</v>
      </c>
      <c r="F123" s="8">
        <v>2027016006561</v>
      </c>
      <c r="G123" s="7" t="s">
        <v>43</v>
      </c>
      <c r="H123" s="7" t="s">
        <v>14</v>
      </c>
    </row>
    <row r="124" spans="1:8" x14ac:dyDescent="0.2">
      <c r="A124" s="13" t="s">
        <v>94</v>
      </c>
      <c r="B124" s="14">
        <v>728737877783</v>
      </c>
      <c r="C124" s="13" t="s">
        <v>11</v>
      </c>
      <c r="D124" s="15">
        <v>46387</v>
      </c>
      <c r="E124" s="34">
        <v>78.44</v>
      </c>
      <c r="F124" s="14">
        <v>2027028027703</v>
      </c>
      <c r="G124" s="13" t="s">
        <v>10</v>
      </c>
      <c r="H124" s="13" t="s">
        <v>21</v>
      </c>
    </row>
    <row r="125" spans="1:8" x14ac:dyDescent="0.2">
      <c r="A125" s="13" t="s">
        <v>94</v>
      </c>
      <c r="B125" s="14">
        <v>652151586364</v>
      </c>
      <c r="C125" s="13" t="s">
        <v>22</v>
      </c>
      <c r="D125" s="15">
        <v>46279</v>
      </c>
      <c r="E125" s="34">
        <v>12.34</v>
      </c>
      <c r="F125" s="14">
        <v>2027014038194</v>
      </c>
      <c r="G125" s="13" t="s">
        <v>10</v>
      </c>
      <c r="H125" s="13" t="s">
        <v>21</v>
      </c>
    </row>
    <row r="126" spans="1:8" x14ac:dyDescent="0.2">
      <c r="A126" s="7" t="s">
        <v>95</v>
      </c>
      <c r="B126" s="8">
        <v>339997689223</v>
      </c>
      <c r="C126" s="7" t="s">
        <v>9</v>
      </c>
      <c r="D126" s="9">
        <v>46361</v>
      </c>
      <c r="E126" s="33">
        <v>110</v>
      </c>
      <c r="F126" s="8">
        <v>2027008001435</v>
      </c>
      <c r="G126" s="7" t="s">
        <v>8</v>
      </c>
      <c r="H126" s="7" t="s">
        <v>14</v>
      </c>
    </row>
    <row r="127" spans="1:8" x14ac:dyDescent="0.2">
      <c r="A127" s="7" t="s">
        <v>96</v>
      </c>
      <c r="B127" s="8">
        <v>74476642567</v>
      </c>
      <c r="C127" s="7" t="s">
        <v>9</v>
      </c>
      <c r="D127" s="9">
        <v>46361</v>
      </c>
      <c r="E127" s="33">
        <v>55</v>
      </c>
      <c r="F127" s="8">
        <v>2026366023125</v>
      </c>
      <c r="G127" s="7" t="s">
        <v>8</v>
      </c>
      <c r="H127" s="7" t="s">
        <v>14</v>
      </c>
    </row>
    <row r="128" spans="1:8" x14ac:dyDescent="0.2">
      <c r="A128" s="7" t="s">
        <v>96</v>
      </c>
      <c r="B128" s="8">
        <v>767318400276</v>
      </c>
      <c r="C128" s="7" t="s">
        <v>11</v>
      </c>
      <c r="D128" s="9">
        <v>46380</v>
      </c>
      <c r="E128" s="33">
        <v>110</v>
      </c>
      <c r="F128" s="8">
        <v>2027006007081</v>
      </c>
      <c r="G128" s="7" t="s">
        <v>10</v>
      </c>
      <c r="H128" s="7" t="s">
        <v>14</v>
      </c>
    </row>
    <row r="129" spans="1:8" x14ac:dyDescent="0.2">
      <c r="A129" s="10" t="s">
        <v>96</v>
      </c>
      <c r="B129" s="11">
        <v>965456939162</v>
      </c>
      <c r="C129" s="10" t="s">
        <v>9</v>
      </c>
      <c r="D129" s="12">
        <v>46363</v>
      </c>
      <c r="E129" s="35">
        <v>55</v>
      </c>
      <c r="F129" s="11">
        <v>2027008001550</v>
      </c>
      <c r="G129" s="10" t="s">
        <v>8</v>
      </c>
      <c r="H129" s="10" t="s">
        <v>20</v>
      </c>
    </row>
    <row r="130" spans="1:8" x14ac:dyDescent="0.2">
      <c r="A130" s="10" t="s">
        <v>96</v>
      </c>
      <c r="B130" s="11">
        <v>503290148553</v>
      </c>
      <c r="C130" s="10" t="s">
        <v>9</v>
      </c>
      <c r="D130" s="12">
        <v>46366</v>
      </c>
      <c r="E130" s="35">
        <v>55</v>
      </c>
      <c r="F130" s="11">
        <v>2027008001551</v>
      </c>
      <c r="G130" s="10" t="s">
        <v>8</v>
      </c>
      <c r="H130" s="10" t="s">
        <v>20</v>
      </c>
    </row>
    <row r="131" spans="1:8" x14ac:dyDescent="0.2">
      <c r="A131" s="10" t="s">
        <v>96</v>
      </c>
      <c r="B131" s="11">
        <v>536162965689</v>
      </c>
      <c r="C131" s="10" t="s">
        <v>9</v>
      </c>
      <c r="D131" s="12">
        <v>46363</v>
      </c>
      <c r="E131" s="35">
        <v>55</v>
      </c>
      <c r="F131" s="11">
        <v>2027008001549</v>
      </c>
      <c r="G131" s="10" t="s">
        <v>8</v>
      </c>
      <c r="H131" s="10" t="s">
        <v>20</v>
      </c>
    </row>
    <row r="132" spans="1:8" x14ac:dyDescent="0.2">
      <c r="A132" s="7" t="s">
        <v>97</v>
      </c>
      <c r="B132" s="8">
        <v>115358570407</v>
      </c>
      <c r="C132" s="7" t="s">
        <v>11</v>
      </c>
      <c r="D132" s="9">
        <v>46318</v>
      </c>
      <c r="E132" s="33">
        <v>25</v>
      </c>
      <c r="F132" s="8">
        <v>2027007021383</v>
      </c>
      <c r="G132" s="7" t="s">
        <v>10</v>
      </c>
      <c r="H132" s="7" t="s">
        <v>14</v>
      </c>
    </row>
    <row r="133" spans="1:8" x14ac:dyDescent="0.2">
      <c r="A133" s="7" t="s">
        <v>97</v>
      </c>
      <c r="B133" s="8">
        <v>851786074925</v>
      </c>
      <c r="C133" s="7" t="s">
        <v>9</v>
      </c>
      <c r="D133" s="9">
        <v>46366</v>
      </c>
      <c r="E133" s="33">
        <v>270</v>
      </c>
      <c r="F133" s="8">
        <v>2027020019820</v>
      </c>
      <c r="G133" s="7" t="s">
        <v>8</v>
      </c>
      <c r="H133" s="7" t="s">
        <v>14</v>
      </c>
    </row>
    <row r="134" spans="1:8" x14ac:dyDescent="0.2">
      <c r="A134" s="10" t="s">
        <v>97</v>
      </c>
      <c r="B134" s="11">
        <v>869219031424</v>
      </c>
      <c r="C134" s="10" t="s">
        <v>9</v>
      </c>
      <c r="D134" s="12">
        <v>46312</v>
      </c>
      <c r="E134" s="35">
        <v>55</v>
      </c>
      <c r="F134" s="11">
        <v>2027021020413</v>
      </c>
      <c r="G134" s="10" t="s">
        <v>8</v>
      </c>
      <c r="H134" s="10" t="s">
        <v>20</v>
      </c>
    </row>
    <row r="135" spans="1:8" x14ac:dyDescent="0.2">
      <c r="A135" s="10" t="s">
        <v>97</v>
      </c>
      <c r="B135" s="11">
        <v>385386783935</v>
      </c>
      <c r="C135" s="10" t="s">
        <v>9</v>
      </c>
      <c r="D135" s="12">
        <v>46312</v>
      </c>
      <c r="E135" s="35">
        <v>55</v>
      </c>
      <c r="F135" s="11">
        <v>2027021020414</v>
      </c>
      <c r="G135" s="10" t="s">
        <v>8</v>
      </c>
      <c r="H135" s="10" t="s">
        <v>20</v>
      </c>
    </row>
    <row r="136" spans="1:8" x14ac:dyDescent="0.2">
      <c r="A136" s="7" t="s">
        <v>97</v>
      </c>
      <c r="B136" s="8">
        <v>961386187136</v>
      </c>
      <c r="C136" s="7" t="s">
        <v>9</v>
      </c>
      <c r="D136" s="9">
        <v>46345</v>
      </c>
      <c r="E136" s="33">
        <v>55</v>
      </c>
      <c r="F136" s="8">
        <v>2027021020612</v>
      </c>
      <c r="G136" s="7" t="s">
        <v>8</v>
      </c>
      <c r="H136" s="7" t="s">
        <v>14</v>
      </c>
    </row>
    <row r="137" spans="1:8" x14ac:dyDescent="0.2">
      <c r="A137" s="7" t="s">
        <v>97</v>
      </c>
      <c r="B137" s="8">
        <v>448148830621</v>
      </c>
      <c r="C137" s="7" t="s">
        <v>11</v>
      </c>
      <c r="D137" s="9">
        <v>46363</v>
      </c>
      <c r="E137" s="33">
        <v>110</v>
      </c>
      <c r="F137" s="8">
        <v>2027008001762</v>
      </c>
      <c r="G137" s="7" t="s">
        <v>10</v>
      </c>
      <c r="H137" s="7" t="s">
        <v>14</v>
      </c>
    </row>
    <row r="138" spans="1:8" x14ac:dyDescent="0.2">
      <c r="A138" s="7" t="s">
        <v>97</v>
      </c>
      <c r="B138" s="8">
        <v>623396200087</v>
      </c>
      <c r="C138" s="7" t="s">
        <v>11</v>
      </c>
      <c r="D138" s="9">
        <v>46296</v>
      </c>
      <c r="E138" s="33">
        <v>55</v>
      </c>
      <c r="F138" s="8">
        <v>2027008001758</v>
      </c>
      <c r="G138" s="7" t="s">
        <v>10</v>
      </c>
      <c r="H138" s="7" t="s">
        <v>14</v>
      </c>
    </row>
    <row r="139" spans="1:8" x14ac:dyDescent="0.2">
      <c r="A139" s="7" t="s">
        <v>97</v>
      </c>
      <c r="B139" s="8">
        <v>743732331821</v>
      </c>
      <c r="C139" s="7" t="s">
        <v>11</v>
      </c>
      <c r="D139" s="9">
        <v>46296</v>
      </c>
      <c r="E139" s="33">
        <v>55</v>
      </c>
      <c r="F139" s="8">
        <v>2027019000694</v>
      </c>
      <c r="G139" s="7" t="s">
        <v>10</v>
      </c>
      <c r="H139" s="7" t="s">
        <v>14</v>
      </c>
    </row>
    <row r="140" spans="1:8" x14ac:dyDescent="0.2">
      <c r="A140" s="7" t="s">
        <v>98</v>
      </c>
      <c r="B140" s="8">
        <v>80660885977</v>
      </c>
      <c r="C140" s="7" t="s">
        <v>9</v>
      </c>
      <c r="D140" s="9">
        <v>46299</v>
      </c>
      <c r="E140" s="33">
        <v>120</v>
      </c>
      <c r="F140" s="8">
        <v>2027027023507</v>
      </c>
      <c r="G140" s="7" t="s">
        <v>8</v>
      </c>
      <c r="H140" s="7" t="s">
        <v>14</v>
      </c>
    </row>
    <row r="141" spans="1:8" x14ac:dyDescent="0.2">
      <c r="A141" s="13" t="s">
        <v>98</v>
      </c>
      <c r="B141" s="14">
        <v>695226634852</v>
      </c>
      <c r="C141" s="13" t="s">
        <v>22</v>
      </c>
      <c r="D141" s="15">
        <v>46304</v>
      </c>
      <c r="E141" s="34">
        <v>55</v>
      </c>
      <c r="F141" s="14">
        <v>2027015011601</v>
      </c>
      <c r="G141" s="13" t="s">
        <v>10</v>
      </c>
      <c r="H141" s="13" t="s">
        <v>21</v>
      </c>
    </row>
    <row r="142" spans="1:8" x14ac:dyDescent="0.2">
      <c r="A142" s="10" t="s">
        <v>99</v>
      </c>
      <c r="B142" s="11">
        <v>743471637371</v>
      </c>
      <c r="C142" s="10" t="s">
        <v>9</v>
      </c>
      <c r="D142" s="12">
        <v>46358</v>
      </c>
      <c r="E142" s="35">
        <v>55</v>
      </c>
      <c r="F142" s="11">
        <v>2027007021241</v>
      </c>
      <c r="G142" s="10" t="s">
        <v>8</v>
      </c>
      <c r="H142" s="10" t="s">
        <v>20</v>
      </c>
    </row>
    <row r="143" spans="1:8" x14ac:dyDescent="0.2">
      <c r="A143" s="7" t="s">
        <v>99</v>
      </c>
      <c r="B143" s="8">
        <v>103778512624</v>
      </c>
      <c r="C143" s="7" t="s">
        <v>9</v>
      </c>
      <c r="D143" s="9">
        <v>46350</v>
      </c>
      <c r="E143" s="33">
        <v>110</v>
      </c>
      <c r="F143" s="8">
        <v>2027008001451</v>
      </c>
      <c r="G143" s="7" t="s">
        <v>8</v>
      </c>
      <c r="H143" s="7" t="s">
        <v>14</v>
      </c>
    </row>
    <row r="144" spans="1:8" x14ac:dyDescent="0.2">
      <c r="A144" s="13" t="s">
        <v>100</v>
      </c>
      <c r="B144" s="14">
        <v>858017151933</v>
      </c>
      <c r="C144" s="13" t="s">
        <v>11</v>
      </c>
      <c r="D144" s="15">
        <v>46365</v>
      </c>
      <c r="E144" s="34">
        <v>67.67</v>
      </c>
      <c r="F144" s="14">
        <v>2027007024683</v>
      </c>
      <c r="G144" s="13" t="s">
        <v>10</v>
      </c>
      <c r="H144" s="13" t="s">
        <v>21</v>
      </c>
    </row>
    <row r="145" spans="1:8" x14ac:dyDescent="0.2">
      <c r="A145" s="13" t="s">
        <v>100</v>
      </c>
      <c r="B145" s="14">
        <v>802593434058</v>
      </c>
      <c r="C145" s="13" t="s">
        <v>11</v>
      </c>
      <c r="D145" s="15">
        <v>46363</v>
      </c>
      <c r="E145" s="34">
        <v>40</v>
      </c>
      <c r="F145" s="14">
        <v>2027021043207</v>
      </c>
      <c r="G145" s="13" t="s">
        <v>10</v>
      </c>
      <c r="H145" s="13" t="s">
        <v>21</v>
      </c>
    </row>
    <row r="146" spans="1:8" x14ac:dyDescent="0.2">
      <c r="A146" s="7" t="s">
        <v>100</v>
      </c>
      <c r="B146" s="8">
        <v>508828910826</v>
      </c>
      <c r="C146" s="7" t="s">
        <v>11</v>
      </c>
      <c r="D146" s="9">
        <v>46357</v>
      </c>
      <c r="E146" s="33">
        <v>28.09</v>
      </c>
      <c r="F146" s="8">
        <v>2027028028293</v>
      </c>
      <c r="G146" s="24" t="s">
        <v>10</v>
      </c>
      <c r="H146" s="7" t="s">
        <v>14</v>
      </c>
    </row>
    <row r="147" spans="1:8" x14ac:dyDescent="0.2">
      <c r="A147" s="7" t="s">
        <v>100</v>
      </c>
      <c r="B147" s="8">
        <v>108534972888</v>
      </c>
      <c r="C147" s="7" t="s">
        <v>11</v>
      </c>
      <c r="D147" s="9">
        <v>46359</v>
      </c>
      <c r="E147" s="33">
        <v>110</v>
      </c>
      <c r="F147" s="8">
        <v>2027028028295</v>
      </c>
      <c r="G147" s="24" t="s">
        <v>10</v>
      </c>
      <c r="H147" s="7" t="s">
        <v>14</v>
      </c>
    </row>
    <row r="148" spans="1:8" x14ac:dyDescent="0.2">
      <c r="B148"/>
      <c r="F148"/>
      <c r="G148"/>
    </row>
    <row r="149" spans="1:8" x14ac:dyDescent="0.2">
      <c r="B149"/>
      <c r="F149"/>
      <c r="G149"/>
    </row>
    <row r="150" spans="1:8" x14ac:dyDescent="0.2">
      <c r="B150"/>
      <c r="F150"/>
      <c r="G150"/>
    </row>
    <row r="151" spans="1:8" x14ac:dyDescent="0.2">
      <c r="B151"/>
      <c r="F151"/>
      <c r="G151"/>
    </row>
    <row r="152" spans="1:8" x14ac:dyDescent="0.2">
      <c r="B152"/>
      <c r="F152"/>
      <c r="G152"/>
    </row>
    <row r="153" spans="1:8" x14ac:dyDescent="0.2">
      <c r="B153"/>
      <c r="F153"/>
      <c r="G153"/>
    </row>
    <row r="154" spans="1:8" x14ac:dyDescent="0.2">
      <c r="B154"/>
      <c r="F154"/>
      <c r="G154"/>
    </row>
    <row r="155" spans="1:8" x14ac:dyDescent="0.2">
      <c r="B155"/>
      <c r="F155"/>
      <c r="G155"/>
    </row>
    <row r="156" spans="1:8" x14ac:dyDescent="0.2">
      <c r="B156"/>
      <c r="F156"/>
      <c r="G156"/>
    </row>
    <row r="157" spans="1:8" x14ac:dyDescent="0.2">
      <c r="B157"/>
      <c r="F157"/>
      <c r="G157"/>
    </row>
    <row r="158" spans="1:8" x14ac:dyDescent="0.2">
      <c r="B158"/>
      <c r="F158"/>
      <c r="G158"/>
    </row>
    <row r="159" spans="1:8" x14ac:dyDescent="0.2">
      <c r="B159"/>
      <c r="F159"/>
      <c r="G159"/>
    </row>
    <row r="160" spans="1:8" x14ac:dyDescent="0.2">
      <c r="B160"/>
      <c r="F160"/>
      <c r="G160"/>
    </row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</sheetData>
  <sortState xmlns:xlrd2="http://schemas.microsoft.com/office/spreadsheetml/2017/richdata2" ref="A2:H147">
    <sortCondition ref="A2:A147"/>
  </sortState>
  <phoneticPr fontId="7" type="noConversion"/>
  <conditionalFormatting sqref="L33:R66">
    <cfRule type="expression" dxfId="37" priority="2">
      <formula>ISERROR($R33)</formula>
    </cfRule>
  </conditionalFormatting>
  <conditionalFormatting sqref="N2:R26">
    <cfRule type="expression" dxfId="36" priority="1">
      <formula>$N2=0</formula>
    </cfRule>
  </conditionalFormatting>
  <dataValidations count="4">
    <dataValidation type="list" allowBlank="1" showInputMessage="1" showErrorMessage="1" sqref="G2:G275" xr:uid="{E52E3FF8-C5F8-D748-9766-5B683C110D21}">
      <formula1>$M$2:$M$26</formula1>
    </dataValidation>
    <dataValidation type="list" allowBlank="1" showInputMessage="1" showErrorMessage="1" sqref="C2:C275" xr:uid="{0EDD8ED0-2A45-F745-96EB-BCCCD8D70129}">
      <formula1>"Visa, MasterCard, Discover, AMEX, Token "</formula1>
    </dataValidation>
    <dataValidation type="list" allowBlank="1" showInputMessage="1" showErrorMessage="1" sqref="H2:H275" xr:uid="{49EF545A-BA0A-4748-AE58-A54A337A4C9A}">
      <formula1>"Credit Accepted, Credit Declined, Arbitration, Credit Accepted (Re-Run)"</formula1>
    </dataValidation>
    <dataValidation type="list" allowBlank="1" showInputMessage="1" showErrorMessage="1" sqref="A2:A275" xr:uid="{F864DC2D-1CBD-0647-9528-0E9C80F91FFA}">
      <formula1>$L$33:$L$66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CC24-B9F2-44ED-A4D6-3F67742B3ED1}">
  <dimension ref="A1:R124"/>
  <sheetViews>
    <sheetView workbookViewId="0">
      <selection activeCell="I50" sqref="I50"/>
    </sheetView>
  </sheetViews>
  <sheetFormatPr baseColWidth="10" defaultColWidth="8.83203125" defaultRowHeight="15" x14ac:dyDescent="0.2"/>
  <cols>
    <col min="1" max="1" width="31.6640625" customWidth="1"/>
    <col min="2" max="2" width="22" customWidth="1"/>
    <col min="3" max="3" width="13" customWidth="1"/>
    <col min="4" max="4" width="18.6640625" customWidth="1"/>
    <col min="5" max="5" width="13.5" customWidth="1"/>
    <col min="6" max="6" width="24.5" customWidth="1"/>
    <col min="7" max="7" width="33.1640625" customWidth="1"/>
    <col min="8" max="8" width="22.83203125" customWidth="1"/>
    <col min="9" max="10" width="26.5" customWidth="1"/>
    <col min="11" max="11" width="23.1640625" bestFit="1" customWidth="1"/>
    <col min="12" max="12" width="30.5" bestFit="1" customWidth="1"/>
    <col min="13" max="13" width="33.1640625" bestFit="1" customWidth="1"/>
    <col min="14" max="14" width="15" customWidth="1"/>
    <col min="15" max="15" width="15.1640625" customWidth="1"/>
    <col min="16" max="16" width="11.83203125" customWidth="1"/>
    <col min="17" max="17" width="14.5" bestFit="1" customWidth="1"/>
    <col min="18" max="18" width="18" bestFit="1" customWidth="1"/>
  </cols>
  <sheetData>
    <row r="1" spans="1:18" ht="31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68" t="s">
        <v>4</v>
      </c>
      <c r="F1" s="2" t="s">
        <v>5</v>
      </c>
      <c r="G1" s="2" t="s">
        <v>6</v>
      </c>
      <c r="H1" s="1" t="s">
        <v>7</v>
      </c>
      <c r="J1" s="42" t="s">
        <v>57</v>
      </c>
      <c r="K1" s="42" t="s">
        <v>58</v>
      </c>
      <c r="L1" s="5"/>
      <c r="M1" s="43" t="s">
        <v>59</v>
      </c>
      <c r="N1" s="23" t="s">
        <v>29</v>
      </c>
      <c r="O1" s="7" t="s">
        <v>30</v>
      </c>
      <c r="P1" s="10" t="s">
        <v>31</v>
      </c>
      <c r="Q1" s="13" t="s">
        <v>32</v>
      </c>
      <c r="R1" s="25" t="s">
        <v>33</v>
      </c>
    </row>
    <row r="2" spans="1:18" x14ac:dyDescent="0.2">
      <c r="A2" s="13" t="s">
        <v>67</v>
      </c>
      <c r="B2" s="14">
        <v>7396240647</v>
      </c>
      <c r="C2" s="13" t="s">
        <v>9</v>
      </c>
      <c r="D2" s="15">
        <v>46356</v>
      </c>
      <c r="E2" s="34">
        <v>69.83</v>
      </c>
      <c r="F2" s="14">
        <v>2027003015009</v>
      </c>
      <c r="G2" s="13" t="s">
        <v>61</v>
      </c>
      <c r="H2" s="13" t="s">
        <v>21</v>
      </c>
      <c r="J2" s="23" t="s">
        <v>60</v>
      </c>
      <c r="K2" s="44">
        <f>SUM(E1:E976)</f>
        <v>9112.090000000002</v>
      </c>
      <c r="L2" s="5"/>
      <c r="M2" s="45" t="s">
        <v>61</v>
      </c>
      <c r="N2" s="26">
        <f t="shared" ref="N2:N26" si="0">COUNTIF($G$2:$G$976, M2)</f>
        <v>6</v>
      </c>
      <c r="O2" s="26">
        <f t="shared" ref="O2:O26" si="1">COUNTIFS($G$2:$G$976, M2,$H$2:$H$976, "*Credit Accepted*")</f>
        <v>2</v>
      </c>
      <c r="P2" s="26">
        <f t="shared" ref="P2:P26" si="2">COUNTIFS($G$2:$G$976, M2,$H$2:$H$976, "*Credit Declined*")</f>
        <v>0</v>
      </c>
      <c r="Q2" s="26">
        <f t="shared" ref="Q2:Q26" si="3">COUNTIFS($G$2:$G$976, M2,$H$2:$H$976, "*Arbitration*")</f>
        <v>4</v>
      </c>
      <c r="R2" s="26">
        <f>SUM(O2:Q2)</f>
        <v>6</v>
      </c>
    </row>
    <row r="3" spans="1:18" x14ac:dyDescent="0.2">
      <c r="A3" s="7" t="s">
        <v>68</v>
      </c>
      <c r="B3" s="8">
        <v>189502217520</v>
      </c>
      <c r="C3" s="7" t="s">
        <v>11</v>
      </c>
      <c r="D3" s="9">
        <v>46400</v>
      </c>
      <c r="E3" s="33">
        <v>55</v>
      </c>
      <c r="F3" s="8">
        <v>2027020019956</v>
      </c>
      <c r="G3" s="7" t="s">
        <v>64</v>
      </c>
      <c r="H3" s="7" t="s">
        <v>14</v>
      </c>
      <c r="J3" s="4"/>
      <c r="K3" s="18"/>
      <c r="L3" s="5"/>
      <c r="M3" s="38" t="s">
        <v>8</v>
      </c>
      <c r="N3" s="26">
        <f t="shared" si="0"/>
        <v>51</v>
      </c>
      <c r="O3" s="26">
        <f t="shared" si="1"/>
        <v>32</v>
      </c>
      <c r="P3" s="26">
        <f t="shared" si="2"/>
        <v>19</v>
      </c>
      <c r="Q3" s="26">
        <f t="shared" si="3"/>
        <v>0</v>
      </c>
      <c r="R3" s="26">
        <f t="shared" ref="R3:R26" si="4">SUM(O3:Q3)</f>
        <v>51</v>
      </c>
    </row>
    <row r="4" spans="1:18" x14ac:dyDescent="0.2">
      <c r="A4" s="7" t="s">
        <v>69</v>
      </c>
      <c r="B4" s="8">
        <v>167864923043</v>
      </c>
      <c r="C4" s="7" t="s">
        <v>11</v>
      </c>
      <c r="D4" s="9">
        <v>46403</v>
      </c>
      <c r="E4" s="33">
        <v>40</v>
      </c>
      <c r="F4" s="8">
        <v>2027024022251</v>
      </c>
      <c r="G4" s="7" t="s">
        <v>12</v>
      </c>
      <c r="H4" s="7" t="s">
        <v>14</v>
      </c>
      <c r="J4" s="7" t="s">
        <v>30</v>
      </c>
      <c r="K4" s="46">
        <f>SUMIF(H1:H976, "*Credit Accepted*",E1:E976)</f>
        <v>5153.32</v>
      </c>
      <c r="L4" s="5"/>
      <c r="M4" s="38" t="s">
        <v>10</v>
      </c>
      <c r="N4" s="26">
        <f t="shared" si="0"/>
        <v>39</v>
      </c>
      <c r="O4" s="26">
        <f t="shared" si="1"/>
        <v>24</v>
      </c>
      <c r="P4" s="26">
        <f t="shared" si="2"/>
        <v>0</v>
      </c>
      <c r="Q4" s="26">
        <f t="shared" si="3"/>
        <v>15</v>
      </c>
      <c r="R4" s="26">
        <f t="shared" si="4"/>
        <v>39</v>
      </c>
    </row>
    <row r="5" spans="1:18" x14ac:dyDescent="0.2">
      <c r="A5" s="7" t="s">
        <v>69</v>
      </c>
      <c r="B5" s="8">
        <v>21469327264</v>
      </c>
      <c r="C5" s="7" t="s">
        <v>22</v>
      </c>
      <c r="D5" s="9">
        <v>46368</v>
      </c>
      <c r="E5" s="33">
        <v>55</v>
      </c>
      <c r="F5" s="8">
        <v>2027013023653</v>
      </c>
      <c r="G5" s="7" t="s">
        <v>10</v>
      </c>
      <c r="H5" s="7" t="s">
        <v>14</v>
      </c>
      <c r="J5" s="10" t="s">
        <v>31</v>
      </c>
      <c r="K5" s="47">
        <f>SUMIF(H1:H976, "*Credit Declined*",E1:E976)</f>
        <v>2014.64</v>
      </c>
      <c r="L5" s="5"/>
      <c r="M5" s="38" t="s">
        <v>16</v>
      </c>
      <c r="N5" s="26">
        <f t="shared" si="0"/>
        <v>2</v>
      </c>
      <c r="O5" s="26">
        <f t="shared" si="1"/>
        <v>1</v>
      </c>
      <c r="P5" s="26">
        <f t="shared" si="2"/>
        <v>0</v>
      </c>
      <c r="Q5" s="26">
        <f t="shared" si="3"/>
        <v>1</v>
      </c>
      <c r="R5" s="26">
        <f t="shared" si="4"/>
        <v>2</v>
      </c>
    </row>
    <row r="6" spans="1:18" x14ac:dyDescent="0.2">
      <c r="A6" s="13" t="s">
        <v>70</v>
      </c>
      <c r="B6" s="14">
        <v>854914723931</v>
      </c>
      <c r="C6" s="13" t="s">
        <v>22</v>
      </c>
      <c r="D6" s="15">
        <v>46376</v>
      </c>
      <c r="E6" s="34">
        <v>110</v>
      </c>
      <c r="F6" s="14">
        <v>2027014025487</v>
      </c>
      <c r="G6" s="13" t="s">
        <v>10</v>
      </c>
      <c r="H6" s="13" t="s">
        <v>21</v>
      </c>
      <c r="J6" s="13" t="s">
        <v>32</v>
      </c>
      <c r="K6" s="48">
        <f>SUMIF(H1:H976, "*Arbitration*",E1:E976)</f>
        <v>1944.13</v>
      </c>
      <c r="L6" s="5"/>
      <c r="M6" s="38" t="s">
        <v>35</v>
      </c>
      <c r="N6" s="26">
        <f t="shared" si="0"/>
        <v>2</v>
      </c>
      <c r="O6" s="26">
        <f t="shared" si="1"/>
        <v>0</v>
      </c>
      <c r="P6" s="26">
        <f t="shared" si="2"/>
        <v>2</v>
      </c>
      <c r="Q6" s="26">
        <f t="shared" si="3"/>
        <v>0</v>
      </c>
      <c r="R6" s="26">
        <f t="shared" si="4"/>
        <v>2</v>
      </c>
    </row>
    <row r="7" spans="1:18" x14ac:dyDescent="0.2">
      <c r="A7" s="7" t="s">
        <v>71</v>
      </c>
      <c r="B7" s="8">
        <v>133491565345</v>
      </c>
      <c r="C7" s="7" t="s">
        <v>9</v>
      </c>
      <c r="D7" s="9">
        <v>46346</v>
      </c>
      <c r="E7" s="33">
        <v>40</v>
      </c>
      <c r="F7" s="8">
        <v>2026366022991</v>
      </c>
      <c r="G7" s="7" t="s">
        <v>8</v>
      </c>
      <c r="H7" s="7" t="s">
        <v>14</v>
      </c>
      <c r="J7" s="4"/>
      <c r="K7" s="18"/>
      <c r="L7" s="5"/>
      <c r="M7" s="38" t="s">
        <v>12</v>
      </c>
      <c r="N7" s="26">
        <f t="shared" si="0"/>
        <v>3</v>
      </c>
      <c r="O7" s="26">
        <f t="shared" si="1"/>
        <v>1</v>
      </c>
      <c r="P7" s="26">
        <f t="shared" si="2"/>
        <v>1</v>
      </c>
      <c r="Q7" s="26">
        <f t="shared" si="3"/>
        <v>1</v>
      </c>
      <c r="R7" s="26">
        <f t="shared" si="4"/>
        <v>3</v>
      </c>
    </row>
    <row r="8" spans="1:18" x14ac:dyDescent="0.2">
      <c r="A8" s="7" t="s">
        <v>72</v>
      </c>
      <c r="B8" s="8">
        <v>307413289151</v>
      </c>
      <c r="C8" s="7" t="s">
        <v>11</v>
      </c>
      <c r="D8" s="9">
        <v>46350</v>
      </c>
      <c r="E8" s="33">
        <v>28.09</v>
      </c>
      <c r="F8" s="8">
        <v>2027028027721</v>
      </c>
      <c r="G8" s="7" t="s">
        <v>10</v>
      </c>
      <c r="H8" s="7" t="s">
        <v>14</v>
      </c>
      <c r="J8" s="4"/>
      <c r="K8" s="18"/>
      <c r="L8" s="5"/>
      <c r="M8" s="38" t="s">
        <v>37</v>
      </c>
      <c r="N8" s="26">
        <f t="shared" si="0"/>
        <v>2</v>
      </c>
      <c r="O8" s="26">
        <f t="shared" si="1"/>
        <v>1</v>
      </c>
      <c r="P8" s="26">
        <f t="shared" si="2"/>
        <v>0</v>
      </c>
      <c r="Q8" s="26">
        <f t="shared" si="3"/>
        <v>1</v>
      </c>
      <c r="R8" s="26">
        <f t="shared" si="4"/>
        <v>2</v>
      </c>
    </row>
    <row r="9" spans="1:18" x14ac:dyDescent="0.2">
      <c r="A9" s="10" t="s">
        <v>73</v>
      </c>
      <c r="B9" s="11">
        <v>861428546067</v>
      </c>
      <c r="C9" s="10" t="s">
        <v>9</v>
      </c>
      <c r="D9" s="12">
        <v>46357</v>
      </c>
      <c r="E9" s="35">
        <v>21</v>
      </c>
      <c r="F9" s="11">
        <v>2027017020189</v>
      </c>
      <c r="G9" s="10" t="s">
        <v>8</v>
      </c>
      <c r="H9" s="10" t="s">
        <v>20</v>
      </c>
      <c r="J9" s="40" t="s">
        <v>34</v>
      </c>
      <c r="K9" s="49">
        <f>K4/K2</f>
        <v>0.56554753080797038</v>
      </c>
      <c r="L9" s="5"/>
      <c r="M9" s="38" t="s">
        <v>62</v>
      </c>
      <c r="N9" s="26">
        <f t="shared" si="0"/>
        <v>2</v>
      </c>
      <c r="O9" s="26">
        <f t="shared" si="1"/>
        <v>1</v>
      </c>
      <c r="P9" s="26">
        <f t="shared" si="2"/>
        <v>0</v>
      </c>
      <c r="Q9" s="26">
        <f t="shared" si="3"/>
        <v>1</v>
      </c>
      <c r="R9" s="26">
        <f t="shared" si="4"/>
        <v>2</v>
      </c>
    </row>
    <row r="10" spans="1:18" x14ac:dyDescent="0.2">
      <c r="A10" s="10" t="s">
        <v>73</v>
      </c>
      <c r="B10" s="11">
        <v>117104521493</v>
      </c>
      <c r="C10" s="10" t="s">
        <v>9</v>
      </c>
      <c r="D10" s="12">
        <v>46395</v>
      </c>
      <c r="E10" s="35">
        <v>40</v>
      </c>
      <c r="F10" s="11">
        <v>2027021020615</v>
      </c>
      <c r="G10" s="10" t="s">
        <v>8</v>
      </c>
      <c r="H10" s="10" t="s">
        <v>20</v>
      </c>
      <c r="J10" s="4"/>
      <c r="K10" s="18"/>
      <c r="L10" s="5"/>
      <c r="M10" s="38" t="s">
        <v>38</v>
      </c>
      <c r="N10" s="26">
        <f t="shared" si="0"/>
        <v>3</v>
      </c>
      <c r="O10" s="26">
        <f t="shared" si="1"/>
        <v>3</v>
      </c>
      <c r="P10" s="26">
        <f t="shared" si="2"/>
        <v>0</v>
      </c>
      <c r="Q10" s="26">
        <f t="shared" si="3"/>
        <v>0</v>
      </c>
      <c r="R10" s="26">
        <f t="shared" si="4"/>
        <v>3</v>
      </c>
    </row>
    <row r="11" spans="1:18" x14ac:dyDescent="0.2">
      <c r="A11" s="7" t="s">
        <v>73</v>
      </c>
      <c r="B11" s="8">
        <v>398873034449</v>
      </c>
      <c r="C11" s="7" t="s">
        <v>17</v>
      </c>
      <c r="D11" s="9">
        <v>46341</v>
      </c>
      <c r="E11" s="33">
        <v>33.340000000000003</v>
      </c>
      <c r="F11" s="8">
        <v>2027009030148</v>
      </c>
      <c r="G11" s="7" t="s">
        <v>38</v>
      </c>
      <c r="H11" s="7" t="s">
        <v>14</v>
      </c>
      <c r="J11" s="36" t="s">
        <v>36</v>
      </c>
      <c r="K11" s="41">
        <f>K2-(K4+K5+K6)</f>
        <v>0</v>
      </c>
      <c r="L11" s="5"/>
      <c r="M11" s="38" t="s">
        <v>39</v>
      </c>
      <c r="N11" s="26">
        <f t="shared" si="0"/>
        <v>0</v>
      </c>
      <c r="O11" s="26">
        <f t="shared" si="1"/>
        <v>0</v>
      </c>
      <c r="P11" s="26">
        <f t="shared" si="2"/>
        <v>0</v>
      </c>
      <c r="Q11" s="26">
        <f t="shared" si="3"/>
        <v>0</v>
      </c>
      <c r="R11" s="26">
        <f t="shared" si="4"/>
        <v>0</v>
      </c>
    </row>
    <row r="12" spans="1:18" x14ac:dyDescent="0.2">
      <c r="A12" s="13" t="s">
        <v>74</v>
      </c>
      <c r="B12" s="14">
        <v>990996240565</v>
      </c>
      <c r="C12" s="13" t="s">
        <v>9</v>
      </c>
      <c r="D12" s="15">
        <v>46355</v>
      </c>
      <c r="E12" s="34">
        <v>208.94</v>
      </c>
      <c r="F12" s="14">
        <v>2027008001543</v>
      </c>
      <c r="G12" s="13" t="s">
        <v>61</v>
      </c>
      <c r="H12" s="13" t="s">
        <v>21</v>
      </c>
      <c r="J12" s="4"/>
      <c r="K12" s="18"/>
      <c r="L12" s="5"/>
      <c r="M12" s="38" t="s">
        <v>40</v>
      </c>
      <c r="N12" s="26">
        <f t="shared" si="0"/>
        <v>0</v>
      </c>
      <c r="O12" s="26">
        <f t="shared" si="1"/>
        <v>0</v>
      </c>
      <c r="P12" s="26">
        <f t="shared" si="2"/>
        <v>0</v>
      </c>
      <c r="Q12" s="26">
        <f t="shared" si="3"/>
        <v>0</v>
      </c>
      <c r="R12" s="26">
        <f t="shared" si="4"/>
        <v>0</v>
      </c>
    </row>
    <row r="13" spans="1:18" x14ac:dyDescent="0.2">
      <c r="A13" s="10" t="s">
        <v>75</v>
      </c>
      <c r="B13" s="11">
        <v>836412181094</v>
      </c>
      <c r="C13" s="10" t="s">
        <v>24</v>
      </c>
      <c r="D13" s="12">
        <v>46341</v>
      </c>
      <c r="E13" s="35">
        <v>82.43</v>
      </c>
      <c r="F13" s="11">
        <v>2027013025191</v>
      </c>
      <c r="G13" s="10" t="s">
        <v>43</v>
      </c>
      <c r="H13" s="10" t="s">
        <v>20</v>
      </c>
      <c r="J13" s="4"/>
      <c r="K13" s="18"/>
      <c r="L13" s="5"/>
      <c r="M13" s="38" t="s">
        <v>41</v>
      </c>
      <c r="N13" s="26">
        <f t="shared" si="0"/>
        <v>1</v>
      </c>
      <c r="O13" s="26">
        <f t="shared" si="1"/>
        <v>1</v>
      </c>
      <c r="P13" s="26">
        <f t="shared" si="2"/>
        <v>0</v>
      </c>
      <c r="Q13" s="26">
        <f t="shared" si="3"/>
        <v>0</v>
      </c>
      <c r="R13" s="26">
        <f t="shared" si="4"/>
        <v>1</v>
      </c>
    </row>
    <row r="14" spans="1:18" x14ac:dyDescent="0.2">
      <c r="A14" s="10" t="s">
        <v>76</v>
      </c>
      <c r="B14" s="11">
        <v>44404667187</v>
      </c>
      <c r="C14" s="10" t="s">
        <v>9</v>
      </c>
      <c r="D14" s="12">
        <v>46358</v>
      </c>
      <c r="E14" s="35">
        <v>40</v>
      </c>
      <c r="F14" s="11">
        <v>2026366015341</v>
      </c>
      <c r="G14" s="10" t="s">
        <v>8</v>
      </c>
      <c r="H14" s="10" t="s">
        <v>20</v>
      </c>
      <c r="J14" s="4"/>
      <c r="K14" s="18"/>
      <c r="L14" s="5"/>
      <c r="M14" s="38" t="s">
        <v>18</v>
      </c>
      <c r="N14" s="26">
        <f t="shared" si="0"/>
        <v>0</v>
      </c>
      <c r="O14" s="26">
        <f t="shared" si="1"/>
        <v>0</v>
      </c>
      <c r="P14" s="26">
        <f t="shared" si="2"/>
        <v>0</v>
      </c>
      <c r="Q14" s="26">
        <f t="shared" si="3"/>
        <v>0</v>
      </c>
      <c r="R14" s="26">
        <f t="shared" si="4"/>
        <v>0</v>
      </c>
    </row>
    <row r="15" spans="1:18" x14ac:dyDescent="0.2">
      <c r="A15" s="13" t="s">
        <v>77</v>
      </c>
      <c r="B15" s="14">
        <v>381759404994</v>
      </c>
      <c r="C15" s="13" t="s">
        <v>11</v>
      </c>
      <c r="D15" s="15">
        <v>46373</v>
      </c>
      <c r="E15" s="34">
        <v>40</v>
      </c>
      <c r="F15" s="14">
        <v>2026366023433</v>
      </c>
      <c r="G15" s="13" t="s">
        <v>37</v>
      </c>
      <c r="H15" s="13" t="s">
        <v>21</v>
      </c>
      <c r="J15" s="6"/>
      <c r="K15" s="78"/>
      <c r="L15" s="5"/>
      <c r="M15" s="38" t="s">
        <v>42</v>
      </c>
      <c r="N15" s="26">
        <f t="shared" si="0"/>
        <v>0</v>
      </c>
      <c r="O15" s="26">
        <f t="shared" si="1"/>
        <v>0</v>
      </c>
      <c r="P15" s="26">
        <f t="shared" si="2"/>
        <v>0</v>
      </c>
      <c r="Q15" s="26">
        <f t="shared" si="3"/>
        <v>0</v>
      </c>
      <c r="R15" s="26">
        <f t="shared" si="4"/>
        <v>0</v>
      </c>
    </row>
    <row r="16" spans="1:18" x14ac:dyDescent="0.2">
      <c r="A16" s="13" t="s">
        <v>77</v>
      </c>
      <c r="B16" s="14">
        <v>954194144307</v>
      </c>
      <c r="C16" s="13" t="s">
        <v>11</v>
      </c>
      <c r="D16" s="15">
        <v>46042</v>
      </c>
      <c r="E16" s="34">
        <v>110</v>
      </c>
      <c r="F16" s="14">
        <v>2027028027702</v>
      </c>
      <c r="G16" s="13" t="s">
        <v>10</v>
      </c>
      <c r="H16" s="13" t="s">
        <v>21</v>
      </c>
      <c r="J16" s="6"/>
      <c r="K16" s="78"/>
      <c r="L16" s="5"/>
      <c r="M16" s="38" t="s">
        <v>43</v>
      </c>
      <c r="N16" s="26">
        <f t="shared" si="0"/>
        <v>3</v>
      </c>
      <c r="O16" s="26">
        <f t="shared" si="1"/>
        <v>2</v>
      </c>
      <c r="P16" s="26">
        <f t="shared" si="2"/>
        <v>1</v>
      </c>
      <c r="Q16" s="26">
        <f t="shared" si="3"/>
        <v>0</v>
      </c>
      <c r="R16" s="26">
        <f t="shared" si="4"/>
        <v>3</v>
      </c>
    </row>
    <row r="17" spans="1:18" x14ac:dyDescent="0.2">
      <c r="A17" s="13" t="s">
        <v>77</v>
      </c>
      <c r="B17" s="14">
        <v>457513044280</v>
      </c>
      <c r="C17" s="13" t="s">
        <v>11</v>
      </c>
      <c r="D17" s="15">
        <v>46338</v>
      </c>
      <c r="E17" s="34">
        <v>110</v>
      </c>
      <c r="F17" s="14">
        <v>2027028028307</v>
      </c>
      <c r="G17" s="13" t="s">
        <v>10</v>
      </c>
      <c r="H17" s="13" t="s">
        <v>21</v>
      </c>
      <c r="J17" s="6"/>
      <c r="K17" s="78"/>
      <c r="L17" s="5"/>
      <c r="M17" s="38" t="s">
        <v>63</v>
      </c>
      <c r="N17" s="26">
        <f t="shared" si="0"/>
        <v>0</v>
      </c>
      <c r="O17" s="26">
        <f t="shared" si="1"/>
        <v>0</v>
      </c>
      <c r="P17" s="26">
        <f t="shared" si="2"/>
        <v>0</v>
      </c>
      <c r="Q17" s="26">
        <f t="shared" si="3"/>
        <v>0</v>
      </c>
      <c r="R17" s="26">
        <f t="shared" si="4"/>
        <v>0</v>
      </c>
    </row>
    <row r="18" spans="1:18" x14ac:dyDescent="0.2">
      <c r="A18" s="7" t="s">
        <v>77</v>
      </c>
      <c r="B18" s="8">
        <v>366858049196</v>
      </c>
      <c r="C18" s="7" t="s">
        <v>9</v>
      </c>
      <c r="D18" s="9">
        <v>46405</v>
      </c>
      <c r="E18" s="33">
        <v>25</v>
      </c>
      <c r="F18" s="8">
        <v>2027030001511</v>
      </c>
      <c r="G18" s="7" t="s">
        <v>16</v>
      </c>
      <c r="H18" s="7" t="s">
        <v>14</v>
      </c>
      <c r="J18" s="6"/>
      <c r="K18" s="79"/>
      <c r="L18" s="5"/>
      <c r="M18" s="38" t="s">
        <v>44</v>
      </c>
      <c r="N18" s="26">
        <f t="shared" si="0"/>
        <v>0</v>
      </c>
      <c r="O18" s="26">
        <f t="shared" si="1"/>
        <v>0</v>
      </c>
      <c r="P18" s="26">
        <f t="shared" si="2"/>
        <v>0</v>
      </c>
      <c r="Q18" s="26">
        <f t="shared" si="3"/>
        <v>0</v>
      </c>
      <c r="R18" s="26">
        <f t="shared" si="4"/>
        <v>0</v>
      </c>
    </row>
    <row r="19" spans="1:18" x14ac:dyDescent="0.2">
      <c r="A19" s="7" t="s">
        <v>77</v>
      </c>
      <c r="B19" s="8">
        <v>281634948293</v>
      </c>
      <c r="C19" s="7" t="s">
        <v>9</v>
      </c>
      <c r="D19" s="9">
        <v>46331</v>
      </c>
      <c r="E19" s="33">
        <v>33.340000000000003</v>
      </c>
      <c r="F19" s="8">
        <v>2027014025354</v>
      </c>
      <c r="G19" s="7" t="s">
        <v>8</v>
      </c>
      <c r="H19" s="7" t="s">
        <v>14</v>
      </c>
      <c r="J19" s="4"/>
      <c r="K19" s="18"/>
      <c r="L19" s="5"/>
      <c r="M19" s="38" t="s">
        <v>45</v>
      </c>
      <c r="N19" s="26">
        <f t="shared" si="0"/>
        <v>1</v>
      </c>
      <c r="O19" s="26">
        <f t="shared" si="1"/>
        <v>1</v>
      </c>
      <c r="P19" s="26">
        <f t="shared" si="2"/>
        <v>0</v>
      </c>
      <c r="Q19" s="26">
        <f t="shared" si="3"/>
        <v>0</v>
      </c>
      <c r="R19" s="26">
        <f t="shared" si="4"/>
        <v>1</v>
      </c>
    </row>
    <row r="20" spans="1:18" x14ac:dyDescent="0.2">
      <c r="A20" s="10" t="s">
        <v>77</v>
      </c>
      <c r="B20" s="11">
        <v>152346075784</v>
      </c>
      <c r="C20" s="10" t="s">
        <v>9</v>
      </c>
      <c r="D20" s="12">
        <v>46321</v>
      </c>
      <c r="E20" s="35">
        <v>28.09</v>
      </c>
      <c r="F20" s="11">
        <v>2027013023580</v>
      </c>
      <c r="G20" s="10" t="s">
        <v>35</v>
      </c>
      <c r="H20" s="10" t="s">
        <v>20</v>
      </c>
      <c r="J20" s="4"/>
      <c r="K20" s="18"/>
      <c r="L20" s="5"/>
      <c r="M20" s="38" t="s">
        <v>64</v>
      </c>
      <c r="N20" s="26">
        <f t="shared" si="0"/>
        <v>1</v>
      </c>
      <c r="O20" s="26">
        <f t="shared" si="1"/>
        <v>1</v>
      </c>
      <c r="P20" s="26">
        <f t="shared" si="2"/>
        <v>0</v>
      </c>
      <c r="Q20" s="26">
        <f t="shared" si="3"/>
        <v>0</v>
      </c>
      <c r="R20" s="26">
        <f t="shared" si="4"/>
        <v>1</v>
      </c>
    </row>
    <row r="21" spans="1:18" x14ac:dyDescent="0.2">
      <c r="A21" s="7" t="s">
        <v>77</v>
      </c>
      <c r="B21" s="8">
        <v>820325193573</v>
      </c>
      <c r="C21" s="7" t="s">
        <v>9</v>
      </c>
      <c r="D21" s="9">
        <v>46327</v>
      </c>
      <c r="E21" s="33">
        <v>316.83999999999997</v>
      </c>
      <c r="F21" s="8">
        <v>2027014025355</v>
      </c>
      <c r="G21" s="7" t="s">
        <v>8</v>
      </c>
      <c r="H21" s="7" t="s">
        <v>14</v>
      </c>
      <c r="J21" s="4"/>
      <c r="K21" s="18"/>
      <c r="L21" s="27"/>
      <c r="M21" s="38" t="s">
        <v>25</v>
      </c>
      <c r="N21" s="26">
        <f t="shared" si="0"/>
        <v>4</v>
      </c>
      <c r="O21" s="26">
        <f t="shared" si="1"/>
        <v>2</v>
      </c>
      <c r="P21" s="26">
        <f t="shared" si="2"/>
        <v>2</v>
      </c>
      <c r="Q21" s="26">
        <f t="shared" si="3"/>
        <v>0</v>
      </c>
      <c r="R21" s="26">
        <f t="shared" si="4"/>
        <v>4</v>
      </c>
    </row>
    <row r="22" spans="1:18" x14ac:dyDescent="0.2">
      <c r="A22" s="10" t="s">
        <v>78</v>
      </c>
      <c r="B22" s="11">
        <v>733822480853</v>
      </c>
      <c r="C22" s="10" t="s">
        <v>9</v>
      </c>
      <c r="D22" s="12">
        <v>46317</v>
      </c>
      <c r="E22" s="35">
        <v>55</v>
      </c>
      <c r="F22" s="11">
        <v>2027027023498</v>
      </c>
      <c r="G22" s="10" t="s">
        <v>8</v>
      </c>
      <c r="H22" s="10" t="s">
        <v>20</v>
      </c>
      <c r="J22" s="4"/>
      <c r="K22" s="18"/>
      <c r="L22" s="27"/>
      <c r="M22" s="38" t="s">
        <v>46</v>
      </c>
      <c r="N22" s="26">
        <f t="shared" si="0"/>
        <v>0</v>
      </c>
      <c r="O22" s="26">
        <f t="shared" si="1"/>
        <v>0</v>
      </c>
      <c r="P22" s="26">
        <f t="shared" si="2"/>
        <v>0</v>
      </c>
      <c r="Q22" s="26">
        <f t="shared" si="3"/>
        <v>0</v>
      </c>
      <c r="R22" s="26">
        <f t="shared" si="4"/>
        <v>0</v>
      </c>
    </row>
    <row r="23" spans="1:18" x14ac:dyDescent="0.2">
      <c r="A23" s="7" t="s">
        <v>78</v>
      </c>
      <c r="B23" s="8">
        <v>545781211803</v>
      </c>
      <c r="C23" s="7" t="s">
        <v>11</v>
      </c>
      <c r="D23" s="9">
        <v>46355</v>
      </c>
      <c r="E23" s="33">
        <v>40</v>
      </c>
      <c r="F23" s="8">
        <v>2027028028455</v>
      </c>
      <c r="G23" s="7" t="s">
        <v>10</v>
      </c>
      <c r="H23" s="7" t="s">
        <v>14</v>
      </c>
      <c r="J23" s="4"/>
      <c r="K23" s="18"/>
      <c r="L23" s="27"/>
      <c r="M23" s="38" t="s">
        <v>47</v>
      </c>
      <c r="N23" s="26">
        <f t="shared" si="0"/>
        <v>0</v>
      </c>
      <c r="O23" s="26">
        <f t="shared" si="1"/>
        <v>0</v>
      </c>
      <c r="P23" s="26">
        <f t="shared" si="2"/>
        <v>0</v>
      </c>
      <c r="Q23" s="26">
        <f t="shared" si="3"/>
        <v>0</v>
      </c>
      <c r="R23" s="26">
        <f t="shared" si="4"/>
        <v>0</v>
      </c>
    </row>
    <row r="24" spans="1:18" x14ac:dyDescent="0.2">
      <c r="A24" s="10" t="s">
        <v>79</v>
      </c>
      <c r="B24" s="11">
        <v>120729540472</v>
      </c>
      <c r="C24" s="10" t="s">
        <v>9</v>
      </c>
      <c r="D24" s="12">
        <v>46326</v>
      </c>
      <c r="E24" s="35">
        <v>50.5</v>
      </c>
      <c r="F24" s="11">
        <v>2027002001481</v>
      </c>
      <c r="G24" s="10" t="s">
        <v>8</v>
      </c>
      <c r="H24" s="10" t="s">
        <v>20</v>
      </c>
      <c r="J24" s="4"/>
      <c r="K24" s="18"/>
      <c r="L24" s="27"/>
      <c r="M24" s="38" t="s">
        <v>48</v>
      </c>
      <c r="N24" s="26">
        <f t="shared" si="0"/>
        <v>0</v>
      </c>
      <c r="O24" s="26">
        <f t="shared" si="1"/>
        <v>0</v>
      </c>
      <c r="P24" s="26">
        <f t="shared" si="2"/>
        <v>0</v>
      </c>
      <c r="Q24" s="26">
        <f t="shared" si="3"/>
        <v>0</v>
      </c>
      <c r="R24" s="26">
        <f t="shared" si="4"/>
        <v>0</v>
      </c>
    </row>
    <row r="25" spans="1:18" x14ac:dyDescent="0.2">
      <c r="A25" s="7" t="s">
        <v>79</v>
      </c>
      <c r="B25" s="8">
        <v>120760023441</v>
      </c>
      <c r="C25" s="7" t="s">
        <v>9</v>
      </c>
      <c r="D25" s="9">
        <v>46347</v>
      </c>
      <c r="E25" s="33">
        <v>50</v>
      </c>
      <c r="F25" s="8">
        <v>2027003014429</v>
      </c>
      <c r="G25" s="7" t="s">
        <v>38</v>
      </c>
      <c r="H25" s="7" t="s">
        <v>14</v>
      </c>
      <c r="J25" s="4"/>
      <c r="K25" s="18"/>
      <c r="L25" s="27"/>
      <c r="M25" s="38" t="s">
        <v>49</v>
      </c>
      <c r="N25" s="26">
        <f t="shared" si="0"/>
        <v>1</v>
      </c>
      <c r="O25" s="26">
        <f t="shared" si="1"/>
        <v>1</v>
      </c>
      <c r="P25" s="26">
        <f t="shared" si="2"/>
        <v>0</v>
      </c>
      <c r="Q25" s="26">
        <f t="shared" si="3"/>
        <v>0</v>
      </c>
      <c r="R25" s="26">
        <f t="shared" si="4"/>
        <v>1</v>
      </c>
    </row>
    <row r="26" spans="1:18" x14ac:dyDescent="0.2">
      <c r="A26" s="10" t="s">
        <v>79</v>
      </c>
      <c r="B26" s="11">
        <v>120777926190</v>
      </c>
      <c r="C26" s="10" t="s">
        <v>9</v>
      </c>
      <c r="D26" s="12">
        <v>46358</v>
      </c>
      <c r="E26" s="35">
        <v>50</v>
      </c>
      <c r="F26" s="11">
        <v>2027007021685</v>
      </c>
      <c r="G26" s="10" t="s">
        <v>8</v>
      </c>
      <c r="H26" s="10" t="s">
        <v>20</v>
      </c>
      <c r="J26" s="4"/>
      <c r="K26" s="18"/>
      <c r="L26" s="27"/>
      <c r="M26" s="38" t="s">
        <v>56</v>
      </c>
      <c r="N26" s="26">
        <f t="shared" si="0"/>
        <v>2</v>
      </c>
      <c r="O26" s="26">
        <f t="shared" si="1"/>
        <v>1</v>
      </c>
      <c r="P26" s="26">
        <f t="shared" si="2"/>
        <v>0</v>
      </c>
      <c r="Q26" s="26">
        <f t="shared" si="3"/>
        <v>1</v>
      </c>
      <c r="R26" s="26">
        <f t="shared" si="4"/>
        <v>2</v>
      </c>
    </row>
    <row r="27" spans="1:18" x14ac:dyDescent="0.2">
      <c r="A27" s="10" t="s">
        <v>79</v>
      </c>
      <c r="B27" s="11">
        <v>120748481204</v>
      </c>
      <c r="C27" s="10" t="s">
        <v>9</v>
      </c>
      <c r="D27" s="12">
        <v>46339</v>
      </c>
      <c r="E27" s="35">
        <v>50</v>
      </c>
      <c r="F27" s="11">
        <v>2027013023611</v>
      </c>
      <c r="G27" s="10" t="s">
        <v>8</v>
      </c>
      <c r="H27" s="10" t="s">
        <v>20</v>
      </c>
      <c r="J27" s="4"/>
      <c r="K27" s="18"/>
      <c r="L27" s="4"/>
      <c r="M27" s="43" t="s">
        <v>29</v>
      </c>
      <c r="N27" s="28">
        <f>SUM($N$2:$N$26)</f>
        <v>123</v>
      </c>
      <c r="O27" s="29">
        <f>SUM($O$2:$O$26)</f>
        <v>74</v>
      </c>
      <c r="P27" s="30">
        <f>SUM($P$2:$P$26)</f>
        <v>25</v>
      </c>
      <c r="Q27" s="31">
        <f>SUM($Q$2:$Q$26)</f>
        <v>24</v>
      </c>
      <c r="R27" s="32">
        <f>SUM($O$27:$Q$27)</f>
        <v>123</v>
      </c>
    </row>
    <row r="28" spans="1:18" x14ac:dyDescent="0.2">
      <c r="A28" s="7" t="s">
        <v>80</v>
      </c>
      <c r="B28" s="8">
        <v>437989481268</v>
      </c>
      <c r="C28" s="7" t="s">
        <v>9</v>
      </c>
      <c r="D28" s="9">
        <v>46383</v>
      </c>
      <c r="E28" s="33">
        <v>40</v>
      </c>
      <c r="F28" s="8">
        <v>2027024021851</v>
      </c>
      <c r="G28" s="7" t="s">
        <v>8</v>
      </c>
      <c r="H28" s="7" t="s">
        <v>14</v>
      </c>
      <c r="K28" s="50"/>
    </row>
    <row r="29" spans="1:18" x14ac:dyDescent="0.2">
      <c r="A29" s="13" t="s">
        <v>81</v>
      </c>
      <c r="B29" s="14">
        <v>196935172218</v>
      </c>
      <c r="C29" s="13" t="s">
        <v>11</v>
      </c>
      <c r="D29" s="15">
        <v>46366</v>
      </c>
      <c r="E29" s="34">
        <v>25</v>
      </c>
      <c r="F29" s="14">
        <v>2027002001570</v>
      </c>
      <c r="G29" s="13" t="s">
        <v>10</v>
      </c>
      <c r="H29" s="13" t="s">
        <v>21</v>
      </c>
    </row>
    <row r="30" spans="1:18" x14ac:dyDescent="0.2">
      <c r="A30" s="13" t="s">
        <v>81</v>
      </c>
      <c r="B30" s="14">
        <v>528825639952</v>
      </c>
      <c r="C30" s="13" t="s">
        <v>11</v>
      </c>
      <c r="D30" s="15">
        <v>46366</v>
      </c>
      <c r="E30" s="34">
        <v>270</v>
      </c>
      <c r="F30" s="14">
        <v>2027002001569</v>
      </c>
      <c r="G30" s="13" t="s">
        <v>10</v>
      </c>
      <c r="H30" s="13" t="s">
        <v>21</v>
      </c>
    </row>
    <row r="31" spans="1:18" x14ac:dyDescent="0.2">
      <c r="A31" s="13" t="s">
        <v>81</v>
      </c>
      <c r="B31" s="14">
        <v>212774793346</v>
      </c>
      <c r="C31" s="13" t="s">
        <v>11</v>
      </c>
      <c r="D31" s="15">
        <v>46369</v>
      </c>
      <c r="E31" s="34">
        <v>28.09</v>
      </c>
      <c r="F31" s="14">
        <v>2027007024682</v>
      </c>
      <c r="G31" s="13" t="s">
        <v>10</v>
      </c>
      <c r="H31" s="13" t="s">
        <v>21</v>
      </c>
      <c r="J31" s="4"/>
      <c r="K31" s="4"/>
      <c r="L31" s="22" t="s">
        <v>28</v>
      </c>
      <c r="M31" s="51">
        <f>SUM($M$33:$M$66)</f>
        <v>123</v>
      </c>
      <c r="N31" s="52">
        <f>SUM($N$33:$N$66)</f>
        <v>5153.32</v>
      </c>
      <c r="O31" s="53">
        <f>SUM($O$33:$O$66)</f>
        <v>2014.6399999999999</v>
      </c>
      <c r="P31" s="54">
        <f>SUM($P$33:$P$66)</f>
        <v>1944.13</v>
      </c>
      <c r="Q31" s="55">
        <f>SUM($N$67:$P$67)</f>
        <v>9112.09</v>
      </c>
      <c r="R31" s="56">
        <f>$N$67/$Q$67</f>
        <v>0.56554753080797049</v>
      </c>
    </row>
    <row r="32" spans="1:18" x14ac:dyDescent="0.2">
      <c r="A32" s="7" t="s">
        <v>81</v>
      </c>
      <c r="B32" s="8">
        <v>530026512817</v>
      </c>
      <c r="C32" s="7" t="s">
        <v>19</v>
      </c>
      <c r="D32" s="9">
        <v>46360</v>
      </c>
      <c r="E32" s="33">
        <v>110</v>
      </c>
      <c r="F32" s="8">
        <v>2027015030754</v>
      </c>
      <c r="G32" s="7" t="s">
        <v>25</v>
      </c>
      <c r="H32" s="7" t="s">
        <v>14</v>
      </c>
      <c r="J32" s="57" t="s">
        <v>65</v>
      </c>
      <c r="K32" s="37" t="s">
        <v>66</v>
      </c>
      <c r="L32" s="22" t="s">
        <v>27</v>
      </c>
      <c r="M32" s="51" t="s">
        <v>50</v>
      </c>
      <c r="N32" s="58" t="s">
        <v>51</v>
      </c>
      <c r="O32" s="59" t="s">
        <v>52</v>
      </c>
      <c r="P32" s="60" t="s">
        <v>54</v>
      </c>
      <c r="Q32" s="61" t="s">
        <v>28</v>
      </c>
      <c r="R32" s="62" t="s">
        <v>55</v>
      </c>
    </row>
    <row r="33" spans="1:18" x14ac:dyDescent="0.2">
      <c r="A33" s="7" t="s">
        <v>81</v>
      </c>
      <c r="B33" s="8">
        <v>119930885501</v>
      </c>
      <c r="C33" s="7" t="s">
        <v>9</v>
      </c>
      <c r="D33" s="9">
        <v>46358</v>
      </c>
      <c r="E33" s="33">
        <v>55</v>
      </c>
      <c r="F33" s="8">
        <v>2027021020185</v>
      </c>
      <c r="G33" s="7" t="s">
        <v>8</v>
      </c>
      <c r="H33" s="7" t="s">
        <v>14</v>
      </c>
      <c r="J33" s="39" t="s">
        <v>135</v>
      </c>
      <c r="K33" s="65" t="s">
        <v>101</v>
      </c>
      <c r="L33" s="38" t="s">
        <v>67</v>
      </c>
      <c r="M33" s="67">
        <f t="shared" ref="M33:M66" si="5">COUNTIF($A$2:$A$976, L33)</f>
        <v>1</v>
      </c>
      <c r="N33" s="63">
        <f t="shared" ref="N33:N66" si="6">SUMIFS($E$2:$E$976, $A$2:$A$976, L33, $H$2:$H$976, "*Credit Accepted*")</f>
        <v>0</v>
      </c>
      <c r="O33" s="63">
        <f t="shared" ref="O33:O66" si="7">SUMIFS($E$2:$E$976, $A$2:$A$976, L33, $H$2:$H$976, "*Credit Declined*")</f>
        <v>0</v>
      </c>
      <c r="P33" s="63">
        <f t="shared" ref="P33:P66" si="8">SUMIFS($E$2:$E$976, $A$2:$A$976, L33, $H$2:$H$976, "*Arbitration*")</f>
        <v>69.83</v>
      </c>
      <c r="Q33" s="63">
        <f>SUM(N33:P33)</f>
        <v>69.83</v>
      </c>
      <c r="R33" s="66">
        <f>N33/Q33</f>
        <v>0</v>
      </c>
    </row>
    <row r="34" spans="1:18" x14ac:dyDescent="0.2">
      <c r="A34" s="10" t="s">
        <v>82</v>
      </c>
      <c r="B34" s="11">
        <v>80721573508</v>
      </c>
      <c r="C34" s="10" t="s">
        <v>9</v>
      </c>
      <c r="D34" s="12">
        <v>46333</v>
      </c>
      <c r="E34" s="35">
        <v>105</v>
      </c>
      <c r="F34" s="11">
        <v>2026366022999</v>
      </c>
      <c r="G34" s="10" t="s">
        <v>8</v>
      </c>
      <c r="H34" s="10" t="s">
        <v>20</v>
      </c>
      <c r="J34" s="39" t="s">
        <v>135</v>
      </c>
      <c r="K34" s="65" t="s">
        <v>102</v>
      </c>
      <c r="L34" s="38" t="s">
        <v>68</v>
      </c>
      <c r="M34" s="67">
        <f t="shared" si="5"/>
        <v>1</v>
      </c>
      <c r="N34" s="63">
        <f t="shared" si="6"/>
        <v>55</v>
      </c>
      <c r="O34" s="63">
        <f t="shared" si="7"/>
        <v>0</v>
      </c>
      <c r="P34" s="63">
        <f t="shared" si="8"/>
        <v>0</v>
      </c>
      <c r="Q34" s="63">
        <f t="shared" ref="Q34:Q66" si="9">SUM(N34:P34)</f>
        <v>55</v>
      </c>
      <c r="R34" s="66">
        <f t="shared" ref="R34:R66" si="10">N34/Q34</f>
        <v>1</v>
      </c>
    </row>
    <row r="35" spans="1:18" x14ac:dyDescent="0.2">
      <c r="A35" s="7" t="s">
        <v>83</v>
      </c>
      <c r="B35" s="8">
        <v>80775367772</v>
      </c>
      <c r="C35" s="7" t="s">
        <v>9</v>
      </c>
      <c r="D35" s="9">
        <v>46365</v>
      </c>
      <c r="E35" s="33">
        <v>59.84</v>
      </c>
      <c r="F35" s="8">
        <v>2027008001455</v>
      </c>
      <c r="G35" s="7" t="s">
        <v>8</v>
      </c>
      <c r="H35" s="7" t="s">
        <v>14</v>
      </c>
      <c r="J35" s="39" t="s">
        <v>135</v>
      </c>
      <c r="K35" s="65" t="s">
        <v>103</v>
      </c>
      <c r="L35" s="38" t="s">
        <v>69</v>
      </c>
      <c r="M35" s="67">
        <f t="shared" si="5"/>
        <v>2</v>
      </c>
      <c r="N35" s="63">
        <f t="shared" si="6"/>
        <v>95</v>
      </c>
      <c r="O35" s="63">
        <f t="shared" si="7"/>
        <v>0</v>
      </c>
      <c r="P35" s="63">
        <f t="shared" si="8"/>
        <v>0</v>
      </c>
      <c r="Q35" s="63">
        <f t="shared" si="9"/>
        <v>95</v>
      </c>
      <c r="R35" s="66">
        <f t="shared" si="10"/>
        <v>1</v>
      </c>
    </row>
    <row r="36" spans="1:18" x14ac:dyDescent="0.2">
      <c r="A36" s="7" t="s">
        <v>83</v>
      </c>
      <c r="B36" s="8">
        <v>80707018839</v>
      </c>
      <c r="C36" s="7" t="s">
        <v>9</v>
      </c>
      <c r="D36" s="9">
        <v>46326</v>
      </c>
      <c r="E36" s="33">
        <v>52.5</v>
      </c>
      <c r="F36" s="8">
        <v>2027010023092</v>
      </c>
      <c r="G36" s="7" t="s">
        <v>8</v>
      </c>
      <c r="H36" s="7" t="s">
        <v>14</v>
      </c>
      <c r="J36" s="39" t="s">
        <v>135</v>
      </c>
      <c r="K36" s="65" t="s">
        <v>104</v>
      </c>
      <c r="L36" s="38" t="s">
        <v>70</v>
      </c>
      <c r="M36" s="67">
        <f t="shared" si="5"/>
        <v>1</v>
      </c>
      <c r="N36" s="63">
        <f t="shared" si="6"/>
        <v>0</v>
      </c>
      <c r="O36" s="63">
        <f t="shared" si="7"/>
        <v>0</v>
      </c>
      <c r="P36" s="63">
        <f t="shared" si="8"/>
        <v>110</v>
      </c>
      <c r="Q36" s="63">
        <f t="shared" si="9"/>
        <v>110</v>
      </c>
      <c r="R36" s="66">
        <f t="shared" si="10"/>
        <v>0</v>
      </c>
    </row>
    <row r="37" spans="1:18" x14ac:dyDescent="0.2">
      <c r="A37" s="7" t="s">
        <v>84</v>
      </c>
      <c r="B37" s="8">
        <v>608251493257</v>
      </c>
      <c r="C37" s="7" t="s">
        <v>9</v>
      </c>
      <c r="D37" s="9">
        <v>46368</v>
      </c>
      <c r="E37" s="33">
        <v>25</v>
      </c>
      <c r="F37" s="8">
        <v>2027003014431</v>
      </c>
      <c r="G37" s="7" t="s">
        <v>8</v>
      </c>
      <c r="H37" s="7" t="s">
        <v>14</v>
      </c>
      <c r="J37" s="39" t="s">
        <v>135</v>
      </c>
      <c r="K37" s="65" t="s">
        <v>105</v>
      </c>
      <c r="L37" s="38" t="s">
        <v>71</v>
      </c>
      <c r="M37" s="67">
        <f t="shared" si="5"/>
        <v>1</v>
      </c>
      <c r="N37" s="63">
        <f t="shared" si="6"/>
        <v>40</v>
      </c>
      <c r="O37" s="63">
        <f t="shared" si="7"/>
        <v>0</v>
      </c>
      <c r="P37" s="63">
        <f t="shared" si="8"/>
        <v>0</v>
      </c>
      <c r="Q37" s="63">
        <f t="shared" si="9"/>
        <v>40</v>
      </c>
      <c r="R37" s="66">
        <f t="shared" si="10"/>
        <v>1</v>
      </c>
    </row>
    <row r="38" spans="1:18" x14ac:dyDescent="0.2">
      <c r="A38" s="7" t="s">
        <v>84</v>
      </c>
      <c r="B38" s="8">
        <v>781646857854</v>
      </c>
      <c r="C38" s="7" t="s">
        <v>11</v>
      </c>
      <c r="D38" s="9">
        <v>46360</v>
      </c>
      <c r="E38" s="33">
        <v>55</v>
      </c>
      <c r="F38" s="8">
        <v>2027002001562</v>
      </c>
      <c r="G38" s="7" t="s">
        <v>10</v>
      </c>
      <c r="H38" s="7" t="s">
        <v>14</v>
      </c>
      <c r="J38" s="39" t="s">
        <v>135</v>
      </c>
      <c r="K38" s="65" t="s">
        <v>106</v>
      </c>
      <c r="L38" s="38" t="s">
        <v>72</v>
      </c>
      <c r="M38" s="67">
        <f t="shared" si="5"/>
        <v>1</v>
      </c>
      <c r="N38" s="63">
        <f t="shared" si="6"/>
        <v>28.09</v>
      </c>
      <c r="O38" s="63">
        <f t="shared" si="7"/>
        <v>0</v>
      </c>
      <c r="P38" s="63">
        <f t="shared" si="8"/>
        <v>0</v>
      </c>
      <c r="Q38" s="63">
        <f t="shared" si="9"/>
        <v>28.09</v>
      </c>
      <c r="R38" s="66">
        <f t="shared" si="10"/>
        <v>1</v>
      </c>
    </row>
    <row r="39" spans="1:18" x14ac:dyDescent="0.2">
      <c r="A39" s="7" t="s">
        <v>84</v>
      </c>
      <c r="B39" s="8">
        <v>546811056200</v>
      </c>
      <c r="C39" s="7" t="s">
        <v>9</v>
      </c>
      <c r="D39" s="9">
        <v>46369</v>
      </c>
      <c r="E39" s="33">
        <v>25</v>
      </c>
      <c r="F39" s="8">
        <v>2027006007004</v>
      </c>
      <c r="G39" s="7" t="s">
        <v>8</v>
      </c>
      <c r="H39" s="7" t="s">
        <v>14</v>
      </c>
      <c r="J39" s="39" t="s">
        <v>135</v>
      </c>
      <c r="K39" s="65" t="s">
        <v>107</v>
      </c>
      <c r="L39" s="38" t="s">
        <v>73</v>
      </c>
      <c r="M39" s="67">
        <f t="shared" si="5"/>
        <v>3</v>
      </c>
      <c r="N39" s="63">
        <f t="shared" si="6"/>
        <v>33.340000000000003</v>
      </c>
      <c r="O39" s="63">
        <f t="shared" si="7"/>
        <v>61</v>
      </c>
      <c r="P39" s="63">
        <f t="shared" si="8"/>
        <v>0</v>
      </c>
      <c r="Q39" s="63">
        <f t="shared" si="9"/>
        <v>94.34</v>
      </c>
      <c r="R39" s="66">
        <f t="shared" si="10"/>
        <v>0.35340258638965444</v>
      </c>
    </row>
    <row r="40" spans="1:18" x14ac:dyDescent="0.2">
      <c r="A40" s="13" t="s">
        <v>84</v>
      </c>
      <c r="B40" s="14">
        <v>800338520109</v>
      </c>
      <c r="C40" s="13" t="s">
        <v>9</v>
      </c>
      <c r="D40" s="15">
        <v>46362</v>
      </c>
      <c r="E40" s="34">
        <v>35.700000000000003</v>
      </c>
      <c r="F40" s="14">
        <v>2027007021834</v>
      </c>
      <c r="G40" s="13" t="s">
        <v>61</v>
      </c>
      <c r="H40" s="13" t="s">
        <v>21</v>
      </c>
      <c r="J40" s="39" t="s">
        <v>135</v>
      </c>
      <c r="K40" s="65" t="s">
        <v>108</v>
      </c>
      <c r="L40" s="38" t="s">
        <v>74</v>
      </c>
      <c r="M40" s="67">
        <f t="shared" si="5"/>
        <v>1</v>
      </c>
      <c r="N40" s="63">
        <f t="shared" si="6"/>
        <v>0</v>
      </c>
      <c r="O40" s="63">
        <f t="shared" si="7"/>
        <v>0</v>
      </c>
      <c r="P40" s="63">
        <f t="shared" si="8"/>
        <v>208.94</v>
      </c>
      <c r="Q40" s="63">
        <f t="shared" si="9"/>
        <v>208.94</v>
      </c>
      <c r="R40" s="66">
        <f t="shared" si="10"/>
        <v>0</v>
      </c>
    </row>
    <row r="41" spans="1:18" x14ac:dyDescent="0.2">
      <c r="A41" s="13" t="s">
        <v>84</v>
      </c>
      <c r="B41" s="14">
        <v>322010754772</v>
      </c>
      <c r="C41" s="13" t="s">
        <v>9</v>
      </c>
      <c r="D41" s="15">
        <v>46362</v>
      </c>
      <c r="E41" s="34">
        <v>35.700000000000003</v>
      </c>
      <c r="F41" s="14">
        <v>2027007021833</v>
      </c>
      <c r="G41" s="13" t="s">
        <v>61</v>
      </c>
      <c r="H41" s="13" t="s">
        <v>21</v>
      </c>
      <c r="J41" s="39" t="s">
        <v>135</v>
      </c>
      <c r="K41" s="65" t="s">
        <v>109</v>
      </c>
      <c r="L41" s="38" t="s">
        <v>75</v>
      </c>
      <c r="M41" s="67">
        <f t="shared" si="5"/>
        <v>1</v>
      </c>
      <c r="N41" s="63">
        <f t="shared" si="6"/>
        <v>0</v>
      </c>
      <c r="O41" s="63">
        <f t="shared" si="7"/>
        <v>82.43</v>
      </c>
      <c r="P41" s="63">
        <f t="shared" si="8"/>
        <v>0</v>
      </c>
      <c r="Q41" s="63">
        <f t="shared" si="9"/>
        <v>82.43</v>
      </c>
      <c r="R41" s="66">
        <f t="shared" si="10"/>
        <v>0</v>
      </c>
    </row>
    <row r="42" spans="1:18" x14ac:dyDescent="0.2">
      <c r="A42" s="7" t="s">
        <v>84</v>
      </c>
      <c r="B42" s="8">
        <v>73657751951</v>
      </c>
      <c r="C42" s="7" t="s">
        <v>11</v>
      </c>
      <c r="D42" s="9">
        <v>46358</v>
      </c>
      <c r="E42" s="33">
        <v>28.09</v>
      </c>
      <c r="F42" s="8">
        <v>2027008001634</v>
      </c>
      <c r="G42" s="7" t="s">
        <v>10</v>
      </c>
      <c r="H42" s="7" t="s">
        <v>14</v>
      </c>
      <c r="J42" s="39" t="s">
        <v>135</v>
      </c>
      <c r="K42" s="65" t="s">
        <v>110</v>
      </c>
      <c r="L42" s="38" t="s">
        <v>76</v>
      </c>
      <c r="M42" s="67">
        <f t="shared" si="5"/>
        <v>1</v>
      </c>
      <c r="N42" s="63">
        <f t="shared" si="6"/>
        <v>0</v>
      </c>
      <c r="O42" s="63">
        <f t="shared" si="7"/>
        <v>40</v>
      </c>
      <c r="P42" s="63">
        <f t="shared" si="8"/>
        <v>0</v>
      </c>
      <c r="Q42" s="63">
        <f t="shared" si="9"/>
        <v>40</v>
      </c>
      <c r="R42" s="66">
        <f t="shared" si="10"/>
        <v>0</v>
      </c>
    </row>
    <row r="43" spans="1:18" x14ac:dyDescent="0.2">
      <c r="A43" s="7" t="s">
        <v>84</v>
      </c>
      <c r="B43" s="8">
        <v>719659165534</v>
      </c>
      <c r="C43" s="7" t="s">
        <v>22</v>
      </c>
      <c r="D43" s="9">
        <v>46341</v>
      </c>
      <c r="E43" s="33">
        <v>55</v>
      </c>
      <c r="F43" s="8">
        <v>2027015011707</v>
      </c>
      <c r="G43" s="7" t="s">
        <v>10</v>
      </c>
      <c r="H43" s="7" t="s">
        <v>14</v>
      </c>
      <c r="J43" s="39" t="s">
        <v>135</v>
      </c>
      <c r="K43" s="65" t="s">
        <v>111</v>
      </c>
      <c r="L43" s="38" t="s">
        <v>77</v>
      </c>
      <c r="M43" s="67">
        <f t="shared" si="5"/>
        <v>7</v>
      </c>
      <c r="N43" s="63">
        <f t="shared" si="6"/>
        <v>375.17999999999995</v>
      </c>
      <c r="O43" s="63">
        <f t="shared" si="7"/>
        <v>28.09</v>
      </c>
      <c r="P43" s="63">
        <f t="shared" si="8"/>
        <v>260</v>
      </c>
      <c r="Q43" s="63">
        <f t="shared" si="9"/>
        <v>663.27</v>
      </c>
      <c r="R43" s="66">
        <f t="shared" si="10"/>
        <v>0.56565199692432944</v>
      </c>
    </row>
    <row r="44" spans="1:18" x14ac:dyDescent="0.2">
      <c r="A44" s="10" t="s">
        <v>85</v>
      </c>
      <c r="B44" s="11">
        <v>353178544256</v>
      </c>
      <c r="C44" s="10" t="s">
        <v>23</v>
      </c>
      <c r="D44" s="12">
        <v>46311</v>
      </c>
      <c r="E44" s="35">
        <v>421.84</v>
      </c>
      <c r="F44" s="11">
        <v>2027016027649</v>
      </c>
      <c r="G44" s="10" t="s">
        <v>25</v>
      </c>
      <c r="H44" s="10" t="s">
        <v>20</v>
      </c>
      <c r="J44" s="39" t="s">
        <v>135</v>
      </c>
      <c r="K44" s="65" t="s">
        <v>112</v>
      </c>
      <c r="L44" s="38" t="s">
        <v>78</v>
      </c>
      <c r="M44" s="67">
        <f t="shared" si="5"/>
        <v>2</v>
      </c>
      <c r="N44" s="63">
        <f t="shared" si="6"/>
        <v>40</v>
      </c>
      <c r="O44" s="63">
        <f t="shared" si="7"/>
        <v>55</v>
      </c>
      <c r="P44" s="63">
        <f t="shared" si="8"/>
        <v>0</v>
      </c>
      <c r="Q44" s="63">
        <f t="shared" si="9"/>
        <v>95</v>
      </c>
      <c r="R44" s="66">
        <f t="shared" si="10"/>
        <v>0.42105263157894735</v>
      </c>
    </row>
    <row r="45" spans="1:18" x14ac:dyDescent="0.2">
      <c r="A45" s="10" t="s">
        <v>86</v>
      </c>
      <c r="B45" s="11">
        <v>457823020614</v>
      </c>
      <c r="C45" s="10" t="s">
        <v>11</v>
      </c>
      <c r="D45" s="12">
        <v>46348</v>
      </c>
      <c r="E45" s="35">
        <v>38.54</v>
      </c>
      <c r="F45" s="11">
        <v>2026366023286</v>
      </c>
      <c r="G45" s="10" t="s">
        <v>12</v>
      </c>
      <c r="H45" s="10" t="s">
        <v>20</v>
      </c>
      <c r="J45" s="39" t="s">
        <v>136</v>
      </c>
      <c r="K45" s="65" t="s">
        <v>113</v>
      </c>
      <c r="L45" s="38" t="s">
        <v>79</v>
      </c>
      <c r="M45" s="67">
        <f t="shared" si="5"/>
        <v>4</v>
      </c>
      <c r="N45" s="63">
        <f t="shared" si="6"/>
        <v>50</v>
      </c>
      <c r="O45" s="63">
        <f t="shared" si="7"/>
        <v>150.5</v>
      </c>
      <c r="P45" s="63">
        <f t="shared" si="8"/>
        <v>0</v>
      </c>
      <c r="Q45" s="63">
        <f t="shared" si="9"/>
        <v>200.5</v>
      </c>
      <c r="R45" s="66">
        <f t="shared" si="10"/>
        <v>0.24937655860349128</v>
      </c>
    </row>
    <row r="46" spans="1:18" x14ac:dyDescent="0.2">
      <c r="A46" s="13" t="s">
        <v>86</v>
      </c>
      <c r="B46" s="14">
        <v>268632599768</v>
      </c>
      <c r="C46" s="13" t="s">
        <v>11</v>
      </c>
      <c r="D46" s="15">
        <v>46353</v>
      </c>
      <c r="E46" s="34">
        <v>110</v>
      </c>
      <c r="F46" s="14">
        <v>2027017020432</v>
      </c>
      <c r="G46" s="13" t="s">
        <v>62</v>
      </c>
      <c r="H46" s="13" t="s">
        <v>21</v>
      </c>
      <c r="J46" s="39" t="s">
        <v>135</v>
      </c>
      <c r="K46" s="65" t="s">
        <v>114</v>
      </c>
      <c r="L46" s="38" t="s">
        <v>80</v>
      </c>
      <c r="M46" s="67">
        <f t="shared" si="5"/>
        <v>1</v>
      </c>
      <c r="N46" s="63">
        <f t="shared" si="6"/>
        <v>40</v>
      </c>
      <c r="O46" s="63">
        <f t="shared" si="7"/>
        <v>0</v>
      </c>
      <c r="P46" s="63">
        <f t="shared" si="8"/>
        <v>0</v>
      </c>
      <c r="Q46" s="63">
        <f t="shared" si="9"/>
        <v>40</v>
      </c>
      <c r="R46" s="66">
        <f t="shared" si="10"/>
        <v>1</v>
      </c>
    </row>
    <row r="47" spans="1:18" x14ac:dyDescent="0.2">
      <c r="A47" s="7" t="s">
        <v>86</v>
      </c>
      <c r="B47" s="8">
        <v>76562970887</v>
      </c>
      <c r="C47" s="7" t="s">
        <v>11</v>
      </c>
      <c r="D47" s="9">
        <v>46356</v>
      </c>
      <c r="E47" s="33">
        <v>110</v>
      </c>
      <c r="F47" s="8">
        <v>2027020019950</v>
      </c>
      <c r="G47" s="7" t="s">
        <v>10</v>
      </c>
      <c r="H47" s="7" t="s">
        <v>14</v>
      </c>
      <c r="J47" s="39" t="s">
        <v>135</v>
      </c>
      <c r="K47" s="65" t="s">
        <v>115</v>
      </c>
      <c r="L47" s="38" t="s">
        <v>81</v>
      </c>
      <c r="M47" s="67">
        <f t="shared" si="5"/>
        <v>5</v>
      </c>
      <c r="N47" s="63">
        <f t="shared" si="6"/>
        <v>165</v>
      </c>
      <c r="O47" s="63">
        <f t="shared" si="7"/>
        <v>0</v>
      </c>
      <c r="P47" s="63">
        <f t="shared" si="8"/>
        <v>323.08999999999997</v>
      </c>
      <c r="Q47" s="63">
        <f t="shared" si="9"/>
        <v>488.09</v>
      </c>
      <c r="R47" s="66">
        <f t="shared" si="10"/>
        <v>0.33805240836730932</v>
      </c>
    </row>
    <row r="48" spans="1:18" x14ac:dyDescent="0.2">
      <c r="A48" s="10" t="s">
        <v>86</v>
      </c>
      <c r="B48" s="11">
        <v>177958047758</v>
      </c>
      <c r="C48" s="10" t="s">
        <v>9</v>
      </c>
      <c r="D48" s="12">
        <v>46368</v>
      </c>
      <c r="E48" s="35">
        <v>44.96</v>
      </c>
      <c r="F48" s="11">
        <v>2027028027509</v>
      </c>
      <c r="G48" s="10" t="s">
        <v>8</v>
      </c>
      <c r="H48" s="10" t="s">
        <v>20</v>
      </c>
      <c r="J48" s="39" t="s">
        <v>135</v>
      </c>
      <c r="K48" s="65" t="s">
        <v>116</v>
      </c>
      <c r="L48" s="38" t="s">
        <v>82</v>
      </c>
      <c r="M48" s="67">
        <f t="shared" si="5"/>
        <v>1</v>
      </c>
      <c r="N48" s="63">
        <f t="shared" si="6"/>
        <v>0</v>
      </c>
      <c r="O48" s="63">
        <f t="shared" si="7"/>
        <v>105</v>
      </c>
      <c r="P48" s="63">
        <f t="shared" si="8"/>
        <v>0</v>
      </c>
      <c r="Q48" s="63">
        <f t="shared" si="9"/>
        <v>105</v>
      </c>
      <c r="R48" s="66">
        <f t="shared" si="10"/>
        <v>0</v>
      </c>
    </row>
    <row r="49" spans="1:18" x14ac:dyDescent="0.2">
      <c r="A49" s="7" t="s">
        <v>86</v>
      </c>
      <c r="B49" s="8">
        <v>41066137162</v>
      </c>
      <c r="C49" s="7" t="s">
        <v>11</v>
      </c>
      <c r="D49" s="9">
        <v>46350</v>
      </c>
      <c r="E49" s="33">
        <v>102.36</v>
      </c>
      <c r="F49" s="8">
        <v>2027008001760</v>
      </c>
      <c r="G49" s="7" t="s">
        <v>10</v>
      </c>
      <c r="H49" s="7" t="s">
        <v>14</v>
      </c>
      <c r="J49" s="39" t="s">
        <v>135</v>
      </c>
      <c r="K49" s="65" t="s">
        <v>117</v>
      </c>
      <c r="L49" s="38" t="s">
        <v>83</v>
      </c>
      <c r="M49" s="67">
        <f t="shared" si="5"/>
        <v>2</v>
      </c>
      <c r="N49" s="63">
        <f t="shared" si="6"/>
        <v>112.34</v>
      </c>
      <c r="O49" s="63">
        <f t="shared" si="7"/>
        <v>0</v>
      </c>
      <c r="P49" s="63">
        <f t="shared" si="8"/>
        <v>0</v>
      </c>
      <c r="Q49" s="63">
        <f t="shared" si="9"/>
        <v>112.34</v>
      </c>
      <c r="R49" s="66">
        <f t="shared" si="10"/>
        <v>1</v>
      </c>
    </row>
    <row r="50" spans="1:18" x14ac:dyDescent="0.2">
      <c r="A50" s="7" t="s">
        <v>87</v>
      </c>
      <c r="B50" s="8">
        <v>120845496361</v>
      </c>
      <c r="C50" s="7" t="s">
        <v>11</v>
      </c>
      <c r="D50" s="9">
        <v>46407</v>
      </c>
      <c r="E50" s="33">
        <v>35</v>
      </c>
      <c r="F50" s="8">
        <v>2027029018520</v>
      </c>
      <c r="G50" s="7" t="s">
        <v>10</v>
      </c>
      <c r="H50" s="7" t="s">
        <v>15</v>
      </c>
      <c r="J50" s="39" t="s">
        <v>137</v>
      </c>
      <c r="K50" s="65" t="s">
        <v>118</v>
      </c>
      <c r="L50" s="38" t="s">
        <v>84</v>
      </c>
      <c r="M50" s="67">
        <f t="shared" si="5"/>
        <v>7</v>
      </c>
      <c r="N50" s="63">
        <f t="shared" si="6"/>
        <v>188.09</v>
      </c>
      <c r="O50" s="63">
        <f t="shared" si="7"/>
        <v>0</v>
      </c>
      <c r="P50" s="63">
        <f t="shared" si="8"/>
        <v>71.400000000000006</v>
      </c>
      <c r="Q50" s="63">
        <f t="shared" si="9"/>
        <v>259.49</v>
      </c>
      <c r="R50" s="66">
        <f t="shared" si="10"/>
        <v>0.72484488804963576</v>
      </c>
    </row>
    <row r="51" spans="1:18" x14ac:dyDescent="0.2">
      <c r="A51" s="7" t="s">
        <v>88</v>
      </c>
      <c r="B51" s="8">
        <v>161761046571</v>
      </c>
      <c r="C51" s="7" t="s">
        <v>11</v>
      </c>
      <c r="D51" s="9">
        <v>46347</v>
      </c>
      <c r="E51" s="33">
        <v>55</v>
      </c>
      <c r="F51" s="8">
        <v>2027002001567</v>
      </c>
      <c r="G51" s="7" t="s">
        <v>10</v>
      </c>
      <c r="H51" s="7" t="s">
        <v>14</v>
      </c>
      <c r="J51" s="39" t="s">
        <v>135</v>
      </c>
      <c r="K51" s="65" t="s">
        <v>119</v>
      </c>
      <c r="L51" s="38" t="s">
        <v>85</v>
      </c>
      <c r="M51" s="67">
        <f t="shared" si="5"/>
        <v>1</v>
      </c>
      <c r="N51" s="63">
        <f t="shared" si="6"/>
        <v>0</v>
      </c>
      <c r="O51" s="63">
        <f t="shared" si="7"/>
        <v>421.84</v>
      </c>
      <c r="P51" s="63">
        <f t="shared" si="8"/>
        <v>0</v>
      </c>
      <c r="Q51" s="63">
        <f t="shared" si="9"/>
        <v>421.84</v>
      </c>
      <c r="R51" s="66">
        <f t="shared" si="10"/>
        <v>0</v>
      </c>
    </row>
    <row r="52" spans="1:18" x14ac:dyDescent="0.2">
      <c r="A52" s="10" t="s">
        <v>88</v>
      </c>
      <c r="B52" s="11">
        <v>364659552991</v>
      </c>
      <c r="C52" s="10" t="s">
        <v>9</v>
      </c>
      <c r="D52" s="12">
        <v>46361</v>
      </c>
      <c r="E52" s="35">
        <v>77.89</v>
      </c>
      <c r="F52" s="11">
        <v>2027027023492</v>
      </c>
      <c r="G52" s="10" t="s">
        <v>8</v>
      </c>
      <c r="H52" s="10" t="s">
        <v>20</v>
      </c>
      <c r="J52" s="39" t="s">
        <v>135</v>
      </c>
      <c r="K52" s="65" t="s">
        <v>120</v>
      </c>
      <c r="L52" s="38" t="s">
        <v>86</v>
      </c>
      <c r="M52" s="67">
        <f t="shared" si="5"/>
        <v>5</v>
      </c>
      <c r="N52" s="63">
        <f t="shared" si="6"/>
        <v>212.36</v>
      </c>
      <c r="O52" s="63">
        <f t="shared" si="7"/>
        <v>83.5</v>
      </c>
      <c r="P52" s="63">
        <f t="shared" si="8"/>
        <v>110</v>
      </c>
      <c r="Q52" s="63">
        <f t="shared" si="9"/>
        <v>405.86</v>
      </c>
      <c r="R52" s="66">
        <f t="shared" si="10"/>
        <v>0.52323461292071161</v>
      </c>
    </row>
    <row r="53" spans="1:18" x14ac:dyDescent="0.2">
      <c r="A53" s="10" t="s">
        <v>88</v>
      </c>
      <c r="B53" s="11">
        <v>135273526266</v>
      </c>
      <c r="C53" s="10" t="s">
        <v>24</v>
      </c>
      <c r="D53" s="12">
        <v>46361</v>
      </c>
      <c r="E53" s="35">
        <v>55</v>
      </c>
      <c r="F53" s="11">
        <v>2027008028834</v>
      </c>
      <c r="G53" s="10" t="s">
        <v>25</v>
      </c>
      <c r="H53" s="10" t="s">
        <v>20</v>
      </c>
      <c r="J53" s="39" t="s">
        <v>135</v>
      </c>
      <c r="K53" s="65" t="s">
        <v>121</v>
      </c>
      <c r="L53" s="38" t="s">
        <v>87</v>
      </c>
      <c r="M53" s="67">
        <f t="shared" si="5"/>
        <v>1</v>
      </c>
      <c r="N53" s="63">
        <f t="shared" si="6"/>
        <v>35</v>
      </c>
      <c r="O53" s="63">
        <f t="shared" si="7"/>
        <v>0</v>
      </c>
      <c r="P53" s="63">
        <f t="shared" si="8"/>
        <v>0</v>
      </c>
      <c r="Q53" s="63">
        <f t="shared" si="9"/>
        <v>35</v>
      </c>
      <c r="R53" s="66">
        <f t="shared" si="10"/>
        <v>1</v>
      </c>
    </row>
    <row r="54" spans="1:18" x14ac:dyDescent="0.2">
      <c r="A54" s="10" t="s">
        <v>89</v>
      </c>
      <c r="B54" s="11">
        <v>283197052033</v>
      </c>
      <c r="C54" s="10" t="s">
        <v>9</v>
      </c>
      <c r="D54" s="12">
        <v>46312</v>
      </c>
      <c r="E54" s="35">
        <v>55</v>
      </c>
      <c r="F54" s="11">
        <v>2027003014411</v>
      </c>
      <c r="G54" s="10" t="s">
        <v>8</v>
      </c>
      <c r="H54" s="10" t="s">
        <v>20</v>
      </c>
      <c r="J54" s="39" t="s">
        <v>135</v>
      </c>
      <c r="K54" s="65" t="s">
        <v>122</v>
      </c>
      <c r="L54" s="38" t="s">
        <v>88</v>
      </c>
      <c r="M54" s="67">
        <f t="shared" si="5"/>
        <v>3</v>
      </c>
      <c r="N54" s="63">
        <f t="shared" si="6"/>
        <v>55</v>
      </c>
      <c r="O54" s="63">
        <f t="shared" si="7"/>
        <v>132.88999999999999</v>
      </c>
      <c r="P54" s="63">
        <f t="shared" si="8"/>
        <v>0</v>
      </c>
      <c r="Q54" s="63">
        <f t="shared" si="9"/>
        <v>187.89</v>
      </c>
      <c r="R54" s="66">
        <f t="shared" si="10"/>
        <v>0.29272446644313166</v>
      </c>
    </row>
    <row r="55" spans="1:18" x14ac:dyDescent="0.2">
      <c r="A55" s="7" t="s">
        <v>89</v>
      </c>
      <c r="B55" s="8">
        <v>132142616933</v>
      </c>
      <c r="C55" s="7" t="s">
        <v>9</v>
      </c>
      <c r="D55" s="9">
        <v>46360</v>
      </c>
      <c r="E55" s="33">
        <v>55</v>
      </c>
      <c r="F55" s="8">
        <v>2027022008953</v>
      </c>
      <c r="G55" s="7" t="s">
        <v>8</v>
      </c>
      <c r="H55" s="7" t="s">
        <v>14</v>
      </c>
      <c r="J55" s="39" t="s">
        <v>135</v>
      </c>
      <c r="K55" s="65" t="s">
        <v>123</v>
      </c>
      <c r="L55" s="38" t="s">
        <v>89</v>
      </c>
      <c r="M55" s="67">
        <f t="shared" si="5"/>
        <v>3</v>
      </c>
      <c r="N55" s="63">
        <f t="shared" si="6"/>
        <v>80</v>
      </c>
      <c r="O55" s="63">
        <f t="shared" si="7"/>
        <v>55</v>
      </c>
      <c r="P55" s="63">
        <f t="shared" si="8"/>
        <v>0</v>
      </c>
      <c r="Q55" s="63">
        <f t="shared" si="9"/>
        <v>135</v>
      </c>
      <c r="R55" s="66">
        <f t="shared" si="10"/>
        <v>0.59259259259259256</v>
      </c>
    </row>
    <row r="56" spans="1:18" x14ac:dyDescent="0.2">
      <c r="A56" s="7" t="s">
        <v>89</v>
      </c>
      <c r="B56" s="8">
        <v>993468804099</v>
      </c>
      <c r="C56" s="7" t="s">
        <v>17</v>
      </c>
      <c r="D56" s="9">
        <v>46372</v>
      </c>
      <c r="E56" s="33">
        <v>25</v>
      </c>
      <c r="F56" s="8">
        <v>2027029031236</v>
      </c>
      <c r="G56" s="7" t="s">
        <v>56</v>
      </c>
      <c r="H56" s="7" t="s">
        <v>14</v>
      </c>
      <c r="J56" s="39" t="s">
        <v>135</v>
      </c>
      <c r="K56" s="65" t="s">
        <v>124</v>
      </c>
      <c r="L56" s="38" t="s">
        <v>90</v>
      </c>
      <c r="M56" s="67">
        <f t="shared" si="5"/>
        <v>19</v>
      </c>
      <c r="N56" s="63">
        <f t="shared" si="6"/>
        <v>1286.2</v>
      </c>
      <c r="O56" s="63">
        <f t="shared" si="7"/>
        <v>405</v>
      </c>
      <c r="P56" s="63">
        <f t="shared" si="8"/>
        <v>0</v>
      </c>
      <c r="Q56" s="63">
        <f t="shared" si="9"/>
        <v>1691.2</v>
      </c>
      <c r="R56" s="66">
        <f t="shared" si="10"/>
        <v>0.76052507095553457</v>
      </c>
    </row>
    <row r="57" spans="1:18" x14ac:dyDescent="0.2">
      <c r="A57" s="7" t="s">
        <v>90</v>
      </c>
      <c r="B57" s="8">
        <v>80819434878</v>
      </c>
      <c r="C57" s="7" t="s">
        <v>9</v>
      </c>
      <c r="D57" s="9">
        <v>46393</v>
      </c>
      <c r="E57" s="33">
        <v>73.5</v>
      </c>
      <c r="F57" s="8">
        <v>2027020019845</v>
      </c>
      <c r="G57" s="7" t="s">
        <v>8</v>
      </c>
      <c r="H57" s="7" t="s">
        <v>14</v>
      </c>
      <c r="J57" s="39" t="s">
        <v>135</v>
      </c>
      <c r="K57" s="65" t="s">
        <v>125</v>
      </c>
      <c r="L57" s="38" t="s">
        <v>91</v>
      </c>
      <c r="M57" s="67">
        <f t="shared" si="5"/>
        <v>23</v>
      </c>
      <c r="N57" s="63">
        <f t="shared" si="6"/>
        <v>774.63</v>
      </c>
      <c r="O57" s="63">
        <f t="shared" si="7"/>
        <v>229.39</v>
      </c>
      <c r="P57" s="63">
        <f t="shared" si="8"/>
        <v>444.49</v>
      </c>
      <c r="Q57" s="63">
        <f t="shared" si="9"/>
        <v>1448.51</v>
      </c>
      <c r="R57" s="66">
        <f t="shared" si="10"/>
        <v>0.53477711579485121</v>
      </c>
    </row>
    <row r="58" spans="1:18" x14ac:dyDescent="0.2">
      <c r="A58" s="7" t="s">
        <v>90</v>
      </c>
      <c r="B58" s="8">
        <v>120756007161</v>
      </c>
      <c r="C58" s="7" t="s">
        <v>9</v>
      </c>
      <c r="D58" s="9">
        <v>46344</v>
      </c>
      <c r="E58" s="33">
        <v>196.6</v>
      </c>
      <c r="F58" s="8">
        <v>2027013023596</v>
      </c>
      <c r="G58" s="7" t="s">
        <v>62</v>
      </c>
      <c r="H58" s="7" t="s">
        <v>14</v>
      </c>
      <c r="J58" s="39" t="s">
        <v>136</v>
      </c>
      <c r="K58" s="65" t="s">
        <v>126</v>
      </c>
      <c r="L58" s="38" t="s">
        <v>92</v>
      </c>
      <c r="M58" s="67">
        <f t="shared" si="5"/>
        <v>3</v>
      </c>
      <c r="N58" s="63">
        <f t="shared" si="6"/>
        <v>165</v>
      </c>
      <c r="O58" s="63">
        <f t="shared" si="7"/>
        <v>0</v>
      </c>
      <c r="P58" s="63">
        <f t="shared" si="8"/>
        <v>92.93</v>
      </c>
      <c r="Q58" s="63">
        <f t="shared" si="9"/>
        <v>257.93</v>
      </c>
      <c r="R58" s="66">
        <f t="shared" si="10"/>
        <v>0.63970844802853488</v>
      </c>
    </row>
    <row r="59" spans="1:18" x14ac:dyDescent="0.2">
      <c r="A59" s="7" t="s">
        <v>90</v>
      </c>
      <c r="B59" s="8">
        <v>120756024549</v>
      </c>
      <c r="C59" s="7" t="s">
        <v>9</v>
      </c>
      <c r="D59" s="9">
        <v>46344</v>
      </c>
      <c r="E59" s="33">
        <v>196.6</v>
      </c>
      <c r="F59" s="8">
        <v>2027013023595</v>
      </c>
      <c r="G59" s="7" t="s">
        <v>8</v>
      </c>
      <c r="H59" s="7" t="s">
        <v>14</v>
      </c>
      <c r="J59" s="39" t="s">
        <v>135</v>
      </c>
      <c r="K59" s="65" t="s">
        <v>127</v>
      </c>
      <c r="L59" s="38" t="s">
        <v>93</v>
      </c>
      <c r="M59" s="67">
        <f t="shared" si="5"/>
        <v>2</v>
      </c>
      <c r="N59" s="63">
        <f t="shared" si="6"/>
        <v>110</v>
      </c>
      <c r="O59" s="63">
        <f t="shared" si="7"/>
        <v>0</v>
      </c>
      <c r="P59" s="63">
        <f t="shared" si="8"/>
        <v>0</v>
      </c>
      <c r="Q59" s="63">
        <f t="shared" si="9"/>
        <v>110</v>
      </c>
      <c r="R59" s="66">
        <f t="shared" si="10"/>
        <v>1</v>
      </c>
    </row>
    <row r="60" spans="1:18" x14ac:dyDescent="0.2">
      <c r="A60" s="7" t="s">
        <v>90</v>
      </c>
      <c r="B60" s="8">
        <v>120765953557</v>
      </c>
      <c r="C60" s="7" t="s">
        <v>9</v>
      </c>
      <c r="D60" s="9">
        <v>46351</v>
      </c>
      <c r="E60" s="33">
        <v>40</v>
      </c>
      <c r="F60" s="8">
        <v>2027021020417</v>
      </c>
      <c r="G60" s="7" t="s">
        <v>61</v>
      </c>
      <c r="H60" s="7" t="s">
        <v>14</v>
      </c>
      <c r="J60" s="39" t="s">
        <v>135</v>
      </c>
      <c r="K60" s="65" t="s">
        <v>128</v>
      </c>
      <c r="L60" s="38" t="s">
        <v>94</v>
      </c>
      <c r="M60" s="67">
        <f t="shared" si="5"/>
        <v>2</v>
      </c>
      <c r="N60" s="63">
        <f t="shared" si="6"/>
        <v>0</v>
      </c>
      <c r="O60" s="63">
        <f t="shared" si="7"/>
        <v>0</v>
      </c>
      <c r="P60" s="63">
        <f t="shared" si="8"/>
        <v>90.78</v>
      </c>
      <c r="Q60" s="63">
        <f t="shared" si="9"/>
        <v>90.78</v>
      </c>
      <c r="R60" s="66">
        <f t="shared" si="10"/>
        <v>0</v>
      </c>
    </row>
    <row r="61" spans="1:18" x14ac:dyDescent="0.2">
      <c r="A61" s="10" t="s">
        <v>90</v>
      </c>
      <c r="B61" s="11">
        <v>120752939727</v>
      </c>
      <c r="C61" s="10" t="s">
        <v>9</v>
      </c>
      <c r="D61" s="12">
        <v>46342</v>
      </c>
      <c r="E61" s="35">
        <v>50</v>
      </c>
      <c r="F61" s="11">
        <v>2027021020427</v>
      </c>
      <c r="G61" s="10" t="s">
        <v>8</v>
      </c>
      <c r="H61" s="10" t="s">
        <v>20</v>
      </c>
      <c r="J61" s="39" t="s">
        <v>137</v>
      </c>
      <c r="K61" s="65" t="s">
        <v>129</v>
      </c>
      <c r="L61" s="38" t="s">
        <v>95</v>
      </c>
      <c r="M61" s="67">
        <f t="shared" si="5"/>
        <v>1</v>
      </c>
      <c r="N61" s="63">
        <f t="shared" si="6"/>
        <v>110</v>
      </c>
      <c r="O61" s="63">
        <f t="shared" si="7"/>
        <v>0</v>
      </c>
      <c r="P61" s="63">
        <f t="shared" si="8"/>
        <v>0</v>
      </c>
      <c r="Q61" s="63">
        <f t="shared" si="9"/>
        <v>110</v>
      </c>
      <c r="R61" s="66">
        <f t="shared" si="10"/>
        <v>1</v>
      </c>
    </row>
    <row r="62" spans="1:18" x14ac:dyDescent="0.2">
      <c r="A62" s="7" t="s">
        <v>90</v>
      </c>
      <c r="B62" s="8">
        <v>120840691169</v>
      </c>
      <c r="C62" s="7" t="s">
        <v>9</v>
      </c>
      <c r="D62" s="9">
        <v>46038</v>
      </c>
      <c r="E62" s="33">
        <v>50</v>
      </c>
      <c r="F62" s="8">
        <v>2027022008907</v>
      </c>
      <c r="G62" s="7" t="s">
        <v>8</v>
      </c>
      <c r="H62" s="7" t="s">
        <v>14</v>
      </c>
      <c r="J62" s="39" t="s">
        <v>135</v>
      </c>
      <c r="K62" s="65" t="s">
        <v>130</v>
      </c>
      <c r="L62" s="38" t="s">
        <v>96</v>
      </c>
      <c r="M62" s="67">
        <f t="shared" si="5"/>
        <v>2</v>
      </c>
      <c r="N62" s="63">
        <f t="shared" si="6"/>
        <v>165</v>
      </c>
      <c r="O62" s="63">
        <f t="shared" si="7"/>
        <v>0</v>
      </c>
      <c r="P62" s="63">
        <f t="shared" si="8"/>
        <v>0</v>
      </c>
      <c r="Q62" s="63">
        <f t="shared" si="9"/>
        <v>165</v>
      </c>
      <c r="R62" s="66">
        <f t="shared" si="10"/>
        <v>1</v>
      </c>
    </row>
    <row r="63" spans="1:18" x14ac:dyDescent="0.2">
      <c r="A63" s="7" t="s">
        <v>90</v>
      </c>
      <c r="B63" s="8">
        <v>80831738587</v>
      </c>
      <c r="C63" s="7" t="s">
        <v>11</v>
      </c>
      <c r="D63" s="9">
        <v>46401</v>
      </c>
      <c r="E63" s="33">
        <v>63</v>
      </c>
      <c r="F63" s="8">
        <v>2027023011634</v>
      </c>
      <c r="G63" s="7" t="s">
        <v>10</v>
      </c>
      <c r="H63" s="7" t="s">
        <v>15</v>
      </c>
      <c r="J63" s="39" t="s">
        <v>136</v>
      </c>
      <c r="K63" s="65" t="s">
        <v>131</v>
      </c>
      <c r="L63" s="38" t="s">
        <v>97</v>
      </c>
      <c r="M63" s="67">
        <f t="shared" si="5"/>
        <v>8</v>
      </c>
      <c r="N63" s="63">
        <f t="shared" si="6"/>
        <v>570</v>
      </c>
      <c r="O63" s="63">
        <f t="shared" si="7"/>
        <v>110</v>
      </c>
      <c r="P63" s="63">
        <f t="shared" si="8"/>
        <v>0</v>
      </c>
      <c r="Q63" s="63">
        <f t="shared" si="9"/>
        <v>680</v>
      </c>
      <c r="R63" s="66">
        <f t="shared" si="10"/>
        <v>0.83823529411764708</v>
      </c>
    </row>
    <row r="64" spans="1:18" x14ac:dyDescent="0.2">
      <c r="A64" s="7" t="s">
        <v>90</v>
      </c>
      <c r="B64" s="8">
        <v>120815988718</v>
      </c>
      <c r="C64" s="7" t="s">
        <v>9</v>
      </c>
      <c r="D64" s="9">
        <v>46376</v>
      </c>
      <c r="E64" s="33">
        <v>50</v>
      </c>
      <c r="F64" s="8">
        <v>2027027023488</v>
      </c>
      <c r="G64" s="7" t="s">
        <v>8</v>
      </c>
      <c r="H64" s="7" t="s">
        <v>14</v>
      </c>
      <c r="J64" s="39" t="s">
        <v>135</v>
      </c>
      <c r="K64" s="65" t="s">
        <v>132</v>
      </c>
      <c r="L64" s="38" t="s">
        <v>98</v>
      </c>
      <c r="M64" s="67">
        <f t="shared" si="5"/>
        <v>2</v>
      </c>
      <c r="N64" s="63">
        <f t="shared" si="6"/>
        <v>120</v>
      </c>
      <c r="O64" s="63">
        <f t="shared" si="7"/>
        <v>0</v>
      </c>
      <c r="P64" s="63">
        <f t="shared" si="8"/>
        <v>55</v>
      </c>
      <c r="Q64" s="63">
        <f t="shared" si="9"/>
        <v>175</v>
      </c>
      <c r="R64" s="66">
        <f t="shared" si="10"/>
        <v>0.68571428571428572</v>
      </c>
    </row>
    <row r="65" spans="1:18" x14ac:dyDescent="0.2">
      <c r="A65" s="7" t="s">
        <v>90</v>
      </c>
      <c r="B65" s="8">
        <v>120842018934</v>
      </c>
      <c r="C65" s="7" t="s">
        <v>11</v>
      </c>
      <c r="D65" s="9">
        <v>46404</v>
      </c>
      <c r="E65" s="33">
        <v>52.5</v>
      </c>
      <c r="F65" s="8">
        <v>2027027023527</v>
      </c>
      <c r="G65" s="7" t="s">
        <v>10</v>
      </c>
      <c r="H65" s="7" t="s">
        <v>14</v>
      </c>
      <c r="J65" s="39" t="s">
        <v>135</v>
      </c>
      <c r="K65" s="65" t="s">
        <v>133</v>
      </c>
      <c r="L65" s="38" t="s">
        <v>99</v>
      </c>
      <c r="M65" s="67">
        <f t="shared" si="5"/>
        <v>2</v>
      </c>
      <c r="N65" s="63">
        <f t="shared" si="6"/>
        <v>110</v>
      </c>
      <c r="O65" s="63">
        <f t="shared" si="7"/>
        <v>55</v>
      </c>
      <c r="P65" s="63">
        <f t="shared" si="8"/>
        <v>0</v>
      </c>
      <c r="Q65" s="63">
        <f t="shared" si="9"/>
        <v>165</v>
      </c>
      <c r="R65" s="66">
        <f t="shared" si="10"/>
        <v>0.66666666666666663</v>
      </c>
    </row>
    <row r="66" spans="1:18" x14ac:dyDescent="0.2">
      <c r="A66" s="10" t="s">
        <v>90</v>
      </c>
      <c r="B66" s="11">
        <v>120815993911</v>
      </c>
      <c r="C66" s="10" t="s">
        <v>9</v>
      </c>
      <c r="D66" s="12">
        <v>46386</v>
      </c>
      <c r="E66" s="35">
        <v>250</v>
      </c>
      <c r="F66" s="11">
        <v>2027027023487</v>
      </c>
      <c r="G66" s="10" t="s">
        <v>8</v>
      </c>
      <c r="H66" s="10" t="s">
        <v>20</v>
      </c>
      <c r="J66" s="39" t="s">
        <v>135</v>
      </c>
      <c r="K66" s="65" t="s">
        <v>134</v>
      </c>
      <c r="L66" s="38" t="s">
        <v>100</v>
      </c>
      <c r="M66" s="67">
        <f t="shared" si="5"/>
        <v>4</v>
      </c>
      <c r="N66" s="63">
        <f t="shared" si="6"/>
        <v>138.09</v>
      </c>
      <c r="O66" s="63">
        <f t="shared" si="7"/>
        <v>0</v>
      </c>
      <c r="P66" s="63">
        <f t="shared" si="8"/>
        <v>107.67</v>
      </c>
      <c r="Q66" s="63">
        <f t="shared" si="9"/>
        <v>245.76</v>
      </c>
      <c r="R66" s="66">
        <f t="shared" si="10"/>
        <v>0.5618896484375</v>
      </c>
    </row>
    <row r="67" spans="1:18" x14ac:dyDescent="0.2">
      <c r="A67" s="7" t="s">
        <v>90</v>
      </c>
      <c r="B67" s="8">
        <v>120846969156</v>
      </c>
      <c r="C67" s="7" t="s">
        <v>9</v>
      </c>
      <c r="D67" s="9">
        <v>46408</v>
      </c>
      <c r="E67" s="33">
        <v>30</v>
      </c>
      <c r="F67" s="8">
        <v>2027028027507</v>
      </c>
      <c r="G67" s="7" t="s">
        <v>8</v>
      </c>
      <c r="H67" s="7" t="s">
        <v>14</v>
      </c>
      <c r="J67" s="4"/>
      <c r="K67" s="4"/>
      <c r="L67" s="22" t="s">
        <v>28</v>
      </c>
      <c r="M67" s="51">
        <f>SUM($M$33:$M$66)</f>
        <v>123</v>
      </c>
      <c r="N67" s="52">
        <f>SUM($N$33:$N$66)</f>
        <v>5153.32</v>
      </c>
      <c r="O67" s="53">
        <f>SUM($O$33:$O$66)</f>
        <v>2014.6399999999999</v>
      </c>
      <c r="P67" s="54">
        <f>SUM($P$33:$P$66)</f>
        <v>1944.13</v>
      </c>
      <c r="Q67" s="55">
        <f>SUM($N$67:$P$67)</f>
        <v>9112.09</v>
      </c>
      <c r="R67" s="64">
        <f>$N$67/$Q$67</f>
        <v>0.56554753080797049</v>
      </c>
    </row>
    <row r="68" spans="1:18" x14ac:dyDescent="0.2">
      <c r="A68" s="7" t="s">
        <v>90</v>
      </c>
      <c r="B68" s="8">
        <v>120843056282</v>
      </c>
      <c r="C68" s="7" t="s">
        <v>17</v>
      </c>
      <c r="D68" s="9">
        <v>46404</v>
      </c>
      <c r="E68" s="33">
        <v>73.5</v>
      </c>
      <c r="F68" s="8">
        <v>2027029030196</v>
      </c>
      <c r="G68" s="7" t="s">
        <v>38</v>
      </c>
      <c r="H68" s="7" t="s">
        <v>14</v>
      </c>
    </row>
    <row r="69" spans="1:18" x14ac:dyDescent="0.2">
      <c r="A69" s="7" t="s">
        <v>90</v>
      </c>
      <c r="B69" s="8">
        <v>120829534718</v>
      </c>
      <c r="C69" s="7" t="s">
        <v>9</v>
      </c>
      <c r="D69" s="9">
        <v>46395</v>
      </c>
      <c r="E69" s="33">
        <v>52.5</v>
      </c>
      <c r="F69" s="8">
        <v>2027028027508</v>
      </c>
      <c r="G69" s="7" t="s">
        <v>8</v>
      </c>
      <c r="H69" s="7" t="s">
        <v>14</v>
      </c>
    </row>
    <row r="70" spans="1:18" x14ac:dyDescent="0.2">
      <c r="A70" s="7" t="s">
        <v>90</v>
      </c>
      <c r="B70" s="8">
        <v>120794293009</v>
      </c>
      <c r="C70" s="7" t="s">
        <v>22</v>
      </c>
      <c r="D70" s="9">
        <v>46369</v>
      </c>
      <c r="E70" s="33">
        <v>115.5</v>
      </c>
      <c r="F70" s="8">
        <v>2027014038249</v>
      </c>
      <c r="G70" s="7" t="s">
        <v>10</v>
      </c>
      <c r="H70" s="7" t="s">
        <v>15</v>
      </c>
    </row>
    <row r="71" spans="1:18" x14ac:dyDescent="0.2">
      <c r="A71" s="10" t="s">
        <v>90</v>
      </c>
      <c r="B71" s="11">
        <v>120746791082</v>
      </c>
      <c r="C71" s="10" t="s">
        <v>9</v>
      </c>
      <c r="D71" s="12">
        <v>46338</v>
      </c>
      <c r="E71" s="35">
        <v>105</v>
      </c>
      <c r="F71" s="11">
        <v>2027010022933</v>
      </c>
      <c r="G71" s="10" t="s">
        <v>35</v>
      </c>
      <c r="H71" s="10" t="s">
        <v>20</v>
      </c>
    </row>
    <row r="72" spans="1:18" x14ac:dyDescent="0.2">
      <c r="A72" s="7" t="s">
        <v>90</v>
      </c>
      <c r="B72" s="8">
        <v>120759116413</v>
      </c>
      <c r="C72" s="7" t="s">
        <v>9</v>
      </c>
      <c r="D72" s="9">
        <v>46346</v>
      </c>
      <c r="E72" s="33">
        <v>52.5</v>
      </c>
      <c r="F72" s="8">
        <v>2027015011376</v>
      </c>
      <c r="G72" s="7" t="s">
        <v>8</v>
      </c>
      <c r="H72" s="7" t="s">
        <v>14</v>
      </c>
    </row>
    <row r="73" spans="1:18" x14ac:dyDescent="0.2">
      <c r="A73" s="7" t="s">
        <v>90</v>
      </c>
      <c r="B73" s="8">
        <v>120741670136</v>
      </c>
      <c r="C73" s="7" t="s">
        <v>9</v>
      </c>
      <c r="D73" s="9">
        <v>46334</v>
      </c>
      <c r="E73" s="33">
        <v>100</v>
      </c>
      <c r="F73" s="8">
        <v>2027014024859</v>
      </c>
      <c r="G73" s="7" t="s">
        <v>8</v>
      </c>
      <c r="H73" s="7" t="s">
        <v>14</v>
      </c>
    </row>
    <row r="74" spans="1:18" x14ac:dyDescent="0.2">
      <c r="A74" s="7" t="s">
        <v>90</v>
      </c>
      <c r="B74" s="8">
        <v>120779663456</v>
      </c>
      <c r="C74" s="7" t="s">
        <v>9</v>
      </c>
      <c r="D74" s="9">
        <v>46359</v>
      </c>
      <c r="E74" s="33">
        <v>110</v>
      </c>
      <c r="F74" s="8">
        <v>2027014025145</v>
      </c>
      <c r="G74" s="7" t="s">
        <v>8</v>
      </c>
      <c r="H74" s="7" t="s">
        <v>14</v>
      </c>
    </row>
    <row r="75" spans="1:18" x14ac:dyDescent="0.2">
      <c r="A75" s="7" t="s">
        <v>90</v>
      </c>
      <c r="B75" s="8">
        <v>120846588554</v>
      </c>
      <c r="C75" s="7" t="s">
        <v>11</v>
      </c>
      <c r="D75" s="9">
        <v>46408</v>
      </c>
      <c r="E75" s="33">
        <v>30</v>
      </c>
      <c r="F75" s="8">
        <v>2027030001551</v>
      </c>
      <c r="G75" s="7" t="s">
        <v>8</v>
      </c>
      <c r="H75" s="7" t="s">
        <v>14</v>
      </c>
    </row>
    <row r="76" spans="1:18" x14ac:dyDescent="0.2">
      <c r="A76" s="7" t="s">
        <v>91</v>
      </c>
      <c r="B76" s="8">
        <v>120767506369</v>
      </c>
      <c r="C76" s="7" t="s">
        <v>9</v>
      </c>
      <c r="D76" s="9">
        <v>46352</v>
      </c>
      <c r="E76" s="33">
        <v>56.74</v>
      </c>
      <c r="F76" s="8">
        <v>2026366015339</v>
      </c>
      <c r="G76" s="7" t="s">
        <v>8</v>
      </c>
      <c r="H76" s="7" t="s">
        <v>14</v>
      </c>
    </row>
    <row r="77" spans="1:18" x14ac:dyDescent="0.2">
      <c r="A77" s="7" t="s">
        <v>91</v>
      </c>
      <c r="B77" s="8">
        <v>120760777094</v>
      </c>
      <c r="C77" s="7" t="s">
        <v>11</v>
      </c>
      <c r="D77" s="9">
        <v>46347</v>
      </c>
      <c r="E77" s="33">
        <v>24</v>
      </c>
      <c r="F77" s="8">
        <v>2026366015608</v>
      </c>
      <c r="G77" s="7" t="s">
        <v>10</v>
      </c>
      <c r="H77" s="7" t="s">
        <v>14</v>
      </c>
    </row>
    <row r="78" spans="1:18" x14ac:dyDescent="0.2">
      <c r="A78" s="13" t="s">
        <v>91</v>
      </c>
      <c r="B78" s="14">
        <v>120806111333</v>
      </c>
      <c r="C78" s="13" t="s">
        <v>13</v>
      </c>
      <c r="D78" s="15">
        <v>46377</v>
      </c>
      <c r="E78" s="34">
        <v>51.99</v>
      </c>
      <c r="F78" s="14">
        <v>2026366015612</v>
      </c>
      <c r="G78" s="13" t="s">
        <v>12</v>
      </c>
      <c r="H78" s="13" t="s">
        <v>21</v>
      </c>
    </row>
    <row r="79" spans="1:18" x14ac:dyDescent="0.2">
      <c r="A79" s="7" t="s">
        <v>91</v>
      </c>
      <c r="B79" s="8">
        <v>120800827089</v>
      </c>
      <c r="C79" s="7" t="s">
        <v>11</v>
      </c>
      <c r="D79" s="9">
        <v>46373</v>
      </c>
      <c r="E79" s="33">
        <v>60</v>
      </c>
      <c r="F79" s="8">
        <v>2027006007069</v>
      </c>
      <c r="G79" s="7" t="s">
        <v>45</v>
      </c>
      <c r="H79" s="7" t="s">
        <v>14</v>
      </c>
    </row>
    <row r="80" spans="1:18" x14ac:dyDescent="0.2">
      <c r="A80" s="7" t="s">
        <v>91</v>
      </c>
      <c r="B80" s="8">
        <v>120794789902</v>
      </c>
      <c r="C80" s="7" t="s">
        <v>9</v>
      </c>
      <c r="D80" s="9">
        <v>46369</v>
      </c>
      <c r="E80" s="33">
        <v>60</v>
      </c>
      <c r="F80" s="8">
        <v>2027006006939</v>
      </c>
      <c r="G80" s="7" t="s">
        <v>8</v>
      </c>
      <c r="H80" s="7" t="s">
        <v>15</v>
      </c>
    </row>
    <row r="81" spans="1:8" x14ac:dyDescent="0.2">
      <c r="A81" s="7" t="s">
        <v>91</v>
      </c>
      <c r="B81" s="8">
        <v>120770058322</v>
      </c>
      <c r="C81" s="7" t="s">
        <v>9</v>
      </c>
      <c r="D81" s="9">
        <v>46354</v>
      </c>
      <c r="E81" s="33">
        <v>100</v>
      </c>
      <c r="F81" s="8">
        <v>2027007021589</v>
      </c>
      <c r="G81" s="7" t="s">
        <v>8</v>
      </c>
      <c r="H81" s="7" t="s">
        <v>14</v>
      </c>
    </row>
    <row r="82" spans="1:8" x14ac:dyDescent="0.2">
      <c r="A82" s="13" t="s">
        <v>91</v>
      </c>
      <c r="B82" s="14">
        <v>80708131029</v>
      </c>
      <c r="C82" s="13" t="s">
        <v>11</v>
      </c>
      <c r="D82" s="15">
        <v>46327</v>
      </c>
      <c r="E82" s="34">
        <v>55</v>
      </c>
      <c r="F82" s="14">
        <v>2027007024678</v>
      </c>
      <c r="G82" s="13" t="s">
        <v>10</v>
      </c>
      <c r="H82" s="13" t="s">
        <v>21</v>
      </c>
    </row>
    <row r="83" spans="1:8" x14ac:dyDescent="0.2">
      <c r="A83" s="13" t="s">
        <v>91</v>
      </c>
      <c r="B83" s="14">
        <v>120765875101</v>
      </c>
      <c r="C83" s="13" t="s">
        <v>9</v>
      </c>
      <c r="D83" s="15">
        <v>46351</v>
      </c>
      <c r="E83" s="34">
        <v>120</v>
      </c>
      <c r="F83" s="14">
        <v>2027002001403</v>
      </c>
      <c r="G83" s="13" t="s">
        <v>16</v>
      </c>
      <c r="H83" s="13" t="s">
        <v>21</v>
      </c>
    </row>
    <row r="84" spans="1:8" x14ac:dyDescent="0.2">
      <c r="A84" s="13" t="s">
        <v>91</v>
      </c>
      <c r="B84" s="14">
        <v>120785133269</v>
      </c>
      <c r="C84" s="13" t="s">
        <v>11</v>
      </c>
      <c r="D84" s="15">
        <v>46362</v>
      </c>
      <c r="E84" s="34">
        <v>60</v>
      </c>
      <c r="F84" s="14">
        <v>2027017020354</v>
      </c>
      <c r="G84" s="13" t="s">
        <v>10</v>
      </c>
      <c r="H84" s="13" t="s">
        <v>21</v>
      </c>
    </row>
    <row r="85" spans="1:8" x14ac:dyDescent="0.2">
      <c r="A85" s="10" t="s">
        <v>91</v>
      </c>
      <c r="B85" s="11">
        <v>120787124945</v>
      </c>
      <c r="C85" s="10" t="s">
        <v>9</v>
      </c>
      <c r="D85" s="12">
        <v>46364</v>
      </c>
      <c r="E85" s="35">
        <v>150</v>
      </c>
      <c r="F85" s="11">
        <v>2027020019841</v>
      </c>
      <c r="G85" s="10" t="s">
        <v>8</v>
      </c>
      <c r="H85" s="10" t="s">
        <v>20</v>
      </c>
    </row>
    <row r="86" spans="1:8" x14ac:dyDescent="0.2">
      <c r="A86" s="7" t="s">
        <v>91</v>
      </c>
      <c r="B86" s="8">
        <v>120806662702</v>
      </c>
      <c r="C86" s="7" t="s">
        <v>9</v>
      </c>
      <c r="D86" s="9">
        <v>46377</v>
      </c>
      <c r="E86" s="33">
        <v>30</v>
      </c>
      <c r="F86" s="8">
        <v>2027020019840</v>
      </c>
      <c r="G86" s="7" t="s">
        <v>8</v>
      </c>
      <c r="H86" s="7" t="s">
        <v>14</v>
      </c>
    </row>
    <row r="87" spans="1:8" x14ac:dyDescent="0.2">
      <c r="A87" s="13" t="s">
        <v>91</v>
      </c>
      <c r="B87" s="14">
        <v>120763532074</v>
      </c>
      <c r="C87" s="13" t="s">
        <v>11</v>
      </c>
      <c r="D87" s="15">
        <v>46349</v>
      </c>
      <c r="E87" s="34">
        <v>105</v>
      </c>
      <c r="F87" s="14">
        <v>2027020019954</v>
      </c>
      <c r="G87" s="13" t="s">
        <v>10</v>
      </c>
      <c r="H87" s="13" t="s">
        <v>21</v>
      </c>
    </row>
    <row r="88" spans="1:8" x14ac:dyDescent="0.2">
      <c r="A88" s="13" t="s">
        <v>91</v>
      </c>
      <c r="B88" s="14">
        <v>120763542119</v>
      </c>
      <c r="C88" s="13" t="s">
        <v>11</v>
      </c>
      <c r="D88" s="15">
        <v>46349</v>
      </c>
      <c r="E88" s="34">
        <v>52.5</v>
      </c>
      <c r="F88" s="14">
        <v>2027020019955</v>
      </c>
      <c r="G88" s="13" t="s">
        <v>10</v>
      </c>
      <c r="H88" s="13" t="s">
        <v>21</v>
      </c>
    </row>
    <row r="89" spans="1:8" x14ac:dyDescent="0.2">
      <c r="A89" s="7" t="s">
        <v>91</v>
      </c>
      <c r="B89" s="8">
        <v>120781440725</v>
      </c>
      <c r="C89" s="7" t="s">
        <v>9</v>
      </c>
      <c r="D89" s="9">
        <v>46360</v>
      </c>
      <c r="E89" s="33">
        <v>20</v>
      </c>
      <c r="F89" s="8">
        <v>2027021020187</v>
      </c>
      <c r="G89" s="7" t="s">
        <v>8</v>
      </c>
      <c r="H89" s="7" t="s">
        <v>14</v>
      </c>
    </row>
    <row r="90" spans="1:8" x14ac:dyDescent="0.2">
      <c r="A90" s="7" t="s">
        <v>91</v>
      </c>
      <c r="B90" s="8">
        <v>120779774894</v>
      </c>
      <c r="C90" s="7" t="s">
        <v>11</v>
      </c>
      <c r="D90" s="9">
        <v>46359</v>
      </c>
      <c r="E90" s="33">
        <v>60</v>
      </c>
      <c r="F90" s="8">
        <v>2027023011637</v>
      </c>
      <c r="G90" s="7" t="s">
        <v>10</v>
      </c>
      <c r="H90" s="7" t="s">
        <v>14</v>
      </c>
    </row>
    <row r="91" spans="1:8" x14ac:dyDescent="0.2">
      <c r="A91" s="7" t="s">
        <v>91</v>
      </c>
      <c r="B91" s="8">
        <v>120790507966</v>
      </c>
      <c r="C91" s="7" t="s">
        <v>11</v>
      </c>
      <c r="D91" s="9">
        <v>46366</v>
      </c>
      <c r="E91" s="33">
        <v>120</v>
      </c>
      <c r="F91" s="8">
        <v>2027023011638</v>
      </c>
      <c r="G91" s="7" t="s">
        <v>10</v>
      </c>
      <c r="H91" s="7" t="s">
        <v>14</v>
      </c>
    </row>
    <row r="92" spans="1:8" x14ac:dyDescent="0.2">
      <c r="A92" s="7" t="s">
        <v>91</v>
      </c>
      <c r="B92" s="8">
        <v>120710594825</v>
      </c>
      <c r="C92" s="7" t="s">
        <v>11</v>
      </c>
      <c r="D92" s="9">
        <v>46316</v>
      </c>
      <c r="E92" s="33">
        <v>29.39</v>
      </c>
      <c r="F92" s="8">
        <v>2027023011630</v>
      </c>
      <c r="G92" s="7" t="s">
        <v>10</v>
      </c>
      <c r="H92" s="7" t="s">
        <v>14</v>
      </c>
    </row>
    <row r="93" spans="1:8" x14ac:dyDescent="0.2">
      <c r="A93" s="10" t="s">
        <v>91</v>
      </c>
      <c r="B93" s="11">
        <v>120746839277</v>
      </c>
      <c r="C93" s="10" t="s">
        <v>9</v>
      </c>
      <c r="D93" s="12">
        <v>46338</v>
      </c>
      <c r="E93" s="35">
        <v>50</v>
      </c>
      <c r="F93" s="11">
        <v>2027022008896</v>
      </c>
      <c r="G93" s="10" t="s">
        <v>8</v>
      </c>
      <c r="H93" s="10" t="s">
        <v>20</v>
      </c>
    </row>
    <row r="94" spans="1:8" x14ac:dyDescent="0.2">
      <c r="A94" s="10" t="s">
        <v>91</v>
      </c>
      <c r="B94" s="11">
        <v>120712554207</v>
      </c>
      <c r="C94" s="10" t="s">
        <v>9</v>
      </c>
      <c r="D94" s="12">
        <v>46317</v>
      </c>
      <c r="E94" s="35">
        <v>29.39</v>
      </c>
      <c r="F94" s="11">
        <v>2027010023087</v>
      </c>
      <c r="G94" s="10" t="s">
        <v>8</v>
      </c>
      <c r="H94" s="10" t="s">
        <v>20</v>
      </c>
    </row>
    <row r="95" spans="1:8" x14ac:dyDescent="0.2">
      <c r="A95" s="7" t="s">
        <v>91</v>
      </c>
      <c r="B95" s="8">
        <v>80794156048</v>
      </c>
      <c r="C95" s="7" t="s">
        <v>17</v>
      </c>
      <c r="D95" s="9">
        <v>46376</v>
      </c>
      <c r="E95" s="33">
        <v>42</v>
      </c>
      <c r="F95" s="8">
        <v>2027024035587</v>
      </c>
      <c r="G95" s="7" t="s">
        <v>61</v>
      </c>
      <c r="H95" s="7" t="s">
        <v>14</v>
      </c>
    </row>
    <row r="96" spans="1:8" x14ac:dyDescent="0.2">
      <c r="A96" s="7" t="s">
        <v>91</v>
      </c>
      <c r="B96" s="8">
        <v>120767694972</v>
      </c>
      <c r="C96" s="7" t="s">
        <v>9</v>
      </c>
      <c r="D96" s="9">
        <v>46352</v>
      </c>
      <c r="E96" s="33">
        <v>60</v>
      </c>
      <c r="F96" s="8">
        <v>2027024022004</v>
      </c>
      <c r="G96" s="7" t="s">
        <v>8</v>
      </c>
      <c r="H96" s="7" t="s">
        <v>14</v>
      </c>
    </row>
    <row r="97" spans="1:8" x14ac:dyDescent="0.2">
      <c r="A97" s="7" t="s">
        <v>91</v>
      </c>
      <c r="B97" s="8">
        <v>120700507946</v>
      </c>
      <c r="C97" s="7" t="s">
        <v>9</v>
      </c>
      <c r="D97" s="9">
        <v>46309</v>
      </c>
      <c r="E97" s="33">
        <v>62.5</v>
      </c>
      <c r="F97" s="8">
        <v>2027027023482</v>
      </c>
      <c r="G97" s="7" t="s">
        <v>37</v>
      </c>
      <c r="H97" s="7" t="s">
        <v>14</v>
      </c>
    </row>
    <row r="98" spans="1:8" x14ac:dyDescent="0.2">
      <c r="A98" s="7" t="s">
        <v>91</v>
      </c>
      <c r="B98" s="8">
        <v>120700513515</v>
      </c>
      <c r="C98" s="7" t="s">
        <v>9</v>
      </c>
      <c r="D98" s="9">
        <v>46309</v>
      </c>
      <c r="E98" s="33">
        <v>50</v>
      </c>
      <c r="F98" s="8">
        <v>2027027023483</v>
      </c>
      <c r="G98" s="7" t="s">
        <v>25</v>
      </c>
      <c r="H98" s="7" t="s">
        <v>14</v>
      </c>
    </row>
    <row r="99" spans="1:8" x14ac:dyDescent="0.2">
      <c r="A99" s="7" t="s">
        <v>92</v>
      </c>
      <c r="B99" s="8">
        <v>264978116668</v>
      </c>
      <c r="C99" s="7" t="s">
        <v>9</v>
      </c>
      <c r="D99" s="9">
        <v>46367</v>
      </c>
      <c r="E99" s="33">
        <v>110</v>
      </c>
      <c r="F99" s="8">
        <v>2027006006938</v>
      </c>
      <c r="G99" s="7" t="s">
        <v>41</v>
      </c>
      <c r="H99" s="7" t="s">
        <v>14</v>
      </c>
    </row>
    <row r="100" spans="1:8" x14ac:dyDescent="0.2">
      <c r="A100" s="7" t="s">
        <v>92</v>
      </c>
      <c r="B100" s="8">
        <v>349467647296</v>
      </c>
      <c r="C100" s="7" t="s">
        <v>22</v>
      </c>
      <c r="D100" s="9">
        <v>46347</v>
      </c>
      <c r="E100" s="33">
        <v>55</v>
      </c>
      <c r="F100" s="8">
        <v>2027015011599</v>
      </c>
      <c r="G100" s="7" t="s">
        <v>49</v>
      </c>
      <c r="H100" s="7" t="s">
        <v>14</v>
      </c>
    </row>
    <row r="101" spans="1:8" x14ac:dyDescent="0.2">
      <c r="A101" s="13" t="s">
        <v>92</v>
      </c>
      <c r="B101" s="14">
        <v>657357938591</v>
      </c>
      <c r="C101" s="13" t="s">
        <v>22</v>
      </c>
      <c r="D101" s="15">
        <v>46348</v>
      </c>
      <c r="E101" s="34">
        <v>92.93</v>
      </c>
      <c r="F101" s="14">
        <v>2027014038245</v>
      </c>
      <c r="G101" s="13" t="s">
        <v>56</v>
      </c>
      <c r="H101" s="13" t="s">
        <v>21</v>
      </c>
    </row>
    <row r="102" spans="1:8" x14ac:dyDescent="0.2">
      <c r="A102" s="7" t="s">
        <v>93</v>
      </c>
      <c r="B102" s="8">
        <v>138799426861</v>
      </c>
      <c r="C102" s="7" t="s">
        <v>22</v>
      </c>
      <c r="D102" s="9">
        <v>46372</v>
      </c>
      <c r="E102" s="33">
        <v>55</v>
      </c>
      <c r="F102" s="8">
        <v>2027016006569</v>
      </c>
      <c r="G102" s="7" t="s">
        <v>43</v>
      </c>
      <c r="H102" s="7" t="s">
        <v>14</v>
      </c>
    </row>
    <row r="103" spans="1:8" x14ac:dyDescent="0.2">
      <c r="A103" s="7" t="s">
        <v>93</v>
      </c>
      <c r="B103" s="8">
        <v>366449091242</v>
      </c>
      <c r="C103" s="7" t="s">
        <v>22</v>
      </c>
      <c r="D103" s="9">
        <v>46323</v>
      </c>
      <c r="E103" s="33">
        <v>55</v>
      </c>
      <c r="F103" s="8">
        <v>2027016006561</v>
      </c>
      <c r="G103" s="7" t="s">
        <v>43</v>
      </c>
      <c r="H103" s="7" t="s">
        <v>14</v>
      </c>
    </row>
    <row r="104" spans="1:8" x14ac:dyDescent="0.2">
      <c r="A104" s="13" t="s">
        <v>94</v>
      </c>
      <c r="B104" s="14">
        <v>728737877783</v>
      </c>
      <c r="C104" s="13" t="s">
        <v>11</v>
      </c>
      <c r="D104" s="15">
        <v>46387</v>
      </c>
      <c r="E104" s="34">
        <v>78.44</v>
      </c>
      <c r="F104" s="14">
        <v>2027028027703</v>
      </c>
      <c r="G104" s="13" t="s">
        <v>10</v>
      </c>
      <c r="H104" s="13" t="s">
        <v>21</v>
      </c>
    </row>
    <row r="105" spans="1:8" x14ac:dyDescent="0.2">
      <c r="A105" s="13" t="s">
        <v>94</v>
      </c>
      <c r="B105" s="14">
        <v>652151586364</v>
      </c>
      <c r="C105" s="13" t="s">
        <v>22</v>
      </c>
      <c r="D105" s="15">
        <v>46279</v>
      </c>
      <c r="E105" s="34">
        <v>12.34</v>
      </c>
      <c r="F105" s="14">
        <v>2027014038194</v>
      </c>
      <c r="G105" s="13" t="s">
        <v>10</v>
      </c>
      <c r="H105" s="13" t="s">
        <v>21</v>
      </c>
    </row>
    <row r="106" spans="1:8" x14ac:dyDescent="0.2">
      <c r="A106" s="7" t="s">
        <v>95</v>
      </c>
      <c r="B106" s="8">
        <v>339997689223</v>
      </c>
      <c r="C106" s="7" t="s">
        <v>9</v>
      </c>
      <c r="D106" s="9">
        <v>46361</v>
      </c>
      <c r="E106" s="33">
        <v>110</v>
      </c>
      <c r="F106" s="8">
        <v>2027008001435</v>
      </c>
      <c r="G106" s="7" t="s">
        <v>8</v>
      </c>
      <c r="H106" s="7" t="s">
        <v>14</v>
      </c>
    </row>
    <row r="107" spans="1:8" x14ac:dyDescent="0.2">
      <c r="A107" s="7" t="s">
        <v>96</v>
      </c>
      <c r="B107" s="8">
        <v>74476642567</v>
      </c>
      <c r="C107" s="7" t="s">
        <v>9</v>
      </c>
      <c r="D107" s="9">
        <v>46361</v>
      </c>
      <c r="E107" s="33">
        <v>55</v>
      </c>
      <c r="F107" s="8">
        <v>2026366023125</v>
      </c>
      <c r="G107" s="7" t="s">
        <v>8</v>
      </c>
      <c r="H107" s="7" t="s">
        <v>14</v>
      </c>
    </row>
    <row r="108" spans="1:8" x14ac:dyDescent="0.2">
      <c r="A108" s="7" t="s">
        <v>96</v>
      </c>
      <c r="B108" s="8">
        <v>767318400276</v>
      </c>
      <c r="C108" s="7" t="s">
        <v>11</v>
      </c>
      <c r="D108" s="9">
        <v>46380</v>
      </c>
      <c r="E108" s="33">
        <v>110</v>
      </c>
      <c r="F108" s="8">
        <v>2027006007081</v>
      </c>
      <c r="G108" s="7" t="s">
        <v>10</v>
      </c>
      <c r="H108" s="7" t="s">
        <v>14</v>
      </c>
    </row>
    <row r="109" spans="1:8" x14ac:dyDescent="0.2">
      <c r="A109" s="7" t="s">
        <v>97</v>
      </c>
      <c r="B109" s="8">
        <v>115358570407</v>
      </c>
      <c r="C109" s="7" t="s">
        <v>11</v>
      </c>
      <c r="D109" s="9">
        <v>46318</v>
      </c>
      <c r="E109" s="33">
        <v>25</v>
      </c>
      <c r="F109" s="8">
        <v>2027007021383</v>
      </c>
      <c r="G109" s="7" t="s">
        <v>10</v>
      </c>
      <c r="H109" s="7" t="s">
        <v>14</v>
      </c>
    </row>
    <row r="110" spans="1:8" x14ac:dyDescent="0.2">
      <c r="A110" s="7" t="s">
        <v>97</v>
      </c>
      <c r="B110" s="8">
        <v>851786074925</v>
      </c>
      <c r="C110" s="7" t="s">
        <v>9</v>
      </c>
      <c r="D110" s="9">
        <v>46366</v>
      </c>
      <c r="E110" s="33">
        <v>270</v>
      </c>
      <c r="F110" s="8">
        <v>2027020019820</v>
      </c>
      <c r="G110" s="7" t="s">
        <v>8</v>
      </c>
      <c r="H110" s="7" t="s">
        <v>14</v>
      </c>
    </row>
    <row r="111" spans="1:8" x14ac:dyDescent="0.2">
      <c r="A111" s="10" t="s">
        <v>97</v>
      </c>
      <c r="B111" s="11">
        <v>869219031424</v>
      </c>
      <c r="C111" s="10" t="s">
        <v>9</v>
      </c>
      <c r="D111" s="12">
        <v>46312</v>
      </c>
      <c r="E111" s="35">
        <v>55</v>
      </c>
      <c r="F111" s="11">
        <v>2027021020413</v>
      </c>
      <c r="G111" s="10" t="s">
        <v>8</v>
      </c>
      <c r="H111" s="10" t="s">
        <v>20</v>
      </c>
    </row>
    <row r="112" spans="1:8" x14ac:dyDescent="0.2">
      <c r="A112" s="10" t="s">
        <v>97</v>
      </c>
      <c r="B112" s="11">
        <v>385386783935</v>
      </c>
      <c r="C112" s="10" t="s">
        <v>9</v>
      </c>
      <c r="D112" s="12">
        <v>46312</v>
      </c>
      <c r="E112" s="35">
        <v>55</v>
      </c>
      <c r="F112" s="11">
        <v>2027021020414</v>
      </c>
      <c r="G112" s="10" t="s">
        <v>8</v>
      </c>
      <c r="H112" s="10" t="s">
        <v>20</v>
      </c>
    </row>
    <row r="113" spans="1:8" x14ac:dyDescent="0.2">
      <c r="A113" s="7" t="s">
        <v>97</v>
      </c>
      <c r="B113" s="8">
        <v>961386187136</v>
      </c>
      <c r="C113" s="7" t="s">
        <v>9</v>
      </c>
      <c r="D113" s="9">
        <v>46345</v>
      </c>
      <c r="E113" s="33">
        <v>55</v>
      </c>
      <c r="F113" s="8">
        <v>2027021020612</v>
      </c>
      <c r="G113" s="7" t="s">
        <v>8</v>
      </c>
      <c r="H113" s="7" t="s">
        <v>14</v>
      </c>
    </row>
    <row r="114" spans="1:8" x14ac:dyDescent="0.2">
      <c r="A114" s="7" t="s">
        <v>97</v>
      </c>
      <c r="B114" s="8">
        <v>448148830621</v>
      </c>
      <c r="C114" s="7" t="s">
        <v>11</v>
      </c>
      <c r="D114" s="9">
        <v>46363</v>
      </c>
      <c r="E114" s="33">
        <v>110</v>
      </c>
      <c r="F114" s="8">
        <v>2027008001762</v>
      </c>
      <c r="G114" s="7" t="s">
        <v>10</v>
      </c>
      <c r="H114" s="7" t="s">
        <v>14</v>
      </c>
    </row>
    <row r="115" spans="1:8" x14ac:dyDescent="0.2">
      <c r="A115" s="7" t="s">
        <v>97</v>
      </c>
      <c r="B115" s="8">
        <v>623396200087</v>
      </c>
      <c r="C115" s="7" t="s">
        <v>11</v>
      </c>
      <c r="D115" s="9">
        <v>46296</v>
      </c>
      <c r="E115" s="33">
        <v>55</v>
      </c>
      <c r="F115" s="8">
        <v>2027008001758</v>
      </c>
      <c r="G115" s="7" t="s">
        <v>10</v>
      </c>
      <c r="H115" s="7" t="s">
        <v>14</v>
      </c>
    </row>
    <row r="116" spans="1:8" x14ac:dyDescent="0.2">
      <c r="A116" s="7" t="s">
        <v>97</v>
      </c>
      <c r="B116" s="8">
        <v>743732331821</v>
      </c>
      <c r="C116" s="7" t="s">
        <v>11</v>
      </c>
      <c r="D116" s="9">
        <v>46296</v>
      </c>
      <c r="E116" s="33">
        <v>55</v>
      </c>
      <c r="F116" s="8">
        <v>2027019000694</v>
      </c>
      <c r="G116" s="7" t="s">
        <v>10</v>
      </c>
      <c r="H116" s="7" t="s">
        <v>14</v>
      </c>
    </row>
    <row r="117" spans="1:8" x14ac:dyDescent="0.2">
      <c r="A117" s="7" t="s">
        <v>98</v>
      </c>
      <c r="B117" s="8">
        <v>80660885977</v>
      </c>
      <c r="C117" s="7" t="s">
        <v>9</v>
      </c>
      <c r="D117" s="9">
        <v>46299</v>
      </c>
      <c r="E117" s="33">
        <v>120</v>
      </c>
      <c r="F117" s="8">
        <v>2027027023507</v>
      </c>
      <c r="G117" s="7" t="s">
        <v>8</v>
      </c>
      <c r="H117" s="7" t="s">
        <v>14</v>
      </c>
    </row>
    <row r="118" spans="1:8" x14ac:dyDescent="0.2">
      <c r="A118" s="13" t="s">
        <v>98</v>
      </c>
      <c r="B118" s="14">
        <v>695226634852</v>
      </c>
      <c r="C118" s="13" t="s">
        <v>22</v>
      </c>
      <c r="D118" s="15">
        <v>46304</v>
      </c>
      <c r="E118" s="34">
        <v>55</v>
      </c>
      <c r="F118" s="14">
        <v>2027015011601</v>
      </c>
      <c r="G118" s="13" t="s">
        <v>10</v>
      </c>
      <c r="H118" s="13" t="s">
        <v>21</v>
      </c>
    </row>
    <row r="119" spans="1:8" x14ac:dyDescent="0.2">
      <c r="A119" s="10" t="s">
        <v>99</v>
      </c>
      <c r="B119" s="11">
        <v>743471637371</v>
      </c>
      <c r="C119" s="10" t="s">
        <v>9</v>
      </c>
      <c r="D119" s="12">
        <v>46358</v>
      </c>
      <c r="E119" s="35">
        <v>55</v>
      </c>
      <c r="F119" s="11">
        <v>2027007021241</v>
      </c>
      <c r="G119" s="10" t="s">
        <v>8</v>
      </c>
      <c r="H119" s="10" t="s">
        <v>20</v>
      </c>
    </row>
    <row r="120" spans="1:8" x14ac:dyDescent="0.2">
      <c r="A120" s="7" t="s">
        <v>99</v>
      </c>
      <c r="B120" s="8">
        <v>103778512624</v>
      </c>
      <c r="C120" s="7" t="s">
        <v>9</v>
      </c>
      <c r="D120" s="9">
        <v>46350</v>
      </c>
      <c r="E120" s="33">
        <v>110</v>
      </c>
      <c r="F120" s="8">
        <v>2027008001451</v>
      </c>
      <c r="G120" s="7" t="s">
        <v>8</v>
      </c>
      <c r="H120" s="7" t="s">
        <v>14</v>
      </c>
    </row>
    <row r="121" spans="1:8" x14ac:dyDescent="0.2">
      <c r="A121" s="13" t="s">
        <v>100</v>
      </c>
      <c r="B121" s="14">
        <v>858017151933</v>
      </c>
      <c r="C121" s="13" t="s">
        <v>11</v>
      </c>
      <c r="D121" s="15">
        <v>46365</v>
      </c>
      <c r="E121" s="34">
        <v>67.67</v>
      </c>
      <c r="F121" s="14">
        <v>2027007024683</v>
      </c>
      <c r="G121" s="13" t="s">
        <v>10</v>
      </c>
      <c r="H121" s="13" t="s">
        <v>21</v>
      </c>
    </row>
    <row r="122" spans="1:8" x14ac:dyDescent="0.2">
      <c r="A122" s="13" t="s">
        <v>100</v>
      </c>
      <c r="B122" s="14">
        <v>802593434058</v>
      </c>
      <c r="C122" s="13" t="s">
        <v>11</v>
      </c>
      <c r="D122" s="15">
        <v>46363</v>
      </c>
      <c r="E122" s="34">
        <v>40</v>
      </c>
      <c r="F122" s="14">
        <v>2027021043207</v>
      </c>
      <c r="G122" s="13" t="s">
        <v>10</v>
      </c>
      <c r="H122" s="13" t="s">
        <v>21</v>
      </c>
    </row>
    <row r="123" spans="1:8" x14ac:dyDescent="0.2">
      <c r="A123" s="7" t="s">
        <v>100</v>
      </c>
      <c r="B123" s="8">
        <v>508828910826</v>
      </c>
      <c r="C123" s="7" t="s">
        <v>11</v>
      </c>
      <c r="D123" s="9">
        <v>46357</v>
      </c>
      <c r="E123" s="33">
        <v>28.09</v>
      </c>
      <c r="F123" s="8">
        <v>2027028028293</v>
      </c>
      <c r="G123" s="24" t="s">
        <v>10</v>
      </c>
      <c r="H123" s="7" t="s">
        <v>14</v>
      </c>
    </row>
    <row r="124" spans="1:8" x14ac:dyDescent="0.2">
      <c r="A124" s="7" t="s">
        <v>100</v>
      </c>
      <c r="B124" s="8">
        <v>108534972888</v>
      </c>
      <c r="C124" s="7" t="s">
        <v>11</v>
      </c>
      <c r="D124" s="9">
        <v>46359</v>
      </c>
      <c r="E124" s="33">
        <v>110</v>
      </c>
      <c r="F124" s="8">
        <v>2027028028295</v>
      </c>
      <c r="G124" s="24" t="s">
        <v>10</v>
      </c>
      <c r="H124" s="7" t="s">
        <v>14</v>
      </c>
    </row>
  </sheetData>
  <conditionalFormatting sqref="A125:H577">
    <cfRule type="expression" dxfId="35" priority="11">
      <formula>$H125="Credit Accepted (Re-Run)"</formula>
    </cfRule>
    <cfRule type="expression" dxfId="34" priority="12">
      <formula>$H125="Arbitration"</formula>
    </cfRule>
    <cfRule type="expression" dxfId="33" priority="13">
      <formula>$H125="Credit Declined"</formula>
    </cfRule>
    <cfRule type="expression" dxfId="32" priority="14">
      <formula>$H125="Credit Accepted"</formula>
    </cfRule>
  </conditionalFormatting>
  <conditionalFormatting sqref="L33:R66">
    <cfRule type="expression" dxfId="31" priority="1">
      <formula>ISERROR($R33)</formula>
    </cfRule>
  </conditionalFormatting>
  <conditionalFormatting sqref="N2:R26">
    <cfRule type="expression" dxfId="30" priority="2">
      <formula>$N2=0</formula>
    </cfRule>
  </conditionalFormatting>
  <dataValidations count="4">
    <dataValidation type="list" allowBlank="1" showInputMessage="1" showErrorMessage="1" sqref="H2:H1048576" xr:uid="{4369D828-E18B-4E01-AD64-DD68F4974AC8}">
      <formula1>"Credit Accepted, Credit Declined, Arbitration, Credit Accepted (Re-Run)"</formula1>
    </dataValidation>
    <dataValidation type="list" allowBlank="1" showInputMessage="1" showErrorMessage="1" sqref="C2:C1048576" xr:uid="{B6F74436-5E31-4D88-B089-E419D03010CE}">
      <formula1>"Visa, MasterCard, Discover, AMEX, Token "</formula1>
    </dataValidation>
    <dataValidation type="list" allowBlank="1" showInputMessage="1" showErrorMessage="1" sqref="G2:G1048576" xr:uid="{7898FA63-0D8B-43B7-A459-797F59933DD1}">
      <formula1>$M$2:$M$26</formula1>
    </dataValidation>
    <dataValidation type="list" allowBlank="1" showInputMessage="1" showErrorMessage="1" sqref="A2:A1048576" xr:uid="{E6778A9D-E7D2-B646-B77C-38EC9FE85B37}">
      <formula1>$L$33:$L$66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D074-AAB0-1A43-B2F4-2E0490B3CEA0}">
  <dimension ref="A1:R146"/>
  <sheetViews>
    <sheetView workbookViewId="0">
      <selection activeCell="L29" sqref="L29"/>
    </sheetView>
  </sheetViews>
  <sheetFormatPr baseColWidth="10" defaultColWidth="8.83203125" defaultRowHeight="15" x14ac:dyDescent="0.2"/>
  <cols>
    <col min="1" max="1" width="31.6640625" customWidth="1"/>
    <col min="2" max="2" width="22" customWidth="1"/>
    <col min="3" max="3" width="13" customWidth="1"/>
    <col min="4" max="4" width="18.6640625" customWidth="1"/>
    <col min="5" max="5" width="13.5" customWidth="1"/>
    <col min="6" max="6" width="24.5" customWidth="1"/>
    <col min="7" max="7" width="33.1640625" customWidth="1"/>
    <col min="8" max="8" width="22.83203125" customWidth="1"/>
    <col min="9" max="9" width="16.1640625" customWidth="1"/>
    <col min="10" max="10" width="17.5" bestFit="1" customWidth="1"/>
    <col min="11" max="11" width="23.1640625" bestFit="1" customWidth="1"/>
    <col min="12" max="12" width="30.5" bestFit="1" customWidth="1"/>
    <col min="13" max="13" width="33.1640625" bestFit="1" customWidth="1"/>
    <col min="14" max="14" width="15" customWidth="1"/>
    <col min="15" max="15" width="15.1640625" customWidth="1"/>
    <col min="16" max="16" width="11.83203125" customWidth="1"/>
    <col min="17" max="17" width="14.5" bestFit="1" customWidth="1"/>
    <col min="18" max="18" width="18" bestFit="1" customWidth="1"/>
  </cols>
  <sheetData>
    <row r="1" spans="1:18" ht="31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68" t="s">
        <v>4</v>
      </c>
      <c r="F1" s="2" t="s">
        <v>5</v>
      </c>
      <c r="G1" s="2" t="s">
        <v>6</v>
      </c>
      <c r="H1" s="1" t="s">
        <v>7</v>
      </c>
      <c r="J1" s="42" t="s">
        <v>57</v>
      </c>
      <c r="K1" s="42" t="s">
        <v>58</v>
      </c>
      <c r="L1" s="5"/>
      <c r="M1" s="43" t="s">
        <v>59</v>
      </c>
      <c r="N1" s="23" t="s">
        <v>29</v>
      </c>
      <c r="O1" s="7" t="s">
        <v>30</v>
      </c>
      <c r="P1" s="10" t="s">
        <v>31</v>
      </c>
      <c r="Q1" s="13" t="s">
        <v>32</v>
      </c>
      <c r="R1" s="25" t="s">
        <v>33</v>
      </c>
    </row>
    <row r="2" spans="1:18" x14ac:dyDescent="0.2">
      <c r="A2" s="38"/>
      <c r="B2" s="4"/>
      <c r="C2" s="4"/>
      <c r="D2" s="4"/>
      <c r="E2" s="4"/>
      <c r="F2" s="4"/>
      <c r="G2" s="4"/>
      <c r="H2" s="4"/>
      <c r="J2" s="23" t="s">
        <v>60</v>
      </c>
      <c r="K2" s="44">
        <f>SUM(E1:E999)</f>
        <v>0</v>
      </c>
      <c r="L2" s="5"/>
      <c r="M2" s="45" t="s">
        <v>61</v>
      </c>
      <c r="N2" s="26">
        <f>COUNTIF($G$2:$G$999, M2)</f>
        <v>0</v>
      </c>
      <c r="O2" s="26">
        <f>COUNTIFS($G$2:$G$999, M2,$H$2:$H$999, "*Credit Accepted*")</f>
        <v>0</v>
      </c>
      <c r="P2" s="26">
        <f>COUNTIFS($G$2:$G$999, M2,$H$2:$H$999, "*Credit Declined*")</f>
        <v>0</v>
      </c>
      <c r="Q2" s="26">
        <f>COUNTIFS($G$2:$G$999, M2,$H$2:$H$999, "*Arbitration*")</f>
        <v>0</v>
      </c>
      <c r="R2" s="26">
        <f>SUM(O2:Q2)</f>
        <v>0</v>
      </c>
    </row>
    <row r="3" spans="1:18" x14ac:dyDescent="0.2">
      <c r="A3" s="38"/>
      <c r="B3" s="4"/>
      <c r="C3" s="4"/>
      <c r="D3" s="4"/>
      <c r="E3" s="4"/>
      <c r="F3" s="4"/>
      <c r="G3" s="4"/>
      <c r="H3" s="4"/>
      <c r="J3" s="4"/>
      <c r="K3" s="18"/>
      <c r="L3" s="5"/>
      <c r="M3" s="38" t="s">
        <v>8</v>
      </c>
      <c r="N3" s="26">
        <f t="shared" ref="N3:N26" si="0">COUNTIF($G$2:$G$999, M3)</f>
        <v>0</v>
      </c>
      <c r="O3" s="26">
        <f t="shared" ref="O3:O26" si="1">COUNTIFS($G$2:$G$999, M3,$H$2:$H$999, "*Credit Accepted*")</f>
        <v>0</v>
      </c>
      <c r="P3" s="26">
        <f t="shared" ref="P3:P26" si="2">COUNTIFS($G$2:$G$999, M3,$H$2:$H$999, "*Credit Declined*")</f>
        <v>0</v>
      </c>
      <c r="Q3" s="26">
        <f t="shared" ref="Q3:Q26" si="3">COUNTIFS($G$2:$G$999, M3,$H$2:$H$999, "*Arbitration*")</f>
        <v>0</v>
      </c>
      <c r="R3" s="26">
        <f t="shared" ref="R3:R26" si="4">SUM(O3:Q3)</f>
        <v>0</v>
      </c>
    </row>
    <row r="4" spans="1:18" x14ac:dyDescent="0.2">
      <c r="A4" s="38"/>
      <c r="B4" s="4"/>
      <c r="C4" s="4"/>
      <c r="D4" s="4"/>
      <c r="E4" s="4"/>
      <c r="F4" s="4"/>
      <c r="G4" s="4"/>
      <c r="H4" s="4"/>
      <c r="J4" s="7" t="s">
        <v>30</v>
      </c>
      <c r="K4" s="46">
        <f>SUMIF(H1:H999, "*Credit Accepted*",E1:E999)</f>
        <v>0</v>
      </c>
      <c r="L4" s="5"/>
      <c r="M4" s="38" t="s">
        <v>10</v>
      </c>
      <c r="N4" s="26">
        <f t="shared" si="0"/>
        <v>0</v>
      </c>
      <c r="O4" s="26">
        <f t="shared" si="1"/>
        <v>0</v>
      </c>
      <c r="P4" s="26">
        <f t="shared" si="2"/>
        <v>0</v>
      </c>
      <c r="Q4" s="26">
        <f t="shared" si="3"/>
        <v>0</v>
      </c>
      <c r="R4" s="26">
        <f t="shared" si="4"/>
        <v>0</v>
      </c>
    </row>
    <row r="5" spans="1:18" x14ac:dyDescent="0.2">
      <c r="A5" s="38"/>
      <c r="B5" s="4"/>
      <c r="C5" s="4"/>
      <c r="D5" s="4"/>
      <c r="E5" s="4"/>
      <c r="F5" s="4"/>
      <c r="G5" s="4"/>
      <c r="H5" s="4"/>
      <c r="J5" s="10" t="s">
        <v>31</v>
      </c>
      <c r="K5" s="47">
        <f>SUMIF(H1:H999, "*Credit Declined*",E1:E999)</f>
        <v>0</v>
      </c>
      <c r="L5" s="5"/>
      <c r="M5" s="38" t="s">
        <v>16</v>
      </c>
      <c r="N5" s="26">
        <f t="shared" si="0"/>
        <v>0</v>
      </c>
      <c r="O5" s="26">
        <f t="shared" si="1"/>
        <v>0</v>
      </c>
      <c r="P5" s="26">
        <f t="shared" si="2"/>
        <v>0</v>
      </c>
      <c r="Q5" s="26">
        <f t="shared" si="3"/>
        <v>0</v>
      </c>
      <c r="R5" s="26">
        <f t="shared" si="4"/>
        <v>0</v>
      </c>
    </row>
    <row r="6" spans="1:18" x14ac:dyDescent="0.2">
      <c r="A6" s="6"/>
      <c r="B6" s="4"/>
      <c r="C6" s="4"/>
      <c r="D6" s="4"/>
      <c r="E6" s="4"/>
      <c r="F6" s="4"/>
      <c r="G6" s="4"/>
      <c r="H6" s="4"/>
      <c r="J6" s="13" t="s">
        <v>32</v>
      </c>
      <c r="K6" s="48">
        <f>SUMIF(H1:H999, "*Arbitration*",E1:E999)</f>
        <v>0</v>
      </c>
      <c r="L6" s="5"/>
      <c r="M6" s="38" t="s">
        <v>35</v>
      </c>
      <c r="N6" s="26">
        <f t="shared" si="0"/>
        <v>0</v>
      </c>
      <c r="O6" s="26">
        <f t="shared" si="1"/>
        <v>0</v>
      </c>
      <c r="P6" s="26">
        <f t="shared" si="2"/>
        <v>0</v>
      </c>
      <c r="Q6" s="26">
        <f t="shared" si="3"/>
        <v>0</v>
      </c>
      <c r="R6" s="26">
        <f t="shared" si="4"/>
        <v>0</v>
      </c>
    </row>
    <row r="7" spans="1:18" x14ac:dyDescent="0.2">
      <c r="A7" s="38"/>
      <c r="B7" s="4"/>
      <c r="C7" s="4"/>
      <c r="D7" s="4"/>
      <c r="E7" s="4"/>
      <c r="F7" s="4"/>
      <c r="G7" s="4"/>
      <c r="H7" s="4"/>
      <c r="J7" s="4"/>
      <c r="K7" s="18"/>
      <c r="L7" s="5"/>
      <c r="M7" s="38" t="s">
        <v>12</v>
      </c>
      <c r="N7" s="26">
        <f t="shared" si="0"/>
        <v>0</v>
      </c>
      <c r="O7" s="26">
        <f t="shared" si="1"/>
        <v>0</v>
      </c>
      <c r="P7" s="26">
        <f t="shared" si="2"/>
        <v>0</v>
      </c>
      <c r="Q7" s="26">
        <f t="shared" si="3"/>
        <v>0</v>
      </c>
      <c r="R7" s="26">
        <f t="shared" si="4"/>
        <v>0</v>
      </c>
    </row>
    <row r="8" spans="1:18" x14ac:dyDescent="0.2">
      <c r="A8" s="38"/>
      <c r="B8" s="4"/>
      <c r="C8" s="4"/>
      <c r="D8" s="4"/>
      <c r="E8" s="4"/>
      <c r="F8" s="4"/>
      <c r="G8" s="4"/>
      <c r="H8" s="4"/>
      <c r="J8" s="4"/>
      <c r="K8" s="18"/>
      <c r="L8" s="5"/>
      <c r="M8" s="38" t="s">
        <v>37</v>
      </c>
      <c r="N8" s="26">
        <f t="shared" si="0"/>
        <v>0</v>
      </c>
      <c r="O8" s="26">
        <f t="shared" si="1"/>
        <v>0</v>
      </c>
      <c r="P8" s="26">
        <f t="shared" si="2"/>
        <v>0</v>
      </c>
      <c r="Q8" s="26">
        <f t="shared" si="3"/>
        <v>0</v>
      </c>
      <c r="R8" s="26">
        <f t="shared" si="4"/>
        <v>0</v>
      </c>
    </row>
    <row r="9" spans="1:18" x14ac:dyDescent="0.2">
      <c r="A9" s="38"/>
      <c r="B9" s="4"/>
      <c r="C9" s="4"/>
      <c r="D9" s="4"/>
      <c r="E9" s="4"/>
      <c r="F9" s="4"/>
      <c r="G9" s="4"/>
      <c r="H9" s="4"/>
      <c r="J9" s="40" t="s">
        <v>34</v>
      </c>
      <c r="K9" s="49" t="e">
        <f>K4/K2</f>
        <v>#DIV/0!</v>
      </c>
      <c r="L9" s="5"/>
      <c r="M9" s="38" t="s">
        <v>62</v>
      </c>
      <c r="N9" s="26">
        <f t="shared" si="0"/>
        <v>0</v>
      </c>
      <c r="O9" s="26">
        <f t="shared" si="1"/>
        <v>0</v>
      </c>
      <c r="P9" s="26">
        <f t="shared" si="2"/>
        <v>0</v>
      </c>
      <c r="Q9" s="26">
        <f t="shared" si="3"/>
        <v>0</v>
      </c>
      <c r="R9" s="26">
        <f t="shared" si="4"/>
        <v>0</v>
      </c>
    </row>
    <row r="10" spans="1:18" x14ac:dyDescent="0.2">
      <c r="A10" s="38"/>
      <c r="B10" s="4"/>
      <c r="C10" s="4"/>
      <c r="D10" s="4"/>
      <c r="E10" s="4"/>
      <c r="F10" s="4"/>
      <c r="G10" s="4"/>
      <c r="H10" s="4"/>
      <c r="J10" s="4"/>
      <c r="K10" s="18"/>
      <c r="L10" s="5"/>
      <c r="M10" s="38" t="s">
        <v>38</v>
      </c>
      <c r="N10" s="26">
        <f t="shared" si="0"/>
        <v>0</v>
      </c>
      <c r="O10" s="26">
        <f t="shared" si="1"/>
        <v>0</v>
      </c>
      <c r="P10" s="26">
        <f t="shared" si="2"/>
        <v>0</v>
      </c>
      <c r="Q10" s="26">
        <f t="shared" si="3"/>
        <v>0</v>
      </c>
      <c r="R10" s="26">
        <f t="shared" si="4"/>
        <v>0</v>
      </c>
    </row>
    <row r="11" spans="1:18" x14ac:dyDescent="0.2">
      <c r="A11" s="38"/>
      <c r="B11" s="4"/>
      <c r="C11" s="4"/>
      <c r="D11" s="4"/>
      <c r="E11" s="4"/>
      <c r="F11" s="4"/>
      <c r="G11" s="4"/>
      <c r="H11" s="4"/>
      <c r="J11" s="36" t="s">
        <v>36</v>
      </c>
      <c r="K11" s="41">
        <f>K2-(K4+K5+K6)</f>
        <v>0</v>
      </c>
      <c r="L11" s="5"/>
      <c r="M11" s="38" t="s">
        <v>39</v>
      </c>
      <c r="N11" s="26">
        <f t="shared" si="0"/>
        <v>0</v>
      </c>
      <c r="O11" s="26">
        <f t="shared" si="1"/>
        <v>0</v>
      </c>
      <c r="P11" s="26">
        <f t="shared" si="2"/>
        <v>0</v>
      </c>
      <c r="Q11" s="26">
        <f t="shared" si="3"/>
        <v>0</v>
      </c>
      <c r="R11" s="26">
        <f t="shared" si="4"/>
        <v>0</v>
      </c>
    </row>
    <row r="12" spans="1:18" x14ac:dyDescent="0.2">
      <c r="A12" s="38"/>
      <c r="B12" s="4"/>
      <c r="C12" s="4"/>
      <c r="D12" s="4"/>
      <c r="E12" s="4"/>
      <c r="F12" s="4"/>
      <c r="G12" s="4"/>
      <c r="H12" s="4"/>
      <c r="J12" s="4"/>
      <c r="K12" s="18"/>
      <c r="L12" s="5"/>
      <c r="M12" s="38" t="s">
        <v>40</v>
      </c>
      <c r="N12" s="26">
        <f t="shared" si="0"/>
        <v>0</v>
      </c>
      <c r="O12" s="26">
        <f t="shared" si="1"/>
        <v>0</v>
      </c>
      <c r="P12" s="26">
        <f t="shared" si="2"/>
        <v>0</v>
      </c>
      <c r="Q12" s="26">
        <f t="shared" si="3"/>
        <v>0</v>
      </c>
      <c r="R12" s="26">
        <f t="shared" si="4"/>
        <v>0</v>
      </c>
    </row>
    <row r="13" spans="1:18" x14ac:dyDescent="0.2">
      <c r="A13" s="38"/>
      <c r="B13" s="4"/>
      <c r="C13" s="4"/>
      <c r="D13" s="4"/>
      <c r="E13" s="4"/>
      <c r="F13" s="4"/>
      <c r="G13" s="4"/>
      <c r="H13" s="4"/>
      <c r="J13" s="4"/>
      <c r="K13" s="18"/>
      <c r="L13" s="5"/>
      <c r="M13" s="38" t="s">
        <v>41</v>
      </c>
      <c r="N13" s="26">
        <f t="shared" si="0"/>
        <v>0</v>
      </c>
      <c r="O13" s="26">
        <f t="shared" si="1"/>
        <v>0</v>
      </c>
      <c r="P13" s="26">
        <f t="shared" si="2"/>
        <v>0</v>
      </c>
      <c r="Q13" s="26">
        <f t="shared" si="3"/>
        <v>0</v>
      </c>
      <c r="R13" s="26">
        <f t="shared" si="4"/>
        <v>0</v>
      </c>
    </row>
    <row r="14" spans="1:18" x14ac:dyDescent="0.2">
      <c r="A14" s="38"/>
      <c r="B14" s="4"/>
      <c r="C14" s="4"/>
      <c r="D14" s="4"/>
      <c r="E14" s="4"/>
      <c r="F14" s="4"/>
      <c r="G14" s="4"/>
      <c r="H14" s="4"/>
      <c r="J14" s="4"/>
      <c r="K14" s="18"/>
      <c r="L14" s="5"/>
      <c r="M14" s="38" t="s">
        <v>18</v>
      </c>
      <c r="N14" s="26">
        <f t="shared" si="0"/>
        <v>0</v>
      </c>
      <c r="O14" s="26">
        <f t="shared" si="1"/>
        <v>0</v>
      </c>
      <c r="P14" s="26">
        <f t="shared" si="2"/>
        <v>0</v>
      </c>
      <c r="Q14" s="26">
        <f t="shared" si="3"/>
        <v>0</v>
      </c>
      <c r="R14" s="26">
        <f t="shared" si="4"/>
        <v>0</v>
      </c>
    </row>
    <row r="15" spans="1:18" x14ac:dyDescent="0.2">
      <c r="A15" s="6"/>
      <c r="B15" s="4"/>
      <c r="C15" s="4"/>
      <c r="D15" s="4"/>
      <c r="E15" s="4"/>
      <c r="F15" s="4"/>
      <c r="G15" s="4"/>
      <c r="H15" s="4"/>
      <c r="J15" s="6"/>
      <c r="K15" s="78"/>
      <c r="L15" s="5"/>
      <c r="M15" s="38" t="s">
        <v>42</v>
      </c>
      <c r="N15" s="26">
        <f t="shared" si="0"/>
        <v>0</v>
      </c>
      <c r="O15" s="26">
        <f t="shared" si="1"/>
        <v>0</v>
      </c>
      <c r="P15" s="26">
        <f t="shared" si="2"/>
        <v>0</v>
      </c>
      <c r="Q15" s="26">
        <f t="shared" si="3"/>
        <v>0</v>
      </c>
      <c r="R15" s="26">
        <f t="shared" si="4"/>
        <v>0</v>
      </c>
    </row>
    <row r="16" spans="1:18" x14ac:dyDescent="0.2">
      <c r="A16" s="38"/>
      <c r="B16" s="4"/>
      <c r="C16" s="4"/>
      <c r="D16" s="4"/>
      <c r="E16" s="4"/>
      <c r="F16" s="4"/>
      <c r="G16" s="4"/>
      <c r="H16" s="4"/>
      <c r="J16" s="6"/>
      <c r="K16" s="78"/>
      <c r="L16" s="5"/>
      <c r="M16" s="38" t="s">
        <v>43</v>
      </c>
      <c r="N16" s="26">
        <f t="shared" si="0"/>
        <v>0</v>
      </c>
      <c r="O16" s="26">
        <f t="shared" si="1"/>
        <v>0</v>
      </c>
      <c r="P16" s="26">
        <f t="shared" si="2"/>
        <v>0</v>
      </c>
      <c r="Q16" s="26">
        <f t="shared" si="3"/>
        <v>0</v>
      </c>
      <c r="R16" s="26">
        <f t="shared" si="4"/>
        <v>0</v>
      </c>
    </row>
    <row r="17" spans="1:18" x14ac:dyDescent="0.2">
      <c r="A17" s="6"/>
      <c r="B17" s="4"/>
      <c r="C17" s="4"/>
      <c r="D17" s="4"/>
      <c r="E17" s="4"/>
      <c r="F17" s="4"/>
      <c r="G17" s="4"/>
      <c r="H17" s="4"/>
      <c r="J17" s="6"/>
      <c r="K17" s="78"/>
      <c r="L17" s="5"/>
      <c r="M17" s="38" t="s">
        <v>63</v>
      </c>
      <c r="N17" s="26">
        <f t="shared" si="0"/>
        <v>0</v>
      </c>
      <c r="O17" s="26">
        <f t="shared" si="1"/>
        <v>0</v>
      </c>
      <c r="P17" s="26">
        <f t="shared" si="2"/>
        <v>0</v>
      </c>
      <c r="Q17" s="26">
        <f t="shared" si="3"/>
        <v>0</v>
      </c>
      <c r="R17" s="26">
        <f t="shared" si="4"/>
        <v>0</v>
      </c>
    </row>
    <row r="18" spans="1:18" x14ac:dyDescent="0.2">
      <c r="A18" s="38"/>
      <c r="B18" s="4"/>
      <c r="C18" s="4"/>
      <c r="D18" s="4"/>
      <c r="E18" s="4"/>
      <c r="F18" s="4"/>
      <c r="G18" s="4"/>
      <c r="H18" s="4"/>
      <c r="J18" s="6"/>
      <c r="K18" s="79"/>
      <c r="L18" s="5"/>
      <c r="M18" s="38" t="s">
        <v>44</v>
      </c>
      <c r="N18" s="26">
        <f t="shared" si="0"/>
        <v>0</v>
      </c>
      <c r="O18" s="26">
        <f t="shared" si="1"/>
        <v>0</v>
      </c>
      <c r="P18" s="26">
        <f t="shared" si="2"/>
        <v>0</v>
      </c>
      <c r="Q18" s="26">
        <f t="shared" si="3"/>
        <v>0</v>
      </c>
      <c r="R18" s="26">
        <f t="shared" si="4"/>
        <v>0</v>
      </c>
    </row>
    <row r="19" spans="1:18" x14ac:dyDescent="0.2">
      <c r="A19" s="38"/>
      <c r="B19" s="4"/>
      <c r="C19" s="4"/>
      <c r="D19" s="4"/>
      <c r="E19" s="4"/>
      <c r="F19" s="4"/>
      <c r="G19" s="4"/>
      <c r="H19" s="4"/>
      <c r="J19" s="4"/>
      <c r="K19" s="18"/>
      <c r="L19" s="5"/>
      <c r="M19" s="38" t="s">
        <v>45</v>
      </c>
      <c r="N19" s="26">
        <f t="shared" si="0"/>
        <v>0</v>
      </c>
      <c r="O19" s="26">
        <f t="shared" si="1"/>
        <v>0</v>
      </c>
      <c r="P19" s="26">
        <f t="shared" si="2"/>
        <v>0</v>
      </c>
      <c r="Q19" s="26">
        <f t="shared" si="3"/>
        <v>0</v>
      </c>
      <c r="R19" s="26">
        <f t="shared" si="4"/>
        <v>0</v>
      </c>
    </row>
    <row r="20" spans="1:18" x14ac:dyDescent="0.2">
      <c r="A20" s="38"/>
      <c r="B20" s="4"/>
      <c r="C20" s="4"/>
      <c r="D20" s="4"/>
      <c r="E20" s="4"/>
      <c r="F20" s="4"/>
      <c r="G20" s="4"/>
      <c r="H20" s="4"/>
      <c r="J20" s="4"/>
      <c r="K20" s="18"/>
      <c r="L20" s="5"/>
      <c r="M20" s="38" t="s">
        <v>64</v>
      </c>
      <c r="N20" s="26">
        <f t="shared" si="0"/>
        <v>0</v>
      </c>
      <c r="O20" s="26">
        <f t="shared" si="1"/>
        <v>0</v>
      </c>
      <c r="P20" s="26">
        <f t="shared" si="2"/>
        <v>0</v>
      </c>
      <c r="Q20" s="26">
        <f t="shared" si="3"/>
        <v>0</v>
      </c>
      <c r="R20" s="26">
        <f t="shared" si="4"/>
        <v>0</v>
      </c>
    </row>
    <row r="21" spans="1:18" x14ac:dyDescent="0.2">
      <c r="A21" s="38"/>
      <c r="B21" s="4"/>
      <c r="C21" s="4"/>
      <c r="D21" s="4"/>
      <c r="E21" s="4"/>
      <c r="F21" s="4"/>
      <c r="G21" s="4"/>
      <c r="H21" s="4"/>
      <c r="J21" s="4"/>
      <c r="K21" s="18"/>
      <c r="L21" s="27"/>
      <c r="M21" s="38" t="s">
        <v>25</v>
      </c>
      <c r="N21" s="26">
        <f t="shared" si="0"/>
        <v>0</v>
      </c>
      <c r="O21" s="26">
        <f t="shared" si="1"/>
        <v>0</v>
      </c>
      <c r="P21" s="26">
        <f t="shared" si="2"/>
        <v>0</v>
      </c>
      <c r="Q21" s="26">
        <f t="shared" si="3"/>
        <v>0</v>
      </c>
      <c r="R21" s="26">
        <f t="shared" si="4"/>
        <v>0</v>
      </c>
    </row>
    <row r="22" spans="1:18" x14ac:dyDescent="0.2">
      <c r="A22" s="6"/>
      <c r="B22" s="4"/>
      <c r="C22" s="4"/>
      <c r="D22" s="4"/>
      <c r="E22" s="4"/>
      <c r="F22" s="4"/>
      <c r="G22" s="4"/>
      <c r="H22" s="4"/>
      <c r="J22" s="4"/>
      <c r="K22" s="18"/>
      <c r="L22" s="27"/>
      <c r="M22" s="38" t="s">
        <v>46</v>
      </c>
      <c r="N22" s="26">
        <f t="shared" si="0"/>
        <v>0</v>
      </c>
      <c r="O22" s="26">
        <f t="shared" si="1"/>
        <v>0</v>
      </c>
      <c r="P22" s="26">
        <f t="shared" si="2"/>
        <v>0</v>
      </c>
      <c r="Q22" s="26">
        <f t="shared" si="3"/>
        <v>0</v>
      </c>
      <c r="R22" s="26">
        <f t="shared" si="4"/>
        <v>0</v>
      </c>
    </row>
    <row r="23" spans="1:18" x14ac:dyDescent="0.2">
      <c r="A23" s="6"/>
      <c r="B23" s="4"/>
      <c r="C23" s="4"/>
      <c r="D23" s="4"/>
      <c r="E23" s="4"/>
      <c r="F23" s="4"/>
      <c r="G23" s="4"/>
      <c r="H23" s="4"/>
      <c r="J23" s="4"/>
      <c r="K23" s="18"/>
      <c r="L23" s="27"/>
      <c r="M23" s="38" t="s">
        <v>47</v>
      </c>
      <c r="N23" s="26">
        <f t="shared" si="0"/>
        <v>0</v>
      </c>
      <c r="O23" s="26">
        <f t="shared" si="1"/>
        <v>0</v>
      </c>
      <c r="P23" s="26">
        <f t="shared" si="2"/>
        <v>0</v>
      </c>
      <c r="Q23" s="26">
        <f t="shared" si="3"/>
        <v>0</v>
      </c>
      <c r="R23" s="26">
        <f t="shared" si="4"/>
        <v>0</v>
      </c>
    </row>
    <row r="24" spans="1:18" x14ac:dyDescent="0.2">
      <c r="A24" s="6"/>
      <c r="B24" s="4"/>
      <c r="C24" s="4"/>
      <c r="D24" s="4"/>
      <c r="E24" s="4"/>
      <c r="F24" s="4"/>
      <c r="G24" s="4"/>
      <c r="H24" s="4"/>
      <c r="J24" s="4"/>
      <c r="K24" s="18"/>
      <c r="L24" s="27"/>
      <c r="M24" s="38" t="s">
        <v>48</v>
      </c>
      <c r="N24" s="26">
        <f t="shared" si="0"/>
        <v>0</v>
      </c>
      <c r="O24" s="26">
        <f t="shared" si="1"/>
        <v>0</v>
      </c>
      <c r="P24" s="26">
        <f t="shared" si="2"/>
        <v>0</v>
      </c>
      <c r="Q24" s="26">
        <f t="shared" si="3"/>
        <v>0</v>
      </c>
      <c r="R24" s="26">
        <f t="shared" si="4"/>
        <v>0</v>
      </c>
    </row>
    <row r="25" spans="1:18" x14ac:dyDescent="0.2">
      <c r="A25" s="6"/>
      <c r="B25" s="4"/>
      <c r="C25" s="4"/>
      <c r="D25" s="4"/>
      <c r="E25" s="4"/>
      <c r="F25" s="4"/>
      <c r="G25" s="4"/>
      <c r="H25" s="4"/>
      <c r="J25" s="4"/>
      <c r="K25" s="18"/>
      <c r="L25" s="27"/>
      <c r="M25" s="38" t="s">
        <v>49</v>
      </c>
      <c r="N25" s="26">
        <f t="shared" si="0"/>
        <v>0</v>
      </c>
      <c r="O25" s="26">
        <f t="shared" si="1"/>
        <v>0</v>
      </c>
      <c r="P25" s="26">
        <f t="shared" si="2"/>
        <v>0</v>
      </c>
      <c r="Q25" s="26">
        <f t="shared" si="3"/>
        <v>0</v>
      </c>
      <c r="R25" s="26">
        <f t="shared" si="4"/>
        <v>0</v>
      </c>
    </row>
    <row r="26" spans="1:18" x14ac:dyDescent="0.2">
      <c r="A26" s="38"/>
      <c r="B26" s="4"/>
      <c r="C26" s="4"/>
      <c r="D26" s="4"/>
      <c r="E26" s="4"/>
      <c r="F26" s="4"/>
      <c r="G26" s="4"/>
      <c r="H26" s="4"/>
      <c r="J26" s="4"/>
      <c r="K26" s="18"/>
      <c r="L26" s="27"/>
      <c r="M26" s="38" t="s">
        <v>56</v>
      </c>
      <c r="N26" s="26">
        <f t="shared" si="0"/>
        <v>0</v>
      </c>
      <c r="O26" s="26">
        <f t="shared" si="1"/>
        <v>0</v>
      </c>
      <c r="P26" s="26">
        <f t="shared" si="2"/>
        <v>0</v>
      </c>
      <c r="Q26" s="26">
        <f t="shared" si="3"/>
        <v>0</v>
      </c>
      <c r="R26" s="26">
        <f t="shared" si="4"/>
        <v>0</v>
      </c>
    </row>
    <row r="27" spans="1:18" x14ac:dyDescent="0.2">
      <c r="A27" s="6"/>
      <c r="B27" s="4"/>
      <c r="C27" s="4"/>
      <c r="D27" s="4"/>
      <c r="E27" s="4"/>
      <c r="F27" s="4"/>
      <c r="G27" s="4"/>
      <c r="H27" s="4"/>
      <c r="J27" s="4"/>
      <c r="K27" s="18"/>
      <c r="L27" s="4"/>
      <c r="M27" s="43" t="s">
        <v>29</v>
      </c>
      <c r="N27" s="28">
        <f>SUM($N$2:$N$26)</f>
        <v>0</v>
      </c>
      <c r="O27" s="29">
        <f>SUM($O$2:$O$26)</f>
        <v>0</v>
      </c>
      <c r="P27" s="30">
        <f>SUM($P$2:$P$26)</f>
        <v>0</v>
      </c>
      <c r="Q27" s="31">
        <f>SUM($Q$2:$Q$26)</f>
        <v>0</v>
      </c>
      <c r="R27" s="32">
        <f>SUM($O$27:$Q$27)</f>
        <v>0</v>
      </c>
    </row>
    <row r="28" spans="1:18" x14ac:dyDescent="0.2">
      <c r="A28" s="6"/>
      <c r="B28" s="4"/>
      <c r="C28" s="4"/>
      <c r="D28" s="4"/>
      <c r="E28" s="4"/>
      <c r="F28" s="4"/>
      <c r="G28" s="4"/>
      <c r="H28" s="4"/>
      <c r="K28" s="50"/>
    </row>
    <row r="29" spans="1:18" x14ac:dyDescent="0.2">
      <c r="A29" s="6"/>
      <c r="B29" s="4"/>
      <c r="C29" s="4"/>
      <c r="D29" s="4"/>
      <c r="E29" s="4"/>
      <c r="F29" s="4"/>
      <c r="G29" s="4"/>
      <c r="H29" s="4"/>
    </row>
    <row r="30" spans="1:18" x14ac:dyDescent="0.2">
      <c r="A30" s="38"/>
      <c r="B30" s="4"/>
      <c r="C30" s="4"/>
      <c r="D30" s="4"/>
      <c r="E30" s="4"/>
      <c r="F30" s="4"/>
      <c r="G30" s="4"/>
      <c r="H30" s="4"/>
    </row>
    <row r="31" spans="1:18" x14ac:dyDescent="0.2">
      <c r="A31" s="6"/>
      <c r="B31" s="4"/>
      <c r="C31" s="4"/>
      <c r="D31" s="4"/>
      <c r="E31" s="4"/>
      <c r="F31" s="4"/>
      <c r="G31" s="4"/>
      <c r="H31" s="4"/>
      <c r="J31" s="4"/>
      <c r="K31" s="4"/>
      <c r="L31" s="22" t="s">
        <v>28</v>
      </c>
      <c r="M31" s="51">
        <f>SUM($M$33:$M$66)</f>
        <v>0</v>
      </c>
      <c r="N31" s="52">
        <f>SUM($N$33:$N$66)</f>
        <v>0</v>
      </c>
      <c r="O31" s="53">
        <f>SUM($O$33:$O$66)</f>
        <v>0</v>
      </c>
      <c r="P31" s="54">
        <f>SUM($P$33:$P$66)</f>
        <v>0</v>
      </c>
      <c r="Q31" s="55">
        <f>SUM($N$67:$P$67)</f>
        <v>0</v>
      </c>
      <c r="R31" s="56" t="e">
        <f>$N$67/$Q$67</f>
        <v>#DIV/0!</v>
      </c>
    </row>
    <row r="32" spans="1:18" x14ac:dyDescent="0.2">
      <c r="A32" s="6"/>
      <c r="B32" s="4"/>
      <c r="C32" s="4"/>
      <c r="D32" s="4"/>
      <c r="E32" s="4"/>
      <c r="F32" s="4"/>
      <c r="G32" s="4"/>
      <c r="H32" s="4"/>
      <c r="J32" s="57" t="s">
        <v>65</v>
      </c>
      <c r="K32" s="37" t="s">
        <v>66</v>
      </c>
      <c r="L32" s="22" t="s">
        <v>27</v>
      </c>
      <c r="M32" s="51" t="s">
        <v>50</v>
      </c>
      <c r="N32" s="58" t="s">
        <v>51</v>
      </c>
      <c r="O32" s="59" t="s">
        <v>52</v>
      </c>
      <c r="P32" s="60" t="s">
        <v>54</v>
      </c>
      <c r="Q32" s="61" t="s">
        <v>28</v>
      </c>
      <c r="R32" s="62" t="s">
        <v>55</v>
      </c>
    </row>
    <row r="33" spans="1:18" x14ac:dyDescent="0.2">
      <c r="A33" s="6"/>
      <c r="B33" s="4"/>
      <c r="C33" s="4"/>
      <c r="D33" s="4"/>
      <c r="E33" s="4"/>
      <c r="F33" s="4"/>
      <c r="G33" s="4"/>
      <c r="H33" s="4"/>
      <c r="J33" s="39" t="s">
        <v>135</v>
      </c>
      <c r="K33" s="65" t="s">
        <v>101</v>
      </c>
      <c r="L33" s="38" t="s">
        <v>67</v>
      </c>
      <c r="M33" s="67">
        <f>COUNTIF($A$2:$A$999, L33)</f>
        <v>0</v>
      </c>
      <c r="N33" s="63">
        <f>SUMIFS($E$2:$E$999, $A$2:$A$999, L33, $H$2:$H$999, "*Credit Accepted*")</f>
        <v>0</v>
      </c>
      <c r="O33" s="63">
        <f>SUMIFS($E$2:$E$999, $A$2:$A$999, L33, $H$2:$H$999, "*Credit Declined*")</f>
        <v>0</v>
      </c>
      <c r="P33" s="63">
        <f>SUMIFS($E$2:$E$999, $A$2:$A$999, L33, $H$2:$H$999, "*Arbitration*")</f>
        <v>0</v>
      </c>
      <c r="Q33" s="63">
        <f>SUM(N33:P33)</f>
        <v>0</v>
      </c>
      <c r="R33" s="66" t="e">
        <f>N33/Q33</f>
        <v>#DIV/0!</v>
      </c>
    </row>
    <row r="34" spans="1:18" x14ac:dyDescent="0.2">
      <c r="A34" s="6"/>
      <c r="B34" s="4"/>
      <c r="C34" s="4"/>
      <c r="D34" s="4"/>
      <c r="E34" s="4"/>
      <c r="F34" s="4"/>
      <c r="G34" s="4"/>
      <c r="H34" s="4"/>
      <c r="J34" s="39" t="s">
        <v>135</v>
      </c>
      <c r="K34" s="65" t="s">
        <v>102</v>
      </c>
      <c r="L34" s="38" t="s">
        <v>68</v>
      </c>
      <c r="M34" s="67">
        <f t="shared" ref="M34:M66" si="5">COUNTIF($A$2:$A$999, L34)</f>
        <v>0</v>
      </c>
      <c r="N34" s="63">
        <f t="shared" ref="N34:N66" si="6">SUMIFS($E$2:$E$999, $A$2:$A$999, L34, $H$2:$H$999, "*Credit Accepted*")</f>
        <v>0</v>
      </c>
      <c r="O34" s="63">
        <f t="shared" ref="O34:O66" si="7">SUMIFS($E$2:$E$999, $A$2:$A$999, L34, $H$2:$H$999, "*Credit Declined*")</f>
        <v>0</v>
      </c>
      <c r="P34" s="63">
        <f t="shared" ref="P34:P66" si="8">SUMIFS($E$2:$E$999, $A$2:$A$999, L34, $H$2:$H$999, "*Arbitration*")</f>
        <v>0</v>
      </c>
      <c r="Q34" s="63">
        <f t="shared" ref="Q34:Q66" si="9">SUM(N34:P34)</f>
        <v>0</v>
      </c>
      <c r="R34" s="66" t="e">
        <f t="shared" ref="R34:R66" si="10">N34/Q34</f>
        <v>#DIV/0!</v>
      </c>
    </row>
    <row r="35" spans="1:18" x14ac:dyDescent="0.2">
      <c r="A35" s="38"/>
      <c r="B35" s="4"/>
      <c r="C35" s="4"/>
      <c r="D35" s="4"/>
      <c r="E35" s="4"/>
      <c r="F35" s="4"/>
      <c r="G35" s="4"/>
      <c r="H35" s="4"/>
      <c r="J35" s="39" t="s">
        <v>135</v>
      </c>
      <c r="K35" s="65" t="s">
        <v>103</v>
      </c>
      <c r="L35" s="38" t="s">
        <v>69</v>
      </c>
      <c r="M35" s="67">
        <f t="shared" si="5"/>
        <v>0</v>
      </c>
      <c r="N35" s="63">
        <f t="shared" si="6"/>
        <v>0</v>
      </c>
      <c r="O35" s="63">
        <f t="shared" si="7"/>
        <v>0</v>
      </c>
      <c r="P35" s="63">
        <f t="shared" si="8"/>
        <v>0</v>
      </c>
      <c r="Q35" s="63">
        <f t="shared" si="9"/>
        <v>0</v>
      </c>
      <c r="R35" s="66" t="e">
        <f t="shared" si="10"/>
        <v>#DIV/0!</v>
      </c>
    </row>
    <row r="36" spans="1:18" x14ac:dyDescent="0.2">
      <c r="A36" s="38"/>
      <c r="B36" s="4"/>
      <c r="C36" s="4"/>
      <c r="D36" s="4"/>
      <c r="E36" s="4"/>
      <c r="F36" s="4"/>
      <c r="G36" s="4"/>
      <c r="H36" s="4"/>
      <c r="J36" s="39" t="s">
        <v>135</v>
      </c>
      <c r="K36" s="65" t="s">
        <v>104</v>
      </c>
      <c r="L36" s="38" t="s">
        <v>70</v>
      </c>
      <c r="M36" s="67">
        <f t="shared" si="5"/>
        <v>0</v>
      </c>
      <c r="N36" s="63">
        <f t="shared" si="6"/>
        <v>0</v>
      </c>
      <c r="O36" s="63">
        <f t="shared" si="7"/>
        <v>0</v>
      </c>
      <c r="P36" s="63">
        <f t="shared" si="8"/>
        <v>0</v>
      </c>
      <c r="Q36" s="63">
        <f t="shared" si="9"/>
        <v>0</v>
      </c>
      <c r="R36" s="66" t="e">
        <f t="shared" si="10"/>
        <v>#DIV/0!</v>
      </c>
    </row>
    <row r="37" spans="1:18" x14ac:dyDescent="0.2">
      <c r="A37" s="6"/>
      <c r="B37" s="4"/>
      <c r="C37" s="4"/>
      <c r="D37" s="4"/>
      <c r="E37" s="4"/>
      <c r="F37" s="4"/>
      <c r="G37" s="4"/>
      <c r="H37" s="4"/>
      <c r="J37" s="39" t="s">
        <v>135</v>
      </c>
      <c r="K37" s="65" t="s">
        <v>105</v>
      </c>
      <c r="L37" s="38" t="s">
        <v>71</v>
      </c>
      <c r="M37" s="67">
        <f t="shared" si="5"/>
        <v>0</v>
      </c>
      <c r="N37" s="63">
        <f t="shared" si="6"/>
        <v>0</v>
      </c>
      <c r="O37" s="63">
        <f t="shared" si="7"/>
        <v>0</v>
      </c>
      <c r="P37" s="63">
        <f t="shared" si="8"/>
        <v>0</v>
      </c>
      <c r="Q37" s="63">
        <f t="shared" si="9"/>
        <v>0</v>
      </c>
      <c r="R37" s="66" t="e">
        <f t="shared" si="10"/>
        <v>#DIV/0!</v>
      </c>
    </row>
    <row r="38" spans="1:18" x14ac:dyDescent="0.2">
      <c r="A38" s="6"/>
      <c r="B38" s="4"/>
      <c r="C38" s="4"/>
      <c r="D38" s="4"/>
      <c r="E38" s="4"/>
      <c r="F38" s="4"/>
      <c r="G38" s="4"/>
      <c r="H38" s="4"/>
      <c r="J38" s="39" t="s">
        <v>135</v>
      </c>
      <c r="K38" s="65" t="s">
        <v>106</v>
      </c>
      <c r="L38" s="38" t="s">
        <v>72</v>
      </c>
      <c r="M38" s="67">
        <f t="shared" si="5"/>
        <v>0</v>
      </c>
      <c r="N38" s="63">
        <f t="shared" si="6"/>
        <v>0</v>
      </c>
      <c r="O38" s="63">
        <f t="shared" si="7"/>
        <v>0</v>
      </c>
      <c r="P38" s="63">
        <f t="shared" si="8"/>
        <v>0</v>
      </c>
      <c r="Q38" s="63">
        <f t="shared" si="9"/>
        <v>0</v>
      </c>
      <c r="R38" s="66" t="e">
        <f t="shared" si="10"/>
        <v>#DIV/0!</v>
      </c>
    </row>
    <row r="39" spans="1:18" x14ac:dyDescent="0.2">
      <c r="A39" s="6"/>
      <c r="B39" s="4"/>
      <c r="C39" s="4"/>
      <c r="D39" s="4"/>
      <c r="E39" s="4"/>
      <c r="F39" s="4"/>
      <c r="G39" s="4"/>
      <c r="H39" s="4"/>
      <c r="J39" s="39" t="s">
        <v>135</v>
      </c>
      <c r="K39" s="65" t="s">
        <v>107</v>
      </c>
      <c r="L39" s="38" t="s">
        <v>73</v>
      </c>
      <c r="M39" s="67">
        <f t="shared" si="5"/>
        <v>0</v>
      </c>
      <c r="N39" s="63">
        <f t="shared" si="6"/>
        <v>0</v>
      </c>
      <c r="O39" s="63">
        <f t="shared" si="7"/>
        <v>0</v>
      </c>
      <c r="P39" s="63">
        <f t="shared" si="8"/>
        <v>0</v>
      </c>
      <c r="Q39" s="63">
        <f t="shared" si="9"/>
        <v>0</v>
      </c>
      <c r="R39" s="66" t="e">
        <f t="shared" si="10"/>
        <v>#DIV/0!</v>
      </c>
    </row>
    <row r="40" spans="1:18" x14ac:dyDescent="0.2">
      <c r="A40" s="38"/>
      <c r="B40" s="4"/>
      <c r="C40" s="4"/>
      <c r="D40" s="4"/>
      <c r="E40" s="4"/>
      <c r="F40" s="4"/>
      <c r="G40" s="4"/>
      <c r="H40" s="4"/>
      <c r="J40" s="39" t="s">
        <v>135</v>
      </c>
      <c r="K40" s="65" t="s">
        <v>108</v>
      </c>
      <c r="L40" s="38" t="s">
        <v>74</v>
      </c>
      <c r="M40" s="67">
        <f t="shared" si="5"/>
        <v>0</v>
      </c>
      <c r="N40" s="63">
        <f t="shared" si="6"/>
        <v>0</v>
      </c>
      <c r="O40" s="63">
        <f t="shared" si="7"/>
        <v>0</v>
      </c>
      <c r="P40" s="63">
        <f t="shared" si="8"/>
        <v>0</v>
      </c>
      <c r="Q40" s="63">
        <f t="shared" si="9"/>
        <v>0</v>
      </c>
      <c r="R40" s="66" t="e">
        <f t="shared" si="10"/>
        <v>#DIV/0!</v>
      </c>
    </row>
    <row r="41" spans="1:18" x14ac:dyDescent="0.2">
      <c r="A41" s="38"/>
      <c r="B41" s="4"/>
      <c r="C41" s="4"/>
      <c r="D41" s="4"/>
      <c r="E41" s="4"/>
      <c r="F41" s="4"/>
      <c r="G41" s="4"/>
      <c r="H41" s="4"/>
      <c r="J41" s="39" t="s">
        <v>135</v>
      </c>
      <c r="K41" s="65" t="s">
        <v>109</v>
      </c>
      <c r="L41" s="38" t="s">
        <v>75</v>
      </c>
      <c r="M41" s="67">
        <f t="shared" si="5"/>
        <v>0</v>
      </c>
      <c r="N41" s="63">
        <f t="shared" si="6"/>
        <v>0</v>
      </c>
      <c r="O41" s="63">
        <f t="shared" si="7"/>
        <v>0</v>
      </c>
      <c r="P41" s="63">
        <f t="shared" si="8"/>
        <v>0</v>
      </c>
      <c r="Q41" s="63">
        <f t="shared" si="9"/>
        <v>0</v>
      </c>
      <c r="R41" s="66" t="e">
        <f t="shared" si="10"/>
        <v>#DIV/0!</v>
      </c>
    </row>
    <row r="42" spans="1:18" x14ac:dyDescent="0.2">
      <c r="A42" s="38"/>
      <c r="B42" s="4"/>
      <c r="C42" s="4"/>
      <c r="D42" s="4"/>
      <c r="E42" s="4"/>
      <c r="F42" s="4"/>
      <c r="G42" s="4"/>
      <c r="H42" s="4"/>
      <c r="J42" s="39" t="s">
        <v>135</v>
      </c>
      <c r="K42" s="65" t="s">
        <v>110</v>
      </c>
      <c r="L42" s="38" t="s">
        <v>76</v>
      </c>
      <c r="M42" s="67">
        <f t="shared" si="5"/>
        <v>0</v>
      </c>
      <c r="N42" s="63">
        <f t="shared" si="6"/>
        <v>0</v>
      </c>
      <c r="O42" s="63">
        <f t="shared" si="7"/>
        <v>0</v>
      </c>
      <c r="P42" s="63">
        <f t="shared" si="8"/>
        <v>0</v>
      </c>
      <c r="Q42" s="63">
        <f t="shared" si="9"/>
        <v>0</v>
      </c>
      <c r="R42" s="66" t="e">
        <f t="shared" si="10"/>
        <v>#DIV/0!</v>
      </c>
    </row>
    <row r="43" spans="1:18" x14ac:dyDescent="0.2">
      <c r="A43" s="6"/>
      <c r="B43" s="4"/>
      <c r="C43" s="4"/>
      <c r="D43" s="4"/>
      <c r="E43" s="4"/>
      <c r="F43" s="4"/>
      <c r="G43" s="4"/>
      <c r="H43" s="4"/>
      <c r="J43" s="39" t="s">
        <v>135</v>
      </c>
      <c r="K43" s="65" t="s">
        <v>111</v>
      </c>
      <c r="L43" s="38" t="s">
        <v>77</v>
      </c>
      <c r="M43" s="67">
        <f t="shared" si="5"/>
        <v>0</v>
      </c>
      <c r="N43" s="63">
        <f t="shared" si="6"/>
        <v>0</v>
      </c>
      <c r="O43" s="63">
        <f t="shared" si="7"/>
        <v>0</v>
      </c>
      <c r="P43" s="63">
        <f t="shared" si="8"/>
        <v>0</v>
      </c>
      <c r="Q43" s="63">
        <f t="shared" si="9"/>
        <v>0</v>
      </c>
      <c r="R43" s="66" t="e">
        <f t="shared" si="10"/>
        <v>#DIV/0!</v>
      </c>
    </row>
    <row r="44" spans="1:18" x14ac:dyDescent="0.2">
      <c r="A44" s="6"/>
      <c r="B44" s="4"/>
      <c r="C44" s="4"/>
      <c r="D44" s="4"/>
      <c r="E44" s="4"/>
      <c r="F44" s="4"/>
      <c r="G44" s="4"/>
      <c r="H44" s="4"/>
      <c r="J44" s="39" t="s">
        <v>135</v>
      </c>
      <c r="K44" s="65" t="s">
        <v>112</v>
      </c>
      <c r="L44" s="38" t="s">
        <v>78</v>
      </c>
      <c r="M44" s="67">
        <f t="shared" si="5"/>
        <v>0</v>
      </c>
      <c r="N44" s="63">
        <f t="shared" si="6"/>
        <v>0</v>
      </c>
      <c r="O44" s="63">
        <f t="shared" si="7"/>
        <v>0</v>
      </c>
      <c r="P44" s="63">
        <f t="shared" si="8"/>
        <v>0</v>
      </c>
      <c r="Q44" s="63">
        <f t="shared" si="9"/>
        <v>0</v>
      </c>
      <c r="R44" s="66" t="e">
        <f t="shared" si="10"/>
        <v>#DIV/0!</v>
      </c>
    </row>
    <row r="45" spans="1:18" x14ac:dyDescent="0.2">
      <c r="A45" s="38"/>
      <c r="B45" s="4"/>
      <c r="C45" s="4"/>
      <c r="D45" s="4"/>
      <c r="E45" s="4"/>
      <c r="F45" s="4"/>
      <c r="G45" s="4"/>
      <c r="H45" s="4"/>
      <c r="J45" s="39" t="s">
        <v>136</v>
      </c>
      <c r="K45" s="65" t="s">
        <v>113</v>
      </c>
      <c r="L45" s="38" t="s">
        <v>79</v>
      </c>
      <c r="M45" s="67">
        <f t="shared" si="5"/>
        <v>0</v>
      </c>
      <c r="N45" s="63">
        <f t="shared" si="6"/>
        <v>0</v>
      </c>
      <c r="O45" s="63">
        <f t="shared" si="7"/>
        <v>0</v>
      </c>
      <c r="P45" s="63">
        <f t="shared" si="8"/>
        <v>0</v>
      </c>
      <c r="Q45" s="63">
        <f t="shared" si="9"/>
        <v>0</v>
      </c>
      <c r="R45" s="66" t="e">
        <f t="shared" si="10"/>
        <v>#DIV/0!</v>
      </c>
    </row>
    <row r="46" spans="1:18" x14ac:dyDescent="0.2">
      <c r="A46" s="38"/>
      <c r="B46" s="4"/>
      <c r="C46" s="4"/>
      <c r="D46" s="4"/>
      <c r="E46" s="4"/>
      <c r="F46" s="4"/>
      <c r="G46" s="4"/>
      <c r="H46" s="4"/>
      <c r="J46" s="39" t="s">
        <v>135</v>
      </c>
      <c r="K46" s="65" t="s">
        <v>114</v>
      </c>
      <c r="L46" s="38" t="s">
        <v>80</v>
      </c>
      <c r="M46" s="67">
        <f t="shared" si="5"/>
        <v>0</v>
      </c>
      <c r="N46" s="63">
        <f t="shared" si="6"/>
        <v>0</v>
      </c>
      <c r="O46" s="63">
        <f t="shared" si="7"/>
        <v>0</v>
      </c>
      <c r="P46" s="63">
        <f t="shared" si="8"/>
        <v>0</v>
      </c>
      <c r="Q46" s="63">
        <f t="shared" si="9"/>
        <v>0</v>
      </c>
      <c r="R46" s="66" t="e">
        <f t="shared" si="10"/>
        <v>#DIV/0!</v>
      </c>
    </row>
    <row r="47" spans="1:18" x14ac:dyDescent="0.2">
      <c r="A47" s="38"/>
      <c r="B47" s="4"/>
      <c r="C47" s="4"/>
      <c r="D47" s="4"/>
      <c r="E47" s="4"/>
      <c r="F47" s="4"/>
      <c r="G47" s="4"/>
      <c r="H47" s="4"/>
      <c r="J47" s="39" t="s">
        <v>135</v>
      </c>
      <c r="K47" s="65" t="s">
        <v>115</v>
      </c>
      <c r="L47" s="38" t="s">
        <v>81</v>
      </c>
      <c r="M47" s="67">
        <f t="shared" si="5"/>
        <v>0</v>
      </c>
      <c r="N47" s="63">
        <f t="shared" si="6"/>
        <v>0</v>
      </c>
      <c r="O47" s="63">
        <f t="shared" si="7"/>
        <v>0</v>
      </c>
      <c r="P47" s="63">
        <f t="shared" si="8"/>
        <v>0</v>
      </c>
      <c r="Q47" s="63">
        <f t="shared" si="9"/>
        <v>0</v>
      </c>
      <c r="R47" s="66" t="e">
        <f t="shared" si="10"/>
        <v>#DIV/0!</v>
      </c>
    </row>
    <row r="48" spans="1:18" x14ac:dyDescent="0.2">
      <c r="A48" s="38"/>
      <c r="B48" s="4"/>
      <c r="C48" s="4"/>
      <c r="D48" s="4"/>
      <c r="E48" s="4"/>
      <c r="F48" s="4"/>
      <c r="G48" s="4"/>
      <c r="H48" s="4"/>
      <c r="J48" s="39" t="s">
        <v>135</v>
      </c>
      <c r="K48" s="65" t="s">
        <v>116</v>
      </c>
      <c r="L48" s="38" t="s">
        <v>82</v>
      </c>
      <c r="M48" s="67">
        <f t="shared" si="5"/>
        <v>0</v>
      </c>
      <c r="N48" s="63">
        <f t="shared" si="6"/>
        <v>0</v>
      </c>
      <c r="O48" s="63">
        <f t="shared" si="7"/>
        <v>0</v>
      </c>
      <c r="P48" s="63">
        <f t="shared" si="8"/>
        <v>0</v>
      </c>
      <c r="Q48" s="63">
        <f t="shared" si="9"/>
        <v>0</v>
      </c>
      <c r="R48" s="66" t="e">
        <f t="shared" si="10"/>
        <v>#DIV/0!</v>
      </c>
    </row>
    <row r="49" spans="1:18" x14ac:dyDescent="0.2">
      <c r="A49" s="38"/>
      <c r="B49" s="4"/>
      <c r="C49" s="4"/>
      <c r="D49" s="4"/>
      <c r="E49" s="4"/>
      <c r="F49" s="4"/>
      <c r="G49" s="4"/>
      <c r="H49" s="4"/>
      <c r="J49" s="39" t="s">
        <v>135</v>
      </c>
      <c r="K49" s="65" t="s">
        <v>117</v>
      </c>
      <c r="L49" s="38" t="s">
        <v>83</v>
      </c>
      <c r="M49" s="67">
        <f t="shared" si="5"/>
        <v>0</v>
      </c>
      <c r="N49" s="63">
        <f t="shared" si="6"/>
        <v>0</v>
      </c>
      <c r="O49" s="63">
        <f t="shared" si="7"/>
        <v>0</v>
      </c>
      <c r="P49" s="63">
        <f t="shared" si="8"/>
        <v>0</v>
      </c>
      <c r="Q49" s="63">
        <f t="shared" si="9"/>
        <v>0</v>
      </c>
      <c r="R49" s="66" t="e">
        <f t="shared" si="10"/>
        <v>#DIV/0!</v>
      </c>
    </row>
    <row r="50" spans="1:18" x14ac:dyDescent="0.2">
      <c r="A50" s="38"/>
      <c r="B50" s="4"/>
      <c r="C50" s="4"/>
      <c r="D50" s="4"/>
      <c r="E50" s="4"/>
      <c r="F50" s="4"/>
      <c r="G50" s="4"/>
      <c r="H50" s="4"/>
      <c r="J50" s="39" t="s">
        <v>137</v>
      </c>
      <c r="K50" s="65" t="s">
        <v>118</v>
      </c>
      <c r="L50" s="38" t="s">
        <v>84</v>
      </c>
      <c r="M50" s="67">
        <f t="shared" si="5"/>
        <v>0</v>
      </c>
      <c r="N50" s="63">
        <f t="shared" si="6"/>
        <v>0</v>
      </c>
      <c r="O50" s="63">
        <f t="shared" si="7"/>
        <v>0</v>
      </c>
      <c r="P50" s="63">
        <f t="shared" si="8"/>
        <v>0</v>
      </c>
      <c r="Q50" s="63">
        <f t="shared" si="9"/>
        <v>0</v>
      </c>
      <c r="R50" s="66" t="e">
        <f t="shared" si="10"/>
        <v>#DIV/0!</v>
      </c>
    </row>
    <row r="51" spans="1:18" x14ac:dyDescent="0.2">
      <c r="A51" s="38"/>
      <c r="B51" s="4"/>
      <c r="C51" s="4"/>
      <c r="D51" s="4"/>
      <c r="E51" s="4"/>
      <c r="F51" s="4"/>
      <c r="G51" s="4"/>
      <c r="H51" s="4"/>
      <c r="J51" s="39" t="s">
        <v>135</v>
      </c>
      <c r="K51" s="65" t="s">
        <v>119</v>
      </c>
      <c r="L51" s="38" t="s">
        <v>85</v>
      </c>
      <c r="M51" s="67">
        <f t="shared" si="5"/>
        <v>0</v>
      </c>
      <c r="N51" s="63">
        <f t="shared" si="6"/>
        <v>0</v>
      </c>
      <c r="O51" s="63">
        <f t="shared" si="7"/>
        <v>0</v>
      </c>
      <c r="P51" s="63">
        <f t="shared" si="8"/>
        <v>0</v>
      </c>
      <c r="Q51" s="63">
        <f t="shared" si="9"/>
        <v>0</v>
      </c>
      <c r="R51" s="66" t="e">
        <f t="shared" si="10"/>
        <v>#DIV/0!</v>
      </c>
    </row>
    <row r="52" spans="1:18" x14ac:dyDescent="0.2">
      <c r="A52" s="38"/>
      <c r="B52" s="4"/>
      <c r="C52" s="4"/>
      <c r="D52" s="4"/>
      <c r="E52" s="4"/>
      <c r="F52" s="4"/>
      <c r="G52" s="4"/>
      <c r="H52" s="4"/>
      <c r="J52" s="39" t="s">
        <v>135</v>
      </c>
      <c r="K52" s="65" t="s">
        <v>120</v>
      </c>
      <c r="L52" s="38" t="s">
        <v>86</v>
      </c>
      <c r="M52" s="67">
        <f t="shared" si="5"/>
        <v>0</v>
      </c>
      <c r="N52" s="63">
        <f t="shared" si="6"/>
        <v>0</v>
      </c>
      <c r="O52" s="63">
        <f t="shared" si="7"/>
        <v>0</v>
      </c>
      <c r="P52" s="63">
        <f t="shared" si="8"/>
        <v>0</v>
      </c>
      <c r="Q52" s="63">
        <f t="shared" si="9"/>
        <v>0</v>
      </c>
      <c r="R52" s="66" t="e">
        <f t="shared" si="10"/>
        <v>#DIV/0!</v>
      </c>
    </row>
    <row r="53" spans="1:18" x14ac:dyDescent="0.2">
      <c r="A53" s="38"/>
      <c r="B53" s="4"/>
      <c r="C53" s="4"/>
      <c r="D53" s="4"/>
      <c r="E53" s="4"/>
      <c r="F53" s="4"/>
      <c r="G53" s="4"/>
      <c r="H53" s="4"/>
      <c r="J53" s="39" t="s">
        <v>135</v>
      </c>
      <c r="K53" s="65" t="s">
        <v>121</v>
      </c>
      <c r="L53" s="38" t="s">
        <v>87</v>
      </c>
      <c r="M53" s="67">
        <f t="shared" si="5"/>
        <v>0</v>
      </c>
      <c r="N53" s="63">
        <f t="shared" si="6"/>
        <v>0</v>
      </c>
      <c r="O53" s="63">
        <f t="shared" si="7"/>
        <v>0</v>
      </c>
      <c r="P53" s="63">
        <f t="shared" si="8"/>
        <v>0</v>
      </c>
      <c r="Q53" s="63">
        <f t="shared" si="9"/>
        <v>0</v>
      </c>
      <c r="R53" s="66" t="e">
        <f t="shared" si="10"/>
        <v>#DIV/0!</v>
      </c>
    </row>
    <row r="54" spans="1:18" x14ac:dyDescent="0.2">
      <c r="A54" s="6"/>
      <c r="B54" s="4"/>
      <c r="C54" s="4"/>
      <c r="D54" s="4"/>
      <c r="E54" s="4"/>
      <c r="F54" s="4"/>
      <c r="G54" s="4"/>
      <c r="H54" s="4"/>
      <c r="J54" s="39" t="s">
        <v>135</v>
      </c>
      <c r="K54" s="65" t="s">
        <v>122</v>
      </c>
      <c r="L54" s="38" t="s">
        <v>88</v>
      </c>
      <c r="M54" s="67">
        <f t="shared" si="5"/>
        <v>0</v>
      </c>
      <c r="N54" s="63">
        <f t="shared" si="6"/>
        <v>0</v>
      </c>
      <c r="O54" s="63">
        <f t="shared" si="7"/>
        <v>0</v>
      </c>
      <c r="P54" s="63">
        <f t="shared" si="8"/>
        <v>0</v>
      </c>
      <c r="Q54" s="63">
        <f t="shared" si="9"/>
        <v>0</v>
      </c>
      <c r="R54" s="66" t="e">
        <f t="shared" si="10"/>
        <v>#DIV/0!</v>
      </c>
    </row>
    <row r="55" spans="1:18" x14ac:dyDescent="0.2">
      <c r="A55" s="38"/>
      <c r="B55" s="4"/>
      <c r="C55" s="4"/>
      <c r="D55" s="4"/>
      <c r="E55" s="4"/>
      <c r="F55" s="4"/>
      <c r="G55" s="4"/>
      <c r="H55" s="4"/>
      <c r="J55" s="39" t="s">
        <v>135</v>
      </c>
      <c r="K55" s="65" t="s">
        <v>123</v>
      </c>
      <c r="L55" s="38" t="s">
        <v>89</v>
      </c>
      <c r="M55" s="67">
        <f t="shared" si="5"/>
        <v>0</v>
      </c>
      <c r="N55" s="63">
        <f t="shared" si="6"/>
        <v>0</v>
      </c>
      <c r="O55" s="63">
        <f t="shared" si="7"/>
        <v>0</v>
      </c>
      <c r="P55" s="63">
        <f t="shared" si="8"/>
        <v>0</v>
      </c>
      <c r="Q55" s="63">
        <f t="shared" si="9"/>
        <v>0</v>
      </c>
      <c r="R55" s="66" t="e">
        <f t="shared" si="10"/>
        <v>#DIV/0!</v>
      </c>
    </row>
    <row r="56" spans="1:18" x14ac:dyDescent="0.2">
      <c r="A56" s="38"/>
      <c r="B56" s="4"/>
      <c r="C56" s="4"/>
      <c r="D56" s="4"/>
      <c r="E56" s="4"/>
      <c r="F56" s="4"/>
      <c r="G56" s="4"/>
      <c r="H56" s="4"/>
      <c r="J56" s="39" t="s">
        <v>135</v>
      </c>
      <c r="K56" s="65" t="s">
        <v>124</v>
      </c>
      <c r="L56" s="38" t="s">
        <v>90</v>
      </c>
      <c r="M56" s="67">
        <f t="shared" si="5"/>
        <v>0</v>
      </c>
      <c r="N56" s="63">
        <f t="shared" si="6"/>
        <v>0</v>
      </c>
      <c r="O56" s="63">
        <f t="shared" si="7"/>
        <v>0</v>
      </c>
      <c r="P56" s="63">
        <f t="shared" si="8"/>
        <v>0</v>
      </c>
      <c r="Q56" s="63">
        <f t="shared" si="9"/>
        <v>0</v>
      </c>
      <c r="R56" s="66" t="e">
        <f t="shared" si="10"/>
        <v>#DIV/0!</v>
      </c>
    </row>
    <row r="57" spans="1:18" x14ac:dyDescent="0.2">
      <c r="A57" s="38"/>
      <c r="B57" s="4"/>
      <c r="C57" s="4"/>
      <c r="D57" s="4"/>
      <c r="E57" s="4"/>
      <c r="F57" s="4"/>
      <c r="G57" s="4"/>
      <c r="H57" s="4"/>
      <c r="J57" s="39" t="s">
        <v>135</v>
      </c>
      <c r="K57" s="65" t="s">
        <v>125</v>
      </c>
      <c r="L57" s="38" t="s">
        <v>91</v>
      </c>
      <c r="M57" s="67">
        <f t="shared" si="5"/>
        <v>0</v>
      </c>
      <c r="N57" s="63">
        <f t="shared" si="6"/>
        <v>0</v>
      </c>
      <c r="O57" s="63">
        <f t="shared" si="7"/>
        <v>0</v>
      </c>
      <c r="P57" s="63">
        <f t="shared" si="8"/>
        <v>0</v>
      </c>
      <c r="Q57" s="63">
        <f t="shared" si="9"/>
        <v>0</v>
      </c>
      <c r="R57" s="66" t="e">
        <f t="shared" si="10"/>
        <v>#DIV/0!</v>
      </c>
    </row>
    <row r="58" spans="1:18" x14ac:dyDescent="0.2">
      <c r="A58" s="38"/>
      <c r="B58" s="4"/>
      <c r="C58" s="4"/>
      <c r="D58" s="4"/>
      <c r="E58" s="4"/>
      <c r="F58" s="4"/>
      <c r="G58" s="4"/>
      <c r="H58" s="4"/>
      <c r="J58" s="39" t="s">
        <v>136</v>
      </c>
      <c r="K58" s="65" t="s">
        <v>126</v>
      </c>
      <c r="L58" s="38" t="s">
        <v>92</v>
      </c>
      <c r="M58" s="67">
        <f t="shared" si="5"/>
        <v>0</v>
      </c>
      <c r="N58" s="63">
        <f t="shared" si="6"/>
        <v>0</v>
      </c>
      <c r="O58" s="63">
        <f t="shared" si="7"/>
        <v>0</v>
      </c>
      <c r="P58" s="63">
        <f t="shared" si="8"/>
        <v>0</v>
      </c>
      <c r="Q58" s="63">
        <f t="shared" si="9"/>
        <v>0</v>
      </c>
      <c r="R58" s="66" t="e">
        <f t="shared" si="10"/>
        <v>#DIV/0!</v>
      </c>
    </row>
    <row r="59" spans="1:18" x14ac:dyDescent="0.2">
      <c r="A59" s="38"/>
      <c r="B59" s="4"/>
      <c r="C59" s="4"/>
      <c r="D59" s="4"/>
      <c r="E59" s="4"/>
      <c r="F59" s="4"/>
      <c r="G59" s="4"/>
      <c r="H59" s="4"/>
      <c r="J59" s="39" t="s">
        <v>135</v>
      </c>
      <c r="K59" s="65" t="s">
        <v>127</v>
      </c>
      <c r="L59" s="38" t="s">
        <v>93</v>
      </c>
      <c r="M59" s="67">
        <f t="shared" si="5"/>
        <v>0</v>
      </c>
      <c r="N59" s="63">
        <f t="shared" si="6"/>
        <v>0</v>
      </c>
      <c r="O59" s="63">
        <f t="shared" si="7"/>
        <v>0</v>
      </c>
      <c r="P59" s="63">
        <f t="shared" si="8"/>
        <v>0</v>
      </c>
      <c r="Q59" s="63">
        <f t="shared" si="9"/>
        <v>0</v>
      </c>
      <c r="R59" s="66" t="e">
        <f t="shared" si="10"/>
        <v>#DIV/0!</v>
      </c>
    </row>
    <row r="60" spans="1:18" x14ac:dyDescent="0.2">
      <c r="A60" s="38"/>
      <c r="B60" s="4"/>
      <c r="C60" s="4"/>
      <c r="D60" s="4"/>
      <c r="E60" s="4"/>
      <c r="F60" s="4"/>
      <c r="G60" s="4"/>
      <c r="H60" s="4"/>
      <c r="J60" s="39" t="s">
        <v>135</v>
      </c>
      <c r="K60" s="65" t="s">
        <v>128</v>
      </c>
      <c r="L60" s="38" t="s">
        <v>94</v>
      </c>
      <c r="M60" s="67">
        <f t="shared" si="5"/>
        <v>0</v>
      </c>
      <c r="N60" s="63">
        <f t="shared" si="6"/>
        <v>0</v>
      </c>
      <c r="O60" s="63">
        <f t="shared" si="7"/>
        <v>0</v>
      </c>
      <c r="P60" s="63">
        <f t="shared" si="8"/>
        <v>0</v>
      </c>
      <c r="Q60" s="63">
        <f t="shared" si="9"/>
        <v>0</v>
      </c>
      <c r="R60" s="66" t="e">
        <f t="shared" si="10"/>
        <v>#DIV/0!</v>
      </c>
    </row>
    <row r="61" spans="1:18" x14ac:dyDescent="0.2">
      <c r="A61" s="38"/>
      <c r="B61" s="4"/>
      <c r="C61" s="4"/>
      <c r="D61" s="4"/>
      <c r="E61" s="4"/>
      <c r="F61" s="4"/>
      <c r="G61" s="4"/>
      <c r="H61" s="4"/>
      <c r="J61" s="39" t="s">
        <v>137</v>
      </c>
      <c r="K61" s="65" t="s">
        <v>129</v>
      </c>
      <c r="L61" s="38" t="s">
        <v>95</v>
      </c>
      <c r="M61" s="67">
        <f t="shared" si="5"/>
        <v>0</v>
      </c>
      <c r="N61" s="63">
        <f t="shared" si="6"/>
        <v>0</v>
      </c>
      <c r="O61" s="63">
        <f t="shared" si="7"/>
        <v>0</v>
      </c>
      <c r="P61" s="63">
        <f t="shared" si="8"/>
        <v>0</v>
      </c>
      <c r="Q61" s="63">
        <f t="shared" si="9"/>
        <v>0</v>
      </c>
      <c r="R61" s="66" t="e">
        <f t="shared" si="10"/>
        <v>#DIV/0!</v>
      </c>
    </row>
    <row r="62" spans="1:18" x14ac:dyDescent="0.2">
      <c r="A62" s="38"/>
      <c r="B62" s="4"/>
      <c r="C62" s="4"/>
      <c r="D62" s="4"/>
      <c r="E62" s="4"/>
      <c r="F62" s="4"/>
      <c r="G62" s="4"/>
      <c r="H62" s="4"/>
      <c r="J62" s="39" t="s">
        <v>135</v>
      </c>
      <c r="K62" s="65" t="s">
        <v>130</v>
      </c>
      <c r="L62" s="38" t="s">
        <v>96</v>
      </c>
      <c r="M62" s="67">
        <f t="shared" si="5"/>
        <v>0</v>
      </c>
      <c r="N62" s="63">
        <f t="shared" si="6"/>
        <v>0</v>
      </c>
      <c r="O62" s="63">
        <f t="shared" si="7"/>
        <v>0</v>
      </c>
      <c r="P62" s="63">
        <f t="shared" si="8"/>
        <v>0</v>
      </c>
      <c r="Q62" s="63">
        <f t="shared" si="9"/>
        <v>0</v>
      </c>
      <c r="R62" s="66" t="e">
        <f t="shared" si="10"/>
        <v>#DIV/0!</v>
      </c>
    </row>
    <row r="63" spans="1:18" x14ac:dyDescent="0.2">
      <c r="A63" s="6"/>
      <c r="B63" s="4"/>
      <c r="C63" s="4"/>
      <c r="D63" s="4"/>
      <c r="E63" s="4"/>
      <c r="F63" s="4"/>
      <c r="G63" s="4"/>
      <c r="H63" s="4"/>
      <c r="J63" s="39" t="s">
        <v>136</v>
      </c>
      <c r="K63" s="65" t="s">
        <v>131</v>
      </c>
      <c r="L63" s="38" t="s">
        <v>97</v>
      </c>
      <c r="M63" s="67">
        <f t="shared" si="5"/>
        <v>0</v>
      </c>
      <c r="N63" s="63">
        <f t="shared" si="6"/>
        <v>0</v>
      </c>
      <c r="O63" s="63">
        <f t="shared" si="7"/>
        <v>0</v>
      </c>
      <c r="P63" s="63">
        <f t="shared" si="8"/>
        <v>0</v>
      </c>
      <c r="Q63" s="63">
        <f t="shared" si="9"/>
        <v>0</v>
      </c>
      <c r="R63" s="66" t="e">
        <f t="shared" si="10"/>
        <v>#DIV/0!</v>
      </c>
    </row>
    <row r="64" spans="1:18" x14ac:dyDescent="0.2">
      <c r="A64" s="38"/>
      <c r="B64" s="4"/>
      <c r="C64" s="4"/>
      <c r="D64" s="4"/>
      <c r="E64" s="4"/>
      <c r="F64" s="4"/>
      <c r="G64" s="4"/>
      <c r="H64" s="4"/>
      <c r="J64" s="39" t="s">
        <v>135</v>
      </c>
      <c r="K64" s="65" t="s">
        <v>132</v>
      </c>
      <c r="L64" s="38" t="s">
        <v>98</v>
      </c>
      <c r="M64" s="67">
        <f t="shared" si="5"/>
        <v>0</v>
      </c>
      <c r="N64" s="63">
        <f t="shared" si="6"/>
        <v>0</v>
      </c>
      <c r="O64" s="63">
        <f t="shared" si="7"/>
        <v>0</v>
      </c>
      <c r="P64" s="63">
        <f t="shared" si="8"/>
        <v>0</v>
      </c>
      <c r="Q64" s="63">
        <f t="shared" si="9"/>
        <v>0</v>
      </c>
      <c r="R64" s="66" t="e">
        <f t="shared" si="10"/>
        <v>#DIV/0!</v>
      </c>
    </row>
    <row r="65" spans="1:18" x14ac:dyDescent="0.2">
      <c r="A65" s="38"/>
      <c r="B65" s="4"/>
      <c r="C65" s="4"/>
      <c r="D65" s="4"/>
      <c r="E65" s="4"/>
      <c r="F65" s="4"/>
      <c r="G65" s="4"/>
      <c r="H65" s="4"/>
      <c r="J65" s="39" t="s">
        <v>135</v>
      </c>
      <c r="K65" s="65" t="s">
        <v>133</v>
      </c>
      <c r="L65" s="38" t="s">
        <v>99</v>
      </c>
      <c r="M65" s="67">
        <f t="shared" si="5"/>
        <v>0</v>
      </c>
      <c r="N65" s="63">
        <f t="shared" si="6"/>
        <v>0</v>
      </c>
      <c r="O65" s="63">
        <f t="shared" si="7"/>
        <v>0</v>
      </c>
      <c r="P65" s="63">
        <f t="shared" si="8"/>
        <v>0</v>
      </c>
      <c r="Q65" s="63">
        <f t="shared" si="9"/>
        <v>0</v>
      </c>
      <c r="R65" s="66" t="e">
        <f t="shared" si="10"/>
        <v>#DIV/0!</v>
      </c>
    </row>
    <row r="66" spans="1:18" x14ac:dyDescent="0.2">
      <c r="A66" s="6"/>
      <c r="B66" s="4"/>
      <c r="C66" s="4"/>
      <c r="D66" s="4"/>
      <c r="E66" s="4"/>
      <c r="F66" s="4"/>
      <c r="G66" s="4"/>
      <c r="H66" s="4"/>
      <c r="J66" s="39" t="s">
        <v>135</v>
      </c>
      <c r="K66" s="65" t="s">
        <v>134</v>
      </c>
      <c r="L66" s="38" t="s">
        <v>100</v>
      </c>
      <c r="M66" s="67">
        <f t="shared" si="5"/>
        <v>0</v>
      </c>
      <c r="N66" s="63">
        <f t="shared" si="6"/>
        <v>0</v>
      </c>
      <c r="O66" s="63">
        <f t="shared" si="7"/>
        <v>0</v>
      </c>
      <c r="P66" s="63">
        <f t="shared" si="8"/>
        <v>0</v>
      </c>
      <c r="Q66" s="63">
        <f t="shared" si="9"/>
        <v>0</v>
      </c>
      <c r="R66" s="66" t="e">
        <f t="shared" si="10"/>
        <v>#DIV/0!</v>
      </c>
    </row>
    <row r="67" spans="1:18" x14ac:dyDescent="0.2">
      <c r="A67" s="38"/>
      <c r="B67" s="4"/>
      <c r="C67" s="4"/>
      <c r="D67" s="4"/>
      <c r="E67" s="4"/>
      <c r="F67" s="4"/>
      <c r="G67" s="4"/>
      <c r="H67" s="4"/>
      <c r="J67" s="4"/>
      <c r="K67" s="4"/>
      <c r="L67" s="22" t="s">
        <v>28</v>
      </c>
      <c r="M67" s="51">
        <f>SUM($M$33:$M$66)</f>
        <v>0</v>
      </c>
      <c r="N67" s="52">
        <f>SUM($N$33:$N$66)</f>
        <v>0</v>
      </c>
      <c r="O67" s="53">
        <f>SUM($O$33:$O$66)</f>
        <v>0</v>
      </c>
      <c r="P67" s="54">
        <f>SUM($P$33:$P$66)</f>
        <v>0</v>
      </c>
      <c r="Q67" s="55">
        <f>SUM($N$67:$P$67)</f>
        <v>0</v>
      </c>
      <c r="R67" s="64" t="e">
        <f>$N$67/$Q$67</f>
        <v>#DIV/0!</v>
      </c>
    </row>
    <row r="68" spans="1:18" x14ac:dyDescent="0.2">
      <c r="A68" s="38"/>
      <c r="B68" s="4"/>
      <c r="C68" s="4"/>
      <c r="D68" s="4"/>
      <c r="E68" s="4"/>
      <c r="F68" s="4"/>
      <c r="G68" s="4"/>
      <c r="H68" s="4"/>
    </row>
    <row r="69" spans="1:18" x14ac:dyDescent="0.2">
      <c r="A69" s="38"/>
      <c r="B69" s="4"/>
      <c r="C69" s="4"/>
      <c r="D69" s="4"/>
      <c r="E69" s="4"/>
      <c r="F69" s="4"/>
      <c r="G69" s="4"/>
      <c r="H69" s="4"/>
    </row>
    <row r="70" spans="1:18" x14ac:dyDescent="0.2">
      <c r="A70" s="38"/>
      <c r="B70" s="4"/>
      <c r="C70" s="4"/>
      <c r="D70" s="4"/>
      <c r="E70" s="4"/>
      <c r="F70" s="4"/>
      <c r="G70" s="4"/>
      <c r="H70" s="4"/>
    </row>
    <row r="71" spans="1:18" x14ac:dyDescent="0.2">
      <c r="A71" s="38"/>
      <c r="B71" s="4"/>
      <c r="C71" s="4"/>
      <c r="D71" s="4"/>
      <c r="E71" s="4"/>
      <c r="F71" s="4"/>
      <c r="G71" s="4"/>
      <c r="H71" s="4"/>
    </row>
    <row r="72" spans="1:18" x14ac:dyDescent="0.2">
      <c r="A72" s="6"/>
      <c r="B72" s="4"/>
      <c r="C72" s="4"/>
      <c r="D72" s="4"/>
      <c r="E72" s="4"/>
      <c r="F72" s="4"/>
      <c r="G72" s="4"/>
      <c r="H72" s="4"/>
    </row>
    <row r="73" spans="1:18" x14ac:dyDescent="0.2">
      <c r="A73" s="38"/>
      <c r="B73" s="4"/>
      <c r="C73" s="4"/>
      <c r="D73" s="4"/>
      <c r="E73" s="4"/>
      <c r="F73" s="4"/>
      <c r="G73" s="4"/>
      <c r="H73" s="4"/>
    </row>
    <row r="74" spans="1:18" x14ac:dyDescent="0.2">
      <c r="A74" s="38"/>
      <c r="B74" s="4"/>
      <c r="C74" s="4"/>
      <c r="D74" s="4"/>
      <c r="E74" s="4"/>
      <c r="F74" s="4"/>
      <c r="G74" s="4"/>
      <c r="H74" s="4"/>
    </row>
    <row r="75" spans="1:18" x14ac:dyDescent="0.2">
      <c r="A75" s="38"/>
      <c r="B75" s="4"/>
      <c r="C75" s="4"/>
      <c r="D75" s="4"/>
      <c r="E75" s="4"/>
      <c r="F75" s="4"/>
      <c r="G75" s="4"/>
      <c r="H75" s="4"/>
    </row>
    <row r="76" spans="1:18" x14ac:dyDescent="0.2">
      <c r="A76" s="38"/>
      <c r="B76" s="4"/>
      <c r="C76" s="4"/>
      <c r="D76" s="4"/>
      <c r="E76" s="4"/>
      <c r="F76" s="4"/>
      <c r="G76" s="4"/>
      <c r="H76" s="4"/>
    </row>
    <row r="77" spans="1:18" x14ac:dyDescent="0.2">
      <c r="A77" s="4"/>
      <c r="B77" s="4"/>
      <c r="C77" s="4"/>
      <c r="D77" s="4"/>
      <c r="E77" s="4"/>
      <c r="F77" s="4"/>
      <c r="G77" s="4"/>
      <c r="H77" s="4"/>
    </row>
    <row r="78" spans="1:18" x14ac:dyDescent="0.2">
      <c r="A78" s="4"/>
      <c r="B78" s="4"/>
      <c r="C78" s="4"/>
      <c r="D78" s="4"/>
      <c r="E78" s="4"/>
      <c r="F78" s="4"/>
      <c r="G78" s="4"/>
      <c r="H78" s="4"/>
    </row>
    <row r="79" spans="1:18" x14ac:dyDescent="0.2">
      <c r="A79" s="4"/>
      <c r="B79" s="4"/>
      <c r="C79" s="4"/>
      <c r="D79" s="4"/>
      <c r="E79" s="4"/>
      <c r="F79" s="4"/>
      <c r="G79" s="4"/>
      <c r="H79" s="4"/>
    </row>
    <row r="80" spans="1:18" x14ac:dyDescent="0.2">
      <c r="A80" s="4"/>
      <c r="B80" s="4"/>
      <c r="C80" s="4"/>
      <c r="D80" s="4"/>
      <c r="E80" s="4"/>
      <c r="F80" s="4"/>
      <c r="G80" s="4"/>
      <c r="H80" s="4"/>
    </row>
    <row r="81" spans="1:8" x14ac:dyDescent="0.2">
      <c r="A81" s="4"/>
      <c r="B81" s="4"/>
      <c r="C81" s="4"/>
      <c r="D81" s="4"/>
      <c r="E81" s="4"/>
      <c r="F81" s="4"/>
      <c r="G81" s="4"/>
      <c r="H81" s="4"/>
    </row>
    <row r="82" spans="1:8" x14ac:dyDescent="0.2">
      <c r="A82" s="4"/>
      <c r="B82" s="4"/>
      <c r="C82" s="4"/>
      <c r="D82" s="4"/>
      <c r="E82" s="4"/>
      <c r="F82" s="4"/>
      <c r="G82" s="4"/>
      <c r="H82" s="4"/>
    </row>
    <row r="83" spans="1:8" x14ac:dyDescent="0.2">
      <c r="A83" s="4"/>
      <c r="B83" s="4"/>
      <c r="C83" s="4"/>
      <c r="D83" s="4"/>
      <c r="E83" s="4"/>
      <c r="F83" s="4"/>
      <c r="G83" s="4"/>
      <c r="H83" s="4"/>
    </row>
    <row r="84" spans="1:8" x14ac:dyDescent="0.2">
      <c r="A84" s="4"/>
      <c r="B84" s="4"/>
      <c r="C84" s="4"/>
      <c r="D84" s="4"/>
      <c r="E84" s="4"/>
      <c r="F84" s="4"/>
      <c r="G84" s="4"/>
      <c r="H84" s="4"/>
    </row>
    <row r="85" spans="1:8" x14ac:dyDescent="0.2">
      <c r="A85" s="4"/>
      <c r="B85" s="4"/>
      <c r="C85" s="4"/>
      <c r="D85" s="4"/>
      <c r="E85" s="4"/>
      <c r="F85" s="4"/>
      <c r="G85" s="4"/>
      <c r="H85" s="4"/>
    </row>
    <row r="86" spans="1:8" x14ac:dyDescent="0.2">
      <c r="A86" s="4"/>
      <c r="B86" s="4"/>
      <c r="C86" s="4"/>
      <c r="D86" s="4"/>
      <c r="E86" s="4"/>
      <c r="F86" s="4"/>
      <c r="G86" s="4"/>
      <c r="H86" s="4"/>
    </row>
    <row r="87" spans="1:8" x14ac:dyDescent="0.2">
      <c r="A87" s="4"/>
      <c r="B87" s="4"/>
      <c r="C87" s="4"/>
      <c r="D87" s="4"/>
      <c r="E87" s="4"/>
      <c r="F87" s="4"/>
      <c r="G87" s="4"/>
      <c r="H87" s="4"/>
    </row>
    <row r="88" spans="1:8" x14ac:dyDescent="0.2">
      <c r="A88" s="4"/>
      <c r="B88" s="4"/>
      <c r="C88" s="4"/>
      <c r="D88" s="4"/>
      <c r="E88" s="4"/>
      <c r="F88" s="4"/>
      <c r="G88" s="4"/>
      <c r="H88" s="4"/>
    </row>
    <row r="89" spans="1:8" x14ac:dyDescent="0.2">
      <c r="A89" s="4"/>
      <c r="B89" s="4"/>
      <c r="C89" s="4"/>
      <c r="D89" s="4"/>
      <c r="E89" s="4"/>
      <c r="F89" s="4"/>
      <c r="G89" s="4"/>
      <c r="H89" s="4"/>
    </row>
    <row r="90" spans="1:8" x14ac:dyDescent="0.2">
      <c r="A90" s="4"/>
      <c r="B90" s="4"/>
      <c r="C90" s="4"/>
      <c r="D90" s="4"/>
      <c r="E90" s="4"/>
      <c r="F90" s="4"/>
      <c r="G90" s="4"/>
      <c r="H90" s="4"/>
    </row>
    <row r="91" spans="1:8" x14ac:dyDescent="0.2">
      <c r="A91" s="4"/>
      <c r="B91" s="4"/>
      <c r="C91" s="4"/>
      <c r="D91" s="4"/>
      <c r="E91" s="4"/>
      <c r="F91" s="4"/>
      <c r="G91" s="4"/>
      <c r="H91" s="4"/>
    </row>
    <row r="92" spans="1:8" x14ac:dyDescent="0.2">
      <c r="A92" s="4"/>
      <c r="B92" s="4"/>
      <c r="C92" s="4"/>
      <c r="D92" s="4"/>
      <c r="E92" s="4"/>
      <c r="F92" s="4"/>
      <c r="G92" s="4"/>
      <c r="H92" s="4"/>
    </row>
    <row r="93" spans="1:8" x14ac:dyDescent="0.2">
      <c r="A93" s="4"/>
      <c r="B93" s="4"/>
      <c r="C93" s="4"/>
      <c r="D93" s="4"/>
      <c r="E93" s="4"/>
      <c r="F93" s="4"/>
      <c r="G93" s="4"/>
      <c r="H93" s="4"/>
    </row>
    <row r="94" spans="1:8" x14ac:dyDescent="0.2">
      <c r="A94" s="4"/>
      <c r="B94" s="4"/>
      <c r="C94" s="4"/>
      <c r="D94" s="4"/>
      <c r="E94" s="4"/>
      <c r="F94" s="4"/>
      <c r="G94" s="4"/>
      <c r="H94" s="4"/>
    </row>
    <row r="95" spans="1:8" x14ac:dyDescent="0.2">
      <c r="A95" s="4"/>
      <c r="B95" s="4"/>
      <c r="C95" s="4"/>
      <c r="D95" s="4"/>
      <c r="E95" s="4"/>
      <c r="F95" s="4"/>
      <c r="G95" s="4"/>
      <c r="H95" s="4"/>
    </row>
    <row r="96" spans="1:8" x14ac:dyDescent="0.2">
      <c r="A96" s="4"/>
      <c r="B96" s="4"/>
      <c r="C96" s="4"/>
      <c r="D96" s="4"/>
      <c r="E96" s="4"/>
      <c r="F96" s="4"/>
      <c r="G96" s="4"/>
      <c r="H96" s="4"/>
    </row>
    <row r="97" spans="1:8" x14ac:dyDescent="0.2">
      <c r="A97" s="4"/>
      <c r="B97" s="4"/>
      <c r="C97" s="4"/>
      <c r="D97" s="4"/>
      <c r="E97" s="4"/>
      <c r="F97" s="4"/>
      <c r="G97" s="4"/>
      <c r="H97" s="4"/>
    </row>
    <row r="98" spans="1:8" x14ac:dyDescent="0.2">
      <c r="A98" s="4"/>
      <c r="B98" s="4"/>
      <c r="C98" s="4"/>
      <c r="D98" s="4"/>
      <c r="E98" s="4"/>
      <c r="F98" s="4"/>
      <c r="G98" s="4"/>
      <c r="H98" s="4"/>
    </row>
    <row r="99" spans="1:8" x14ac:dyDescent="0.2">
      <c r="A99" s="4"/>
      <c r="B99" s="4"/>
      <c r="C99" s="4"/>
      <c r="D99" s="4"/>
      <c r="E99" s="4"/>
      <c r="F99" s="4"/>
      <c r="G99" s="4"/>
      <c r="H99" s="4"/>
    </row>
    <row r="100" spans="1:8" x14ac:dyDescent="0.2">
      <c r="A100" s="4"/>
      <c r="B100" s="4"/>
      <c r="C100" s="4"/>
      <c r="D100" s="4"/>
      <c r="E100" s="4"/>
      <c r="F100" s="4"/>
      <c r="G100" s="4"/>
      <c r="H100" s="4"/>
    </row>
    <row r="101" spans="1:8" x14ac:dyDescent="0.2">
      <c r="A101" s="4"/>
      <c r="B101" s="4"/>
      <c r="C101" s="4"/>
      <c r="D101" s="4"/>
      <c r="E101" s="4"/>
      <c r="F101" s="4"/>
      <c r="G101" s="4"/>
      <c r="H101" s="4"/>
    </row>
    <row r="102" spans="1:8" x14ac:dyDescent="0.2">
      <c r="A102" s="4"/>
      <c r="B102" s="4"/>
      <c r="C102" s="4"/>
      <c r="D102" s="4"/>
      <c r="E102" s="4"/>
      <c r="F102" s="4"/>
      <c r="G102" s="4"/>
      <c r="H102" s="4"/>
    </row>
    <row r="103" spans="1:8" x14ac:dyDescent="0.2">
      <c r="A103" s="4"/>
      <c r="B103" s="4"/>
      <c r="C103" s="4"/>
      <c r="D103" s="4"/>
      <c r="E103" s="4"/>
      <c r="F103" s="4"/>
      <c r="G103" s="4"/>
      <c r="H103" s="4"/>
    </row>
    <row r="104" spans="1:8" x14ac:dyDescent="0.2">
      <c r="A104" s="4"/>
      <c r="B104" s="4"/>
      <c r="C104" s="4"/>
      <c r="D104" s="4"/>
      <c r="E104" s="4"/>
      <c r="F104" s="4"/>
      <c r="G104" s="4"/>
      <c r="H104" s="4"/>
    </row>
    <row r="105" spans="1:8" x14ac:dyDescent="0.2">
      <c r="A105" s="4"/>
      <c r="B105" s="4"/>
      <c r="C105" s="4"/>
      <c r="D105" s="4"/>
      <c r="E105" s="4"/>
      <c r="F105" s="4"/>
      <c r="G105" s="4"/>
      <c r="H105" s="4"/>
    </row>
    <row r="106" spans="1:8" x14ac:dyDescent="0.2">
      <c r="A106" s="4"/>
      <c r="B106" s="4"/>
      <c r="C106" s="4"/>
      <c r="D106" s="4"/>
      <c r="E106" s="4"/>
      <c r="F106" s="4"/>
      <c r="G106" s="4"/>
      <c r="H106" s="4"/>
    </row>
    <row r="107" spans="1:8" x14ac:dyDescent="0.2">
      <c r="A107" s="4"/>
      <c r="B107" s="4"/>
      <c r="C107" s="4"/>
      <c r="D107" s="4"/>
      <c r="E107" s="4"/>
      <c r="F107" s="4"/>
      <c r="G107" s="4"/>
      <c r="H107" s="4"/>
    </row>
    <row r="108" spans="1:8" x14ac:dyDescent="0.2">
      <c r="A108" s="4"/>
      <c r="B108" s="4"/>
      <c r="C108" s="4"/>
      <c r="D108" s="4"/>
      <c r="E108" s="4"/>
      <c r="F108" s="4"/>
      <c r="G108" s="4"/>
      <c r="H108" s="4"/>
    </row>
    <row r="109" spans="1:8" x14ac:dyDescent="0.2">
      <c r="A109" s="4"/>
      <c r="B109" s="4"/>
      <c r="C109" s="4"/>
      <c r="D109" s="4"/>
      <c r="E109" s="4"/>
      <c r="F109" s="4"/>
      <c r="G109" s="4"/>
      <c r="H109" s="4"/>
    </row>
    <row r="110" spans="1:8" x14ac:dyDescent="0.2">
      <c r="A110" s="4"/>
      <c r="B110" s="4"/>
      <c r="C110" s="4"/>
      <c r="D110" s="4"/>
      <c r="E110" s="4"/>
      <c r="F110" s="4"/>
      <c r="G110" s="4"/>
      <c r="H110" s="4"/>
    </row>
    <row r="111" spans="1:8" x14ac:dyDescent="0.2">
      <c r="A111" s="4"/>
      <c r="B111" s="4"/>
      <c r="C111" s="4"/>
      <c r="D111" s="4"/>
      <c r="E111" s="4"/>
      <c r="F111" s="4"/>
      <c r="G111" s="4"/>
      <c r="H111" s="4"/>
    </row>
    <row r="112" spans="1:8" x14ac:dyDescent="0.2">
      <c r="A112" s="4"/>
      <c r="B112" s="4"/>
      <c r="C112" s="4"/>
      <c r="D112" s="4"/>
      <c r="E112" s="4"/>
      <c r="F112" s="4"/>
      <c r="G112" s="4"/>
      <c r="H112" s="4"/>
    </row>
    <row r="113" spans="1:8" x14ac:dyDescent="0.2">
      <c r="A113" s="4"/>
      <c r="B113" s="4"/>
      <c r="C113" s="4"/>
      <c r="D113" s="4"/>
      <c r="E113" s="4"/>
      <c r="F113" s="4"/>
      <c r="G113" s="4"/>
      <c r="H113" s="4"/>
    </row>
    <row r="114" spans="1:8" x14ac:dyDescent="0.2">
      <c r="A114" s="4"/>
      <c r="B114" s="4"/>
      <c r="C114" s="4"/>
      <c r="D114" s="4"/>
      <c r="E114" s="4"/>
      <c r="F114" s="4"/>
      <c r="G114" s="4"/>
      <c r="H114" s="4"/>
    </row>
    <row r="115" spans="1:8" x14ac:dyDescent="0.2">
      <c r="A115" s="4"/>
      <c r="B115" s="4"/>
      <c r="C115" s="4"/>
      <c r="D115" s="4"/>
      <c r="E115" s="4"/>
      <c r="F115" s="4"/>
      <c r="G115" s="4"/>
      <c r="H115" s="4"/>
    </row>
    <row r="116" spans="1:8" x14ac:dyDescent="0.2">
      <c r="A116" s="4"/>
      <c r="B116" s="4"/>
      <c r="C116" s="4"/>
      <c r="D116" s="4"/>
      <c r="E116" s="4"/>
      <c r="F116" s="4"/>
      <c r="G116" s="4"/>
      <c r="H116" s="4"/>
    </row>
    <row r="117" spans="1:8" x14ac:dyDescent="0.2">
      <c r="A117" s="4"/>
      <c r="B117" s="4"/>
      <c r="C117" s="4"/>
      <c r="D117" s="4"/>
      <c r="E117" s="4"/>
      <c r="F117" s="4"/>
      <c r="G117" s="4"/>
      <c r="H117" s="4"/>
    </row>
    <row r="118" spans="1:8" x14ac:dyDescent="0.2">
      <c r="A118" s="4"/>
      <c r="B118" s="4"/>
      <c r="C118" s="4"/>
      <c r="D118" s="4"/>
      <c r="E118" s="4"/>
      <c r="F118" s="4"/>
      <c r="G118" s="4"/>
      <c r="H118" s="4"/>
    </row>
    <row r="119" spans="1:8" x14ac:dyDescent="0.2">
      <c r="A119" s="4"/>
      <c r="B119" s="4"/>
      <c r="C119" s="4"/>
      <c r="D119" s="4"/>
      <c r="E119" s="4"/>
      <c r="F119" s="4"/>
      <c r="G119" s="4"/>
      <c r="H119" s="4"/>
    </row>
    <row r="120" spans="1:8" x14ac:dyDescent="0.2">
      <c r="A120" s="4"/>
      <c r="B120" s="4"/>
      <c r="C120" s="4"/>
      <c r="D120" s="4"/>
      <c r="E120" s="4"/>
      <c r="F120" s="4"/>
      <c r="G120" s="4"/>
      <c r="H120" s="4"/>
    </row>
    <row r="121" spans="1:8" x14ac:dyDescent="0.2">
      <c r="A121" s="4"/>
      <c r="B121" s="4"/>
      <c r="C121" s="4"/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4"/>
      <c r="C123" s="4"/>
      <c r="D123" s="4"/>
      <c r="E123" s="4"/>
      <c r="F123" s="4"/>
      <c r="G123" s="4"/>
      <c r="H123" s="4"/>
    </row>
    <row r="124" spans="1:8" x14ac:dyDescent="0.2">
      <c r="A124" s="4"/>
      <c r="B124" s="4"/>
      <c r="C124" s="4"/>
      <c r="D124" s="4"/>
      <c r="E124" s="4"/>
      <c r="F124" s="4"/>
      <c r="G124" s="4"/>
      <c r="H124" s="4"/>
    </row>
    <row r="125" spans="1:8" x14ac:dyDescent="0.2">
      <c r="A125" s="4"/>
      <c r="B125" s="4"/>
      <c r="C125" s="4"/>
      <c r="D125" s="4"/>
      <c r="E125" s="4"/>
      <c r="F125" s="4"/>
      <c r="G125" s="4"/>
      <c r="H125" s="4"/>
    </row>
    <row r="126" spans="1:8" x14ac:dyDescent="0.2">
      <c r="A126" s="4"/>
      <c r="B126" s="4"/>
      <c r="C126" s="4"/>
      <c r="D126" s="4"/>
      <c r="E126" s="4"/>
      <c r="F126" s="4"/>
      <c r="G126" s="4"/>
      <c r="H126" s="4"/>
    </row>
    <row r="127" spans="1:8" x14ac:dyDescent="0.2">
      <c r="A127" s="4"/>
      <c r="B127" s="4"/>
      <c r="C127" s="4"/>
      <c r="D127" s="4"/>
      <c r="E127" s="4"/>
      <c r="F127" s="4"/>
      <c r="G127" s="4"/>
      <c r="H127" s="4"/>
    </row>
    <row r="128" spans="1:8" x14ac:dyDescent="0.2">
      <c r="A128" s="4"/>
      <c r="B128" s="4"/>
      <c r="C128" s="4"/>
      <c r="D128" s="4"/>
      <c r="E128" s="4"/>
      <c r="F128" s="4"/>
      <c r="G128" s="4"/>
      <c r="H128" s="4"/>
    </row>
    <row r="129" spans="1:8" x14ac:dyDescent="0.2">
      <c r="A129" s="4"/>
      <c r="B129" s="4"/>
      <c r="C129" s="4"/>
      <c r="D129" s="4"/>
      <c r="E129" s="4"/>
      <c r="F129" s="4"/>
      <c r="G129" s="4"/>
      <c r="H129" s="4"/>
    </row>
    <row r="130" spans="1:8" x14ac:dyDescent="0.2">
      <c r="A130" s="4"/>
      <c r="B130" s="4"/>
      <c r="C130" s="4"/>
      <c r="D130" s="4"/>
      <c r="E130" s="4"/>
      <c r="F130" s="4"/>
      <c r="G130" s="4"/>
      <c r="H130" s="4"/>
    </row>
    <row r="131" spans="1:8" x14ac:dyDescent="0.2">
      <c r="A131" s="4"/>
      <c r="B131" s="4"/>
      <c r="C131" s="4"/>
      <c r="D131" s="4"/>
      <c r="E131" s="4"/>
      <c r="F131" s="4"/>
      <c r="G131" s="4"/>
      <c r="H131" s="4"/>
    </row>
    <row r="132" spans="1:8" x14ac:dyDescent="0.2">
      <c r="A132" s="4"/>
      <c r="B132" s="4"/>
      <c r="C132" s="4"/>
      <c r="D132" s="4"/>
      <c r="E132" s="4"/>
      <c r="F132" s="4"/>
      <c r="G132" s="4"/>
      <c r="H132" s="4"/>
    </row>
    <row r="133" spans="1:8" x14ac:dyDescent="0.2">
      <c r="A133" s="4"/>
      <c r="B133" s="4"/>
      <c r="C133" s="4"/>
      <c r="D133" s="4"/>
      <c r="E133" s="4"/>
      <c r="F133" s="4"/>
      <c r="G133" s="4"/>
      <c r="H133" s="4"/>
    </row>
    <row r="134" spans="1:8" x14ac:dyDescent="0.2">
      <c r="A134" s="4"/>
      <c r="B134" s="4"/>
      <c r="C134" s="4"/>
      <c r="D134" s="4"/>
      <c r="E134" s="4"/>
      <c r="F134" s="4"/>
      <c r="G134" s="4"/>
      <c r="H134" s="4"/>
    </row>
    <row r="135" spans="1:8" x14ac:dyDescent="0.2">
      <c r="A135" s="4"/>
      <c r="B135" s="4"/>
      <c r="C135" s="4"/>
      <c r="D135" s="4"/>
      <c r="E135" s="4"/>
      <c r="F135" s="4"/>
      <c r="G135" s="4"/>
      <c r="H135" s="4"/>
    </row>
    <row r="136" spans="1:8" x14ac:dyDescent="0.2">
      <c r="A136" s="4"/>
      <c r="B136" s="4"/>
      <c r="C136" s="4"/>
      <c r="D136" s="4"/>
      <c r="E136" s="4"/>
      <c r="F136" s="4"/>
      <c r="G136" s="4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</sheetData>
  <conditionalFormatting sqref="A2:H600">
    <cfRule type="expression" dxfId="29" priority="3">
      <formula>$H2="Credit Accepted (Re-Run)"</formula>
    </cfRule>
    <cfRule type="expression" dxfId="28" priority="4">
      <formula>$H2="Arbitration"</formula>
    </cfRule>
    <cfRule type="expression" dxfId="27" priority="5">
      <formula>$H2="Credit Declined"</formula>
    </cfRule>
    <cfRule type="expression" dxfId="26" priority="6">
      <formula>$H2="Credit Accepted"</formula>
    </cfRule>
  </conditionalFormatting>
  <conditionalFormatting sqref="L33:R66">
    <cfRule type="expression" dxfId="25" priority="2">
      <formula>ISERROR($R33)</formula>
    </cfRule>
  </conditionalFormatting>
  <conditionalFormatting sqref="N2:R26">
    <cfRule type="expression" dxfId="24" priority="1">
      <formula>$N2=0</formula>
    </cfRule>
  </conditionalFormatting>
  <dataValidations count="4">
    <dataValidation type="list" allowBlank="1" showInputMessage="1" showErrorMessage="1" sqref="G2:G1048576" xr:uid="{647F741B-2A20-6449-93C9-08E10ECB351D}">
      <formula1>$M$2:$M$26</formula1>
    </dataValidation>
    <dataValidation type="list" allowBlank="1" showInputMessage="1" showErrorMessage="1" sqref="C2:C1048576" xr:uid="{B3E50535-844D-3F46-97AA-620D188F2C9C}">
      <formula1>"Visa, MasterCard, Discover, AMEX, Token "</formula1>
    </dataValidation>
    <dataValidation type="list" allowBlank="1" showInputMessage="1" showErrorMessage="1" sqref="H2:H1048576" xr:uid="{CCC5C8E9-5A72-3943-B39A-2737C9D9A7F5}">
      <formula1>"Credit Accepted, Credit Declined, Arbitration, Credit Accepted (Re-Run)"</formula1>
    </dataValidation>
    <dataValidation type="list" allowBlank="1" showInputMessage="1" showErrorMessage="1" sqref="A2:A1048576" xr:uid="{8D4F2735-FDE8-EF49-8C3A-DD80CDDD1D12}">
      <formula1>$L$33:$L$66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CA74-6C52-4B4C-803B-DFE99D735FB0}">
  <dimension ref="A1:T281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30.5" bestFit="1" customWidth="1"/>
    <col min="2" max="2" width="21" style="3" customWidth="1"/>
    <col min="3" max="3" width="11.5" bestFit="1" customWidth="1"/>
    <col min="4" max="4" width="16.5" style="98" customWidth="1"/>
    <col min="5" max="5" width="15.5" style="100" bestFit="1" customWidth="1"/>
    <col min="6" max="6" width="24.1640625" style="3" customWidth="1"/>
    <col min="7" max="7" width="33.5" style="19" bestFit="1" customWidth="1"/>
    <col min="8" max="8" width="19.83203125" bestFit="1" customWidth="1"/>
    <col min="9" max="9" width="12.1640625" bestFit="1" customWidth="1"/>
    <col min="10" max="10" width="28.33203125" bestFit="1" customWidth="1"/>
    <col min="11" max="11" width="21.6640625" customWidth="1"/>
    <col min="12" max="12" width="17.5" bestFit="1" customWidth="1"/>
    <col min="13" max="13" width="23.1640625" bestFit="1" customWidth="1"/>
    <col min="14" max="14" width="30.5" bestFit="1" customWidth="1"/>
    <col min="15" max="15" width="33.1640625" bestFit="1" customWidth="1"/>
    <col min="16" max="16" width="13.1640625" customWidth="1"/>
    <col min="17" max="17" width="15.1640625" customWidth="1"/>
    <col min="18" max="18" width="12.83203125" customWidth="1"/>
    <col min="19" max="19" width="14.5" bestFit="1" customWidth="1"/>
    <col min="20" max="20" width="18" bestFit="1" customWidth="1"/>
  </cols>
  <sheetData>
    <row r="1" spans="1:20" ht="48" customHeight="1" x14ac:dyDescent="0.2">
      <c r="A1" s="87" t="s">
        <v>0</v>
      </c>
      <c r="B1" s="88" t="s">
        <v>1</v>
      </c>
      <c r="C1" s="89" t="s">
        <v>2</v>
      </c>
      <c r="D1" s="97" t="s">
        <v>3</v>
      </c>
      <c r="E1" s="99" t="s">
        <v>4</v>
      </c>
      <c r="F1" s="88" t="s">
        <v>5</v>
      </c>
      <c r="G1" s="88" t="s">
        <v>6</v>
      </c>
      <c r="H1" s="90" t="s">
        <v>7</v>
      </c>
      <c r="I1" s="110" t="s">
        <v>139</v>
      </c>
      <c r="J1" s="110" t="s">
        <v>140</v>
      </c>
      <c r="L1" s="42" t="s">
        <v>57</v>
      </c>
      <c r="M1" s="42" t="s">
        <v>58</v>
      </c>
      <c r="N1" s="5"/>
      <c r="O1" s="43" t="s">
        <v>59</v>
      </c>
      <c r="P1" s="23" t="s">
        <v>29</v>
      </c>
      <c r="Q1" s="7" t="s">
        <v>30</v>
      </c>
      <c r="R1" s="10" t="s">
        <v>31</v>
      </c>
      <c r="S1" s="13" t="s">
        <v>32</v>
      </c>
      <c r="T1" s="25" t="s">
        <v>33</v>
      </c>
    </row>
    <row r="2" spans="1:20" ht="17.25" customHeight="1" x14ac:dyDescent="0.2">
      <c r="A2" s="82" t="s">
        <v>67</v>
      </c>
      <c r="B2" s="14">
        <v>7396240647</v>
      </c>
      <c r="C2" s="13" t="s">
        <v>9</v>
      </c>
      <c r="D2" s="15">
        <v>46356</v>
      </c>
      <c r="E2" s="34">
        <v>69.83</v>
      </c>
      <c r="F2" s="14">
        <v>2027003015009</v>
      </c>
      <c r="G2" s="13" t="s">
        <v>61</v>
      </c>
      <c r="H2" s="84" t="s">
        <v>21</v>
      </c>
      <c r="I2" s="4" t="str">
        <f>TEXT(Chargebacks[[#This Row],[Transaction Date]],"mmm-yy")</f>
        <v>Nov-26</v>
      </c>
      <c r="J2" s="4" t="str">
        <f>IF(TRIM(Chargebacks[[#This Row],[Status]])="Credit Accepted","Win",
   IF(TRIM(Chargebacks[[#This Row],[Status]])="Arbitration","Arbitration",
   "Loss"))</f>
        <v>Arbitration</v>
      </c>
      <c r="L2" s="23" t="s">
        <v>60</v>
      </c>
      <c r="M2" s="44">
        <f>SUM(E1:E998)</f>
        <v>20131.460000000003</v>
      </c>
      <c r="N2" s="5"/>
      <c r="O2" s="45" t="s">
        <v>61</v>
      </c>
      <c r="P2" s="26">
        <f t="shared" ref="P2:P26" si="0">COUNTIF($G$2:$G$998, O2)</f>
        <v>14</v>
      </c>
      <c r="Q2" s="26">
        <f t="shared" ref="Q2:Q26" si="1">COUNTIFS($G$2:$G$998, O2,$H$2:$H$998, "*Credit Accepted*")</f>
        <v>5</v>
      </c>
      <c r="R2" s="26">
        <f t="shared" ref="R2:R26" si="2">COUNTIFS($G$2:$G$998, O2,$H$2:$H$998, "*Credit Declined*")</f>
        <v>1</v>
      </c>
      <c r="S2" s="26">
        <f t="shared" ref="S2:S26" si="3">COUNTIFS($G$2:$G$998, O2,$H$2:$H$998, "*Arbitration*")</f>
        <v>8</v>
      </c>
      <c r="T2" s="26">
        <f>SUM(Q2:S2)</f>
        <v>14</v>
      </c>
    </row>
    <row r="3" spans="1:20" ht="17.25" customHeight="1" x14ac:dyDescent="0.2">
      <c r="A3" s="24" t="s">
        <v>68</v>
      </c>
      <c r="B3" s="8">
        <v>189502217520</v>
      </c>
      <c r="C3" s="7" t="s">
        <v>11</v>
      </c>
      <c r="D3" s="9">
        <v>46400</v>
      </c>
      <c r="E3" s="33">
        <v>55</v>
      </c>
      <c r="F3" s="8">
        <v>2027020019956</v>
      </c>
      <c r="G3" s="7" t="s">
        <v>64</v>
      </c>
      <c r="H3" s="85" t="s">
        <v>14</v>
      </c>
      <c r="I3" s="4" t="str">
        <f>TEXT(Chargebacks[[#This Row],[Transaction Date]],"mmm-yy")</f>
        <v>Jan-27</v>
      </c>
      <c r="J3" s="4" t="str">
        <f>IF(TRIM(Chargebacks[[#This Row],[Status]])="Credit Accepted","Win",
   IF(TRIM(Chargebacks[[#This Row],[Status]])="Arbitration","Arbitration",
   "Loss"))</f>
        <v>Win</v>
      </c>
      <c r="L3" s="4"/>
      <c r="M3" s="18"/>
      <c r="N3" s="5"/>
      <c r="O3" s="38" t="s">
        <v>8</v>
      </c>
      <c r="P3" s="26">
        <f t="shared" si="0"/>
        <v>109</v>
      </c>
      <c r="Q3" s="26">
        <f t="shared" si="1"/>
        <v>66</v>
      </c>
      <c r="R3" s="26">
        <f t="shared" si="2"/>
        <v>43</v>
      </c>
      <c r="S3" s="26">
        <f t="shared" si="3"/>
        <v>0</v>
      </c>
      <c r="T3" s="26">
        <f t="shared" ref="T3:T26" si="4">SUM(Q3:S3)</f>
        <v>109</v>
      </c>
    </row>
    <row r="4" spans="1:20" ht="16.5" customHeight="1" x14ac:dyDescent="0.2">
      <c r="A4" s="24" t="s">
        <v>69</v>
      </c>
      <c r="B4" s="8">
        <v>167864923043</v>
      </c>
      <c r="C4" s="7" t="s">
        <v>11</v>
      </c>
      <c r="D4" s="9">
        <v>46403</v>
      </c>
      <c r="E4" s="33">
        <v>40</v>
      </c>
      <c r="F4" s="8">
        <v>2027024022251</v>
      </c>
      <c r="G4" s="7" t="s">
        <v>12</v>
      </c>
      <c r="H4" s="85" t="s">
        <v>14</v>
      </c>
      <c r="I4" s="4" t="str">
        <f>TEXT(Chargebacks[[#This Row],[Transaction Date]],"mmm-yy")</f>
        <v>Jan-27</v>
      </c>
      <c r="J4" s="4" t="str">
        <f>IF(TRIM(Chargebacks[[#This Row],[Status]])="Credit Accepted","Win",
   IF(TRIM(Chargebacks[[#This Row],[Status]])="Arbitration","Arbitration",
   "Loss"))</f>
        <v>Win</v>
      </c>
      <c r="L4" s="7" t="s">
        <v>30</v>
      </c>
      <c r="M4" s="46">
        <f>SUMIF(H1:H998, "*Credit Accepted*",E1:E998)</f>
        <v>11210.22</v>
      </c>
      <c r="N4" s="5"/>
      <c r="O4" s="38" t="s">
        <v>10</v>
      </c>
      <c r="P4" s="26">
        <f t="shared" si="0"/>
        <v>86</v>
      </c>
      <c r="Q4" s="26">
        <f t="shared" si="1"/>
        <v>53</v>
      </c>
      <c r="R4" s="26">
        <f t="shared" si="2"/>
        <v>1</v>
      </c>
      <c r="S4" s="26">
        <f t="shared" si="3"/>
        <v>32</v>
      </c>
      <c r="T4" s="26">
        <f t="shared" si="4"/>
        <v>86</v>
      </c>
    </row>
    <row r="5" spans="1:20" ht="18" customHeight="1" x14ac:dyDescent="0.2">
      <c r="A5" s="24" t="s">
        <v>69</v>
      </c>
      <c r="B5" s="8">
        <v>21469327264</v>
      </c>
      <c r="C5" s="7" t="s">
        <v>22</v>
      </c>
      <c r="D5" s="9">
        <v>46368</v>
      </c>
      <c r="E5" s="33">
        <v>55</v>
      </c>
      <c r="F5" s="8">
        <v>2027013023653</v>
      </c>
      <c r="G5" s="7" t="s">
        <v>10</v>
      </c>
      <c r="H5" s="85" t="s">
        <v>14</v>
      </c>
      <c r="I5" s="4" t="str">
        <f>TEXT(Chargebacks[[#This Row],[Transaction Date]],"mmm-yy")</f>
        <v>Dec-26</v>
      </c>
      <c r="J5" s="4" t="str">
        <f>IF(TRIM(Chargebacks[[#This Row],[Status]])="Credit Accepted","Win",
   IF(TRIM(Chargebacks[[#This Row],[Status]])="Arbitration","Arbitration",
   "Loss"))</f>
        <v>Win</v>
      </c>
      <c r="L5" s="10" t="s">
        <v>31</v>
      </c>
      <c r="M5" s="47">
        <f>SUMIF(H1:H998, "*Credit Declined*",E1:E998)</f>
        <v>4875.4800000000005</v>
      </c>
      <c r="N5" s="5"/>
      <c r="O5" s="38" t="s">
        <v>16</v>
      </c>
      <c r="P5" s="26">
        <f t="shared" si="0"/>
        <v>4</v>
      </c>
      <c r="Q5" s="26">
        <f t="shared" si="1"/>
        <v>2</v>
      </c>
      <c r="R5" s="26">
        <f t="shared" si="2"/>
        <v>0</v>
      </c>
      <c r="S5" s="26">
        <f t="shared" si="3"/>
        <v>2</v>
      </c>
      <c r="T5" s="26">
        <f t="shared" si="4"/>
        <v>4</v>
      </c>
    </row>
    <row r="6" spans="1:20" ht="18" customHeight="1" x14ac:dyDescent="0.2">
      <c r="A6" s="82" t="s">
        <v>69</v>
      </c>
      <c r="B6" s="14">
        <v>854914723931</v>
      </c>
      <c r="C6" s="13" t="s">
        <v>22</v>
      </c>
      <c r="D6" s="15">
        <v>46376</v>
      </c>
      <c r="E6" s="34">
        <v>110</v>
      </c>
      <c r="F6" s="14">
        <v>2027014025487</v>
      </c>
      <c r="G6" s="13" t="s">
        <v>10</v>
      </c>
      <c r="H6" s="84" t="s">
        <v>21</v>
      </c>
      <c r="I6" s="4" t="str">
        <f>TEXT(Chargebacks[[#This Row],[Transaction Date]],"mmm-yy")</f>
        <v>Dec-26</v>
      </c>
      <c r="J6" s="4" t="str">
        <f>IF(TRIM(Chargebacks[[#This Row],[Status]])="Credit Accepted","Win",
   IF(TRIM(Chargebacks[[#This Row],[Status]])="Arbitration","Arbitration",
   "Loss"))</f>
        <v>Arbitration</v>
      </c>
      <c r="L6" s="13" t="s">
        <v>32</v>
      </c>
      <c r="M6" s="48">
        <f>SUMIF(H1:H998, "*Arbitration*",E1:E998)</f>
        <v>4045.7599999999998</v>
      </c>
      <c r="N6" s="5"/>
      <c r="O6" s="38" t="s">
        <v>35</v>
      </c>
      <c r="P6" s="26">
        <f t="shared" si="0"/>
        <v>4</v>
      </c>
      <c r="Q6" s="26">
        <f t="shared" si="1"/>
        <v>0</v>
      </c>
      <c r="R6" s="26">
        <f t="shared" si="2"/>
        <v>4</v>
      </c>
      <c r="S6" s="26">
        <f t="shared" si="3"/>
        <v>0</v>
      </c>
      <c r="T6" s="26">
        <f t="shared" si="4"/>
        <v>4</v>
      </c>
    </row>
    <row r="7" spans="1:20" ht="16.5" customHeight="1" x14ac:dyDescent="0.2">
      <c r="A7" s="24" t="s">
        <v>70</v>
      </c>
      <c r="B7" s="8">
        <v>133491565345</v>
      </c>
      <c r="C7" s="7" t="s">
        <v>9</v>
      </c>
      <c r="D7" s="9">
        <v>46346</v>
      </c>
      <c r="E7" s="33">
        <v>40</v>
      </c>
      <c r="F7" s="8">
        <v>2026366022991</v>
      </c>
      <c r="G7" s="7" t="s">
        <v>8</v>
      </c>
      <c r="H7" s="85" t="s">
        <v>14</v>
      </c>
      <c r="I7" s="4" t="str">
        <f>TEXT(Chargebacks[[#This Row],[Transaction Date]],"mmm-yy")</f>
        <v>Nov-26</v>
      </c>
      <c r="J7" s="4" t="str">
        <f>IF(TRIM(Chargebacks[[#This Row],[Status]])="Credit Accepted","Win",
   IF(TRIM(Chargebacks[[#This Row],[Status]])="Arbitration","Arbitration",
   "Loss"))</f>
        <v>Win</v>
      </c>
      <c r="L7" s="4"/>
      <c r="M7" s="18"/>
      <c r="N7" s="5"/>
      <c r="O7" s="38" t="s">
        <v>12</v>
      </c>
      <c r="P7" s="26">
        <f t="shared" si="0"/>
        <v>6</v>
      </c>
      <c r="Q7" s="26">
        <f t="shared" si="1"/>
        <v>2</v>
      </c>
      <c r="R7" s="26">
        <f t="shared" si="2"/>
        <v>2</v>
      </c>
      <c r="S7" s="26">
        <f t="shared" si="3"/>
        <v>2</v>
      </c>
      <c r="T7" s="26">
        <f t="shared" si="4"/>
        <v>6</v>
      </c>
    </row>
    <row r="8" spans="1:20" ht="16.5" customHeight="1" x14ac:dyDescent="0.2">
      <c r="A8" s="83" t="s">
        <v>71</v>
      </c>
      <c r="B8" s="11">
        <v>369302006090</v>
      </c>
      <c r="C8" s="10" t="s">
        <v>9</v>
      </c>
      <c r="D8" s="12">
        <v>46343</v>
      </c>
      <c r="E8" s="35">
        <v>43.8</v>
      </c>
      <c r="F8" s="11">
        <v>2027021043180</v>
      </c>
      <c r="G8" s="10" t="s">
        <v>61</v>
      </c>
      <c r="H8" s="86" t="s">
        <v>20</v>
      </c>
      <c r="I8" s="4" t="str">
        <f>TEXT(Chargebacks[[#This Row],[Transaction Date]],"mmm-yy")</f>
        <v>Nov-26</v>
      </c>
      <c r="J8" s="4" t="str">
        <f>IF(TRIM(Chargebacks[[#This Row],[Status]])="Credit Accepted","Win",
   IF(TRIM(Chargebacks[[#This Row],[Status]])="Arbitration","Arbitration",
   "Loss"))</f>
        <v>Loss</v>
      </c>
      <c r="L8" s="4"/>
      <c r="M8" s="18"/>
      <c r="N8" s="5"/>
      <c r="O8" s="38" t="s">
        <v>37</v>
      </c>
      <c r="P8" s="26">
        <f t="shared" si="0"/>
        <v>4</v>
      </c>
      <c r="Q8" s="26">
        <f t="shared" si="1"/>
        <v>2</v>
      </c>
      <c r="R8" s="26">
        <f t="shared" si="2"/>
        <v>0</v>
      </c>
      <c r="S8" s="26">
        <f t="shared" si="3"/>
        <v>2</v>
      </c>
      <c r="T8" s="26">
        <f t="shared" si="4"/>
        <v>4</v>
      </c>
    </row>
    <row r="9" spans="1:20" x14ac:dyDescent="0.2">
      <c r="A9" s="24" t="s">
        <v>72</v>
      </c>
      <c r="B9" s="8">
        <v>307413289151</v>
      </c>
      <c r="C9" s="7" t="s">
        <v>11</v>
      </c>
      <c r="D9" s="9">
        <v>46350</v>
      </c>
      <c r="E9" s="33">
        <v>28.09</v>
      </c>
      <c r="F9" s="8">
        <v>2027028027721</v>
      </c>
      <c r="G9" s="7" t="s">
        <v>10</v>
      </c>
      <c r="H9" s="85" t="s">
        <v>14</v>
      </c>
      <c r="I9" s="4" t="str">
        <f>TEXT(Chargebacks[[#This Row],[Transaction Date]],"mmm-yy")</f>
        <v>Nov-26</v>
      </c>
      <c r="J9" s="4" t="str">
        <f>IF(TRIM(Chargebacks[[#This Row],[Status]])="Credit Accepted","Win",
   IF(TRIM(Chargebacks[[#This Row],[Status]])="Arbitration","Arbitration",
   "Loss"))</f>
        <v>Win</v>
      </c>
      <c r="L9" s="40" t="s">
        <v>34</v>
      </c>
      <c r="M9" s="49">
        <f>M4/M2</f>
        <v>0.55685081956301219</v>
      </c>
      <c r="N9" s="5"/>
      <c r="O9" s="38" t="s">
        <v>62</v>
      </c>
      <c r="P9" s="26">
        <f t="shared" si="0"/>
        <v>5</v>
      </c>
      <c r="Q9" s="26">
        <f t="shared" si="1"/>
        <v>3</v>
      </c>
      <c r="R9" s="26">
        <f t="shared" si="2"/>
        <v>0</v>
      </c>
      <c r="S9" s="26">
        <f t="shared" si="3"/>
        <v>2</v>
      </c>
      <c r="T9" s="26">
        <f t="shared" si="4"/>
        <v>5</v>
      </c>
    </row>
    <row r="10" spans="1:20" x14ac:dyDescent="0.2">
      <c r="A10" s="83" t="s">
        <v>73</v>
      </c>
      <c r="B10" s="11">
        <v>861428546067</v>
      </c>
      <c r="C10" s="10" t="s">
        <v>9</v>
      </c>
      <c r="D10" s="12">
        <v>46357</v>
      </c>
      <c r="E10" s="35">
        <v>21</v>
      </c>
      <c r="F10" s="11">
        <v>2027017020189</v>
      </c>
      <c r="G10" s="10" t="s">
        <v>8</v>
      </c>
      <c r="H10" s="86" t="s">
        <v>20</v>
      </c>
      <c r="I10" s="4" t="str">
        <f>TEXT(Chargebacks[[#This Row],[Transaction Date]],"mmm-yy")</f>
        <v>Dec-26</v>
      </c>
      <c r="J10" s="4" t="str">
        <f>IF(TRIM(Chargebacks[[#This Row],[Status]])="Credit Accepted","Win",
   IF(TRIM(Chargebacks[[#This Row],[Status]])="Arbitration","Arbitration",
   "Loss"))</f>
        <v>Loss</v>
      </c>
      <c r="L10" s="4"/>
      <c r="M10" s="18"/>
      <c r="N10" s="5"/>
      <c r="O10" s="38" t="s">
        <v>38</v>
      </c>
      <c r="P10" s="26">
        <f t="shared" si="0"/>
        <v>6</v>
      </c>
      <c r="Q10" s="26">
        <f t="shared" si="1"/>
        <v>6</v>
      </c>
      <c r="R10" s="26">
        <f t="shared" si="2"/>
        <v>0</v>
      </c>
      <c r="S10" s="26">
        <f t="shared" si="3"/>
        <v>0</v>
      </c>
      <c r="T10" s="26">
        <f t="shared" si="4"/>
        <v>6</v>
      </c>
    </row>
    <row r="11" spans="1:20" x14ac:dyDescent="0.2">
      <c r="A11" s="83" t="s">
        <v>73</v>
      </c>
      <c r="B11" s="11">
        <v>117104521493</v>
      </c>
      <c r="C11" s="10" t="s">
        <v>9</v>
      </c>
      <c r="D11" s="12">
        <v>46395</v>
      </c>
      <c r="E11" s="35">
        <v>40</v>
      </c>
      <c r="F11" s="11">
        <v>2027021020615</v>
      </c>
      <c r="G11" s="10" t="s">
        <v>8</v>
      </c>
      <c r="H11" s="86" t="s">
        <v>20</v>
      </c>
      <c r="I11" s="4" t="str">
        <f>TEXT(Chargebacks[[#This Row],[Transaction Date]],"mmm-yy")</f>
        <v>Jan-27</v>
      </c>
      <c r="J11" s="4" t="str">
        <f>IF(TRIM(Chargebacks[[#This Row],[Status]])="Credit Accepted","Win",
   IF(TRIM(Chargebacks[[#This Row],[Status]])="Arbitration","Arbitration",
   "Loss"))</f>
        <v>Loss</v>
      </c>
      <c r="L11" s="36" t="s">
        <v>36</v>
      </c>
      <c r="M11" s="41">
        <f>M2-(M4+M5+M6)</f>
        <v>0</v>
      </c>
      <c r="N11" s="5"/>
      <c r="O11" s="38" t="s">
        <v>39</v>
      </c>
      <c r="P11" s="26">
        <f t="shared" si="0"/>
        <v>0</v>
      </c>
      <c r="Q11" s="26">
        <f t="shared" si="1"/>
        <v>0</v>
      </c>
      <c r="R11" s="26">
        <f t="shared" si="2"/>
        <v>0</v>
      </c>
      <c r="S11" s="26">
        <f t="shared" si="3"/>
        <v>0</v>
      </c>
      <c r="T11" s="26">
        <f t="shared" si="4"/>
        <v>0</v>
      </c>
    </row>
    <row r="12" spans="1:20" x14ac:dyDescent="0.2">
      <c r="A12" s="24" t="s">
        <v>73</v>
      </c>
      <c r="B12" s="8">
        <v>398873034449</v>
      </c>
      <c r="C12" s="7" t="s">
        <v>17</v>
      </c>
      <c r="D12" s="9">
        <v>46341</v>
      </c>
      <c r="E12" s="33">
        <v>33.340000000000003</v>
      </c>
      <c r="F12" s="8">
        <v>2027009030148</v>
      </c>
      <c r="G12" s="7" t="s">
        <v>38</v>
      </c>
      <c r="H12" s="85" t="s">
        <v>14</v>
      </c>
      <c r="I12" s="4" t="str">
        <f>TEXT(Chargebacks[[#This Row],[Transaction Date]],"mmm-yy")</f>
        <v>Nov-26</v>
      </c>
      <c r="J12" s="4" t="str">
        <f>IF(TRIM(Chargebacks[[#This Row],[Status]])="Credit Accepted","Win",
   IF(TRIM(Chargebacks[[#This Row],[Status]])="Arbitration","Arbitration",
   "Loss"))</f>
        <v>Win</v>
      </c>
      <c r="L12" s="4"/>
      <c r="M12" s="18"/>
      <c r="N12" s="5"/>
      <c r="O12" s="38" t="s">
        <v>40</v>
      </c>
      <c r="P12" s="26">
        <f t="shared" si="0"/>
        <v>0</v>
      </c>
      <c r="Q12" s="26">
        <f t="shared" si="1"/>
        <v>0</v>
      </c>
      <c r="R12" s="26">
        <f t="shared" si="2"/>
        <v>0</v>
      </c>
      <c r="S12" s="26">
        <f t="shared" si="3"/>
        <v>0</v>
      </c>
      <c r="T12" s="26">
        <f t="shared" si="4"/>
        <v>0</v>
      </c>
    </row>
    <row r="13" spans="1:20" x14ac:dyDescent="0.2">
      <c r="A13" s="82" t="s">
        <v>74</v>
      </c>
      <c r="B13" s="14">
        <v>990996240565</v>
      </c>
      <c r="C13" s="13" t="s">
        <v>9</v>
      </c>
      <c r="D13" s="15">
        <v>46355</v>
      </c>
      <c r="E13" s="34">
        <v>208.94</v>
      </c>
      <c r="F13" s="14">
        <v>2027008001543</v>
      </c>
      <c r="G13" s="13" t="s">
        <v>61</v>
      </c>
      <c r="H13" s="84" t="s">
        <v>21</v>
      </c>
      <c r="I13" s="4" t="str">
        <f>TEXT(Chargebacks[[#This Row],[Transaction Date]],"mmm-yy")</f>
        <v>Nov-26</v>
      </c>
      <c r="J13" s="4" t="str">
        <f>IF(TRIM(Chargebacks[[#This Row],[Status]])="Credit Accepted","Win",
   IF(TRIM(Chargebacks[[#This Row],[Status]])="Arbitration","Arbitration",
   "Loss"))</f>
        <v>Arbitration</v>
      </c>
      <c r="L13" s="4"/>
      <c r="M13" s="18"/>
      <c r="N13" s="5"/>
      <c r="O13" s="38" t="s">
        <v>41</v>
      </c>
      <c r="P13" s="26">
        <f t="shared" si="0"/>
        <v>2</v>
      </c>
      <c r="Q13" s="26">
        <f t="shared" si="1"/>
        <v>2</v>
      </c>
      <c r="R13" s="26">
        <f t="shared" si="2"/>
        <v>0</v>
      </c>
      <c r="S13" s="26">
        <f t="shared" si="3"/>
        <v>0</v>
      </c>
      <c r="T13" s="26">
        <f t="shared" si="4"/>
        <v>2</v>
      </c>
    </row>
    <row r="14" spans="1:20" x14ac:dyDescent="0.2">
      <c r="A14" s="83" t="s">
        <v>75</v>
      </c>
      <c r="B14" s="11">
        <v>836412181094</v>
      </c>
      <c r="C14" s="10" t="s">
        <v>24</v>
      </c>
      <c r="D14" s="12">
        <v>46341</v>
      </c>
      <c r="E14" s="35">
        <v>82.43</v>
      </c>
      <c r="F14" s="11">
        <v>2027013025191</v>
      </c>
      <c r="G14" s="10" t="s">
        <v>43</v>
      </c>
      <c r="H14" s="86" t="s">
        <v>20</v>
      </c>
      <c r="I14" s="4" t="str">
        <f>TEXT(Chargebacks[[#This Row],[Transaction Date]],"mmm-yy")</f>
        <v>Nov-26</v>
      </c>
      <c r="J14" s="4" t="str">
        <f>IF(TRIM(Chargebacks[[#This Row],[Status]])="Credit Accepted","Win",
   IF(TRIM(Chargebacks[[#This Row],[Status]])="Arbitration","Arbitration",
   "Loss"))</f>
        <v>Loss</v>
      </c>
      <c r="L14" s="4"/>
      <c r="M14" s="18"/>
      <c r="N14" s="5"/>
      <c r="O14" s="38" t="s">
        <v>18</v>
      </c>
      <c r="P14" s="26">
        <f t="shared" si="0"/>
        <v>1</v>
      </c>
      <c r="Q14" s="26">
        <f t="shared" si="1"/>
        <v>0</v>
      </c>
      <c r="R14" s="26">
        <f t="shared" si="2"/>
        <v>1</v>
      </c>
      <c r="S14" s="26">
        <f t="shared" si="3"/>
        <v>0</v>
      </c>
      <c r="T14" s="26">
        <f t="shared" si="4"/>
        <v>1</v>
      </c>
    </row>
    <row r="15" spans="1:20" x14ac:dyDescent="0.2">
      <c r="A15" s="83" t="s">
        <v>76</v>
      </c>
      <c r="B15" s="11">
        <v>44404667187</v>
      </c>
      <c r="C15" s="10" t="s">
        <v>9</v>
      </c>
      <c r="D15" s="12">
        <v>46358</v>
      </c>
      <c r="E15" s="35">
        <v>40</v>
      </c>
      <c r="F15" s="11">
        <v>2026366015341</v>
      </c>
      <c r="G15" s="10" t="s">
        <v>8</v>
      </c>
      <c r="H15" s="86" t="s">
        <v>20</v>
      </c>
      <c r="I15" s="4" t="str">
        <f>TEXT(Chargebacks[[#This Row],[Transaction Date]],"mmm-yy")</f>
        <v>Dec-26</v>
      </c>
      <c r="J15" s="4" t="str">
        <f>IF(TRIM(Chargebacks[[#This Row],[Status]])="Credit Accepted","Win",
   IF(TRIM(Chargebacks[[#This Row],[Status]])="Arbitration","Arbitration",
   "Loss"))</f>
        <v>Loss</v>
      </c>
      <c r="L15" s="6"/>
      <c r="M15" s="78"/>
      <c r="N15" s="5"/>
      <c r="O15" s="38" t="s">
        <v>42</v>
      </c>
      <c r="P15" s="26">
        <f t="shared" si="0"/>
        <v>0</v>
      </c>
      <c r="Q15" s="26">
        <f t="shared" si="1"/>
        <v>0</v>
      </c>
      <c r="R15" s="26">
        <f t="shared" si="2"/>
        <v>0</v>
      </c>
      <c r="S15" s="26">
        <f t="shared" si="3"/>
        <v>0</v>
      </c>
      <c r="T15" s="26">
        <f t="shared" si="4"/>
        <v>0</v>
      </c>
    </row>
    <row r="16" spans="1:20" x14ac:dyDescent="0.2">
      <c r="A16" s="82" t="s">
        <v>77</v>
      </c>
      <c r="B16" s="14">
        <v>381759404994</v>
      </c>
      <c r="C16" s="13" t="s">
        <v>11</v>
      </c>
      <c r="D16" s="15">
        <v>46373</v>
      </c>
      <c r="E16" s="34">
        <v>40</v>
      </c>
      <c r="F16" s="14">
        <v>2026366023433</v>
      </c>
      <c r="G16" s="13" t="s">
        <v>37</v>
      </c>
      <c r="H16" s="84" t="s">
        <v>21</v>
      </c>
      <c r="I16" s="4" t="str">
        <f>TEXT(Chargebacks[[#This Row],[Transaction Date]],"mmm-yy")</f>
        <v>Dec-26</v>
      </c>
      <c r="J16" s="4" t="str">
        <f>IF(TRIM(Chargebacks[[#This Row],[Status]])="Credit Accepted","Win",
   IF(TRIM(Chargebacks[[#This Row],[Status]])="Arbitration","Arbitration",
   "Loss"))</f>
        <v>Arbitration</v>
      </c>
      <c r="L16" s="6"/>
      <c r="M16" s="78"/>
      <c r="N16" s="5"/>
      <c r="O16" s="38" t="s">
        <v>43</v>
      </c>
      <c r="P16" s="26">
        <f t="shared" si="0"/>
        <v>7</v>
      </c>
      <c r="Q16" s="26">
        <f t="shared" si="1"/>
        <v>4</v>
      </c>
      <c r="R16" s="26">
        <f t="shared" si="2"/>
        <v>3</v>
      </c>
      <c r="S16" s="26">
        <f t="shared" si="3"/>
        <v>0</v>
      </c>
      <c r="T16" s="26">
        <f t="shared" si="4"/>
        <v>7</v>
      </c>
    </row>
    <row r="17" spans="1:20" x14ac:dyDescent="0.2">
      <c r="A17" s="82" t="s">
        <v>77</v>
      </c>
      <c r="B17" s="14">
        <v>954194144307</v>
      </c>
      <c r="C17" s="13" t="s">
        <v>11</v>
      </c>
      <c r="D17" s="15">
        <v>46042</v>
      </c>
      <c r="E17" s="34">
        <v>110</v>
      </c>
      <c r="F17" s="14">
        <v>2027028027702</v>
      </c>
      <c r="G17" s="13" t="s">
        <v>10</v>
      </c>
      <c r="H17" s="84" t="s">
        <v>21</v>
      </c>
      <c r="I17" s="4" t="str">
        <f>TEXT(Chargebacks[[#This Row],[Transaction Date]],"mmm-yy")</f>
        <v>Jan-26</v>
      </c>
      <c r="J17" s="4" t="str">
        <f>IF(TRIM(Chargebacks[[#This Row],[Status]])="Credit Accepted","Win",
   IF(TRIM(Chargebacks[[#This Row],[Status]])="Arbitration","Arbitration",
   "Loss"))</f>
        <v>Arbitration</v>
      </c>
      <c r="L17" s="6"/>
      <c r="M17" s="78"/>
      <c r="N17" s="5"/>
      <c r="O17" s="38" t="s">
        <v>63</v>
      </c>
      <c r="P17" s="26">
        <f t="shared" si="0"/>
        <v>0</v>
      </c>
      <c r="Q17" s="26">
        <f t="shared" si="1"/>
        <v>0</v>
      </c>
      <c r="R17" s="26">
        <f t="shared" si="2"/>
        <v>0</v>
      </c>
      <c r="S17" s="26">
        <f t="shared" si="3"/>
        <v>0</v>
      </c>
      <c r="T17" s="26">
        <f t="shared" si="4"/>
        <v>0</v>
      </c>
    </row>
    <row r="18" spans="1:20" x14ac:dyDescent="0.2">
      <c r="A18" s="82" t="s">
        <v>77</v>
      </c>
      <c r="B18" s="14">
        <v>457513044280</v>
      </c>
      <c r="C18" s="13" t="s">
        <v>11</v>
      </c>
      <c r="D18" s="15">
        <v>46338</v>
      </c>
      <c r="E18" s="34">
        <v>110</v>
      </c>
      <c r="F18" s="14">
        <v>2027028028307</v>
      </c>
      <c r="G18" s="13" t="s">
        <v>10</v>
      </c>
      <c r="H18" s="84" t="s">
        <v>21</v>
      </c>
      <c r="I18" s="4" t="str">
        <f>TEXT(Chargebacks[[#This Row],[Transaction Date]],"mmm-yy")</f>
        <v>Nov-26</v>
      </c>
      <c r="J18" s="4" t="str">
        <f>IF(TRIM(Chargebacks[[#This Row],[Status]])="Credit Accepted","Win",
   IF(TRIM(Chargebacks[[#This Row],[Status]])="Arbitration","Arbitration",
   "Loss"))</f>
        <v>Arbitration</v>
      </c>
      <c r="L18" s="6"/>
      <c r="M18" s="79"/>
      <c r="N18" s="5"/>
      <c r="O18" s="38" t="s">
        <v>44</v>
      </c>
      <c r="P18" s="26">
        <f t="shared" si="0"/>
        <v>0</v>
      </c>
      <c r="Q18" s="26">
        <f t="shared" si="1"/>
        <v>0</v>
      </c>
      <c r="R18" s="26">
        <f t="shared" si="2"/>
        <v>0</v>
      </c>
      <c r="S18" s="26">
        <f t="shared" si="3"/>
        <v>0</v>
      </c>
      <c r="T18" s="26">
        <f t="shared" si="4"/>
        <v>0</v>
      </c>
    </row>
    <row r="19" spans="1:20" x14ac:dyDescent="0.2">
      <c r="A19" s="24" t="s">
        <v>77</v>
      </c>
      <c r="B19" s="8">
        <v>366858049196</v>
      </c>
      <c r="C19" s="7" t="s">
        <v>9</v>
      </c>
      <c r="D19" s="9">
        <v>46405</v>
      </c>
      <c r="E19" s="33">
        <v>25</v>
      </c>
      <c r="F19" s="8">
        <v>2027030001511</v>
      </c>
      <c r="G19" s="7" t="s">
        <v>16</v>
      </c>
      <c r="H19" s="85" t="s">
        <v>14</v>
      </c>
      <c r="I19" s="4" t="str">
        <f>TEXT(Chargebacks[[#This Row],[Transaction Date]],"mmm-yy")</f>
        <v>Jan-27</v>
      </c>
      <c r="J19" s="4" t="str">
        <f>IF(TRIM(Chargebacks[[#This Row],[Status]])="Credit Accepted","Win",
   IF(TRIM(Chargebacks[[#This Row],[Status]])="Arbitration","Arbitration",
   "Loss"))</f>
        <v>Win</v>
      </c>
      <c r="L19" s="4"/>
      <c r="M19" s="18"/>
      <c r="N19" s="5"/>
      <c r="O19" s="38" t="s">
        <v>45</v>
      </c>
      <c r="P19" s="26">
        <f t="shared" si="0"/>
        <v>2</v>
      </c>
      <c r="Q19" s="26">
        <f t="shared" si="1"/>
        <v>2</v>
      </c>
      <c r="R19" s="26">
        <f t="shared" si="2"/>
        <v>0</v>
      </c>
      <c r="S19" s="26">
        <f t="shared" si="3"/>
        <v>0</v>
      </c>
      <c r="T19" s="26">
        <f t="shared" si="4"/>
        <v>2</v>
      </c>
    </row>
    <row r="20" spans="1:20" x14ac:dyDescent="0.2">
      <c r="A20" s="24" t="s">
        <v>77</v>
      </c>
      <c r="B20" s="8">
        <v>281634948293</v>
      </c>
      <c r="C20" s="7" t="s">
        <v>9</v>
      </c>
      <c r="D20" s="9">
        <v>46331</v>
      </c>
      <c r="E20" s="33">
        <v>33.340000000000003</v>
      </c>
      <c r="F20" s="8">
        <v>2027014025354</v>
      </c>
      <c r="G20" s="7" t="s">
        <v>8</v>
      </c>
      <c r="H20" s="85" t="s">
        <v>14</v>
      </c>
      <c r="I20" s="4" t="str">
        <f>TEXT(Chargebacks[[#This Row],[Transaction Date]],"mmm-yy")</f>
        <v>Nov-26</v>
      </c>
      <c r="J20" s="4" t="str">
        <f>IF(TRIM(Chargebacks[[#This Row],[Status]])="Credit Accepted","Win",
   IF(TRIM(Chargebacks[[#This Row],[Status]])="Arbitration","Arbitration",
   "Loss"))</f>
        <v>Win</v>
      </c>
      <c r="L20" s="4"/>
      <c r="M20" s="18"/>
      <c r="N20" s="5"/>
      <c r="O20" s="38" t="s">
        <v>64</v>
      </c>
      <c r="P20" s="26">
        <f t="shared" si="0"/>
        <v>2</v>
      </c>
      <c r="Q20" s="26">
        <f t="shared" si="1"/>
        <v>2</v>
      </c>
      <c r="R20" s="26">
        <f t="shared" si="2"/>
        <v>0</v>
      </c>
      <c r="S20" s="26">
        <f t="shared" si="3"/>
        <v>0</v>
      </c>
      <c r="T20" s="26">
        <f t="shared" si="4"/>
        <v>2</v>
      </c>
    </row>
    <row r="21" spans="1:20" x14ac:dyDescent="0.2">
      <c r="A21" s="83" t="s">
        <v>77</v>
      </c>
      <c r="B21" s="11">
        <v>152346075784</v>
      </c>
      <c r="C21" s="10" t="s">
        <v>9</v>
      </c>
      <c r="D21" s="12">
        <v>46321</v>
      </c>
      <c r="E21" s="35">
        <v>28.09</v>
      </c>
      <c r="F21" s="11">
        <v>2027013023580</v>
      </c>
      <c r="G21" s="10" t="s">
        <v>35</v>
      </c>
      <c r="H21" s="86" t="s">
        <v>20</v>
      </c>
      <c r="I21" s="4" t="str">
        <f>TEXT(Chargebacks[[#This Row],[Transaction Date]],"mmm-yy")</f>
        <v>Oct-26</v>
      </c>
      <c r="J21" s="4" t="str">
        <f>IF(TRIM(Chargebacks[[#This Row],[Status]])="Credit Accepted","Win",
   IF(TRIM(Chargebacks[[#This Row],[Status]])="Arbitration","Arbitration",
   "Loss"))</f>
        <v>Loss</v>
      </c>
      <c r="L21" s="4"/>
      <c r="M21" s="18"/>
      <c r="N21" s="27"/>
      <c r="O21" s="38" t="s">
        <v>25</v>
      </c>
      <c r="P21" s="26">
        <f t="shared" si="0"/>
        <v>8</v>
      </c>
      <c r="Q21" s="26">
        <f t="shared" si="1"/>
        <v>4</v>
      </c>
      <c r="R21" s="26">
        <f t="shared" si="2"/>
        <v>4</v>
      </c>
      <c r="S21" s="26">
        <f t="shared" si="3"/>
        <v>0</v>
      </c>
      <c r="T21" s="26">
        <f t="shared" si="4"/>
        <v>8</v>
      </c>
    </row>
    <row r="22" spans="1:20" x14ac:dyDescent="0.2">
      <c r="A22" s="24" t="s">
        <v>77</v>
      </c>
      <c r="B22" s="8">
        <v>820325193573</v>
      </c>
      <c r="C22" s="7" t="s">
        <v>9</v>
      </c>
      <c r="D22" s="9">
        <v>46327</v>
      </c>
      <c r="E22" s="33">
        <v>316.83999999999997</v>
      </c>
      <c r="F22" s="8">
        <v>2027014025355</v>
      </c>
      <c r="G22" s="7" t="s">
        <v>8</v>
      </c>
      <c r="H22" s="85" t="s">
        <v>14</v>
      </c>
      <c r="I22" s="4" t="str">
        <f>TEXT(Chargebacks[[#This Row],[Transaction Date]],"mmm-yy")</f>
        <v>Nov-26</v>
      </c>
      <c r="J22" s="4" t="str">
        <f>IF(TRIM(Chargebacks[[#This Row],[Status]])="Credit Accepted","Win",
   IF(TRIM(Chargebacks[[#This Row],[Status]])="Arbitration","Arbitration",
   "Loss"))</f>
        <v>Win</v>
      </c>
      <c r="L22" s="4"/>
      <c r="M22" s="18"/>
      <c r="N22" s="27"/>
      <c r="O22" s="38" t="s">
        <v>46</v>
      </c>
      <c r="P22" s="26">
        <f t="shared" si="0"/>
        <v>0</v>
      </c>
      <c r="Q22" s="26">
        <f t="shared" si="1"/>
        <v>0</v>
      </c>
      <c r="R22" s="26">
        <f t="shared" si="2"/>
        <v>0</v>
      </c>
      <c r="S22" s="26">
        <f t="shared" si="3"/>
        <v>0</v>
      </c>
      <c r="T22" s="26">
        <f t="shared" si="4"/>
        <v>0</v>
      </c>
    </row>
    <row r="23" spans="1:20" x14ac:dyDescent="0.2">
      <c r="A23" s="83" t="s">
        <v>78</v>
      </c>
      <c r="B23" s="11">
        <v>733822480853</v>
      </c>
      <c r="C23" s="10" t="s">
        <v>9</v>
      </c>
      <c r="D23" s="12">
        <v>46317</v>
      </c>
      <c r="E23" s="35">
        <v>55</v>
      </c>
      <c r="F23" s="11">
        <v>2027027023498</v>
      </c>
      <c r="G23" s="10" t="s">
        <v>8</v>
      </c>
      <c r="H23" s="86" t="s">
        <v>20</v>
      </c>
      <c r="I23" s="4" t="str">
        <f>TEXT(Chargebacks[[#This Row],[Transaction Date]],"mmm-yy")</f>
        <v>Oct-26</v>
      </c>
      <c r="J23" s="4" t="str">
        <f>IF(TRIM(Chargebacks[[#This Row],[Status]])="Credit Accepted","Win",
   IF(TRIM(Chargebacks[[#This Row],[Status]])="Arbitration","Arbitration",
   "Loss"))</f>
        <v>Loss</v>
      </c>
      <c r="L23" s="4"/>
      <c r="M23" s="18"/>
      <c r="N23" s="27"/>
      <c r="O23" s="38" t="s">
        <v>47</v>
      </c>
      <c r="P23" s="26">
        <f t="shared" si="0"/>
        <v>0</v>
      </c>
      <c r="Q23" s="26">
        <f t="shared" si="1"/>
        <v>0</v>
      </c>
      <c r="R23" s="26">
        <f t="shared" si="2"/>
        <v>0</v>
      </c>
      <c r="S23" s="26">
        <f t="shared" si="3"/>
        <v>0</v>
      </c>
      <c r="T23" s="26">
        <f t="shared" si="4"/>
        <v>0</v>
      </c>
    </row>
    <row r="24" spans="1:20" x14ac:dyDescent="0.2">
      <c r="A24" s="24" t="s">
        <v>78</v>
      </c>
      <c r="B24" s="8">
        <v>545781211803</v>
      </c>
      <c r="C24" s="7" t="s">
        <v>11</v>
      </c>
      <c r="D24" s="9">
        <v>46355</v>
      </c>
      <c r="E24" s="33">
        <v>40</v>
      </c>
      <c r="F24" s="8">
        <v>2027028028455</v>
      </c>
      <c r="G24" s="7" t="s">
        <v>10</v>
      </c>
      <c r="H24" s="85" t="s">
        <v>14</v>
      </c>
      <c r="I24" s="4" t="str">
        <f>TEXT(Chargebacks[[#This Row],[Transaction Date]],"mmm-yy")</f>
        <v>Nov-26</v>
      </c>
      <c r="J24" s="4" t="str">
        <f>IF(TRIM(Chargebacks[[#This Row],[Status]])="Credit Accepted","Win",
   IF(TRIM(Chargebacks[[#This Row],[Status]])="Arbitration","Arbitration",
   "Loss"))</f>
        <v>Win</v>
      </c>
      <c r="L24" s="4"/>
      <c r="M24" s="18"/>
      <c r="N24" s="27"/>
      <c r="O24" s="38" t="s">
        <v>48</v>
      </c>
      <c r="P24" s="26">
        <f t="shared" si="0"/>
        <v>3</v>
      </c>
      <c r="Q24" s="26">
        <f t="shared" si="1"/>
        <v>2</v>
      </c>
      <c r="R24" s="26">
        <f t="shared" si="2"/>
        <v>1</v>
      </c>
      <c r="S24" s="26">
        <f t="shared" si="3"/>
        <v>0</v>
      </c>
      <c r="T24" s="26">
        <f t="shared" si="4"/>
        <v>3</v>
      </c>
    </row>
    <row r="25" spans="1:20" x14ac:dyDescent="0.2">
      <c r="A25" s="83" t="s">
        <v>79</v>
      </c>
      <c r="B25" s="11">
        <v>120729540472</v>
      </c>
      <c r="C25" s="10" t="s">
        <v>9</v>
      </c>
      <c r="D25" s="12">
        <v>46326</v>
      </c>
      <c r="E25" s="35">
        <v>50.5</v>
      </c>
      <c r="F25" s="11">
        <v>2027002001481</v>
      </c>
      <c r="G25" s="10" t="s">
        <v>8</v>
      </c>
      <c r="H25" s="86" t="s">
        <v>20</v>
      </c>
      <c r="I25" s="4" t="str">
        <f>TEXT(Chargebacks[[#This Row],[Transaction Date]],"mmm-yy")</f>
        <v>Oct-26</v>
      </c>
      <c r="J25" s="4" t="str">
        <f>IF(TRIM(Chargebacks[[#This Row],[Status]])="Credit Accepted","Win",
   IF(TRIM(Chargebacks[[#This Row],[Status]])="Arbitration","Arbitration",
   "Loss"))</f>
        <v>Loss</v>
      </c>
      <c r="L25" s="4"/>
      <c r="M25" s="18"/>
      <c r="N25" s="27"/>
      <c r="O25" s="38" t="s">
        <v>49</v>
      </c>
      <c r="P25" s="26">
        <f t="shared" si="0"/>
        <v>2</v>
      </c>
      <c r="Q25" s="26">
        <f t="shared" si="1"/>
        <v>2</v>
      </c>
      <c r="R25" s="26">
        <f t="shared" si="2"/>
        <v>0</v>
      </c>
      <c r="S25" s="26">
        <f t="shared" si="3"/>
        <v>0</v>
      </c>
      <c r="T25" s="26">
        <f t="shared" si="4"/>
        <v>2</v>
      </c>
    </row>
    <row r="26" spans="1:20" x14ac:dyDescent="0.2">
      <c r="A26" s="24" t="s">
        <v>79</v>
      </c>
      <c r="B26" s="8">
        <v>120760023441</v>
      </c>
      <c r="C26" s="7" t="s">
        <v>9</v>
      </c>
      <c r="D26" s="9">
        <v>46347</v>
      </c>
      <c r="E26" s="33">
        <v>50</v>
      </c>
      <c r="F26" s="8">
        <v>2027003014429</v>
      </c>
      <c r="G26" s="7" t="s">
        <v>38</v>
      </c>
      <c r="H26" s="85" t="s">
        <v>14</v>
      </c>
      <c r="I26" s="4" t="str">
        <f>TEXT(Chargebacks[[#This Row],[Transaction Date]],"mmm-yy")</f>
        <v>Nov-26</v>
      </c>
      <c r="J26" s="4" t="str">
        <f>IF(TRIM(Chargebacks[[#This Row],[Status]])="Credit Accepted","Win",
   IF(TRIM(Chargebacks[[#This Row],[Status]])="Arbitration","Arbitration",
   "Loss"))</f>
        <v>Win</v>
      </c>
      <c r="L26" s="4"/>
      <c r="M26" s="18"/>
      <c r="N26" s="27"/>
      <c r="O26" s="38" t="s">
        <v>56</v>
      </c>
      <c r="P26" s="26">
        <f t="shared" si="0"/>
        <v>4</v>
      </c>
      <c r="Q26" s="26">
        <f t="shared" si="1"/>
        <v>2</v>
      </c>
      <c r="R26" s="26">
        <f t="shared" si="2"/>
        <v>0</v>
      </c>
      <c r="S26" s="26">
        <f t="shared" si="3"/>
        <v>2</v>
      </c>
      <c r="T26" s="26">
        <f t="shared" si="4"/>
        <v>4</v>
      </c>
    </row>
    <row r="27" spans="1:20" x14ac:dyDescent="0.2">
      <c r="A27" s="83" t="s">
        <v>79</v>
      </c>
      <c r="B27" s="11">
        <v>120777926190</v>
      </c>
      <c r="C27" s="10" t="s">
        <v>9</v>
      </c>
      <c r="D27" s="12">
        <v>46358</v>
      </c>
      <c r="E27" s="35">
        <v>50</v>
      </c>
      <c r="F27" s="11">
        <v>2027007021685</v>
      </c>
      <c r="G27" s="10" t="s">
        <v>8</v>
      </c>
      <c r="H27" s="86" t="s">
        <v>20</v>
      </c>
      <c r="I27" s="4" t="str">
        <f>TEXT(Chargebacks[[#This Row],[Transaction Date]],"mmm-yy")</f>
        <v>Dec-26</v>
      </c>
      <c r="J27" s="4" t="str">
        <f>IF(TRIM(Chargebacks[[#This Row],[Status]])="Credit Accepted","Win",
   IF(TRIM(Chargebacks[[#This Row],[Status]])="Arbitration","Arbitration",
   "Loss"))</f>
        <v>Loss</v>
      </c>
      <c r="L27" s="4"/>
      <c r="M27" s="18"/>
      <c r="N27" s="4"/>
      <c r="O27" s="43" t="s">
        <v>29</v>
      </c>
      <c r="P27" s="28">
        <f>SUM($P$2:$P$26)</f>
        <v>269</v>
      </c>
      <c r="Q27" s="29">
        <f>SUM($Q$2:$Q$26)</f>
        <v>159</v>
      </c>
      <c r="R27" s="30">
        <f>SUM($R$2:$R$26)</f>
        <v>60</v>
      </c>
      <c r="S27" s="31">
        <f>SUM($S$2:$S$26)</f>
        <v>50</v>
      </c>
      <c r="T27" s="32">
        <f>SUM($Q$27:$S$27)</f>
        <v>269</v>
      </c>
    </row>
    <row r="28" spans="1:20" x14ac:dyDescent="0.2">
      <c r="A28" s="83" t="s">
        <v>79</v>
      </c>
      <c r="B28" s="11">
        <v>120748481204</v>
      </c>
      <c r="C28" s="10" t="s">
        <v>9</v>
      </c>
      <c r="D28" s="12">
        <v>46339</v>
      </c>
      <c r="E28" s="35">
        <v>50</v>
      </c>
      <c r="F28" s="11">
        <v>2027013023611</v>
      </c>
      <c r="G28" s="10" t="s">
        <v>8</v>
      </c>
      <c r="H28" s="86" t="s">
        <v>20</v>
      </c>
      <c r="I28" s="4" t="str">
        <f>TEXT(Chargebacks[[#This Row],[Transaction Date]],"mmm-yy")</f>
        <v>Nov-26</v>
      </c>
      <c r="J28" s="4" t="str">
        <f>IF(TRIM(Chargebacks[[#This Row],[Status]])="Credit Accepted","Win",
   IF(TRIM(Chargebacks[[#This Row],[Status]])="Arbitration","Arbitration",
   "Loss"))</f>
        <v>Loss</v>
      </c>
      <c r="M28" s="50"/>
    </row>
    <row r="29" spans="1:20" x14ac:dyDescent="0.2">
      <c r="A29" s="24" t="s">
        <v>80</v>
      </c>
      <c r="B29" s="8">
        <v>437989481268</v>
      </c>
      <c r="C29" s="7" t="s">
        <v>9</v>
      </c>
      <c r="D29" s="9">
        <v>46383</v>
      </c>
      <c r="E29" s="33">
        <v>40</v>
      </c>
      <c r="F29" s="8">
        <v>2027024021851</v>
      </c>
      <c r="G29" s="7" t="s">
        <v>8</v>
      </c>
      <c r="H29" s="85" t="s">
        <v>14</v>
      </c>
      <c r="I29" s="4" t="str">
        <f>TEXT(Chargebacks[[#This Row],[Transaction Date]],"mmm-yy")</f>
        <v>Dec-26</v>
      </c>
      <c r="J29" s="4" t="str">
        <f>IF(TRIM(Chargebacks[[#This Row],[Status]])="Credit Accepted","Win",
   IF(TRIM(Chargebacks[[#This Row],[Status]])="Arbitration","Arbitration",
   "Loss"))</f>
        <v>Win</v>
      </c>
    </row>
    <row r="30" spans="1:20" x14ac:dyDescent="0.2">
      <c r="A30" s="82" t="s">
        <v>81</v>
      </c>
      <c r="B30" s="14">
        <v>196935172218</v>
      </c>
      <c r="C30" s="13" t="s">
        <v>11</v>
      </c>
      <c r="D30" s="15">
        <v>46366</v>
      </c>
      <c r="E30" s="34">
        <v>25</v>
      </c>
      <c r="F30" s="14">
        <v>2027002001570</v>
      </c>
      <c r="G30" s="13" t="s">
        <v>10</v>
      </c>
      <c r="H30" s="84" t="s">
        <v>21</v>
      </c>
      <c r="I30" s="4" t="str">
        <f>TEXT(Chargebacks[[#This Row],[Transaction Date]],"mmm-yy")</f>
        <v>Dec-26</v>
      </c>
      <c r="J30" s="4" t="str">
        <f>IF(TRIM(Chargebacks[[#This Row],[Status]])="Credit Accepted","Win",
   IF(TRIM(Chargebacks[[#This Row],[Status]])="Arbitration","Arbitration",
   "Loss"))</f>
        <v>Arbitration</v>
      </c>
    </row>
    <row r="31" spans="1:20" x14ac:dyDescent="0.2">
      <c r="A31" s="82" t="s">
        <v>81</v>
      </c>
      <c r="B31" s="14">
        <v>528825639952</v>
      </c>
      <c r="C31" s="13" t="s">
        <v>11</v>
      </c>
      <c r="D31" s="15">
        <v>46366</v>
      </c>
      <c r="E31" s="34">
        <v>270</v>
      </c>
      <c r="F31" s="14">
        <v>2027002001569</v>
      </c>
      <c r="G31" s="13" t="s">
        <v>10</v>
      </c>
      <c r="H31" s="84" t="s">
        <v>21</v>
      </c>
      <c r="I31" s="4" t="str">
        <f>TEXT(Chargebacks[[#This Row],[Transaction Date]],"mmm-yy")</f>
        <v>Dec-26</v>
      </c>
      <c r="J31" s="4" t="str">
        <f>IF(TRIM(Chargebacks[[#This Row],[Status]])="Credit Accepted","Win",
   IF(TRIM(Chargebacks[[#This Row],[Status]])="Arbitration","Arbitration",
   "Loss"))</f>
        <v>Arbitration</v>
      </c>
      <c r="L31" s="4"/>
      <c r="M31" s="4"/>
      <c r="N31" s="22" t="s">
        <v>28</v>
      </c>
      <c r="O31" s="51">
        <f>SUM($O$33:$O$66)</f>
        <v>269</v>
      </c>
      <c r="P31" s="52">
        <f>SUM($P$33:$P$66)</f>
        <v>11210.22</v>
      </c>
      <c r="Q31" s="53">
        <f>SUM($Q$33:$Q$66)</f>
        <v>4875.4800000000005</v>
      </c>
      <c r="R31" s="54">
        <f>SUM($R$33:$R$66)</f>
        <v>4045.76</v>
      </c>
      <c r="S31" s="55">
        <f>SUM($P$67:$R$67)</f>
        <v>20131.46</v>
      </c>
      <c r="T31" s="56">
        <f>$P$67/$S$67</f>
        <v>0.5568508195630123</v>
      </c>
    </row>
    <row r="32" spans="1:20" x14ac:dyDescent="0.2">
      <c r="A32" s="82" t="s">
        <v>81</v>
      </c>
      <c r="B32" s="14">
        <v>212774793346</v>
      </c>
      <c r="C32" s="13" t="s">
        <v>11</v>
      </c>
      <c r="D32" s="15">
        <v>46369</v>
      </c>
      <c r="E32" s="34">
        <v>28.09</v>
      </c>
      <c r="F32" s="14">
        <v>2027007024682</v>
      </c>
      <c r="G32" s="13" t="s">
        <v>10</v>
      </c>
      <c r="H32" s="84" t="s">
        <v>21</v>
      </c>
      <c r="I32" s="4" t="str">
        <f>TEXT(Chargebacks[[#This Row],[Transaction Date]],"mmm-yy")</f>
        <v>Dec-26</v>
      </c>
      <c r="J32" s="4" t="str">
        <f>IF(TRIM(Chargebacks[[#This Row],[Status]])="Credit Accepted","Win",
   IF(TRIM(Chargebacks[[#This Row],[Status]])="Arbitration","Arbitration",
   "Loss"))</f>
        <v>Arbitration</v>
      </c>
      <c r="L32" s="57" t="s">
        <v>65</v>
      </c>
      <c r="M32" s="37" t="s">
        <v>66</v>
      </c>
      <c r="N32" s="22" t="s">
        <v>27</v>
      </c>
      <c r="O32" s="51" t="s">
        <v>50</v>
      </c>
      <c r="P32" s="58" t="s">
        <v>51</v>
      </c>
      <c r="Q32" s="59" t="s">
        <v>52</v>
      </c>
      <c r="R32" s="60" t="s">
        <v>54</v>
      </c>
      <c r="S32" s="61" t="s">
        <v>28</v>
      </c>
      <c r="T32" s="62" t="s">
        <v>55</v>
      </c>
    </row>
    <row r="33" spans="1:20" x14ac:dyDescent="0.2">
      <c r="A33" s="24" t="s">
        <v>81</v>
      </c>
      <c r="B33" s="8">
        <v>530026512817</v>
      </c>
      <c r="C33" s="7" t="s">
        <v>19</v>
      </c>
      <c r="D33" s="9">
        <v>46360</v>
      </c>
      <c r="E33" s="33">
        <v>110</v>
      </c>
      <c r="F33" s="8">
        <v>2027015030754</v>
      </c>
      <c r="G33" s="7" t="s">
        <v>25</v>
      </c>
      <c r="H33" s="85" t="s">
        <v>14</v>
      </c>
      <c r="I33" s="4" t="str">
        <f>TEXT(Chargebacks[[#This Row],[Transaction Date]],"mmm-yy")</f>
        <v>Dec-26</v>
      </c>
      <c r="J33" s="4" t="str">
        <f>IF(TRIM(Chargebacks[[#This Row],[Status]])="Credit Accepted","Win",
   IF(TRIM(Chargebacks[[#This Row],[Status]])="Arbitration","Arbitration",
   "Loss"))</f>
        <v>Win</v>
      </c>
      <c r="L33" s="39" t="s">
        <v>135</v>
      </c>
      <c r="M33" s="65" t="s">
        <v>101</v>
      </c>
      <c r="N33" s="38" t="s">
        <v>67</v>
      </c>
      <c r="O33" s="67">
        <f t="shared" ref="O33:O66" si="5">COUNTIF($A$2:$A$998, N33)</f>
        <v>2</v>
      </c>
      <c r="P33" s="63">
        <f t="shared" ref="P33:P66" si="6">SUMIFS($E$2:$E$998, $A$2:$A$998, N33, $H$2:$H$998, "*Credit Accepted*")</f>
        <v>0</v>
      </c>
      <c r="Q33" s="63">
        <f t="shared" ref="Q33:Q66" si="7">SUMIFS($E$2:$E$998, $A$2:$A$998, N33, $H$2:$H$998, "*Credit Declined*")</f>
        <v>0</v>
      </c>
      <c r="R33" s="63">
        <f t="shared" ref="R33:R66" si="8">SUMIFS($E$2:$E$998, $A$2:$A$998, N33, $H$2:$H$998, "*Arbitration*")</f>
        <v>139.66</v>
      </c>
      <c r="S33" s="63">
        <f>SUM(P33:R33)</f>
        <v>139.66</v>
      </c>
      <c r="T33" s="66">
        <f>P33/S33</f>
        <v>0</v>
      </c>
    </row>
    <row r="34" spans="1:20" x14ac:dyDescent="0.2">
      <c r="A34" s="24" t="s">
        <v>81</v>
      </c>
      <c r="B34" s="8">
        <v>119930885501</v>
      </c>
      <c r="C34" s="7" t="s">
        <v>9</v>
      </c>
      <c r="D34" s="9">
        <v>46358</v>
      </c>
      <c r="E34" s="33">
        <v>55</v>
      </c>
      <c r="F34" s="8">
        <v>2027021020185</v>
      </c>
      <c r="G34" s="7" t="s">
        <v>8</v>
      </c>
      <c r="H34" s="85" t="s">
        <v>14</v>
      </c>
      <c r="I34" s="4" t="str">
        <f>TEXT(Chargebacks[[#This Row],[Transaction Date]],"mmm-yy")</f>
        <v>Dec-26</v>
      </c>
      <c r="J34" s="4" t="str">
        <f>IF(TRIM(Chargebacks[[#This Row],[Status]])="Credit Accepted","Win",
   IF(TRIM(Chargebacks[[#This Row],[Status]])="Arbitration","Arbitration",
   "Loss"))</f>
        <v>Win</v>
      </c>
      <c r="L34" s="39" t="s">
        <v>135</v>
      </c>
      <c r="M34" s="65" t="s">
        <v>102</v>
      </c>
      <c r="N34" s="38" t="s">
        <v>68</v>
      </c>
      <c r="O34" s="67">
        <f t="shared" si="5"/>
        <v>2</v>
      </c>
      <c r="P34" s="63">
        <f t="shared" si="6"/>
        <v>110</v>
      </c>
      <c r="Q34" s="63">
        <f t="shared" si="7"/>
        <v>0</v>
      </c>
      <c r="R34" s="63">
        <f t="shared" si="8"/>
        <v>0</v>
      </c>
      <c r="S34" s="63">
        <f t="shared" ref="S34:S66" si="9">SUM(P34:R34)</f>
        <v>110</v>
      </c>
      <c r="T34" s="66">
        <f t="shared" ref="T34:T66" si="10">P34/S34</f>
        <v>1</v>
      </c>
    </row>
    <row r="35" spans="1:20" x14ac:dyDescent="0.2">
      <c r="A35" s="83" t="s">
        <v>82</v>
      </c>
      <c r="B35" s="11">
        <v>80721573508</v>
      </c>
      <c r="C35" s="10" t="s">
        <v>9</v>
      </c>
      <c r="D35" s="12">
        <v>46333</v>
      </c>
      <c r="E35" s="35">
        <v>105</v>
      </c>
      <c r="F35" s="11">
        <v>2026366022999</v>
      </c>
      <c r="G35" s="10" t="s">
        <v>8</v>
      </c>
      <c r="H35" s="86" t="s">
        <v>20</v>
      </c>
      <c r="I35" s="4" t="str">
        <f>TEXT(Chargebacks[[#This Row],[Transaction Date]],"mmm-yy")</f>
        <v>Nov-26</v>
      </c>
      <c r="J35" s="4" t="str">
        <f>IF(TRIM(Chargebacks[[#This Row],[Status]])="Credit Accepted","Win",
   IF(TRIM(Chargebacks[[#This Row],[Status]])="Arbitration","Arbitration",
   "Loss"))</f>
        <v>Loss</v>
      </c>
      <c r="L35" s="39" t="s">
        <v>135</v>
      </c>
      <c r="M35" s="65" t="s">
        <v>103</v>
      </c>
      <c r="N35" s="38" t="s">
        <v>69</v>
      </c>
      <c r="O35" s="67">
        <f t="shared" si="5"/>
        <v>5</v>
      </c>
      <c r="P35" s="63">
        <f t="shared" si="6"/>
        <v>190</v>
      </c>
      <c r="Q35" s="63">
        <f t="shared" si="7"/>
        <v>0</v>
      </c>
      <c r="R35" s="63">
        <f t="shared" si="8"/>
        <v>110</v>
      </c>
      <c r="S35" s="63">
        <f t="shared" si="9"/>
        <v>300</v>
      </c>
      <c r="T35" s="66">
        <f t="shared" si="10"/>
        <v>0.6333333333333333</v>
      </c>
    </row>
    <row r="36" spans="1:20" x14ac:dyDescent="0.2">
      <c r="A36" s="24" t="s">
        <v>83</v>
      </c>
      <c r="B36" s="8">
        <v>80775367772</v>
      </c>
      <c r="C36" s="7" t="s">
        <v>9</v>
      </c>
      <c r="D36" s="9">
        <v>46365</v>
      </c>
      <c r="E36" s="33">
        <v>59.84</v>
      </c>
      <c r="F36" s="8">
        <v>2027008001455</v>
      </c>
      <c r="G36" s="7" t="s">
        <v>8</v>
      </c>
      <c r="H36" s="85" t="s">
        <v>14</v>
      </c>
      <c r="I36" s="4" t="str">
        <f>TEXT(Chargebacks[[#This Row],[Transaction Date]],"mmm-yy")</f>
        <v>Dec-26</v>
      </c>
      <c r="J36" s="4" t="str">
        <f>IF(TRIM(Chargebacks[[#This Row],[Status]])="Credit Accepted","Win",
   IF(TRIM(Chargebacks[[#This Row],[Status]])="Arbitration","Arbitration",
   "Loss"))</f>
        <v>Win</v>
      </c>
      <c r="L36" s="39" t="s">
        <v>135</v>
      </c>
      <c r="M36" s="65" t="s">
        <v>104</v>
      </c>
      <c r="N36" s="38" t="s">
        <v>70</v>
      </c>
      <c r="O36" s="67">
        <f t="shared" si="5"/>
        <v>2</v>
      </c>
      <c r="P36" s="63">
        <f t="shared" si="6"/>
        <v>40</v>
      </c>
      <c r="Q36" s="63">
        <f t="shared" si="7"/>
        <v>0</v>
      </c>
      <c r="R36" s="63">
        <f t="shared" si="8"/>
        <v>110</v>
      </c>
      <c r="S36" s="63">
        <f t="shared" si="9"/>
        <v>150</v>
      </c>
      <c r="T36" s="66">
        <f t="shared" si="10"/>
        <v>0.26666666666666666</v>
      </c>
    </row>
    <row r="37" spans="1:20" x14ac:dyDescent="0.2">
      <c r="A37" s="24" t="s">
        <v>83</v>
      </c>
      <c r="B37" s="8">
        <v>80707018839</v>
      </c>
      <c r="C37" s="7" t="s">
        <v>9</v>
      </c>
      <c r="D37" s="9">
        <v>46326</v>
      </c>
      <c r="E37" s="33">
        <v>52.5</v>
      </c>
      <c r="F37" s="8">
        <v>2027010023092</v>
      </c>
      <c r="G37" s="7" t="s">
        <v>8</v>
      </c>
      <c r="H37" s="85" t="s">
        <v>14</v>
      </c>
      <c r="I37" s="4" t="str">
        <f>TEXT(Chargebacks[[#This Row],[Transaction Date]],"mmm-yy")</f>
        <v>Oct-26</v>
      </c>
      <c r="J37" s="4" t="str">
        <f>IF(TRIM(Chargebacks[[#This Row],[Status]])="Credit Accepted","Win",
   IF(TRIM(Chargebacks[[#This Row],[Status]])="Arbitration","Arbitration",
   "Loss"))</f>
        <v>Win</v>
      </c>
      <c r="L37" s="39" t="s">
        <v>135</v>
      </c>
      <c r="M37" s="65" t="s">
        <v>105</v>
      </c>
      <c r="N37" s="38" t="s">
        <v>71</v>
      </c>
      <c r="O37" s="67">
        <f t="shared" si="5"/>
        <v>2</v>
      </c>
      <c r="P37" s="63">
        <f t="shared" si="6"/>
        <v>40</v>
      </c>
      <c r="Q37" s="63">
        <f t="shared" si="7"/>
        <v>43.8</v>
      </c>
      <c r="R37" s="63">
        <f t="shared" si="8"/>
        <v>0</v>
      </c>
      <c r="S37" s="63">
        <f t="shared" si="9"/>
        <v>83.8</v>
      </c>
      <c r="T37" s="66">
        <f t="shared" si="10"/>
        <v>0.47732696897374705</v>
      </c>
    </row>
    <row r="38" spans="1:20" x14ac:dyDescent="0.2">
      <c r="A38" s="24" t="s">
        <v>84</v>
      </c>
      <c r="B38" s="8">
        <v>608251493257</v>
      </c>
      <c r="C38" s="7" t="s">
        <v>9</v>
      </c>
      <c r="D38" s="9">
        <v>46368</v>
      </c>
      <c r="E38" s="33">
        <v>25</v>
      </c>
      <c r="F38" s="8">
        <v>2027003014431</v>
      </c>
      <c r="G38" s="7" t="s">
        <v>8</v>
      </c>
      <c r="H38" s="85" t="s">
        <v>14</v>
      </c>
      <c r="I38" s="4" t="str">
        <f>TEXT(Chargebacks[[#This Row],[Transaction Date]],"mmm-yy")</f>
        <v>Dec-26</v>
      </c>
      <c r="J38" s="4" t="str">
        <f>IF(TRIM(Chargebacks[[#This Row],[Status]])="Credit Accepted","Win",
   IF(TRIM(Chargebacks[[#This Row],[Status]])="Arbitration","Arbitration",
   "Loss"))</f>
        <v>Win</v>
      </c>
      <c r="L38" s="39" t="s">
        <v>135</v>
      </c>
      <c r="M38" s="65" t="s">
        <v>106</v>
      </c>
      <c r="N38" s="38" t="s">
        <v>72</v>
      </c>
      <c r="O38" s="67">
        <f t="shared" si="5"/>
        <v>2</v>
      </c>
      <c r="P38" s="63">
        <f t="shared" si="6"/>
        <v>56.18</v>
      </c>
      <c r="Q38" s="63">
        <f t="shared" si="7"/>
        <v>0</v>
      </c>
      <c r="R38" s="63">
        <f t="shared" si="8"/>
        <v>0</v>
      </c>
      <c r="S38" s="63">
        <f t="shared" si="9"/>
        <v>56.18</v>
      </c>
      <c r="T38" s="66">
        <f t="shared" si="10"/>
        <v>1</v>
      </c>
    </row>
    <row r="39" spans="1:20" x14ac:dyDescent="0.2">
      <c r="A39" s="24" t="s">
        <v>84</v>
      </c>
      <c r="B39" s="8">
        <v>781646857854</v>
      </c>
      <c r="C39" s="7" t="s">
        <v>11</v>
      </c>
      <c r="D39" s="9">
        <v>46360</v>
      </c>
      <c r="E39" s="33">
        <v>55</v>
      </c>
      <c r="F39" s="8">
        <v>2027002001562</v>
      </c>
      <c r="G39" s="7" t="s">
        <v>10</v>
      </c>
      <c r="H39" s="85" t="s">
        <v>14</v>
      </c>
      <c r="I39" s="4" t="str">
        <f>TEXT(Chargebacks[[#This Row],[Transaction Date]],"mmm-yy")</f>
        <v>Dec-26</v>
      </c>
      <c r="J39" s="4" t="str">
        <f>IF(TRIM(Chargebacks[[#This Row],[Status]])="Credit Accepted","Win",
   IF(TRIM(Chargebacks[[#This Row],[Status]])="Arbitration","Arbitration",
   "Loss"))</f>
        <v>Win</v>
      </c>
      <c r="L39" s="39" t="s">
        <v>135</v>
      </c>
      <c r="M39" s="65" t="s">
        <v>107</v>
      </c>
      <c r="N39" s="38" t="s">
        <v>73</v>
      </c>
      <c r="O39" s="67">
        <f t="shared" si="5"/>
        <v>6</v>
      </c>
      <c r="P39" s="63">
        <f t="shared" si="6"/>
        <v>66.680000000000007</v>
      </c>
      <c r="Q39" s="63">
        <f t="shared" si="7"/>
        <v>122</v>
      </c>
      <c r="R39" s="63">
        <f t="shared" si="8"/>
        <v>0</v>
      </c>
      <c r="S39" s="63">
        <f t="shared" si="9"/>
        <v>188.68</v>
      </c>
      <c r="T39" s="66">
        <f t="shared" si="10"/>
        <v>0.35340258638965444</v>
      </c>
    </row>
    <row r="40" spans="1:20" x14ac:dyDescent="0.2">
      <c r="A40" s="24" t="s">
        <v>84</v>
      </c>
      <c r="B40" s="8">
        <v>546811056200</v>
      </c>
      <c r="C40" s="7" t="s">
        <v>9</v>
      </c>
      <c r="D40" s="9">
        <v>46369</v>
      </c>
      <c r="E40" s="33">
        <v>25</v>
      </c>
      <c r="F40" s="8">
        <v>2027006007004</v>
      </c>
      <c r="G40" s="7" t="s">
        <v>8</v>
      </c>
      <c r="H40" s="85" t="s">
        <v>14</v>
      </c>
      <c r="I40" s="4" t="str">
        <f>TEXT(Chargebacks[[#This Row],[Transaction Date]],"mmm-yy")</f>
        <v>Dec-26</v>
      </c>
      <c r="J40" s="4" t="str">
        <f>IF(TRIM(Chargebacks[[#This Row],[Status]])="Credit Accepted","Win",
   IF(TRIM(Chargebacks[[#This Row],[Status]])="Arbitration","Arbitration",
   "Loss"))</f>
        <v>Win</v>
      </c>
      <c r="L40" s="39" t="s">
        <v>135</v>
      </c>
      <c r="M40" s="65" t="s">
        <v>108</v>
      </c>
      <c r="N40" s="38" t="s">
        <v>74</v>
      </c>
      <c r="O40" s="67">
        <f t="shared" si="5"/>
        <v>2</v>
      </c>
      <c r="P40" s="63">
        <f t="shared" si="6"/>
        <v>0</v>
      </c>
      <c r="Q40" s="63">
        <f t="shared" si="7"/>
        <v>0</v>
      </c>
      <c r="R40" s="63">
        <f t="shared" si="8"/>
        <v>417.88</v>
      </c>
      <c r="S40" s="63">
        <f t="shared" si="9"/>
        <v>417.88</v>
      </c>
      <c r="T40" s="66">
        <f t="shared" si="10"/>
        <v>0</v>
      </c>
    </row>
    <row r="41" spans="1:20" x14ac:dyDescent="0.2">
      <c r="A41" s="82" t="s">
        <v>84</v>
      </c>
      <c r="B41" s="14">
        <v>800338520109</v>
      </c>
      <c r="C41" s="13" t="s">
        <v>9</v>
      </c>
      <c r="D41" s="15">
        <v>46362</v>
      </c>
      <c r="E41" s="34">
        <v>35.700000000000003</v>
      </c>
      <c r="F41" s="14">
        <v>2027007021834</v>
      </c>
      <c r="G41" s="13" t="s">
        <v>61</v>
      </c>
      <c r="H41" s="84" t="s">
        <v>21</v>
      </c>
      <c r="I41" s="4" t="str">
        <f>TEXT(Chargebacks[[#This Row],[Transaction Date]],"mmm-yy")</f>
        <v>Dec-26</v>
      </c>
      <c r="J41" s="4" t="str">
        <f>IF(TRIM(Chargebacks[[#This Row],[Status]])="Credit Accepted","Win",
   IF(TRIM(Chargebacks[[#This Row],[Status]])="Arbitration","Arbitration",
   "Loss"))</f>
        <v>Arbitration</v>
      </c>
      <c r="L41" s="39" t="s">
        <v>135</v>
      </c>
      <c r="M41" s="65" t="s">
        <v>109</v>
      </c>
      <c r="N41" s="38" t="s">
        <v>75</v>
      </c>
      <c r="O41" s="67">
        <f t="shared" si="5"/>
        <v>2</v>
      </c>
      <c r="P41" s="63">
        <f t="shared" si="6"/>
        <v>0</v>
      </c>
      <c r="Q41" s="63">
        <f t="shared" si="7"/>
        <v>164.86</v>
      </c>
      <c r="R41" s="63">
        <f t="shared" si="8"/>
        <v>0</v>
      </c>
      <c r="S41" s="63">
        <f t="shared" si="9"/>
        <v>164.86</v>
      </c>
      <c r="T41" s="66">
        <f t="shared" si="10"/>
        <v>0</v>
      </c>
    </row>
    <row r="42" spans="1:20" x14ac:dyDescent="0.2">
      <c r="A42" s="82" t="s">
        <v>84</v>
      </c>
      <c r="B42" s="14">
        <v>322010754772</v>
      </c>
      <c r="C42" s="13" t="s">
        <v>9</v>
      </c>
      <c r="D42" s="15">
        <v>46362</v>
      </c>
      <c r="E42" s="34">
        <v>35.700000000000003</v>
      </c>
      <c r="F42" s="14">
        <v>2027007021833</v>
      </c>
      <c r="G42" s="13" t="s">
        <v>61</v>
      </c>
      <c r="H42" s="84" t="s">
        <v>21</v>
      </c>
      <c r="I42" s="4" t="str">
        <f>TEXT(Chargebacks[[#This Row],[Transaction Date]],"mmm-yy")</f>
        <v>Dec-26</v>
      </c>
      <c r="J42" s="4" t="str">
        <f>IF(TRIM(Chargebacks[[#This Row],[Status]])="Credit Accepted","Win",
   IF(TRIM(Chargebacks[[#This Row],[Status]])="Arbitration","Arbitration",
   "Loss"))</f>
        <v>Arbitration</v>
      </c>
      <c r="L42" s="39" t="s">
        <v>135</v>
      </c>
      <c r="M42" s="65" t="s">
        <v>110</v>
      </c>
      <c r="N42" s="38" t="s">
        <v>76</v>
      </c>
      <c r="O42" s="67">
        <f t="shared" si="5"/>
        <v>2</v>
      </c>
      <c r="P42" s="63">
        <f t="shared" si="6"/>
        <v>0</v>
      </c>
      <c r="Q42" s="63">
        <f t="shared" si="7"/>
        <v>80</v>
      </c>
      <c r="R42" s="63">
        <f t="shared" si="8"/>
        <v>0</v>
      </c>
      <c r="S42" s="63">
        <f t="shared" si="9"/>
        <v>80</v>
      </c>
      <c r="T42" s="66">
        <f t="shared" si="10"/>
        <v>0</v>
      </c>
    </row>
    <row r="43" spans="1:20" x14ac:dyDescent="0.2">
      <c r="A43" s="24" t="s">
        <v>84</v>
      </c>
      <c r="B43" s="8">
        <v>73657751951</v>
      </c>
      <c r="C43" s="7" t="s">
        <v>11</v>
      </c>
      <c r="D43" s="9">
        <v>46358</v>
      </c>
      <c r="E43" s="33">
        <v>28.09</v>
      </c>
      <c r="F43" s="8">
        <v>2027008001634</v>
      </c>
      <c r="G43" s="7" t="s">
        <v>10</v>
      </c>
      <c r="H43" s="85" t="s">
        <v>14</v>
      </c>
      <c r="I43" s="4" t="str">
        <f>TEXT(Chargebacks[[#This Row],[Transaction Date]],"mmm-yy")</f>
        <v>Dec-26</v>
      </c>
      <c r="J43" s="4" t="str">
        <f>IF(TRIM(Chargebacks[[#This Row],[Status]])="Credit Accepted","Win",
   IF(TRIM(Chargebacks[[#This Row],[Status]])="Arbitration","Arbitration",
   "Loss"))</f>
        <v>Win</v>
      </c>
      <c r="L43" s="39" t="s">
        <v>135</v>
      </c>
      <c r="M43" s="65" t="s">
        <v>111</v>
      </c>
      <c r="N43" s="38" t="s">
        <v>77</v>
      </c>
      <c r="O43" s="67">
        <f t="shared" si="5"/>
        <v>14</v>
      </c>
      <c r="P43" s="63">
        <f t="shared" si="6"/>
        <v>750.3599999999999</v>
      </c>
      <c r="Q43" s="63">
        <f t="shared" si="7"/>
        <v>56.18</v>
      </c>
      <c r="R43" s="63">
        <f t="shared" si="8"/>
        <v>520</v>
      </c>
      <c r="S43" s="63">
        <f t="shared" si="9"/>
        <v>1326.54</v>
      </c>
      <c r="T43" s="66">
        <f t="shared" si="10"/>
        <v>0.56565199692432944</v>
      </c>
    </row>
    <row r="44" spans="1:20" x14ac:dyDescent="0.2">
      <c r="A44" s="24" t="s">
        <v>84</v>
      </c>
      <c r="B44" s="8">
        <v>719659165534</v>
      </c>
      <c r="C44" s="7" t="s">
        <v>22</v>
      </c>
      <c r="D44" s="9">
        <v>46341</v>
      </c>
      <c r="E44" s="33">
        <v>55</v>
      </c>
      <c r="F44" s="8">
        <v>2027015011707</v>
      </c>
      <c r="G44" s="7" t="s">
        <v>10</v>
      </c>
      <c r="H44" s="85" t="s">
        <v>14</v>
      </c>
      <c r="I44" s="4" t="str">
        <f>TEXT(Chargebacks[[#This Row],[Transaction Date]],"mmm-yy")</f>
        <v>Nov-26</v>
      </c>
      <c r="J44" s="4" t="str">
        <f>IF(TRIM(Chargebacks[[#This Row],[Status]])="Credit Accepted","Win",
   IF(TRIM(Chargebacks[[#This Row],[Status]])="Arbitration","Arbitration",
   "Loss"))</f>
        <v>Win</v>
      </c>
      <c r="L44" s="39" t="s">
        <v>135</v>
      </c>
      <c r="M44" s="65" t="s">
        <v>112</v>
      </c>
      <c r="N44" s="38" t="s">
        <v>78</v>
      </c>
      <c r="O44" s="67">
        <f t="shared" si="5"/>
        <v>4</v>
      </c>
      <c r="P44" s="63">
        <f t="shared" si="6"/>
        <v>80</v>
      </c>
      <c r="Q44" s="63">
        <f t="shared" si="7"/>
        <v>110</v>
      </c>
      <c r="R44" s="63">
        <f t="shared" si="8"/>
        <v>0</v>
      </c>
      <c r="S44" s="63">
        <f t="shared" si="9"/>
        <v>190</v>
      </c>
      <c r="T44" s="66">
        <f t="shared" si="10"/>
        <v>0.42105263157894735</v>
      </c>
    </row>
    <row r="45" spans="1:20" x14ac:dyDescent="0.2">
      <c r="A45" s="83" t="s">
        <v>85</v>
      </c>
      <c r="B45" s="11">
        <v>353178544256</v>
      </c>
      <c r="C45" s="10" t="s">
        <v>23</v>
      </c>
      <c r="D45" s="12">
        <v>46311</v>
      </c>
      <c r="E45" s="35">
        <v>421.84</v>
      </c>
      <c r="F45" s="11">
        <v>2027016027649</v>
      </c>
      <c r="G45" s="10" t="s">
        <v>25</v>
      </c>
      <c r="H45" s="86" t="s">
        <v>20</v>
      </c>
      <c r="I45" s="4" t="str">
        <f>TEXT(Chargebacks[[#This Row],[Transaction Date]],"mmm-yy")</f>
        <v>Oct-26</v>
      </c>
      <c r="J45" s="4" t="str">
        <f>IF(TRIM(Chargebacks[[#This Row],[Status]])="Credit Accepted","Win",
   IF(TRIM(Chargebacks[[#This Row],[Status]])="Arbitration","Arbitration",
   "Loss"))</f>
        <v>Loss</v>
      </c>
      <c r="L45" s="39" t="s">
        <v>136</v>
      </c>
      <c r="M45" s="65" t="s">
        <v>113</v>
      </c>
      <c r="N45" s="38" t="s">
        <v>79</v>
      </c>
      <c r="O45" s="67">
        <f t="shared" si="5"/>
        <v>8</v>
      </c>
      <c r="P45" s="63">
        <f t="shared" si="6"/>
        <v>100</v>
      </c>
      <c r="Q45" s="63">
        <f t="shared" si="7"/>
        <v>301</v>
      </c>
      <c r="R45" s="63">
        <f t="shared" si="8"/>
        <v>0</v>
      </c>
      <c r="S45" s="63">
        <f t="shared" si="9"/>
        <v>401</v>
      </c>
      <c r="T45" s="66">
        <f t="shared" si="10"/>
        <v>0.24937655860349128</v>
      </c>
    </row>
    <row r="46" spans="1:20" x14ac:dyDescent="0.2">
      <c r="A46" s="83" t="s">
        <v>86</v>
      </c>
      <c r="B46" s="11">
        <v>457823020614</v>
      </c>
      <c r="C46" s="10" t="s">
        <v>11</v>
      </c>
      <c r="D46" s="12">
        <v>46348</v>
      </c>
      <c r="E46" s="35">
        <v>38.54</v>
      </c>
      <c r="F46" s="11">
        <v>2026366023286</v>
      </c>
      <c r="G46" s="10" t="s">
        <v>12</v>
      </c>
      <c r="H46" s="86" t="s">
        <v>20</v>
      </c>
      <c r="I46" s="4" t="str">
        <f>TEXT(Chargebacks[[#This Row],[Transaction Date]],"mmm-yy")</f>
        <v>Nov-26</v>
      </c>
      <c r="J46" s="4" t="str">
        <f>IF(TRIM(Chargebacks[[#This Row],[Status]])="Credit Accepted","Win",
   IF(TRIM(Chargebacks[[#This Row],[Status]])="Arbitration","Arbitration",
   "Loss"))</f>
        <v>Loss</v>
      </c>
      <c r="L46" s="39" t="s">
        <v>135</v>
      </c>
      <c r="M46" s="65" t="s">
        <v>114</v>
      </c>
      <c r="N46" s="38" t="s">
        <v>80</v>
      </c>
      <c r="O46" s="67">
        <f t="shared" si="5"/>
        <v>2</v>
      </c>
      <c r="P46" s="63">
        <f t="shared" si="6"/>
        <v>80</v>
      </c>
      <c r="Q46" s="63">
        <f t="shared" si="7"/>
        <v>0</v>
      </c>
      <c r="R46" s="63">
        <f t="shared" si="8"/>
        <v>0</v>
      </c>
      <c r="S46" s="63">
        <f t="shared" si="9"/>
        <v>80</v>
      </c>
      <c r="T46" s="66">
        <f t="shared" si="10"/>
        <v>1</v>
      </c>
    </row>
    <row r="47" spans="1:20" x14ac:dyDescent="0.2">
      <c r="A47" s="82" t="s">
        <v>86</v>
      </c>
      <c r="B47" s="14">
        <v>268632599768</v>
      </c>
      <c r="C47" s="13" t="s">
        <v>11</v>
      </c>
      <c r="D47" s="15">
        <v>46353</v>
      </c>
      <c r="E47" s="34">
        <v>110</v>
      </c>
      <c r="F47" s="14">
        <v>2027017020432</v>
      </c>
      <c r="G47" s="13" t="s">
        <v>62</v>
      </c>
      <c r="H47" s="84" t="s">
        <v>21</v>
      </c>
      <c r="I47" s="4" t="str">
        <f>TEXT(Chargebacks[[#This Row],[Transaction Date]],"mmm-yy")</f>
        <v>Nov-26</v>
      </c>
      <c r="J47" s="4" t="str">
        <f>IF(TRIM(Chargebacks[[#This Row],[Status]])="Credit Accepted","Win",
   IF(TRIM(Chargebacks[[#This Row],[Status]])="Arbitration","Arbitration",
   "Loss"))</f>
        <v>Arbitration</v>
      </c>
      <c r="L47" s="39" t="s">
        <v>135</v>
      </c>
      <c r="M47" s="65" t="s">
        <v>115</v>
      </c>
      <c r="N47" s="38" t="s">
        <v>81</v>
      </c>
      <c r="O47" s="67">
        <f t="shared" si="5"/>
        <v>10</v>
      </c>
      <c r="P47" s="63">
        <f t="shared" si="6"/>
        <v>330</v>
      </c>
      <c r="Q47" s="63">
        <f t="shared" si="7"/>
        <v>0</v>
      </c>
      <c r="R47" s="63">
        <f t="shared" si="8"/>
        <v>646.17999999999995</v>
      </c>
      <c r="S47" s="63">
        <f t="shared" si="9"/>
        <v>976.18</v>
      </c>
      <c r="T47" s="66">
        <f t="shared" si="10"/>
        <v>0.33805240836730932</v>
      </c>
    </row>
    <row r="48" spans="1:20" x14ac:dyDescent="0.2">
      <c r="A48" s="24" t="s">
        <v>86</v>
      </c>
      <c r="B48" s="8">
        <v>76562970887</v>
      </c>
      <c r="C48" s="7" t="s">
        <v>11</v>
      </c>
      <c r="D48" s="9">
        <v>46356</v>
      </c>
      <c r="E48" s="33">
        <v>110</v>
      </c>
      <c r="F48" s="8">
        <v>2027020019950</v>
      </c>
      <c r="G48" s="7" t="s">
        <v>10</v>
      </c>
      <c r="H48" s="85" t="s">
        <v>14</v>
      </c>
      <c r="I48" s="4" t="str">
        <f>TEXT(Chargebacks[[#This Row],[Transaction Date]],"mmm-yy")</f>
        <v>Nov-26</v>
      </c>
      <c r="J48" s="4" t="str">
        <f>IF(TRIM(Chargebacks[[#This Row],[Status]])="Credit Accepted","Win",
   IF(TRIM(Chargebacks[[#This Row],[Status]])="Arbitration","Arbitration",
   "Loss"))</f>
        <v>Win</v>
      </c>
      <c r="L48" s="39" t="s">
        <v>135</v>
      </c>
      <c r="M48" s="65" t="s">
        <v>116</v>
      </c>
      <c r="N48" s="38" t="s">
        <v>82</v>
      </c>
      <c r="O48" s="67">
        <f t="shared" si="5"/>
        <v>2</v>
      </c>
      <c r="P48" s="63">
        <f t="shared" si="6"/>
        <v>0</v>
      </c>
      <c r="Q48" s="63">
        <f t="shared" si="7"/>
        <v>210</v>
      </c>
      <c r="R48" s="63">
        <f t="shared" si="8"/>
        <v>0</v>
      </c>
      <c r="S48" s="63">
        <f t="shared" si="9"/>
        <v>210</v>
      </c>
      <c r="T48" s="66">
        <f t="shared" si="10"/>
        <v>0</v>
      </c>
    </row>
    <row r="49" spans="1:20" x14ac:dyDescent="0.2">
      <c r="A49" s="83" t="s">
        <v>86</v>
      </c>
      <c r="B49" s="11">
        <v>177958047758</v>
      </c>
      <c r="C49" s="10" t="s">
        <v>9</v>
      </c>
      <c r="D49" s="12">
        <v>46368</v>
      </c>
      <c r="E49" s="35">
        <v>44.96</v>
      </c>
      <c r="F49" s="11">
        <v>2027028027509</v>
      </c>
      <c r="G49" s="10" t="s">
        <v>8</v>
      </c>
      <c r="H49" s="86" t="s">
        <v>20</v>
      </c>
      <c r="I49" s="4" t="str">
        <f>TEXT(Chargebacks[[#This Row],[Transaction Date]],"mmm-yy")</f>
        <v>Dec-26</v>
      </c>
      <c r="J49" s="4" t="str">
        <f>IF(TRIM(Chargebacks[[#This Row],[Status]])="Credit Accepted","Win",
   IF(TRIM(Chargebacks[[#This Row],[Status]])="Arbitration","Arbitration",
   "Loss"))</f>
        <v>Loss</v>
      </c>
      <c r="L49" s="39" t="s">
        <v>135</v>
      </c>
      <c r="M49" s="65" t="s">
        <v>117</v>
      </c>
      <c r="N49" s="38" t="s">
        <v>83</v>
      </c>
      <c r="O49" s="67">
        <f t="shared" si="5"/>
        <v>4</v>
      </c>
      <c r="P49" s="63">
        <f t="shared" si="6"/>
        <v>224.68</v>
      </c>
      <c r="Q49" s="63">
        <f t="shared" si="7"/>
        <v>0</v>
      </c>
      <c r="R49" s="63">
        <f t="shared" si="8"/>
        <v>0</v>
      </c>
      <c r="S49" s="63">
        <f t="shared" si="9"/>
        <v>224.68</v>
      </c>
      <c r="T49" s="66">
        <f t="shared" si="10"/>
        <v>1</v>
      </c>
    </row>
    <row r="50" spans="1:20" x14ac:dyDescent="0.2">
      <c r="A50" s="24" t="s">
        <v>86</v>
      </c>
      <c r="B50" s="8">
        <v>41066137162</v>
      </c>
      <c r="C50" s="7" t="s">
        <v>11</v>
      </c>
      <c r="D50" s="9">
        <v>46350</v>
      </c>
      <c r="E50" s="33">
        <v>102.36</v>
      </c>
      <c r="F50" s="8">
        <v>2027008001760</v>
      </c>
      <c r="G50" s="7" t="s">
        <v>10</v>
      </c>
      <c r="H50" s="85" t="s">
        <v>14</v>
      </c>
      <c r="I50" s="4" t="str">
        <f>TEXT(Chargebacks[[#This Row],[Transaction Date]],"mmm-yy")</f>
        <v>Nov-26</v>
      </c>
      <c r="J50" s="4" t="str">
        <f>IF(TRIM(Chargebacks[[#This Row],[Status]])="Credit Accepted","Win",
   IF(TRIM(Chargebacks[[#This Row],[Status]])="Arbitration","Arbitration",
   "Loss"))</f>
        <v>Win</v>
      </c>
      <c r="L50" s="39" t="s">
        <v>137</v>
      </c>
      <c r="M50" s="65" t="s">
        <v>118</v>
      </c>
      <c r="N50" s="38" t="s">
        <v>84</v>
      </c>
      <c r="O50" s="67">
        <f t="shared" si="5"/>
        <v>14</v>
      </c>
      <c r="P50" s="63">
        <f t="shared" si="6"/>
        <v>376.18</v>
      </c>
      <c r="Q50" s="63">
        <f t="shared" si="7"/>
        <v>0</v>
      </c>
      <c r="R50" s="63">
        <f t="shared" si="8"/>
        <v>142.80000000000001</v>
      </c>
      <c r="S50" s="63">
        <f t="shared" si="9"/>
        <v>518.98</v>
      </c>
      <c r="T50" s="66">
        <f t="shared" si="10"/>
        <v>0.72484488804963576</v>
      </c>
    </row>
    <row r="51" spans="1:20" x14ac:dyDescent="0.2">
      <c r="A51" s="24" t="s">
        <v>87</v>
      </c>
      <c r="B51" s="8">
        <v>120845496361</v>
      </c>
      <c r="C51" s="7" t="s">
        <v>11</v>
      </c>
      <c r="D51" s="9">
        <v>46407</v>
      </c>
      <c r="E51" s="33">
        <v>35</v>
      </c>
      <c r="F51" s="8">
        <v>2027029018520</v>
      </c>
      <c r="G51" s="7" t="s">
        <v>10</v>
      </c>
      <c r="H51" s="85" t="s">
        <v>15</v>
      </c>
      <c r="I51" s="4" t="str">
        <f>TEXT(Chargebacks[[#This Row],[Transaction Date]],"mmm-yy")</f>
        <v>Jan-27</v>
      </c>
      <c r="J51" s="4" t="str">
        <f>IF(TRIM(Chargebacks[[#This Row],[Status]])="Credit Accepted","Win",
   IF(TRIM(Chargebacks[[#This Row],[Status]])="Arbitration","Arbitration",
   "Loss"))</f>
        <v>Loss</v>
      </c>
      <c r="L51" s="39" t="s">
        <v>135</v>
      </c>
      <c r="M51" s="65" t="s">
        <v>119</v>
      </c>
      <c r="N51" s="38" t="s">
        <v>85</v>
      </c>
      <c r="O51" s="67">
        <f t="shared" si="5"/>
        <v>2</v>
      </c>
      <c r="P51" s="63">
        <f t="shared" si="6"/>
        <v>0</v>
      </c>
      <c r="Q51" s="63">
        <f t="shared" si="7"/>
        <v>843.68</v>
      </c>
      <c r="R51" s="63">
        <f t="shared" si="8"/>
        <v>0</v>
      </c>
      <c r="S51" s="63">
        <f t="shared" si="9"/>
        <v>843.68</v>
      </c>
      <c r="T51" s="66">
        <f t="shared" si="10"/>
        <v>0</v>
      </c>
    </row>
    <row r="52" spans="1:20" x14ac:dyDescent="0.2">
      <c r="A52" s="24" t="s">
        <v>88</v>
      </c>
      <c r="B52" s="8">
        <v>161761046571</v>
      </c>
      <c r="C52" s="7" t="s">
        <v>11</v>
      </c>
      <c r="D52" s="9">
        <v>46347</v>
      </c>
      <c r="E52" s="33">
        <v>55</v>
      </c>
      <c r="F52" s="8">
        <v>2027002001567</v>
      </c>
      <c r="G52" s="7" t="s">
        <v>10</v>
      </c>
      <c r="H52" s="85" t="s">
        <v>14</v>
      </c>
      <c r="I52" s="4" t="str">
        <f>TEXT(Chargebacks[[#This Row],[Transaction Date]],"mmm-yy")</f>
        <v>Nov-26</v>
      </c>
      <c r="J52" s="4" t="str">
        <f>IF(TRIM(Chargebacks[[#This Row],[Status]])="Credit Accepted","Win",
   IF(TRIM(Chargebacks[[#This Row],[Status]])="Arbitration","Arbitration",
   "Loss"))</f>
        <v>Win</v>
      </c>
      <c r="L52" s="39" t="s">
        <v>135</v>
      </c>
      <c r="M52" s="65" t="s">
        <v>120</v>
      </c>
      <c r="N52" s="38" t="s">
        <v>86</v>
      </c>
      <c r="O52" s="67">
        <f t="shared" si="5"/>
        <v>10</v>
      </c>
      <c r="P52" s="63">
        <f t="shared" si="6"/>
        <v>424.72</v>
      </c>
      <c r="Q52" s="63">
        <f t="shared" si="7"/>
        <v>167</v>
      </c>
      <c r="R52" s="63">
        <f t="shared" si="8"/>
        <v>220</v>
      </c>
      <c r="S52" s="63">
        <f t="shared" si="9"/>
        <v>811.72</v>
      </c>
      <c r="T52" s="66">
        <f t="shared" si="10"/>
        <v>0.52323461292071161</v>
      </c>
    </row>
    <row r="53" spans="1:20" x14ac:dyDescent="0.2">
      <c r="A53" s="83" t="s">
        <v>88</v>
      </c>
      <c r="B53" s="11">
        <v>364659552991</v>
      </c>
      <c r="C53" s="10" t="s">
        <v>9</v>
      </c>
      <c r="D53" s="12">
        <v>46361</v>
      </c>
      <c r="E53" s="35">
        <v>77.89</v>
      </c>
      <c r="F53" s="11">
        <v>2027027023492</v>
      </c>
      <c r="G53" s="10" t="s">
        <v>8</v>
      </c>
      <c r="H53" s="86" t="s">
        <v>20</v>
      </c>
      <c r="I53" s="4" t="str">
        <f>TEXT(Chargebacks[[#This Row],[Transaction Date]],"mmm-yy")</f>
        <v>Dec-26</v>
      </c>
      <c r="J53" s="4" t="str">
        <f>IF(TRIM(Chargebacks[[#This Row],[Status]])="Credit Accepted","Win",
   IF(TRIM(Chargebacks[[#This Row],[Status]])="Arbitration","Arbitration",
   "Loss"))</f>
        <v>Loss</v>
      </c>
      <c r="L53" s="39" t="s">
        <v>135</v>
      </c>
      <c r="M53" s="65" t="s">
        <v>121</v>
      </c>
      <c r="N53" s="38" t="s">
        <v>87</v>
      </c>
      <c r="O53" s="67">
        <f t="shared" si="5"/>
        <v>2</v>
      </c>
      <c r="P53" s="63">
        <f t="shared" si="6"/>
        <v>70</v>
      </c>
      <c r="Q53" s="63">
        <f t="shared" si="7"/>
        <v>0</v>
      </c>
      <c r="R53" s="63">
        <f t="shared" si="8"/>
        <v>0</v>
      </c>
      <c r="S53" s="63">
        <f t="shared" si="9"/>
        <v>70</v>
      </c>
      <c r="T53" s="66">
        <f t="shared" si="10"/>
        <v>1</v>
      </c>
    </row>
    <row r="54" spans="1:20" x14ac:dyDescent="0.2">
      <c r="A54" s="83" t="s">
        <v>88</v>
      </c>
      <c r="B54" s="11">
        <v>135273526266</v>
      </c>
      <c r="C54" s="10" t="s">
        <v>24</v>
      </c>
      <c r="D54" s="12">
        <v>46361</v>
      </c>
      <c r="E54" s="35">
        <v>55</v>
      </c>
      <c r="F54" s="11">
        <v>2027008028834</v>
      </c>
      <c r="G54" s="10" t="s">
        <v>25</v>
      </c>
      <c r="H54" s="86" t="s">
        <v>20</v>
      </c>
      <c r="I54" s="4" t="str">
        <f>TEXT(Chargebacks[[#This Row],[Transaction Date]],"mmm-yy")</f>
        <v>Dec-26</v>
      </c>
      <c r="J54" s="4" t="str">
        <f>IF(TRIM(Chargebacks[[#This Row],[Status]])="Credit Accepted","Win",
   IF(TRIM(Chargebacks[[#This Row],[Status]])="Arbitration","Arbitration",
   "Loss"))</f>
        <v>Loss</v>
      </c>
      <c r="L54" s="39" t="s">
        <v>135</v>
      </c>
      <c r="M54" s="65" t="s">
        <v>122</v>
      </c>
      <c r="N54" s="38" t="s">
        <v>88</v>
      </c>
      <c r="O54" s="67">
        <f t="shared" si="5"/>
        <v>6</v>
      </c>
      <c r="P54" s="63">
        <f t="shared" si="6"/>
        <v>110</v>
      </c>
      <c r="Q54" s="63">
        <f t="shared" si="7"/>
        <v>265.77999999999997</v>
      </c>
      <c r="R54" s="63">
        <f t="shared" si="8"/>
        <v>0</v>
      </c>
      <c r="S54" s="63">
        <f t="shared" si="9"/>
        <v>375.78</v>
      </c>
      <c r="T54" s="66">
        <f t="shared" si="10"/>
        <v>0.29272446644313166</v>
      </c>
    </row>
    <row r="55" spans="1:20" x14ac:dyDescent="0.2">
      <c r="A55" s="83" t="s">
        <v>89</v>
      </c>
      <c r="B55" s="11">
        <v>283197052033</v>
      </c>
      <c r="C55" s="10" t="s">
        <v>9</v>
      </c>
      <c r="D55" s="12">
        <v>46312</v>
      </c>
      <c r="E55" s="35">
        <v>55</v>
      </c>
      <c r="F55" s="11">
        <v>2027003014411</v>
      </c>
      <c r="G55" s="10" t="s">
        <v>8</v>
      </c>
      <c r="H55" s="86" t="s">
        <v>20</v>
      </c>
      <c r="I55" s="4" t="str">
        <f>TEXT(Chargebacks[[#This Row],[Transaction Date]],"mmm-yy")</f>
        <v>Oct-26</v>
      </c>
      <c r="J55" s="4" t="str">
        <f>IF(TRIM(Chargebacks[[#This Row],[Status]])="Credit Accepted","Win",
   IF(TRIM(Chargebacks[[#This Row],[Status]])="Arbitration","Arbitration",
   "Loss"))</f>
        <v>Loss</v>
      </c>
      <c r="L55" s="39" t="s">
        <v>135</v>
      </c>
      <c r="M55" s="65" t="s">
        <v>123</v>
      </c>
      <c r="N55" s="38" t="s">
        <v>89</v>
      </c>
      <c r="O55" s="67">
        <f t="shared" si="5"/>
        <v>6</v>
      </c>
      <c r="P55" s="63">
        <f t="shared" si="6"/>
        <v>160</v>
      </c>
      <c r="Q55" s="63">
        <f t="shared" si="7"/>
        <v>110</v>
      </c>
      <c r="R55" s="63">
        <f t="shared" si="8"/>
        <v>0</v>
      </c>
      <c r="S55" s="63">
        <f t="shared" si="9"/>
        <v>270</v>
      </c>
      <c r="T55" s="66">
        <f t="shared" si="10"/>
        <v>0.59259259259259256</v>
      </c>
    </row>
    <row r="56" spans="1:20" x14ac:dyDescent="0.2">
      <c r="A56" s="24" t="s">
        <v>89</v>
      </c>
      <c r="B56" s="8">
        <v>132142616933</v>
      </c>
      <c r="C56" s="7" t="s">
        <v>9</v>
      </c>
      <c r="D56" s="9">
        <v>46360</v>
      </c>
      <c r="E56" s="33">
        <v>55</v>
      </c>
      <c r="F56" s="8">
        <v>2027022008953</v>
      </c>
      <c r="G56" s="7" t="s">
        <v>8</v>
      </c>
      <c r="H56" s="85" t="s">
        <v>14</v>
      </c>
      <c r="I56" s="4" t="str">
        <f>TEXT(Chargebacks[[#This Row],[Transaction Date]],"mmm-yy")</f>
        <v>Dec-26</v>
      </c>
      <c r="J56" s="4" t="str">
        <f>IF(TRIM(Chargebacks[[#This Row],[Status]])="Credit Accepted","Win",
   IF(TRIM(Chargebacks[[#This Row],[Status]])="Arbitration","Arbitration",
   "Loss"))</f>
        <v>Win</v>
      </c>
      <c r="L56" s="39" t="s">
        <v>135</v>
      </c>
      <c r="M56" s="65" t="s">
        <v>124</v>
      </c>
      <c r="N56" s="38" t="s">
        <v>90</v>
      </c>
      <c r="O56" s="67">
        <f t="shared" si="5"/>
        <v>45</v>
      </c>
      <c r="P56" s="63">
        <f t="shared" si="6"/>
        <v>2900.4</v>
      </c>
      <c r="Q56" s="63">
        <f t="shared" si="7"/>
        <v>962.5</v>
      </c>
      <c r="R56" s="63">
        <f t="shared" si="8"/>
        <v>0</v>
      </c>
      <c r="S56" s="63">
        <f t="shared" si="9"/>
        <v>3862.9</v>
      </c>
      <c r="T56" s="66">
        <f t="shared" si="10"/>
        <v>0.75083486499779961</v>
      </c>
    </row>
    <row r="57" spans="1:20" x14ac:dyDescent="0.2">
      <c r="A57" s="24" t="s">
        <v>89</v>
      </c>
      <c r="B57" s="8">
        <v>993468804099</v>
      </c>
      <c r="C57" s="7" t="s">
        <v>17</v>
      </c>
      <c r="D57" s="9">
        <v>46372</v>
      </c>
      <c r="E57" s="33">
        <v>25</v>
      </c>
      <c r="F57" s="8">
        <v>2027029031236</v>
      </c>
      <c r="G57" s="7" t="s">
        <v>56</v>
      </c>
      <c r="H57" s="85" t="s">
        <v>14</v>
      </c>
      <c r="I57" s="4" t="str">
        <f>TEXT(Chargebacks[[#This Row],[Transaction Date]],"mmm-yy")</f>
        <v>Dec-26</v>
      </c>
      <c r="J57" s="4" t="str">
        <f>IF(TRIM(Chargebacks[[#This Row],[Status]])="Credit Accepted","Win",
   IF(TRIM(Chargebacks[[#This Row],[Status]])="Arbitration","Arbitration",
   "Loss"))</f>
        <v>Win</v>
      </c>
      <c r="L57" s="39" t="s">
        <v>135</v>
      </c>
      <c r="M57" s="65" t="s">
        <v>125</v>
      </c>
      <c r="N57" s="38" t="s">
        <v>91</v>
      </c>
      <c r="O57" s="67">
        <f t="shared" si="5"/>
        <v>56</v>
      </c>
      <c r="P57" s="63">
        <f t="shared" si="6"/>
        <v>2124.84</v>
      </c>
      <c r="Q57" s="63">
        <f t="shared" si="7"/>
        <v>754.37</v>
      </c>
      <c r="R57" s="63">
        <f t="shared" si="8"/>
        <v>1046.48</v>
      </c>
      <c r="S57" s="63">
        <f t="shared" si="9"/>
        <v>3925.69</v>
      </c>
      <c r="T57" s="66">
        <f t="shared" si="10"/>
        <v>0.54126535717287916</v>
      </c>
    </row>
    <row r="58" spans="1:20" x14ac:dyDescent="0.2">
      <c r="A58" s="83" t="s">
        <v>90</v>
      </c>
      <c r="B58" s="11">
        <v>120770067062</v>
      </c>
      <c r="C58" s="10" t="s">
        <v>9</v>
      </c>
      <c r="D58" s="12">
        <v>46354</v>
      </c>
      <c r="E58" s="35">
        <v>100</v>
      </c>
      <c r="F58" s="11">
        <v>2026366015346</v>
      </c>
      <c r="G58" s="10" t="s">
        <v>8</v>
      </c>
      <c r="H58" s="86" t="s">
        <v>20</v>
      </c>
      <c r="I58" s="4" t="str">
        <f>TEXT(Chargebacks[[#This Row],[Transaction Date]],"mmm-yy")</f>
        <v>Nov-26</v>
      </c>
      <c r="J58" s="4" t="str">
        <f>IF(TRIM(Chargebacks[[#This Row],[Status]])="Credit Accepted","Win",
   IF(TRIM(Chargebacks[[#This Row],[Status]])="Arbitration","Arbitration",
   "Loss"))</f>
        <v>Loss</v>
      </c>
      <c r="L58" s="39" t="s">
        <v>136</v>
      </c>
      <c r="M58" s="65" t="s">
        <v>126</v>
      </c>
      <c r="N58" s="38" t="s">
        <v>92</v>
      </c>
      <c r="O58" s="67">
        <f t="shared" si="5"/>
        <v>8</v>
      </c>
      <c r="P58" s="63">
        <f t="shared" si="6"/>
        <v>330</v>
      </c>
      <c r="Q58" s="63">
        <f t="shared" si="7"/>
        <v>189.31</v>
      </c>
      <c r="R58" s="63">
        <f t="shared" si="8"/>
        <v>185.86</v>
      </c>
      <c r="S58" s="63">
        <f t="shared" si="9"/>
        <v>705.17</v>
      </c>
      <c r="T58" s="66">
        <f t="shared" si="10"/>
        <v>0.46797226200774283</v>
      </c>
    </row>
    <row r="59" spans="1:20" x14ac:dyDescent="0.2">
      <c r="A59" s="83" t="s">
        <v>90</v>
      </c>
      <c r="B59" s="11">
        <v>120760974168</v>
      </c>
      <c r="C59" s="10" t="s">
        <v>9</v>
      </c>
      <c r="D59" s="12">
        <v>46347</v>
      </c>
      <c r="E59" s="35">
        <v>52.5</v>
      </c>
      <c r="F59" s="11">
        <v>2026366022995</v>
      </c>
      <c r="G59" s="10" t="s">
        <v>8</v>
      </c>
      <c r="H59" s="86" t="s">
        <v>20</v>
      </c>
      <c r="I59" s="4" t="str">
        <f>TEXT(Chargebacks[[#This Row],[Transaction Date]],"mmm-yy")</f>
        <v>Nov-26</v>
      </c>
      <c r="J59" s="4" t="str">
        <f>IF(TRIM(Chargebacks[[#This Row],[Status]])="Credit Accepted","Win",
   IF(TRIM(Chargebacks[[#This Row],[Status]])="Arbitration","Arbitration",
   "Loss"))</f>
        <v>Loss</v>
      </c>
      <c r="L59" s="39" t="s">
        <v>135</v>
      </c>
      <c r="M59" s="65" t="s">
        <v>127</v>
      </c>
      <c r="N59" s="38" t="s">
        <v>93</v>
      </c>
      <c r="O59" s="67">
        <f t="shared" si="5"/>
        <v>4</v>
      </c>
      <c r="P59" s="63">
        <f t="shared" si="6"/>
        <v>220</v>
      </c>
      <c r="Q59" s="63">
        <f t="shared" si="7"/>
        <v>0</v>
      </c>
      <c r="R59" s="63">
        <f t="shared" si="8"/>
        <v>0</v>
      </c>
      <c r="S59" s="63">
        <f t="shared" si="9"/>
        <v>220</v>
      </c>
      <c r="T59" s="66">
        <f t="shared" si="10"/>
        <v>1</v>
      </c>
    </row>
    <row r="60" spans="1:20" x14ac:dyDescent="0.2">
      <c r="A60" s="24" t="s">
        <v>90</v>
      </c>
      <c r="B60" s="8">
        <v>120797505801</v>
      </c>
      <c r="C60" s="7" t="s">
        <v>9</v>
      </c>
      <c r="D60" s="9">
        <v>46371</v>
      </c>
      <c r="E60" s="33">
        <v>96</v>
      </c>
      <c r="F60" s="8">
        <v>2027003014226</v>
      </c>
      <c r="G60" s="7" t="s">
        <v>8</v>
      </c>
      <c r="H60" s="85" t="s">
        <v>14</v>
      </c>
      <c r="I60" s="4" t="str">
        <f>TEXT(Chargebacks[[#This Row],[Transaction Date]],"mmm-yy")</f>
        <v>Dec-26</v>
      </c>
      <c r="J60" s="4" t="str">
        <f>IF(TRIM(Chargebacks[[#This Row],[Status]])="Credit Accepted","Win",
   IF(TRIM(Chargebacks[[#This Row],[Status]])="Arbitration","Arbitration",
   "Loss"))</f>
        <v>Win</v>
      </c>
      <c r="L60" s="39" t="s">
        <v>135</v>
      </c>
      <c r="M60" s="65" t="s">
        <v>128</v>
      </c>
      <c r="N60" s="38" t="s">
        <v>94</v>
      </c>
      <c r="O60" s="67">
        <f t="shared" si="5"/>
        <v>4</v>
      </c>
      <c r="P60" s="63">
        <f t="shared" si="6"/>
        <v>0</v>
      </c>
      <c r="Q60" s="63">
        <f t="shared" si="7"/>
        <v>0</v>
      </c>
      <c r="R60" s="63">
        <f t="shared" si="8"/>
        <v>181.56</v>
      </c>
      <c r="S60" s="63">
        <f t="shared" si="9"/>
        <v>181.56</v>
      </c>
      <c r="T60" s="66">
        <f t="shared" si="10"/>
        <v>0</v>
      </c>
    </row>
    <row r="61" spans="1:20" x14ac:dyDescent="0.2">
      <c r="A61" s="24" t="s">
        <v>90</v>
      </c>
      <c r="B61" s="8">
        <v>120766525379</v>
      </c>
      <c r="C61" s="7" t="s">
        <v>17</v>
      </c>
      <c r="D61" s="9">
        <v>46352</v>
      </c>
      <c r="E61" s="33">
        <v>100</v>
      </c>
      <c r="F61" s="8">
        <v>2027007053738</v>
      </c>
      <c r="G61" s="7" t="s">
        <v>10</v>
      </c>
      <c r="H61" s="85" t="s">
        <v>14</v>
      </c>
      <c r="I61" s="4" t="str">
        <f>TEXT(Chargebacks[[#This Row],[Transaction Date]],"mmm-yy")</f>
        <v>Nov-26</v>
      </c>
      <c r="J61" s="4" t="str">
        <f>IF(TRIM(Chargebacks[[#This Row],[Status]])="Credit Accepted","Win",
   IF(TRIM(Chargebacks[[#This Row],[Status]])="Arbitration","Arbitration",
   "Loss"))</f>
        <v>Win</v>
      </c>
      <c r="L61" s="39" t="s">
        <v>137</v>
      </c>
      <c r="M61" s="65" t="s">
        <v>129</v>
      </c>
      <c r="N61" s="38" t="s">
        <v>95</v>
      </c>
      <c r="O61" s="67">
        <f t="shared" si="5"/>
        <v>2</v>
      </c>
      <c r="P61" s="63">
        <f t="shared" si="6"/>
        <v>220</v>
      </c>
      <c r="Q61" s="63">
        <f t="shared" si="7"/>
        <v>0</v>
      </c>
      <c r="R61" s="63">
        <f t="shared" si="8"/>
        <v>0</v>
      </c>
      <c r="S61" s="63">
        <f t="shared" si="9"/>
        <v>220</v>
      </c>
      <c r="T61" s="66">
        <f t="shared" si="10"/>
        <v>1</v>
      </c>
    </row>
    <row r="62" spans="1:20" x14ac:dyDescent="0.2">
      <c r="A62" s="24" t="s">
        <v>90</v>
      </c>
      <c r="B62" s="8">
        <v>120727522396</v>
      </c>
      <c r="C62" s="7" t="s">
        <v>9</v>
      </c>
      <c r="D62" s="9">
        <v>46324</v>
      </c>
      <c r="E62" s="33">
        <v>50</v>
      </c>
      <c r="F62" s="8">
        <v>2027016006321</v>
      </c>
      <c r="G62" s="7" t="s">
        <v>62</v>
      </c>
      <c r="H62" s="85" t="s">
        <v>14</v>
      </c>
      <c r="I62" s="4" t="str">
        <f>TEXT(Chargebacks[[#This Row],[Transaction Date]],"mmm-yy")</f>
        <v>Oct-26</v>
      </c>
      <c r="J62" s="4" t="str">
        <f>IF(TRIM(Chargebacks[[#This Row],[Status]])="Credit Accepted","Win",
   IF(TRIM(Chargebacks[[#This Row],[Status]])="Arbitration","Arbitration",
   "Loss"))</f>
        <v>Win</v>
      </c>
      <c r="L62" s="39" t="s">
        <v>135</v>
      </c>
      <c r="M62" s="65" t="s">
        <v>130</v>
      </c>
      <c r="N62" s="38" t="s">
        <v>96</v>
      </c>
      <c r="O62" s="67">
        <f t="shared" si="5"/>
        <v>7</v>
      </c>
      <c r="P62" s="63">
        <f t="shared" si="6"/>
        <v>330</v>
      </c>
      <c r="Q62" s="63">
        <f t="shared" si="7"/>
        <v>165</v>
      </c>
      <c r="R62" s="63">
        <f t="shared" si="8"/>
        <v>0</v>
      </c>
      <c r="S62" s="63">
        <f t="shared" si="9"/>
        <v>495</v>
      </c>
      <c r="T62" s="66">
        <f t="shared" si="10"/>
        <v>0.66666666666666663</v>
      </c>
    </row>
    <row r="63" spans="1:20" x14ac:dyDescent="0.2">
      <c r="A63" s="24" t="s">
        <v>90</v>
      </c>
      <c r="B63" s="8">
        <v>120727524413</v>
      </c>
      <c r="C63" s="7" t="s">
        <v>9</v>
      </c>
      <c r="D63" s="9">
        <v>46324</v>
      </c>
      <c r="E63" s="33">
        <v>30</v>
      </c>
      <c r="F63" s="8">
        <v>2027016006328</v>
      </c>
      <c r="G63" s="7" t="s">
        <v>48</v>
      </c>
      <c r="H63" s="85" t="s">
        <v>14</v>
      </c>
      <c r="I63" s="4" t="str">
        <f>TEXT(Chargebacks[[#This Row],[Transaction Date]],"mmm-yy")</f>
        <v>Oct-26</v>
      </c>
      <c r="J63" s="4" t="str">
        <f>IF(TRIM(Chargebacks[[#This Row],[Status]])="Credit Accepted","Win",
   IF(TRIM(Chargebacks[[#This Row],[Status]])="Arbitration","Arbitration",
   "Loss"))</f>
        <v>Win</v>
      </c>
      <c r="L63" s="39" t="s">
        <v>136</v>
      </c>
      <c r="M63" s="65" t="s">
        <v>131</v>
      </c>
      <c r="N63" s="38" t="s">
        <v>97</v>
      </c>
      <c r="O63" s="67">
        <f t="shared" si="5"/>
        <v>16</v>
      </c>
      <c r="P63" s="63">
        <f t="shared" si="6"/>
        <v>1140</v>
      </c>
      <c r="Q63" s="63">
        <f t="shared" si="7"/>
        <v>220</v>
      </c>
      <c r="R63" s="63">
        <f t="shared" si="8"/>
        <v>0</v>
      </c>
      <c r="S63" s="63">
        <f t="shared" si="9"/>
        <v>1360</v>
      </c>
      <c r="T63" s="66">
        <f t="shared" si="10"/>
        <v>0.83823529411764708</v>
      </c>
    </row>
    <row r="64" spans="1:20" x14ac:dyDescent="0.2">
      <c r="A64" s="24" t="s">
        <v>90</v>
      </c>
      <c r="B64" s="8">
        <v>120830740301</v>
      </c>
      <c r="C64" s="7" t="s">
        <v>9</v>
      </c>
      <c r="D64" s="9">
        <v>46030</v>
      </c>
      <c r="E64" s="33">
        <v>52</v>
      </c>
      <c r="F64" s="8">
        <v>2027017020311</v>
      </c>
      <c r="G64" s="7" t="s">
        <v>8</v>
      </c>
      <c r="H64" s="85" t="s">
        <v>14</v>
      </c>
      <c r="I64" s="4" t="str">
        <f>TEXT(Chargebacks[[#This Row],[Transaction Date]],"mmm-yy")</f>
        <v>Jan-26</v>
      </c>
      <c r="J64" s="4" t="str">
        <f>IF(TRIM(Chargebacks[[#This Row],[Status]])="Credit Accepted","Win",
   IF(TRIM(Chargebacks[[#This Row],[Status]])="Arbitration","Arbitration",
   "Loss"))</f>
        <v>Win</v>
      </c>
      <c r="L64" s="39" t="s">
        <v>135</v>
      </c>
      <c r="M64" s="65" t="s">
        <v>132</v>
      </c>
      <c r="N64" s="38" t="s">
        <v>98</v>
      </c>
      <c r="O64" s="67">
        <f t="shared" si="5"/>
        <v>4</v>
      </c>
      <c r="P64" s="63">
        <f t="shared" si="6"/>
        <v>240</v>
      </c>
      <c r="Q64" s="63">
        <f t="shared" si="7"/>
        <v>0</v>
      </c>
      <c r="R64" s="63">
        <f t="shared" si="8"/>
        <v>110</v>
      </c>
      <c r="S64" s="63">
        <f t="shared" si="9"/>
        <v>350</v>
      </c>
      <c r="T64" s="66">
        <f t="shared" si="10"/>
        <v>0.68571428571428572</v>
      </c>
    </row>
    <row r="65" spans="1:20" x14ac:dyDescent="0.2">
      <c r="A65" s="24" t="s">
        <v>90</v>
      </c>
      <c r="B65" s="8">
        <v>80819434878</v>
      </c>
      <c r="C65" s="7" t="s">
        <v>9</v>
      </c>
      <c r="D65" s="9">
        <v>46393</v>
      </c>
      <c r="E65" s="33">
        <v>73.5</v>
      </c>
      <c r="F65" s="8">
        <v>2027020019845</v>
      </c>
      <c r="G65" s="7" t="s">
        <v>8</v>
      </c>
      <c r="H65" s="85" t="s">
        <v>14</v>
      </c>
      <c r="I65" s="4" t="str">
        <f>TEXT(Chargebacks[[#This Row],[Transaction Date]],"mmm-yy")</f>
        <v>Jan-27</v>
      </c>
      <c r="J65" s="4" t="str">
        <f>IF(TRIM(Chargebacks[[#This Row],[Status]])="Credit Accepted","Win",
   IF(TRIM(Chargebacks[[#This Row],[Status]])="Arbitration","Arbitration",
   "Loss"))</f>
        <v>Win</v>
      </c>
      <c r="L65" s="39" t="s">
        <v>135</v>
      </c>
      <c r="M65" s="65" t="s">
        <v>133</v>
      </c>
      <c r="N65" s="38" t="s">
        <v>99</v>
      </c>
      <c r="O65" s="67">
        <f t="shared" si="5"/>
        <v>4</v>
      </c>
      <c r="P65" s="63">
        <f t="shared" si="6"/>
        <v>220</v>
      </c>
      <c r="Q65" s="63">
        <f t="shared" si="7"/>
        <v>110</v>
      </c>
      <c r="R65" s="63">
        <f t="shared" si="8"/>
        <v>0</v>
      </c>
      <c r="S65" s="63">
        <f t="shared" si="9"/>
        <v>330</v>
      </c>
      <c r="T65" s="66">
        <f t="shared" si="10"/>
        <v>0.66666666666666663</v>
      </c>
    </row>
    <row r="66" spans="1:20" x14ac:dyDescent="0.2">
      <c r="A66" s="24" t="s">
        <v>90</v>
      </c>
      <c r="B66" s="8">
        <v>120756007161</v>
      </c>
      <c r="C66" s="7" t="s">
        <v>9</v>
      </c>
      <c r="D66" s="9">
        <v>46344</v>
      </c>
      <c r="E66" s="33">
        <v>196.6</v>
      </c>
      <c r="F66" s="8">
        <v>2027013023596</v>
      </c>
      <c r="G66" s="7" t="s">
        <v>62</v>
      </c>
      <c r="H66" s="85" t="s">
        <v>14</v>
      </c>
      <c r="I66" s="4" t="str">
        <f>TEXT(Chargebacks[[#This Row],[Transaction Date]],"mmm-yy")</f>
        <v>Nov-26</v>
      </c>
      <c r="J66" s="4" t="str">
        <f>IF(TRIM(Chargebacks[[#This Row],[Status]])="Credit Accepted","Win",
   IF(TRIM(Chargebacks[[#This Row],[Status]])="Arbitration","Arbitration",
   "Loss"))</f>
        <v>Win</v>
      </c>
      <c r="L66" s="39" t="s">
        <v>135</v>
      </c>
      <c r="M66" s="65" t="s">
        <v>134</v>
      </c>
      <c r="N66" s="38" t="s">
        <v>100</v>
      </c>
      <c r="O66" s="67">
        <f t="shared" si="5"/>
        <v>8</v>
      </c>
      <c r="P66" s="63">
        <f t="shared" si="6"/>
        <v>276.18</v>
      </c>
      <c r="Q66" s="63">
        <f t="shared" si="7"/>
        <v>0</v>
      </c>
      <c r="R66" s="63">
        <f t="shared" si="8"/>
        <v>215.34</v>
      </c>
      <c r="S66" s="63">
        <f t="shared" si="9"/>
        <v>491.52</v>
      </c>
      <c r="T66" s="66">
        <f t="shared" si="10"/>
        <v>0.5618896484375</v>
      </c>
    </row>
    <row r="67" spans="1:20" x14ac:dyDescent="0.2">
      <c r="A67" s="24" t="s">
        <v>90</v>
      </c>
      <c r="B67" s="8">
        <v>120756024549</v>
      </c>
      <c r="C67" s="7" t="s">
        <v>9</v>
      </c>
      <c r="D67" s="9">
        <v>46344</v>
      </c>
      <c r="E67" s="33">
        <v>196.6</v>
      </c>
      <c r="F67" s="8">
        <v>2027013023595</v>
      </c>
      <c r="G67" s="7" t="s">
        <v>8</v>
      </c>
      <c r="H67" s="85" t="s">
        <v>14</v>
      </c>
      <c r="I67" s="4" t="str">
        <f>TEXT(Chargebacks[[#This Row],[Transaction Date]],"mmm-yy")</f>
        <v>Nov-26</v>
      </c>
      <c r="J67" s="4" t="str">
        <f>IF(TRIM(Chargebacks[[#This Row],[Status]])="Credit Accepted","Win",
   IF(TRIM(Chargebacks[[#This Row],[Status]])="Arbitration","Arbitration",
   "Loss"))</f>
        <v>Win</v>
      </c>
      <c r="L67" s="4"/>
      <c r="M67" s="4"/>
      <c r="N67" s="22" t="s">
        <v>28</v>
      </c>
      <c r="O67" s="51">
        <f>SUM($O$33:$O$66)</f>
        <v>269</v>
      </c>
      <c r="P67" s="52">
        <f>SUM($P$33:$P$66)</f>
        <v>11210.22</v>
      </c>
      <c r="Q67" s="53">
        <f>SUM($Q$33:$Q$66)</f>
        <v>4875.4800000000005</v>
      </c>
      <c r="R67" s="54">
        <f>SUM($R$33:$R$66)</f>
        <v>4045.76</v>
      </c>
      <c r="S67" s="55">
        <f>SUM($P$67:$R$67)</f>
        <v>20131.46</v>
      </c>
      <c r="T67" s="64">
        <f>$P$67/$S$67</f>
        <v>0.5568508195630123</v>
      </c>
    </row>
    <row r="68" spans="1:20" x14ac:dyDescent="0.2">
      <c r="A68" s="24" t="s">
        <v>90</v>
      </c>
      <c r="B68" s="8">
        <v>120765953557</v>
      </c>
      <c r="C68" s="7" t="s">
        <v>9</v>
      </c>
      <c r="D68" s="9">
        <v>46351</v>
      </c>
      <c r="E68" s="33">
        <v>40</v>
      </c>
      <c r="F68" s="8">
        <v>2027021020417</v>
      </c>
      <c r="G68" s="7" t="s">
        <v>61</v>
      </c>
      <c r="H68" s="85" t="s">
        <v>14</v>
      </c>
      <c r="I68" s="4" t="str">
        <f>TEXT(Chargebacks[[#This Row],[Transaction Date]],"mmm-yy")</f>
        <v>Nov-26</v>
      </c>
      <c r="J68" s="4" t="str">
        <f>IF(TRIM(Chargebacks[[#This Row],[Status]])="Credit Accepted","Win",
   IF(TRIM(Chargebacks[[#This Row],[Status]])="Arbitration","Arbitration",
   "Loss"))</f>
        <v>Win</v>
      </c>
    </row>
    <row r="69" spans="1:20" x14ac:dyDescent="0.2">
      <c r="A69" s="83" t="s">
        <v>90</v>
      </c>
      <c r="B69" s="11">
        <v>120752939727</v>
      </c>
      <c r="C69" s="10" t="s">
        <v>9</v>
      </c>
      <c r="D69" s="12">
        <v>46342</v>
      </c>
      <c r="E69" s="35">
        <v>50</v>
      </c>
      <c r="F69" s="11">
        <v>2027021020427</v>
      </c>
      <c r="G69" s="10" t="s">
        <v>8</v>
      </c>
      <c r="H69" s="86" t="s">
        <v>20</v>
      </c>
      <c r="I69" s="4" t="str">
        <f>TEXT(Chargebacks[[#This Row],[Transaction Date]],"mmm-yy")</f>
        <v>Nov-26</v>
      </c>
      <c r="J69" s="4" t="str">
        <f>IF(TRIM(Chargebacks[[#This Row],[Status]])="Credit Accepted","Win",
   IF(TRIM(Chargebacks[[#This Row],[Status]])="Arbitration","Arbitration",
   "Loss"))</f>
        <v>Loss</v>
      </c>
    </row>
    <row r="70" spans="1:20" x14ac:dyDescent="0.2">
      <c r="A70" s="24" t="s">
        <v>90</v>
      </c>
      <c r="B70" s="8">
        <v>120840691169</v>
      </c>
      <c r="C70" s="7" t="s">
        <v>9</v>
      </c>
      <c r="D70" s="9">
        <v>46038</v>
      </c>
      <c r="E70" s="33">
        <v>50</v>
      </c>
      <c r="F70" s="8">
        <v>2027022008907</v>
      </c>
      <c r="G70" s="7" t="s">
        <v>8</v>
      </c>
      <c r="H70" s="85" t="s">
        <v>14</v>
      </c>
      <c r="I70" s="4" t="str">
        <f>TEXT(Chargebacks[[#This Row],[Transaction Date]],"mmm-yy")</f>
        <v>Jan-26</v>
      </c>
      <c r="J70" s="4" t="str">
        <f>IF(TRIM(Chargebacks[[#This Row],[Status]])="Credit Accepted","Win",
   IF(TRIM(Chargebacks[[#This Row],[Status]])="Arbitration","Arbitration",
   "Loss"))</f>
        <v>Win</v>
      </c>
    </row>
    <row r="71" spans="1:20" x14ac:dyDescent="0.2">
      <c r="A71" s="24" t="s">
        <v>90</v>
      </c>
      <c r="B71" s="8">
        <v>80831738587</v>
      </c>
      <c r="C71" s="7" t="s">
        <v>11</v>
      </c>
      <c r="D71" s="9">
        <v>46401</v>
      </c>
      <c r="E71" s="33">
        <v>63</v>
      </c>
      <c r="F71" s="8">
        <v>2027023011634</v>
      </c>
      <c r="G71" s="7" t="s">
        <v>10</v>
      </c>
      <c r="H71" s="85" t="s">
        <v>15</v>
      </c>
      <c r="I71" s="4" t="str">
        <f>TEXT(Chargebacks[[#This Row],[Transaction Date]],"mmm-yy")</f>
        <v>Jan-27</v>
      </c>
      <c r="J71" s="4" t="str">
        <f>IF(TRIM(Chargebacks[[#This Row],[Status]])="Credit Accepted","Win",
   IF(TRIM(Chargebacks[[#This Row],[Status]])="Arbitration","Arbitration",
   "Loss"))</f>
        <v>Loss</v>
      </c>
    </row>
    <row r="72" spans="1:20" x14ac:dyDescent="0.2">
      <c r="A72" s="24" t="s">
        <v>90</v>
      </c>
      <c r="B72" s="8">
        <v>120815988718</v>
      </c>
      <c r="C72" s="7" t="s">
        <v>9</v>
      </c>
      <c r="D72" s="9">
        <v>46376</v>
      </c>
      <c r="E72" s="33">
        <v>50</v>
      </c>
      <c r="F72" s="8">
        <v>2027027023488</v>
      </c>
      <c r="G72" s="7" t="s">
        <v>8</v>
      </c>
      <c r="H72" s="85" t="s">
        <v>14</v>
      </c>
      <c r="I72" s="4" t="str">
        <f>TEXT(Chargebacks[[#This Row],[Transaction Date]],"mmm-yy")</f>
        <v>Dec-26</v>
      </c>
      <c r="J72" s="4" t="str">
        <f>IF(TRIM(Chargebacks[[#This Row],[Status]])="Credit Accepted","Win",
   IF(TRIM(Chargebacks[[#This Row],[Status]])="Arbitration","Arbitration",
   "Loss"))</f>
        <v>Win</v>
      </c>
    </row>
    <row r="73" spans="1:20" x14ac:dyDescent="0.2">
      <c r="A73" s="24" t="s">
        <v>90</v>
      </c>
      <c r="B73" s="8">
        <v>120842018934</v>
      </c>
      <c r="C73" s="7" t="s">
        <v>11</v>
      </c>
      <c r="D73" s="9">
        <v>46404</v>
      </c>
      <c r="E73" s="33">
        <v>52.5</v>
      </c>
      <c r="F73" s="8">
        <v>2027027023527</v>
      </c>
      <c r="G73" s="7" t="s">
        <v>10</v>
      </c>
      <c r="H73" s="85" t="s">
        <v>14</v>
      </c>
      <c r="I73" s="4" t="str">
        <f>TEXT(Chargebacks[[#This Row],[Transaction Date]],"mmm-yy")</f>
        <v>Jan-27</v>
      </c>
      <c r="J73" s="4" t="str">
        <f>IF(TRIM(Chargebacks[[#This Row],[Status]])="Credit Accepted","Win",
   IF(TRIM(Chargebacks[[#This Row],[Status]])="Arbitration","Arbitration",
   "Loss"))</f>
        <v>Win</v>
      </c>
    </row>
    <row r="74" spans="1:20" x14ac:dyDescent="0.2">
      <c r="A74" s="83" t="s">
        <v>90</v>
      </c>
      <c r="B74" s="11">
        <v>120815993911</v>
      </c>
      <c r="C74" s="10" t="s">
        <v>9</v>
      </c>
      <c r="D74" s="12">
        <v>46386</v>
      </c>
      <c r="E74" s="35">
        <v>250</v>
      </c>
      <c r="F74" s="11">
        <v>2027027023487</v>
      </c>
      <c r="G74" s="10" t="s">
        <v>8</v>
      </c>
      <c r="H74" s="86" t="s">
        <v>20</v>
      </c>
      <c r="I74" s="4" t="str">
        <f>TEXT(Chargebacks[[#This Row],[Transaction Date]],"mmm-yy")</f>
        <v>Dec-26</v>
      </c>
      <c r="J74" s="4" t="str">
        <f>IF(TRIM(Chargebacks[[#This Row],[Status]])="Credit Accepted","Win",
   IF(TRIM(Chargebacks[[#This Row],[Status]])="Arbitration","Arbitration",
   "Loss"))</f>
        <v>Loss</v>
      </c>
    </row>
    <row r="75" spans="1:20" x14ac:dyDescent="0.2">
      <c r="A75" s="24" t="s">
        <v>90</v>
      </c>
      <c r="B75" s="8">
        <v>120846969156</v>
      </c>
      <c r="C75" s="7" t="s">
        <v>9</v>
      </c>
      <c r="D75" s="9">
        <v>46408</v>
      </c>
      <c r="E75" s="33">
        <v>30</v>
      </c>
      <c r="F75" s="8">
        <v>2027028027507</v>
      </c>
      <c r="G75" s="7" t="s">
        <v>8</v>
      </c>
      <c r="H75" s="85" t="s">
        <v>14</v>
      </c>
      <c r="I75" s="4" t="str">
        <f>TEXT(Chargebacks[[#This Row],[Transaction Date]],"mmm-yy")</f>
        <v>Jan-27</v>
      </c>
      <c r="J75" s="4" t="str">
        <f>IF(TRIM(Chargebacks[[#This Row],[Status]])="Credit Accepted","Win",
   IF(TRIM(Chargebacks[[#This Row],[Status]])="Arbitration","Arbitration",
   "Loss"))</f>
        <v>Win</v>
      </c>
    </row>
    <row r="76" spans="1:20" x14ac:dyDescent="0.2">
      <c r="A76" s="24" t="s">
        <v>90</v>
      </c>
      <c r="B76" s="8">
        <v>120843056282</v>
      </c>
      <c r="C76" s="7" t="s">
        <v>17</v>
      </c>
      <c r="D76" s="9">
        <v>46404</v>
      </c>
      <c r="E76" s="33">
        <v>73.5</v>
      </c>
      <c r="F76" s="8">
        <v>2027029030196</v>
      </c>
      <c r="G76" s="7" t="s">
        <v>38</v>
      </c>
      <c r="H76" s="85" t="s">
        <v>14</v>
      </c>
      <c r="I76" s="4" t="str">
        <f>TEXT(Chargebacks[[#This Row],[Transaction Date]],"mmm-yy")</f>
        <v>Jan-27</v>
      </c>
      <c r="J76" s="4" t="str">
        <f>IF(TRIM(Chargebacks[[#This Row],[Status]])="Credit Accepted","Win",
   IF(TRIM(Chargebacks[[#This Row],[Status]])="Arbitration","Arbitration",
   "Loss"))</f>
        <v>Win</v>
      </c>
    </row>
    <row r="77" spans="1:20" x14ac:dyDescent="0.2">
      <c r="A77" s="24" t="s">
        <v>90</v>
      </c>
      <c r="B77" s="8">
        <v>120829534718</v>
      </c>
      <c r="C77" s="7" t="s">
        <v>9</v>
      </c>
      <c r="D77" s="9">
        <v>46395</v>
      </c>
      <c r="E77" s="33">
        <v>52.5</v>
      </c>
      <c r="F77" s="8">
        <v>2027028027508</v>
      </c>
      <c r="G77" s="7" t="s">
        <v>8</v>
      </c>
      <c r="H77" s="85" t="s">
        <v>14</v>
      </c>
      <c r="I77" s="4" t="str">
        <f>TEXT(Chargebacks[[#This Row],[Transaction Date]],"mmm-yy")</f>
        <v>Jan-27</v>
      </c>
      <c r="J77" s="4" t="str">
        <f>IF(TRIM(Chargebacks[[#This Row],[Status]])="Credit Accepted","Win",
   IF(TRIM(Chargebacks[[#This Row],[Status]])="Arbitration","Arbitration",
   "Loss"))</f>
        <v>Win</v>
      </c>
    </row>
    <row r="78" spans="1:20" x14ac:dyDescent="0.2">
      <c r="A78" s="24" t="s">
        <v>90</v>
      </c>
      <c r="B78" s="8">
        <v>120794293009</v>
      </c>
      <c r="C78" s="7" t="s">
        <v>22</v>
      </c>
      <c r="D78" s="9">
        <v>46369</v>
      </c>
      <c r="E78" s="33">
        <v>115.5</v>
      </c>
      <c r="F78" s="8">
        <v>2027014038249</v>
      </c>
      <c r="G78" s="7" t="s">
        <v>10</v>
      </c>
      <c r="H78" s="85" t="s">
        <v>15</v>
      </c>
      <c r="I78" s="4" t="str">
        <f>TEXT(Chargebacks[[#This Row],[Transaction Date]],"mmm-yy")</f>
        <v>Dec-26</v>
      </c>
      <c r="J78" s="4" t="str">
        <f>IF(TRIM(Chargebacks[[#This Row],[Status]])="Credit Accepted","Win",
   IF(TRIM(Chargebacks[[#This Row],[Status]])="Arbitration","Arbitration",
   "Loss"))</f>
        <v>Loss</v>
      </c>
    </row>
    <row r="79" spans="1:20" x14ac:dyDescent="0.2">
      <c r="A79" s="83" t="s">
        <v>90</v>
      </c>
      <c r="B79" s="11">
        <v>120746791082</v>
      </c>
      <c r="C79" s="10" t="s">
        <v>9</v>
      </c>
      <c r="D79" s="12">
        <v>46338</v>
      </c>
      <c r="E79" s="35">
        <v>105</v>
      </c>
      <c r="F79" s="11">
        <v>2027010022933</v>
      </c>
      <c r="G79" s="10" t="s">
        <v>35</v>
      </c>
      <c r="H79" s="86" t="s">
        <v>20</v>
      </c>
      <c r="I79" s="4" t="str">
        <f>TEXT(Chargebacks[[#This Row],[Transaction Date]],"mmm-yy")</f>
        <v>Nov-26</v>
      </c>
      <c r="J79" s="4" t="str">
        <f>IF(TRIM(Chargebacks[[#This Row],[Status]])="Credit Accepted","Win",
   IF(TRIM(Chargebacks[[#This Row],[Status]])="Arbitration","Arbitration",
   "Loss"))</f>
        <v>Loss</v>
      </c>
    </row>
    <row r="80" spans="1:20" x14ac:dyDescent="0.2">
      <c r="A80" s="24" t="s">
        <v>90</v>
      </c>
      <c r="B80" s="8">
        <v>120759116413</v>
      </c>
      <c r="C80" s="7" t="s">
        <v>9</v>
      </c>
      <c r="D80" s="9">
        <v>46346</v>
      </c>
      <c r="E80" s="33">
        <v>52.5</v>
      </c>
      <c r="F80" s="8">
        <v>2027015011376</v>
      </c>
      <c r="G80" s="7" t="s">
        <v>8</v>
      </c>
      <c r="H80" s="85" t="s">
        <v>14</v>
      </c>
      <c r="I80" s="4" t="str">
        <f>TEXT(Chargebacks[[#This Row],[Transaction Date]],"mmm-yy")</f>
        <v>Nov-26</v>
      </c>
      <c r="J80" s="4" t="str">
        <f>IF(TRIM(Chargebacks[[#This Row],[Status]])="Credit Accepted","Win",
   IF(TRIM(Chargebacks[[#This Row],[Status]])="Arbitration","Arbitration",
   "Loss"))</f>
        <v>Win</v>
      </c>
    </row>
    <row r="81" spans="1:10" x14ac:dyDescent="0.2">
      <c r="A81" s="24" t="s">
        <v>90</v>
      </c>
      <c r="B81" s="8">
        <v>120741670136</v>
      </c>
      <c r="C81" s="7" t="s">
        <v>9</v>
      </c>
      <c r="D81" s="9">
        <v>46334</v>
      </c>
      <c r="E81" s="33">
        <v>100</v>
      </c>
      <c r="F81" s="8">
        <v>2027014024859</v>
      </c>
      <c r="G81" s="7" t="s">
        <v>8</v>
      </c>
      <c r="H81" s="85" t="s">
        <v>14</v>
      </c>
      <c r="I81" s="4" t="str">
        <f>TEXT(Chargebacks[[#This Row],[Transaction Date]],"mmm-yy")</f>
        <v>Nov-26</v>
      </c>
      <c r="J81" s="4" t="str">
        <f>IF(TRIM(Chargebacks[[#This Row],[Status]])="Credit Accepted","Win",
   IF(TRIM(Chargebacks[[#This Row],[Status]])="Arbitration","Arbitration",
   "Loss"))</f>
        <v>Win</v>
      </c>
    </row>
    <row r="82" spans="1:10" x14ac:dyDescent="0.2">
      <c r="A82" s="24" t="s">
        <v>90</v>
      </c>
      <c r="B82" s="8">
        <v>120779663456</v>
      </c>
      <c r="C82" s="7" t="s">
        <v>9</v>
      </c>
      <c r="D82" s="9">
        <v>46359</v>
      </c>
      <c r="E82" s="33">
        <v>110</v>
      </c>
      <c r="F82" s="8">
        <v>2027014025145</v>
      </c>
      <c r="G82" s="7" t="s">
        <v>8</v>
      </c>
      <c r="H82" s="85" t="s">
        <v>14</v>
      </c>
      <c r="I82" s="4" t="str">
        <f>TEXT(Chargebacks[[#This Row],[Transaction Date]],"mmm-yy")</f>
        <v>Dec-26</v>
      </c>
      <c r="J82" s="4" t="str">
        <f>IF(TRIM(Chargebacks[[#This Row],[Status]])="Credit Accepted","Win",
   IF(TRIM(Chargebacks[[#This Row],[Status]])="Arbitration","Arbitration",
   "Loss"))</f>
        <v>Win</v>
      </c>
    </row>
    <row r="83" spans="1:10" x14ac:dyDescent="0.2">
      <c r="A83" s="24" t="s">
        <v>90</v>
      </c>
      <c r="B83" s="8">
        <v>120846588554</v>
      </c>
      <c r="C83" s="7" t="s">
        <v>11</v>
      </c>
      <c r="D83" s="9">
        <v>46408</v>
      </c>
      <c r="E83" s="33">
        <v>30</v>
      </c>
      <c r="F83" s="8">
        <v>2027030001551</v>
      </c>
      <c r="G83" s="7" t="s">
        <v>8</v>
      </c>
      <c r="H83" s="85" t="s">
        <v>14</v>
      </c>
      <c r="I83" s="4" t="str">
        <f>TEXT(Chargebacks[[#This Row],[Transaction Date]],"mmm-yy")</f>
        <v>Jan-27</v>
      </c>
      <c r="J83" s="4" t="str">
        <f>IF(TRIM(Chargebacks[[#This Row],[Status]])="Credit Accepted","Win",
   IF(TRIM(Chargebacks[[#This Row],[Status]])="Arbitration","Arbitration",
   "Loss"))</f>
        <v>Win</v>
      </c>
    </row>
    <row r="84" spans="1:10" x14ac:dyDescent="0.2">
      <c r="A84" s="24" t="s">
        <v>91</v>
      </c>
      <c r="B84" s="8">
        <v>120767506369</v>
      </c>
      <c r="C84" s="7" t="s">
        <v>9</v>
      </c>
      <c r="D84" s="9">
        <v>46352</v>
      </c>
      <c r="E84" s="33">
        <v>56.74</v>
      </c>
      <c r="F84" s="8">
        <v>2026366015339</v>
      </c>
      <c r="G84" s="7" t="s">
        <v>8</v>
      </c>
      <c r="H84" s="85" t="s">
        <v>14</v>
      </c>
      <c r="I84" s="4" t="str">
        <f>TEXT(Chargebacks[[#This Row],[Transaction Date]],"mmm-yy")</f>
        <v>Nov-26</v>
      </c>
      <c r="J84" s="4" t="str">
        <f>IF(TRIM(Chargebacks[[#This Row],[Status]])="Credit Accepted","Win",
   IF(TRIM(Chargebacks[[#This Row],[Status]])="Arbitration","Arbitration",
   "Loss"))</f>
        <v>Win</v>
      </c>
    </row>
    <row r="85" spans="1:10" x14ac:dyDescent="0.2">
      <c r="A85" s="24" t="s">
        <v>91</v>
      </c>
      <c r="B85" s="8">
        <v>120760777094</v>
      </c>
      <c r="C85" s="7" t="s">
        <v>11</v>
      </c>
      <c r="D85" s="9">
        <v>46347</v>
      </c>
      <c r="E85" s="33">
        <v>24</v>
      </c>
      <c r="F85" s="8">
        <v>2026366015608</v>
      </c>
      <c r="G85" s="7" t="s">
        <v>10</v>
      </c>
      <c r="H85" s="85" t="s">
        <v>14</v>
      </c>
      <c r="I85" s="4" t="str">
        <f>TEXT(Chargebacks[[#This Row],[Transaction Date]],"mmm-yy")</f>
        <v>Nov-26</v>
      </c>
      <c r="J85" s="4" t="str">
        <f>IF(TRIM(Chargebacks[[#This Row],[Status]])="Credit Accepted","Win",
   IF(TRIM(Chargebacks[[#This Row],[Status]])="Arbitration","Arbitration",
   "Loss"))</f>
        <v>Win</v>
      </c>
    </row>
    <row r="86" spans="1:10" x14ac:dyDescent="0.2">
      <c r="A86" s="82" t="s">
        <v>91</v>
      </c>
      <c r="B86" s="14">
        <v>120806111333</v>
      </c>
      <c r="C86" s="13" t="s">
        <v>13</v>
      </c>
      <c r="D86" s="15">
        <v>46377</v>
      </c>
      <c r="E86" s="34">
        <v>51.99</v>
      </c>
      <c r="F86" s="14">
        <v>2026366015612</v>
      </c>
      <c r="G86" s="13" t="s">
        <v>12</v>
      </c>
      <c r="H86" s="84" t="s">
        <v>21</v>
      </c>
      <c r="I86" s="4" t="str">
        <f>TEXT(Chargebacks[[#This Row],[Transaction Date]],"mmm-yy")</f>
        <v>Dec-26</v>
      </c>
      <c r="J86" s="4" t="str">
        <f>IF(TRIM(Chargebacks[[#This Row],[Status]])="Credit Accepted","Win",
   IF(TRIM(Chargebacks[[#This Row],[Status]])="Arbitration","Arbitration",
   "Loss"))</f>
        <v>Arbitration</v>
      </c>
    </row>
    <row r="87" spans="1:10" x14ac:dyDescent="0.2">
      <c r="A87" s="24" t="s">
        <v>91</v>
      </c>
      <c r="B87" s="8">
        <v>120800827089</v>
      </c>
      <c r="C87" s="7" t="s">
        <v>11</v>
      </c>
      <c r="D87" s="9">
        <v>46373</v>
      </c>
      <c r="E87" s="33">
        <v>60</v>
      </c>
      <c r="F87" s="8">
        <v>2027006007069</v>
      </c>
      <c r="G87" s="7" t="s">
        <v>45</v>
      </c>
      <c r="H87" s="85" t="s">
        <v>14</v>
      </c>
      <c r="I87" s="4" t="str">
        <f>TEXT(Chargebacks[[#This Row],[Transaction Date]],"mmm-yy")</f>
        <v>Dec-26</v>
      </c>
      <c r="J87" s="4" t="str">
        <f>IF(TRIM(Chargebacks[[#This Row],[Status]])="Credit Accepted","Win",
   IF(TRIM(Chargebacks[[#This Row],[Status]])="Arbitration","Arbitration",
   "Loss"))</f>
        <v>Win</v>
      </c>
    </row>
    <row r="88" spans="1:10" x14ac:dyDescent="0.2">
      <c r="A88" s="24" t="s">
        <v>91</v>
      </c>
      <c r="B88" s="8">
        <v>120794789902</v>
      </c>
      <c r="C88" s="7" t="s">
        <v>9</v>
      </c>
      <c r="D88" s="9">
        <v>46369</v>
      </c>
      <c r="E88" s="33">
        <v>60</v>
      </c>
      <c r="F88" s="8">
        <v>2027006006939</v>
      </c>
      <c r="G88" s="7" t="s">
        <v>8</v>
      </c>
      <c r="H88" s="85" t="s">
        <v>15</v>
      </c>
      <c r="I88" s="4" t="str">
        <f>TEXT(Chargebacks[[#This Row],[Transaction Date]],"mmm-yy")</f>
        <v>Dec-26</v>
      </c>
      <c r="J88" s="4" t="str">
        <f>IF(TRIM(Chargebacks[[#This Row],[Status]])="Credit Accepted","Win",
   IF(TRIM(Chargebacks[[#This Row],[Status]])="Arbitration","Arbitration",
   "Loss"))</f>
        <v>Loss</v>
      </c>
    </row>
    <row r="89" spans="1:10" x14ac:dyDescent="0.2">
      <c r="A89" s="24" t="s">
        <v>91</v>
      </c>
      <c r="B89" s="8">
        <v>120770058322</v>
      </c>
      <c r="C89" s="7" t="s">
        <v>9</v>
      </c>
      <c r="D89" s="9">
        <v>46354</v>
      </c>
      <c r="E89" s="33">
        <v>100</v>
      </c>
      <c r="F89" s="8">
        <v>2027007021589</v>
      </c>
      <c r="G89" s="7" t="s">
        <v>8</v>
      </c>
      <c r="H89" s="85" t="s">
        <v>14</v>
      </c>
      <c r="I89" s="4" t="str">
        <f>TEXT(Chargebacks[[#This Row],[Transaction Date]],"mmm-yy")</f>
        <v>Nov-26</v>
      </c>
      <c r="J89" s="4" t="str">
        <f>IF(TRIM(Chargebacks[[#This Row],[Status]])="Credit Accepted","Win",
   IF(TRIM(Chargebacks[[#This Row],[Status]])="Arbitration","Arbitration",
   "Loss"))</f>
        <v>Win</v>
      </c>
    </row>
    <row r="90" spans="1:10" x14ac:dyDescent="0.2">
      <c r="A90" s="82" t="s">
        <v>91</v>
      </c>
      <c r="B90" s="14">
        <v>80708131029</v>
      </c>
      <c r="C90" s="13" t="s">
        <v>11</v>
      </c>
      <c r="D90" s="15">
        <v>46327</v>
      </c>
      <c r="E90" s="34">
        <v>55</v>
      </c>
      <c r="F90" s="14">
        <v>2027007024678</v>
      </c>
      <c r="G90" s="13" t="s">
        <v>10</v>
      </c>
      <c r="H90" s="84" t="s">
        <v>21</v>
      </c>
      <c r="I90" s="4" t="str">
        <f>TEXT(Chargebacks[[#This Row],[Transaction Date]],"mmm-yy")</f>
        <v>Nov-26</v>
      </c>
      <c r="J90" s="4" t="str">
        <f>IF(TRIM(Chargebacks[[#This Row],[Status]])="Credit Accepted","Win",
   IF(TRIM(Chargebacks[[#This Row],[Status]])="Arbitration","Arbitration",
   "Loss"))</f>
        <v>Arbitration</v>
      </c>
    </row>
    <row r="91" spans="1:10" x14ac:dyDescent="0.2">
      <c r="A91" s="82" t="s">
        <v>91</v>
      </c>
      <c r="B91" s="14">
        <v>120765875101</v>
      </c>
      <c r="C91" s="13" t="s">
        <v>9</v>
      </c>
      <c r="D91" s="15">
        <v>46351</v>
      </c>
      <c r="E91" s="34">
        <v>120</v>
      </c>
      <c r="F91" s="14">
        <v>2027002001403</v>
      </c>
      <c r="G91" s="13" t="s">
        <v>16</v>
      </c>
      <c r="H91" s="84" t="s">
        <v>21</v>
      </c>
      <c r="I91" s="4" t="str">
        <f>TEXT(Chargebacks[[#This Row],[Transaction Date]],"mmm-yy")</f>
        <v>Nov-26</v>
      </c>
      <c r="J91" s="4" t="str">
        <f>IF(TRIM(Chargebacks[[#This Row],[Status]])="Credit Accepted","Win",
   IF(TRIM(Chargebacks[[#This Row],[Status]])="Arbitration","Arbitration",
   "Loss"))</f>
        <v>Arbitration</v>
      </c>
    </row>
    <row r="92" spans="1:10" x14ac:dyDescent="0.2">
      <c r="A92" s="82" t="s">
        <v>91</v>
      </c>
      <c r="B92" s="14">
        <v>120785133269</v>
      </c>
      <c r="C92" s="13" t="s">
        <v>11</v>
      </c>
      <c r="D92" s="15">
        <v>46362</v>
      </c>
      <c r="E92" s="34">
        <v>60</v>
      </c>
      <c r="F92" s="14">
        <v>2027017020354</v>
      </c>
      <c r="G92" s="13" t="s">
        <v>10</v>
      </c>
      <c r="H92" s="84" t="s">
        <v>21</v>
      </c>
      <c r="I92" s="4" t="str">
        <f>TEXT(Chargebacks[[#This Row],[Transaction Date]],"mmm-yy")</f>
        <v>Dec-26</v>
      </c>
      <c r="J92" s="4" t="str">
        <f>IF(TRIM(Chargebacks[[#This Row],[Status]])="Credit Accepted","Win",
   IF(TRIM(Chargebacks[[#This Row],[Status]])="Arbitration","Arbitration",
   "Loss"))</f>
        <v>Arbitration</v>
      </c>
    </row>
    <row r="93" spans="1:10" x14ac:dyDescent="0.2">
      <c r="A93" s="83" t="s">
        <v>91</v>
      </c>
      <c r="B93" s="11">
        <v>120787124945</v>
      </c>
      <c r="C93" s="10" t="s">
        <v>9</v>
      </c>
      <c r="D93" s="12">
        <v>46364</v>
      </c>
      <c r="E93" s="35">
        <v>150</v>
      </c>
      <c r="F93" s="11">
        <v>2027020019841</v>
      </c>
      <c r="G93" s="10" t="s">
        <v>8</v>
      </c>
      <c r="H93" s="86" t="s">
        <v>20</v>
      </c>
      <c r="I93" s="4" t="str">
        <f>TEXT(Chargebacks[[#This Row],[Transaction Date]],"mmm-yy")</f>
        <v>Dec-26</v>
      </c>
      <c r="J93" s="4" t="str">
        <f>IF(TRIM(Chargebacks[[#This Row],[Status]])="Credit Accepted","Win",
   IF(TRIM(Chargebacks[[#This Row],[Status]])="Arbitration","Arbitration",
   "Loss"))</f>
        <v>Loss</v>
      </c>
    </row>
    <row r="94" spans="1:10" x14ac:dyDescent="0.2">
      <c r="A94" s="24" t="s">
        <v>91</v>
      </c>
      <c r="B94" s="8">
        <v>120806662702</v>
      </c>
      <c r="C94" s="7" t="s">
        <v>9</v>
      </c>
      <c r="D94" s="9">
        <v>46377</v>
      </c>
      <c r="E94" s="33">
        <v>30</v>
      </c>
      <c r="F94" s="8">
        <v>2027020019840</v>
      </c>
      <c r="G94" s="7" t="s">
        <v>8</v>
      </c>
      <c r="H94" s="85" t="s">
        <v>14</v>
      </c>
      <c r="I94" s="4" t="str">
        <f>TEXT(Chargebacks[[#This Row],[Transaction Date]],"mmm-yy")</f>
        <v>Dec-26</v>
      </c>
      <c r="J94" s="4" t="str">
        <f>IF(TRIM(Chargebacks[[#This Row],[Status]])="Credit Accepted","Win",
   IF(TRIM(Chargebacks[[#This Row],[Status]])="Arbitration","Arbitration",
   "Loss"))</f>
        <v>Win</v>
      </c>
    </row>
    <row r="95" spans="1:10" x14ac:dyDescent="0.2">
      <c r="A95" s="82" t="s">
        <v>91</v>
      </c>
      <c r="B95" s="14">
        <v>120763532074</v>
      </c>
      <c r="C95" s="13" t="s">
        <v>11</v>
      </c>
      <c r="D95" s="15">
        <v>46349</v>
      </c>
      <c r="E95" s="34">
        <v>105</v>
      </c>
      <c r="F95" s="14">
        <v>2027020019954</v>
      </c>
      <c r="G95" s="13" t="s">
        <v>10</v>
      </c>
      <c r="H95" s="84" t="s">
        <v>21</v>
      </c>
      <c r="I95" s="4" t="str">
        <f>TEXT(Chargebacks[[#This Row],[Transaction Date]],"mmm-yy")</f>
        <v>Nov-26</v>
      </c>
      <c r="J95" s="4" t="str">
        <f>IF(TRIM(Chargebacks[[#This Row],[Status]])="Credit Accepted","Win",
   IF(TRIM(Chargebacks[[#This Row],[Status]])="Arbitration","Arbitration",
   "Loss"))</f>
        <v>Arbitration</v>
      </c>
    </row>
    <row r="96" spans="1:10" x14ac:dyDescent="0.2">
      <c r="A96" s="82" t="s">
        <v>91</v>
      </c>
      <c r="B96" s="14">
        <v>120763542119</v>
      </c>
      <c r="C96" s="13" t="s">
        <v>11</v>
      </c>
      <c r="D96" s="15">
        <v>46349</v>
      </c>
      <c r="E96" s="34">
        <v>52.5</v>
      </c>
      <c r="F96" s="14">
        <v>2027020019955</v>
      </c>
      <c r="G96" s="13" t="s">
        <v>10</v>
      </c>
      <c r="H96" s="84" t="s">
        <v>21</v>
      </c>
      <c r="I96" s="4" t="str">
        <f>TEXT(Chargebacks[[#This Row],[Transaction Date]],"mmm-yy")</f>
        <v>Nov-26</v>
      </c>
      <c r="J96" s="4" t="str">
        <f>IF(TRIM(Chargebacks[[#This Row],[Status]])="Credit Accepted","Win",
   IF(TRIM(Chargebacks[[#This Row],[Status]])="Arbitration","Arbitration",
   "Loss"))</f>
        <v>Arbitration</v>
      </c>
    </row>
    <row r="97" spans="1:10" x14ac:dyDescent="0.2">
      <c r="A97" s="24" t="s">
        <v>91</v>
      </c>
      <c r="B97" s="8">
        <v>120781440725</v>
      </c>
      <c r="C97" s="7" t="s">
        <v>9</v>
      </c>
      <c r="D97" s="9">
        <v>46360</v>
      </c>
      <c r="E97" s="33">
        <v>20</v>
      </c>
      <c r="F97" s="8">
        <v>2027021020187</v>
      </c>
      <c r="G97" s="7" t="s">
        <v>8</v>
      </c>
      <c r="H97" s="85" t="s">
        <v>14</v>
      </c>
      <c r="I97" s="4" t="str">
        <f>TEXT(Chargebacks[[#This Row],[Transaction Date]],"mmm-yy")</f>
        <v>Dec-26</v>
      </c>
      <c r="J97" s="4" t="str">
        <f>IF(TRIM(Chargebacks[[#This Row],[Status]])="Credit Accepted","Win",
   IF(TRIM(Chargebacks[[#This Row],[Status]])="Arbitration","Arbitration",
   "Loss"))</f>
        <v>Win</v>
      </c>
    </row>
    <row r="98" spans="1:10" x14ac:dyDescent="0.2">
      <c r="A98" s="24" t="s">
        <v>91</v>
      </c>
      <c r="B98" s="8">
        <v>120779774894</v>
      </c>
      <c r="C98" s="7" t="s">
        <v>11</v>
      </c>
      <c r="D98" s="9">
        <v>46359</v>
      </c>
      <c r="E98" s="33">
        <v>60</v>
      </c>
      <c r="F98" s="8">
        <v>2027023011637</v>
      </c>
      <c r="G98" s="7" t="s">
        <v>10</v>
      </c>
      <c r="H98" s="85" t="s">
        <v>14</v>
      </c>
      <c r="I98" s="4" t="str">
        <f>TEXT(Chargebacks[[#This Row],[Transaction Date]],"mmm-yy")</f>
        <v>Dec-26</v>
      </c>
      <c r="J98" s="4" t="str">
        <f>IF(TRIM(Chargebacks[[#This Row],[Status]])="Credit Accepted","Win",
   IF(TRIM(Chargebacks[[#This Row],[Status]])="Arbitration","Arbitration",
   "Loss"))</f>
        <v>Win</v>
      </c>
    </row>
    <row r="99" spans="1:10" x14ac:dyDescent="0.2">
      <c r="A99" s="24" t="s">
        <v>91</v>
      </c>
      <c r="B99" s="8">
        <v>120790507966</v>
      </c>
      <c r="C99" s="7" t="s">
        <v>11</v>
      </c>
      <c r="D99" s="9">
        <v>46366</v>
      </c>
      <c r="E99" s="33">
        <v>120</v>
      </c>
      <c r="F99" s="8">
        <v>2027023011638</v>
      </c>
      <c r="G99" s="7" t="s">
        <v>10</v>
      </c>
      <c r="H99" s="85" t="s">
        <v>14</v>
      </c>
      <c r="I99" s="4" t="str">
        <f>TEXT(Chargebacks[[#This Row],[Transaction Date]],"mmm-yy")</f>
        <v>Dec-26</v>
      </c>
      <c r="J99" s="4" t="str">
        <f>IF(TRIM(Chargebacks[[#This Row],[Status]])="Credit Accepted","Win",
   IF(TRIM(Chargebacks[[#This Row],[Status]])="Arbitration","Arbitration",
   "Loss"))</f>
        <v>Win</v>
      </c>
    </row>
    <row r="100" spans="1:10" x14ac:dyDescent="0.2">
      <c r="A100" s="24" t="s">
        <v>91</v>
      </c>
      <c r="B100" s="8">
        <v>120710594825</v>
      </c>
      <c r="C100" s="7" t="s">
        <v>11</v>
      </c>
      <c r="D100" s="9">
        <v>46316</v>
      </c>
      <c r="E100" s="33">
        <v>29.39</v>
      </c>
      <c r="F100" s="8">
        <v>2027023011630</v>
      </c>
      <c r="G100" s="7" t="s">
        <v>10</v>
      </c>
      <c r="H100" s="85" t="s">
        <v>14</v>
      </c>
      <c r="I100" s="4" t="str">
        <f>TEXT(Chargebacks[[#This Row],[Transaction Date]],"mmm-yy")</f>
        <v>Oct-26</v>
      </c>
      <c r="J100" s="4" t="str">
        <f>IF(TRIM(Chargebacks[[#This Row],[Status]])="Credit Accepted","Win",
   IF(TRIM(Chargebacks[[#This Row],[Status]])="Arbitration","Arbitration",
   "Loss"))</f>
        <v>Win</v>
      </c>
    </row>
    <row r="101" spans="1:10" x14ac:dyDescent="0.2">
      <c r="A101" s="83" t="s">
        <v>91</v>
      </c>
      <c r="B101" s="11">
        <v>120746839277</v>
      </c>
      <c r="C101" s="10" t="s">
        <v>9</v>
      </c>
      <c r="D101" s="12">
        <v>46338</v>
      </c>
      <c r="E101" s="35">
        <v>50</v>
      </c>
      <c r="F101" s="11">
        <v>2027022008896</v>
      </c>
      <c r="G101" s="10" t="s">
        <v>8</v>
      </c>
      <c r="H101" s="86" t="s">
        <v>20</v>
      </c>
      <c r="I101" s="4" t="str">
        <f>TEXT(Chargebacks[[#This Row],[Transaction Date]],"mmm-yy")</f>
        <v>Nov-26</v>
      </c>
      <c r="J101" s="4" t="str">
        <f>IF(TRIM(Chargebacks[[#This Row],[Status]])="Credit Accepted","Win",
   IF(TRIM(Chargebacks[[#This Row],[Status]])="Arbitration","Arbitration",
   "Loss"))</f>
        <v>Loss</v>
      </c>
    </row>
    <row r="102" spans="1:10" x14ac:dyDescent="0.2">
      <c r="A102" s="83" t="s">
        <v>91</v>
      </c>
      <c r="B102" s="11">
        <v>120712554207</v>
      </c>
      <c r="C102" s="10" t="s">
        <v>9</v>
      </c>
      <c r="D102" s="12">
        <v>46317</v>
      </c>
      <c r="E102" s="35">
        <v>29.39</v>
      </c>
      <c r="F102" s="11">
        <v>2027010023087</v>
      </c>
      <c r="G102" s="10" t="s">
        <v>8</v>
      </c>
      <c r="H102" s="86" t="s">
        <v>20</v>
      </c>
      <c r="I102" s="4" t="str">
        <f>TEXT(Chargebacks[[#This Row],[Transaction Date]],"mmm-yy")</f>
        <v>Oct-26</v>
      </c>
      <c r="J102" s="4" t="str">
        <f>IF(TRIM(Chargebacks[[#This Row],[Status]])="Credit Accepted","Win",
   IF(TRIM(Chargebacks[[#This Row],[Status]])="Arbitration","Arbitration",
   "Loss"))</f>
        <v>Loss</v>
      </c>
    </row>
    <row r="103" spans="1:10" x14ac:dyDescent="0.2">
      <c r="A103" s="24" t="s">
        <v>91</v>
      </c>
      <c r="B103" s="8">
        <v>80794156048</v>
      </c>
      <c r="C103" s="7" t="s">
        <v>17</v>
      </c>
      <c r="D103" s="9">
        <v>46376</v>
      </c>
      <c r="E103" s="33">
        <v>42</v>
      </c>
      <c r="F103" s="8">
        <v>2027024035587</v>
      </c>
      <c r="G103" s="7" t="s">
        <v>61</v>
      </c>
      <c r="H103" s="85" t="s">
        <v>14</v>
      </c>
      <c r="I103" s="4" t="str">
        <f>TEXT(Chargebacks[[#This Row],[Transaction Date]],"mmm-yy")</f>
        <v>Dec-26</v>
      </c>
      <c r="J103" s="4" t="str">
        <f>IF(TRIM(Chargebacks[[#This Row],[Status]])="Credit Accepted","Win",
   IF(TRIM(Chargebacks[[#This Row],[Status]])="Arbitration","Arbitration",
   "Loss"))</f>
        <v>Win</v>
      </c>
    </row>
    <row r="104" spans="1:10" x14ac:dyDescent="0.2">
      <c r="A104" s="24" t="s">
        <v>91</v>
      </c>
      <c r="B104" s="8">
        <v>120767694972</v>
      </c>
      <c r="C104" s="7" t="s">
        <v>9</v>
      </c>
      <c r="D104" s="9">
        <v>46352</v>
      </c>
      <c r="E104" s="33">
        <v>60</v>
      </c>
      <c r="F104" s="8">
        <v>2027024022004</v>
      </c>
      <c r="G104" s="7" t="s">
        <v>8</v>
      </c>
      <c r="H104" s="85" t="s">
        <v>14</v>
      </c>
      <c r="I104" s="4" t="str">
        <f>TEXT(Chargebacks[[#This Row],[Transaction Date]],"mmm-yy")</f>
        <v>Nov-26</v>
      </c>
      <c r="J104" s="4" t="str">
        <f>IF(TRIM(Chargebacks[[#This Row],[Status]])="Credit Accepted","Win",
   IF(TRIM(Chargebacks[[#This Row],[Status]])="Arbitration","Arbitration",
   "Loss"))</f>
        <v>Win</v>
      </c>
    </row>
    <row r="105" spans="1:10" x14ac:dyDescent="0.2">
      <c r="A105" s="24" t="s">
        <v>91</v>
      </c>
      <c r="B105" s="8">
        <v>120700507946</v>
      </c>
      <c r="C105" s="7" t="s">
        <v>9</v>
      </c>
      <c r="D105" s="9">
        <v>46309</v>
      </c>
      <c r="E105" s="33">
        <v>62.5</v>
      </c>
      <c r="F105" s="8">
        <v>2027027023482</v>
      </c>
      <c r="G105" s="7" t="s">
        <v>37</v>
      </c>
      <c r="H105" s="85" t="s">
        <v>14</v>
      </c>
      <c r="I105" s="4" t="str">
        <f>TEXT(Chargebacks[[#This Row],[Transaction Date]],"mmm-yy")</f>
        <v>Oct-26</v>
      </c>
      <c r="J105" s="4" t="str">
        <f>IF(TRIM(Chargebacks[[#This Row],[Status]])="Credit Accepted","Win",
   IF(TRIM(Chargebacks[[#This Row],[Status]])="Arbitration","Arbitration",
   "Loss"))</f>
        <v>Win</v>
      </c>
    </row>
    <row r="106" spans="1:10" x14ac:dyDescent="0.2">
      <c r="A106" s="24" t="s">
        <v>91</v>
      </c>
      <c r="B106" s="8">
        <v>120700513515</v>
      </c>
      <c r="C106" s="7" t="s">
        <v>9</v>
      </c>
      <c r="D106" s="9">
        <v>46309</v>
      </c>
      <c r="E106" s="33">
        <v>50</v>
      </c>
      <c r="F106" s="8">
        <v>2027027023483</v>
      </c>
      <c r="G106" s="7" t="s">
        <v>25</v>
      </c>
      <c r="H106" s="85" t="s">
        <v>14</v>
      </c>
      <c r="I106" s="4" t="str">
        <f>TEXT(Chargebacks[[#This Row],[Transaction Date]],"mmm-yy")</f>
        <v>Oct-26</v>
      </c>
      <c r="J106" s="4" t="str">
        <f>IF(TRIM(Chargebacks[[#This Row],[Status]])="Credit Accepted","Win",
   IF(TRIM(Chargebacks[[#This Row],[Status]])="Arbitration","Arbitration",
   "Loss"))</f>
        <v>Win</v>
      </c>
    </row>
    <row r="107" spans="1:10" x14ac:dyDescent="0.2">
      <c r="A107" s="24" t="s">
        <v>91</v>
      </c>
      <c r="B107" s="8">
        <v>120793564802</v>
      </c>
      <c r="C107" s="7" t="s">
        <v>11</v>
      </c>
      <c r="D107" s="9">
        <v>46368</v>
      </c>
      <c r="E107" s="33">
        <v>55</v>
      </c>
      <c r="F107" s="8">
        <v>2027028027701</v>
      </c>
      <c r="G107" s="7" t="s">
        <v>10</v>
      </c>
      <c r="H107" s="85" t="s">
        <v>14</v>
      </c>
      <c r="I107" s="4" t="str">
        <f>TEXT(Chargebacks[[#This Row],[Transaction Date]],"mmm-yy")</f>
        <v>Dec-26</v>
      </c>
      <c r="J107" s="4" t="str">
        <f>IF(TRIM(Chargebacks[[#This Row],[Status]])="Credit Accepted","Win",
   IF(TRIM(Chargebacks[[#This Row],[Status]])="Arbitration","Arbitration",
   "Loss"))</f>
        <v>Win</v>
      </c>
    </row>
    <row r="108" spans="1:10" x14ac:dyDescent="0.2">
      <c r="A108" s="24" t="s">
        <v>91</v>
      </c>
      <c r="B108" s="8">
        <v>120797219361</v>
      </c>
      <c r="C108" s="7" t="s">
        <v>11</v>
      </c>
      <c r="D108" s="9">
        <v>46371</v>
      </c>
      <c r="E108" s="33">
        <v>275</v>
      </c>
      <c r="F108" s="8">
        <v>2027028028294</v>
      </c>
      <c r="G108" s="7" t="s">
        <v>10</v>
      </c>
      <c r="H108" s="85" t="s">
        <v>14</v>
      </c>
      <c r="I108" s="4" t="str">
        <f>TEXT(Chargebacks[[#This Row],[Transaction Date]],"mmm-yy")</f>
        <v>Dec-26</v>
      </c>
      <c r="J108" s="4" t="str">
        <f>IF(TRIM(Chargebacks[[#This Row],[Status]])="Credit Accepted","Win",
   IF(TRIM(Chargebacks[[#This Row],[Status]])="Arbitration","Arbitration",
   "Loss"))</f>
        <v>Win</v>
      </c>
    </row>
    <row r="109" spans="1:10" x14ac:dyDescent="0.2">
      <c r="A109" s="24" t="s">
        <v>91</v>
      </c>
      <c r="B109" s="8">
        <v>120783390305</v>
      </c>
      <c r="C109" s="7" t="s">
        <v>11</v>
      </c>
      <c r="D109" s="9">
        <v>46361</v>
      </c>
      <c r="E109" s="33">
        <v>33</v>
      </c>
      <c r="F109" s="8">
        <v>2027008001768</v>
      </c>
      <c r="G109" s="7" t="s">
        <v>10</v>
      </c>
      <c r="H109" s="85" t="s">
        <v>14</v>
      </c>
      <c r="I109" s="4" t="str">
        <f>TEXT(Chargebacks[[#This Row],[Transaction Date]],"mmm-yy")</f>
        <v>Dec-26</v>
      </c>
      <c r="J109" s="4" t="str">
        <f>IF(TRIM(Chargebacks[[#This Row],[Status]])="Credit Accepted","Win",
   IF(TRIM(Chargebacks[[#This Row],[Status]])="Arbitration","Arbitration",
   "Loss"))</f>
        <v>Win</v>
      </c>
    </row>
    <row r="110" spans="1:10" x14ac:dyDescent="0.2">
      <c r="A110" s="24" t="s">
        <v>91</v>
      </c>
      <c r="B110" s="8">
        <v>120773185861</v>
      </c>
      <c r="C110" s="7" t="s">
        <v>26</v>
      </c>
      <c r="D110" s="9">
        <v>46356</v>
      </c>
      <c r="E110" s="33">
        <v>71.08</v>
      </c>
      <c r="F110" s="8">
        <v>2027014038251</v>
      </c>
      <c r="G110" s="7" t="s">
        <v>61</v>
      </c>
      <c r="H110" s="85" t="s">
        <v>14</v>
      </c>
      <c r="I110" s="4" t="str">
        <f>TEXT(Chargebacks[[#This Row],[Transaction Date]],"mmm-yy")</f>
        <v>Nov-26</v>
      </c>
      <c r="J110" s="4" t="str">
        <f>IF(TRIM(Chargebacks[[#This Row],[Status]])="Credit Accepted","Win",
   IF(TRIM(Chargebacks[[#This Row],[Status]])="Arbitration","Arbitration",
   "Loss"))</f>
        <v>Win</v>
      </c>
    </row>
    <row r="111" spans="1:10" x14ac:dyDescent="0.2">
      <c r="A111" s="24" t="s">
        <v>91</v>
      </c>
      <c r="B111" s="8">
        <v>120757834112</v>
      </c>
      <c r="C111" s="7" t="s">
        <v>22</v>
      </c>
      <c r="D111" s="9">
        <v>46345</v>
      </c>
      <c r="E111" s="33">
        <v>131.5</v>
      </c>
      <c r="F111" s="8">
        <v>2027014025526</v>
      </c>
      <c r="G111" s="7" t="s">
        <v>10</v>
      </c>
      <c r="H111" s="85" t="s">
        <v>14</v>
      </c>
      <c r="I111" s="4" t="str">
        <f>TEXT(Chargebacks[[#This Row],[Transaction Date]],"mmm-yy")</f>
        <v>Nov-26</v>
      </c>
      <c r="J111" s="4" t="str">
        <f>IF(TRIM(Chargebacks[[#This Row],[Status]])="Credit Accepted","Win",
   IF(TRIM(Chargebacks[[#This Row],[Status]])="Arbitration","Arbitration",
   "Loss"))</f>
        <v>Win</v>
      </c>
    </row>
    <row r="112" spans="1:10" x14ac:dyDescent="0.2">
      <c r="A112" s="83" t="s">
        <v>91</v>
      </c>
      <c r="B112" s="11">
        <v>120767527574</v>
      </c>
      <c r="C112" s="10" t="s">
        <v>9</v>
      </c>
      <c r="D112" s="12">
        <v>46352</v>
      </c>
      <c r="E112" s="35">
        <v>220</v>
      </c>
      <c r="F112" s="11">
        <v>2027010023086</v>
      </c>
      <c r="G112" s="10" t="s">
        <v>48</v>
      </c>
      <c r="H112" s="86" t="s">
        <v>20</v>
      </c>
      <c r="I112" s="4" t="str">
        <f>TEXT(Chargebacks[[#This Row],[Transaction Date]],"mmm-yy")</f>
        <v>Nov-26</v>
      </c>
      <c r="J112" s="4" t="str">
        <f>IF(TRIM(Chargebacks[[#This Row],[Status]])="Credit Accepted","Win",
   IF(TRIM(Chargebacks[[#This Row],[Status]])="Arbitration","Arbitration",
   "Loss"))</f>
        <v>Loss</v>
      </c>
    </row>
    <row r="113" spans="1:10" x14ac:dyDescent="0.2">
      <c r="A113" s="83" t="s">
        <v>91</v>
      </c>
      <c r="B113" s="11">
        <v>120758200794</v>
      </c>
      <c r="C113" s="10" t="s">
        <v>9</v>
      </c>
      <c r="D113" s="12">
        <v>46346</v>
      </c>
      <c r="E113" s="35">
        <v>75.59</v>
      </c>
      <c r="F113" s="11">
        <v>2027015011406</v>
      </c>
      <c r="G113" s="10" t="s">
        <v>43</v>
      </c>
      <c r="H113" s="86" t="s">
        <v>20</v>
      </c>
      <c r="I113" s="4" t="str">
        <f>TEXT(Chargebacks[[#This Row],[Transaction Date]],"mmm-yy")</f>
        <v>Nov-26</v>
      </c>
      <c r="J113" s="4" t="str">
        <f>IF(TRIM(Chargebacks[[#This Row],[Status]])="Credit Accepted","Win",
   IF(TRIM(Chargebacks[[#This Row],[Status]])="Arbitration","Arbitration",
   "Loss"))</f>
        <v>Loss</v>
      </c>
    </row>
    <row r="114" spans="1:10" x14ac:dyDescent="0.2">
      <c r="A114" s="82" t="s">
        <v>91</v>
      </c>
      <c r="B114" s="14">
        <v>120808264933</v>
      </c>
      <c r="C114" s="13" t="s">
        <v>22</v>
      </c>
      <c r="D114" s="15">
        <v>46379</v>
      </c>
      <c r="E114" s="34">
        <v>78.75</v>
      </c>
      <c r="F114" s="14">
        <v>2027009011791</v>
      </c>
      <c r="G114" s="13" t="s">
        <v>10</v>
      </c>
      <c r="H114" s="84" t="s">
        <v>21</v>
      </c>
      <c r="I114" s="4" t="str">
        <f>TEXT(Chargebacks[[#This Row],[Transaction Date]],"mmm-yy")</f>
        <v>Dec-26</v>
      </c>
      <c r="J114" s="4" t="str">
        <f>IF(TRIM(Chargebacks[[#This Row],[Status]])="Credit Accepted","Win",
   IF(TRIM(Chargebacks[[#This Row],[Status]])="Arbitration","Arbitration",
   "Loss"))</f>
        <v>Arbitration</v>
      </c>
    </row>
    <row r="115" spans="1:10" x14ac:dyDescent="0.2">
      <c r="A115" s="82" t="s">
        <v>91</v>
      </c>
      <c r="B115" s="14">
        <v>120757597338</v>
      </c>
      <c r="C115" s="13" t="s">
        <v>22</v>
      </c>
      <c r="D115" s="15">
        <v>46345</v>
      </c>
      <c r="E115" s="34">
        <v>78.75</v>
      </c>
      <c r="F115" s="14">
        <v>2027010001862</v>
      </c>
      <c r="G115" s="13" t="s">
        <v>10</v>
      </c>
      <c r="H115" s="84" t="s">
        <v>21</v>
      </c>
      <c r="I115" s="4" t="str">
        <f>TEXT(Chargebacks[[#This Row],[Transaction Date]],"mmm-yy")</f>
        <v>Nov-26</v>
      </c>
      <c r="J115" s="4" t="str">
        <f>IF(TRIM(Chargebacks[[#This Row],[Status]])="Credit Accepted","Win",
   IF(TRIM(Chargebacks[[#This Row],[Status]])="Arbitration","Arbitration",
   "Loss"))</f>
        <v>Arbitration</v>
      </c>
    </row>
    <row r="116" spans="1:10" x14ac:dyDescent="0.2">
      <c r="A116" s="24" t="s">
        <v>91</v>
      </c>
      <c r="B116" s="8">
        <v>120777789871</v>
      </c>
      <c r="C116" s="7" t="s">
        <v>9</v>
      </c>
      <c r="D116" s="9">
        <v>46358</v>
      </c>
      <c r="E116" s="33">
        <v>10</v>
      </c>
      <c r="F116" s="8">
        <v>2027029018488</v>
      </c>
      <c r="G116" s="7" t="s">
        <v>48</v>
      </c>
      <c r="H116" s="85" t="s">
        <v>14</v>
      </c>
      <c r="I116" s="4" t="str">
        <f>TEXT(Chargebacks[[#This Row],[Transaction Date]],"mmm-yy")</f>
        <v>Dec-26</v>
      </c>
      <c r="J116" s="4" t="str">
        <f>IF(TRIM(Chargebacks[[#This Row],[Status]])="Credit Accepted","Win",
   IF(TRIM(Chargebacks[[#This Row],[Status]])="Arbitration","Arbitration",
   "Loss"))</f>
        <v>Win</v>
      </c>
    </row>
    <row r="117" spans="1:10" x14ac:dyDescent="0.2">
      <c r="A117" s="24" t="s">
        <v>92</v>
      </c>
      <c r="B117" s="8">
        <v>264978116668</v>
      </c>
      <c r="C117" s="7" t="s">
        <v>9</v>
      </c>
      <c r="D117" s="9">
        <v>46367</v>
      </c>
      <c r="E117" s="33">
        <v>110</v>
      </c>
      <c r="F117" s="8">
        <v>2027006006938</v>
      </c>
      <c r="G117" s="7" t="s">
        <v>41</v>
      </c>
      <c r="H117" s="85" t="s">
        <v>14</v>
      </c>
      <c r="I117" s="4" t="str">
        <f>TEXT(Chargebacks[[#This Row],[Transaction Date]],"mmm-yy")</f>
        <v>Dec-26</v>
      </c>
      <c r="J117" s="4" t="str">
        <f>IF(TRIM(Chargebacks[[#This Row],[Status]])="Credit Accepted","Win",
   IF(TRIM(Chargebacks[[#This Row],[Status]])="Arbitration","Arbitration",
   "Loss"))</f>
        <v>Win</v>
      </c>
    </row>
    <row r="118" spans="1:10" x14ac:dyDescent="0.2">
      <c r="A118" s="83" t="s">
        <v>92</v>
      </c>
      <c r="B118" s="11">
        <v>689349689313</v>
      </c>
      <c r="C118" s="10" t="s">
        <v>19</v>
      </c>
      <c r="D118" s="12">
        <v>46398</v>
      </c>
      <c r="E118" s="35">
        <v>79.31</v>
      </c>
      <c r="F118" s="11">
        <v>2027021047628</v>
      </c>
      <c r="G118" s="10" t="s">
        <v>10</v>
      </c>
      <c r="H118" s="86" t="s">
        <v>20</v>
      </c>
      <c r="I118" s="4" t="str">
        <f>TEXT(Chargebacks[[#This Row],[Transaction Date]],"mmm-yy")</f>
        <v>Jan-27</v>
      </c>
      <c r="J118" s="4" t="str">
        <f>IF(TRIM(Chargebacks[[#This Row],[Status]])="Credit Accepted","Win",
   IF(TRIM(Chargebacks[[#This Row],[Status]])="Arbitration","Arbitration",
   "Loss"))</f>
        <v>Loss</v>
      </c>
    </row>
    <row r="119" spans="1:10" x14ac:dyDescent="0.2">
      <c r="A119" s="83" t="s">
        <v>92</v>
      </c>
      <c r="B119" s="11">
        <v>665831309125</v>
      </c>
      <c r="C119" s="10" t="s">
        <v>9</v>
      </c>
      <c r="D119" s="12">
        <v>46379</v>
      </c>
      <c r="E119" s="35">
        <v>110</v>
      </c>
      <c r="F119" s="11">
        <v>2027010022985</v>
      </c>
      <c r="G119" s="10" t="s">
        <v>18</v>
      </c>
      <c r="H119" s="86" t="s">
        <v>20</v>
      </c>
      <c r="I119" s="4" t="str">
        <f>TEXT(Chargebacks[[#This Row],[Transaction Date]],"mmm-yy")</f>
        <v>Dec-26</v>
      </c>
      <c r="J119" s="4" t="str">
        <f>IF(TRIM(Chargebacks[[#This Row],[Status]])="Credit Accepted","Win",
   IF(TRIM(Chargebacks[[#This Row],[Status]])="Arbitration","Arbitration",
   "Loss"))</f>
        <v>Loss</v>
      </c>
    </row>
    <row r="120" spans="1:10" x14ac:dyDescent="0.2">
      <c r="A120" s="24" t="s">
        <v>92</v>
      </c>
      <c r="B120" s="8">
        <v>349467647296</v>
      </c>
      <c r="C120" s="7" t="s">
        <v>22</v>
      </c>
      <c r="D120" s="9">
        <v>46347</v>
      </c>
      <c r="E120" s="33">
        <v>55</v>
      </c>
      <c r="F120" s="8">
        <v>2027015011599</v>
      </c>
      <c r="G120" s="7" t="s">
        <v>49</v>
      </c>
      <c r="H120" s="85" t="s">
        <v>14</v>
      </c>
      <c r="I120" s="4" t="str">
        <f>TEXT(Chargebacks[[#This Row],[Transaction Date]],"mmm-yy")</f>
        <v>Nov-26</v>
      </c>
      <c r="J120" s="4" t="str">
        <f>IF(TRIM(Chargebacks[[#This Row],[Status]])="Credit Accepted","Win",
   IF(TRIM(Chargebacks[[#This Row],[Status]])="Arbitration","Arbitration",
   "Loss"))</f>
        <v>Win</v>
      </c>
    </row>
    <row r="121" spans="1:10" x14ac:dyDescent="0.2">
      <c r="A121" s="82" t="s">
        <v>92</v>
      </c>
      <c r="B121" s="14">
        <v>657357938591</v>
      </c>
      <c r="C121" s="13" t="s">
        <v>22</v>
      </c>
      <c r="D121" s="15">
        <v>46348</v>
      </c>
      <c r="E121" s="34">
        <v>92.93</v>
      </c>
      <c r="F121" s="14">
        <v>2027014038245</v>
      </c>
      <c r="G121" s="13" t="s">
        <v>56</v>
      </c>
      <c r="H121" s="84" t="s">
        <v>21</v>
      </c>
      <c r="I121" s="4" t="str">
        <f>TEXT(Chargebacks[[#This Row],[Transaction Date]],"mmm-yy")</f>
        <v>Nov-26</v>
      </c>
      <c r="J121" s="4" t="str">
        <f>IF(TRIM(Chargebacks[[#This Row],[Status]])="Credit Accepted","Win",
   IF(TRIM(Chargebacks[[#This Row],[Status]])="Arbitration","Arbitration",
   "Loss"))</f>
        <v>Arbitration</v>
      </c>
    </row>
    <row r="122" spans="1:10" x14ac:dyDescent="0.2">
      <c r="A122" s="24" t="s">
        <v>93</v>
      </c>
      <c r="B122" s="8">
        <v>138799426861</v>
      </c>
      <c r="C122" s="7" t="s">
        <v>22</v>
      </c>
      <c r="D122" s="9">
        <v>46372</v>
      </c>
      <c r="E122" s="33">
        <v>55</v>
      </c>
      <c r="F122" s="8">
        <v>2027016006569</v>
      </c>
      <c r="G122" s="7" t="s">
        <v>43</v>
      </c>
      <c r="H122" s="85" t="s">
        <v>14</v>
      </c>
      <c r="I122" s="4" t="str">
        <f>TEXT(Chargebacks[[#This Row],[Transaction Date]],"mmm-yy")</f>
        <v>Dec-26</v>
      </c>
      <c r="J122" s="4" t="str">
        <f>IF(TRIM(Chargebacks[[#This Row],[Status]])="Credit Accepted","Win",
   IF(TRIM(Chargebacks[[#This Row],[Status]])="Arbitration","Arbitration",
   "Loss"))</f>
        <v>Win</v>
      </c>
    </row>
    <row r="123" spans="1:10" x14ac:dyDescent="0.2">
      <c r="A123" s="24" t="s">
        <v>93</v>
      </c>
      <c r="B123" s="8">
        <v>366449091242</v>
      </c>
      <c r="C123" s="7" t="s">
        <v>22</v>
      </c>
      <c r="D123" s="9">
        <v>46323</v>
      </c>
      <c r="E123" s="33">
        <v>55</v>
      </c>
      <c r="F123" s="8">
        <v>2027016006561</v>
      </c>
      <c r="G123" s="7" t="s">
        <v>43</v>
      </c>
      <c r="H123" s="85" t="s">
        <v>14</v>
      </c>
      <c r="I123" s="4" t="str">
        <f>TEXT(Chargebacks[[#This Row],[Transaction Date]],"mmm-yy")</f>
        <v>Oct-26</v>
      </c>
      <c r="J123" s="4" t="str">
        <f>IF(TRIM(Chargebacks[[#This Row],[Status]])="Credit Accepted","Win",
   IF(TRIM(Chargebacks[[#This Row],[Status]])="Arbitration","Arbitration",
   "Loss"))</f>
        <v>Win</v>
      </c>
    </row>
    <row r="124" spans="1:10" x14ac:dyDescent="0.2">
      <c r="A124" s="82" t="s">
        <v>94</v>
      </c>
      <c r="B124" s="14">
        <v>728737877783</v>
      </c>
      <c r="C124" s="13" t="s">
        <v>11</v>
      </c>
      <c r="D124" s="15">
        <v>46387</v>
      </c>
      <c r="E124" s="34">
        <v>78.44</v>
      </c>
      <c r="F124" s="14">
        <v>2027028027703</v>
      </c>
      <c r="G124" s="13" t="s">
        <v>10</v>
      </c>
      <c r="H124" s="84" t="s">
        <v>21</v>
      </c>
      <c r="I124" s="4" t="str">
        <f>TEXT(Chargebacks[[#This Row],[Transaction Date]],"mmm-yy")</f>
        <v>Dec-26</v>
      </c>
      <c r="J124" s="4" t="str">
        <f>IF(TRIM(Chargebacks[[#This Row],[Status]])="Credit Accepted","Win",
   IF(TRIM(Chargebacks[[#This Row],[Status]])="Arbitration","Arbitration",
   "Loss"))</f>
        <v>Arbitration</v>
      </c>
    </row>
    <row r="125" spans="1:10" x14ac:dyDescent="0.2">
      <c r="A125" s="82" t="s">
        <v>94</v>
      </c>
      <c r="B125" s="14">
        <v>652151586364</v>
      </c>
      <c r="C125" s="13" t="s">
        <v>22</v>
      </c>
      <c r="D125" s="15">
        <v>46279</v>
      </c>
      <c r="E125" s="34">
        <v>12.34</v>
      </c>
      <c r="F125" s="14">
        <v>2027014038194</v>
      </c>
      <c r="G125" s="13" t="s">
        <v>10</v>
      </c>
      <c r="H125" s="84" t="s">
        <v>21</v>
      </c>
      <c r="I125" s="4" t="str">
        <f>TEXT(Chargebacks[[#This Row],[Transaction Date]],"mmm-yy")</f>
        <v>Sep-26</v>
      </c>
      <c r="J125" s="4" t="str">
        <f>IF(TRIM(Chargebacks[[#This Row],[Status]])="Credit Accepted","Win",
   IF(TRIM(Chargebacks[[#This Row],[Status]])="Arbitration","Arbitration",
   "Loss"))</f>
        <v>Arbitration</v>
      </c>
    </row>
    <row r="126" spans="1:10" x14ac:dyDescent="0.2">
      <c r="A126" s="24" t="s">
        <v>95</v>
      </c>
      <c r="B126" s="8">
        <v>339997689223</v>
      </c>
      <c r="C126" s="7" t="s">
        <v>9</v>
      </c>
      <c r="D126" s="9">
        <v>46361</v>
      </c>
      <c r="E126" s="33">
        <v>110</v>
      </c>
      <c r="F126" s="8">
        <v>2027008001435</v>
      </c>
      <c r="G126" s="7" t="s">
        <v>8</v>
      </c>
      <c r="H126" s="85" t="s">
        <v>14</v>
      </c>
      <c r="I126" s="4" t="str">
        <f>TEXT(Chargebacks[[#This Row],[Transaction Date]],"mmm-yy")</f>
        <v>Dec-26</v>
      </c>
      <c r="J126" s="4" t="str">
        <f>IF(TRIM(Chargebacks[[#This Row],[Status]])="Credit Accepted","Win",
   IF(TRIM(Chargebacks[[#This Row],[Status]])="Arbitration","Arbitration",
   "Loss"))</f>
        <v>Win</v>
      </c>
    </row>
    <row r="127" spans="1:10" x14ac:dyDescent="0.2">
      <c r="A127" s="24" t="s">
        <v>96</v>
      </c>
      <c r="B127" s="8">
        <v>74476642567</v>
      </c>
      <c r="C127" s="7" t="s">
        <v>9</v>
      </c>
      <c r="D127" s="9">
        <v>46361</v>
      </c>
      <c r="E127" s="33">
        <v>55</v>
      </c>
      <c r="F127" s="8">
        <v>2026366023125</v>
      </c>
      <c r="G127" s="7" t="s">
        <v>8</v>
      </c>
      <c r="H127" s="85" t="s">
        <v>14</v>
      </c>
      <c r="I127" s="4" t="str">
        <f>TEXT(Chargebacks[[#This Row],[Transaction Date]],"mmm-yy")</f>
        <v>Dec-26</v>
      </c>
      <c r="J127" s="4" t="str">
        <f>IF(TRIM(Chargebacks[[#This Row],[Status]])="Credit Accepted","Win",
   IF(TRIM(Chargebacks[[#This Row],[Status]])="Arbitration","Arbitration",
   "Loss"))</f>
        <v>Win</v>
      </c>
    </row>
    <row r="128" spans="1:10" x14ac:dyDescent="0.2">
      <c r="A128" s="24" t="s">
        <v>96</v>
      </c>
      <c r="B128" s="8">
        <v>767318400276</v>
      </c>
      <c r="C128" s="7" t="s">
        <v>11</v>
      </c>
      <c r="D128" s="9">
        <v>46380</v>
      </c>
      <c r="E128" s="33">
        <v>110</v>
      </c>
      <c r="F128" s="8">
        <v>2027006007081</v>
      </c>
      <c r="G128" s="7" t="s">
        <v>10</v>
      </c>
      <c r="H128" s="85" t="s">
        <v>14</v>
      </c>
      <c r="I128" s="4" t="str">
        <f>TEXT(Chargebacks[[#This Row],[Transaction Date]],"mmm-yy")</f>
        <v>Dec-26</v>
      </c>
      <c r="J128" s="4" t="str">
        <f>IF(TRIM(Chargebacks[[#This Row],[Status]])="Credit Accepted","Win",
   IF(TRIM(Chargebacks[[#This Row],[Status]])="Arbitration","Arbitration",
   "Loss"))</f>
        <v>Win</v>
      </c>
    </row>
    <row r="129" spans="1:10" x14ac:dyDescent="0.2">
      <c r="A129" s="83" t="s">
        <v>96</v>
      </c>
      <c r="B129" s="11">
        <v>965456939162</v>
      </c>
      <c r="C129" s="10" t="s">
        <v>9</v>
      </c>
      <c r="D129" s="12">
        <v>46363</v>
      </c>
      <c r="E129" s="35">
        <v>55</v>
      </c>
      <c r="F129" s="11">
        <v>2027008001550</v>
      </c>
      <c r="G129" s="10" t="s">
        <v>8</v>
      </c>
      <c r="H129" s="86" t="s">
        <v>20</v>
      </c>
      <c r="I129" s="4" t="str">
        <f>TEXT(Chargebacks[[#This Row],[Transaction Date]],"mmm-yy")</f>
        <v>Dec-26</v>
      </c>
      <c r="J129" s="4" t="str">
        <f>IF(TRIM(Chargebacks[[#This Row],[Status]])="Credit Accepted","Win",
   IF(TRIM(Chargebacks[[#This Row],[Status]])="Arbitration","Arbitration",
   "Loss"))</f>
        <v>Loss</v>
      </c>
    </row>
    <row r="130" spans="1:10" x14ac:dyDescent="0.2">
      <c r="A130" s="83" t="s">
        <v>96</v>
      </c>
      <c r="B130" s="11">
        <v>503290148553</v>
      </c>
      <c r="C130" s="10" t="s">
        <v>9</v>
      </c>
      <c r="D130" s="12">
        <v>46366</v>
      </c>
      <c r="E130" s="35">
        <v>55</v>
      </c>
      <c r="F130" s="11">
        <v>2027008001551</v>
      </c>
      <c r="G130" s="10" t="s">
        <v>8</v>
      </c>
      <c r="H130" s="86" t="s">
        <v>20</v>
      </c>
      <c r="I130" s="4" t="str">
        <f>TEXT(Chargebacks[[#This Row],[Transaction Date]],"mmm-yy")</f>
        <v>Dec-26</v>
      </c>
      <c r="J130" s="4" t="str">
        <f>IF(TRIM(Chargebacks[[#This Row],[Status]])="Credit Accepted","Win",
   IF(TRIM(Chargebacks[[#This Row],[Status]])="Arbitration","Arbitration",
   "Loss"))</f>
        <v>Loss</v>
      </c>
    </row>
    <row r="131" spans="1:10" x14ac:dyDescent="0.2">
      <c r="A131" s="83" t="s">
        <v>96</v>
      </c>
      <c r="B131" s="11">
        <v>536162965689</v>
      </c>
      <c r="C131" s="10" t="s">
        <v>9</v>
      </c>
      <c r="D131" s="12">
        <v>46363</v>
      </c>
      <c r="E131" s="35">
        <v>55</v>
      </c>
      <c r="F131" s="11">
        <v>2027008001549</v>
      </c>
      <c r="G131" s="10" t="s">
        <v>8</v>
      </c>
      <c r="H131" s="86" t="s">
        <v>20</v>
      </c>
      <c r="I131" s="4" t="str">
        <f>TEXT(Chargebacks[[#This Row],[Transaction Date]],"mmm-yy")</f>
        <v>Dec-26</v>
      </c>
      <c r="J131" s="4" t="str">
        <f>IF(TRIM(Chargebacks[[#This Row],[Status]])="Credit Accepted","Win",
   IF(TRIM(Chargebacks[[#This Row],[Status]])="Arbitration","Arbitration",
   "Loss"))</f>
        <v>Loss</v>
      </c>
    </row>
    <row r="132" spans="1:10" x14ac:dyDescent="0.2">
      <c r="A132" s="24" t="s">
        <v>97</v>
      </c>
      <c r="B132" s="8">
        <v>115358570407</v>
      </c>
      <c r="C132" s="7" t="s">
        <v>11</v>
      </c>
      <c r="D132" s="9">
        <v>46318</v>
      </c>
      <c r="E132" s="33">
        <v>25</v>
      </c>
      <c r="F132" s="8">
        <v>2027007021383</v>
      </c>
      <c r="G132" s="7" t="s">
        <v>10</v>
      </c>
      <c r="H132" s="85" t="s">
        <v>14</v>
      </c>
      <c r="I132" s="4" t="str">
        <f>TEXT(Chargebacks[[#This Row],[Transaction Date]],"mmm-yy")</f>
        <v>Oct-26</v>
      </c>
      <c r="J132" s="4" t="str">
        <f>IF(TRIM(Chargebacks[[#This Row],[Status]])="Credit Accepted","Win",
   IF(TRIM(Chargebacks[[#This Row],[Status]])="Arbitration","Arbitration",
   "Loss"))</f>
        <v>Win</v>
      </c>
    </row>
    <row r="133" spans="1:10" x14ac:dyDescent="0.2">
      <c r="A133" s="24" t="s">
        <v>97</v>
      </c>
      <c r="B133" s="8">
        <v>851786074925</v>
      </c>
      <c r="C133" s="7" t="s">
        <v>9</v>
      </c>
      <c r="D133" s="9">
        <v>46366</v>
      </c>
      <c r="E133" s="33">
        <v>270</v>
      </c>
      <c r="F133" s="8">
        <v>2027020019820</v>
      </c>
      <c r="G133" s="7" t="s">
        <v>8</v>
      </c>
      <c r="H133" s="85" t="s">
        <v>14</v>
      </c>
      <c r="I133" s="4" t="str">
        <f>TEXT(Chargebacks[[#This Row],[Transaction Date]],"mmm-yy")</f>
        <v>Dec-26</v>
      </c>
      <c r="J133" s="4" t="str">
        <f>IF(TRIM(Chargebacks[[#This Row],[Status]])="Credit Accepted","Win",
   IF(TRIM(Chargebacks[[#This Row],[Status]])="Arbitration","Arbitration",
   "Loss"))</f>
        <v>Win</v>
      </c>
    </row>
    <row r="134" spans="1:10" x14ac:dyDescent="0.2">
      <c r="A134" s="83" t="s">
        <v>97</v>
      </c>
      <c r="B134" s="11">
        <v>869219031424</v>
      </c>
      <c r="C134" s="10" t="s">
        <v>9</v>
      </c>
      <c r="D134" s="12">
        <v>46312</v>
      </c>
      <c r="E134" s="35">
        <v>55</v>
      </c>
      <c r="F134" s="11">
        <v>2027021020413</v>
      </c>
      <c r="G134" s="10" t="s">
        <v>8</v>
      </c>
      <c r="H134" s="86" t="s">
        <v>20</v>
      </c>
      <c r="I134" s="4" t="str">
        <f>TEXT(Chargebacks[[#This Row],[Transaction Date]],"mmm-yy")</f>
        <v>Oct-26</v>
      </c>
      <c r="J134" s="4" t="str">
        <f>IF(TRIM(Chargebacks[[#This Row],[Status]])="Credit Accepted","Win",
   IF(TRIM(Chargebacks[[#This Row],[Status]])="Arbitration","Arbitration",
   "Loss"))</f>
        <v>Loss</v>
      </c>
    </row>
    <row r="135" spans="1:10" x14ac:dyDescent="0.2">
      <c r="A135" s="83" t="s">
        <v>97</v>
      </c>
      <c r="B135" s="11">
        <v>385386783935</v>
      </c>
      <c r="C135" s="10" t="s">
        <v>9</v>
      </c>
      <c r="D135" s="12">
        <v>46312</v>
      </c>
      <c r="E135" s="35">
        <v>55</v>
      </c>
      <c r="F135" s="11">
        <v>2027021020414</v>
      </c>
      <c r="G135" s="10" t="s">
        <v>8</v>
      </c>
      <c r="H135" s="86" t="s">
        <v>20</v>
      </c>
      <c r="I135" s="4" t="str">
        <f>TEXT(Chargebacks[[#This Row],[Transaction Date]],"mmm-yy")</f>
        <v>Oct-26</v>
      </c>
      <c r="J135" s="4" t="str">
        <f>IF(TRIM(Chargebacks[[#This Row],[Status]])="Credit Accepted","Win",
   IF(TRIM(Chargebacks[[#This Row],[Status]])="Arbitration","Arbitration",
   "Loss"))</f>
        <v>Loss</v>
      </c>
    </row>
    <row r="136" spans="1:10" x14ac:dyDescent="0.2">
      <c r="A136" s="24" t="s">
        <v>97</v>
      </c>
      <c r="B136" s="8">
        <v>961386187136</v>
      </c>
      <c r="C136" s="7" t="s">
        <v>9</v>
      </c>
      <c r="D136" s="9">
        <v>46345</v>
      </c>
      <c r="E136" s="33">
        <v>55</v>
      </c>
      <c r="F136" s="8">
        <v>2027021020612</v>
      </c>
      <c r="G136" s="7" t="s">
        <v>8</v>
      </c>
      <c r="H136" s="85" t="s">
        <v>14</v>
      </c>
      <c r="I136" s="4" t="str">
        <f>TEXT(Chargebacks[[#This Row],[Transaction Date]],"mmm-yy")</f>
        <v>Nov-26</v>
      </c>
      <c r="J136" s="4" t="str">
        <f>IF(TRIM(Chargebacks[[#This Row],[Status]])="Credit Accepted","Win",
   IF(TRIM(Chargebacks[[#This Row],[Status]])="Arbitration","Arbitration",
   "Loss"))</f>
        <v>Win</v>
      </c>
    </row>
    <row r="137" spans="1:10" x14ac:dyDescent="0.2">
      <c r="A137" s="24" t="s">
        <v>97</v>
      </c>
      <c r="B137" s="8">
        <v>448148830621</v>
      </c>
      <c r="C137" s="7" t="s">
        <v>11</v>
      </c>
      <c r="D137" s="9">
        <v>46363</v>
      </c>
      <c r="E137" s="33">
        <v>110</v>
      </c>
      <c r="F137" s="8">
        <v>2027008001762</v>
      </c>
      <c r="G137" s="7" t="s">
        <v>10</v>
      </c>
      <c r="H137" s="85" t="s">
        <v>14</v>
      </c>
      <c r="I137" s="4" t="str">
        <f>TEXT(Chargebacks[[#This Row],[Transaction Date]],"mmm-yy")</f>
        <v>Dec-26</v>
      </c>
      <c r="J137" s="4" t="str">
        <f>IF(TRIM(Chargebacks[[#This Row],[Status]])="Credit Accepted","Win",
   IF(TRIM(Chargebacks[[#This Row],[Status]])="Arbitration","Arbitration",
   "Loss"))</f>
        <v>Win</v>
      </c>
    </row>
    <row r="138" spans="1:10" x14ac:dyDescent="0.2">
      <c r="A138" s="24" t="s">
        <v>97</v>
      </c>
      <c r="B138" s="8">
        <v>623396200087</v>
      </c>
      <c r="C138" s="7" t="s">
        <v>11</v>
      </c>
      <c r="D138" s="9">
        <v>46296</v>
      </c>
      <c r="E138" s="33">
        <v>55</v>
      </c>
      <c r="F138" s="8">
        <v>2027008001758</v>
      </c>
      <c r="G138" s="7" t="s">
        <v>10</v>
      </c>
      <c r="H138" s="85" t="s">
        <v>14</v>
      </c>
      <c r="I138" s="4" t="str">
        <f>TEXT(Chargebacks[[#This Row],[Transaction Date]],"mmm-yy")</f>
        <v>Oct-26</v>
      </c>
      <c r="J138" s="4" t="str">
        <f>IF(TRIM(Chargebacks[[#This Row],[Status]])="Credit Accepted","Win",
   IF(TRIM(Chargebacks[[#This Row],[Status]])="Arbitration","Arbitration",
   "Loss"))</f>
        <v>Win</v>
      </c>
    </row>
    <row r="139" spans="1:10" x14ac:dyDescent="0.2">
      <c r="A139" s="24" t="s">
        <v>97</v>
      </c>
      <c r="B139" s="8">
        <v>743732331821</v>
      </c>
      <c r="C139" s="7" t="s">
        <v>11</v>
      </c>
      <c r="D139" s="9">
        <v>46296</v>
      </c>
      <c r="E139" s="33">
        <v>55</v>
      </c>
      <c r="F139" s="8">
        <v>2027019000694</v>
      </c>
      <c r="G139" s="7" t="s">
        <v>10</v>
      </c>
      <c r="H139" s="85" t="s">
        <v>14</v>
      </c>
      <c r="I139" s="4" t="str">
        <f>TEXT(Chargebacks[[#This Row],[Transaction Date]],"mmm-yy")</f>
        <v>Oct-26</v>
      </c>
      <c r="J139" s="4" t="str">
        <f>IF(TRIM(Chargebacks[[#This Row],[Status]])="Credit Accepted","Win",
   IF(TRIM(Chargebacks[[#This Row],[Status]])="Arbitration","Arbitration",
   "Loss"))</f>
        <v>Win</v>
      </c>
    </row>
    <row r="140" spans="1:10" x14ac:dyDescent="0.2">
      <c r="A140" s="24" t="s">
        <v>98</v>
      </c>
      <c r="B140" s="8">
        <v>80660885977</v>
      </c>
      <c r="C140" s="7" t="s">
        <v>9</v>
      </c>
      <c r="D140" s="9">
        <v>46299</v>
      </c>
      <c r="E140" s="33">
        <v>120</v>
      </c>
      <c r="F140" s="8">
        <v>2027027023507</v>
      </c>
      <c r="G140" s="7" t="s">
        <v>8</v>
      </c>
      <c r="H140" s="85" t="s">
        <v>14</v>
      </c>
      <c r="I140" s="4" t="str">
        <f>TEXT(Chargebacks[[#This Row],[Transaction Date]],"mmm-yy")</f>
        <v>Oct-26</v>
      </c>
      <c r="J140" s="4" t="str">
        <f>IF(TRIM(Chargebacks[[#This Row],[Status]])="Credit Accepted","Win",
   IF(TRIM(Chargebacks[[#This Row],[Status]])="Arbitration","Arbitration",
   "Loss"))</f>
        <v>Win</v>
      </c>
    </row>
    <row r="141" spans="1:10" x14ac:dyDescent="0.2">
      <c r="A141" s="82" t="s">
        <v>98</v>
      </c>
      <c r="B141" s="14">
        <v>695226634852</v>
      </c>
      <c r="C141" s="13" t="s">
        <v>22</v>
      </c>
      <c r="D141" s="15">
        <v>46304</v>
      </c>
      <c r="E141" s="34">
        <v>55</v>
      </c>
      <c r="F141" s="14">
        <v>2027015011601</v>
      </c>
      <c r="G141" s="13" t="s">
        <v>10</v>
      </c>
      <c r="H141" s="84" t="s">
        <v>21</v>
      </c>
      <c r="I141" s="4" t="str">
        <f>TEXT(Chargebacks[[#This Row],[Transaction Date]],"mmm-yy")</f>
        <v>Oct-26</v>
      </c>
      <c r="J141" s="4" t="str">
        <f>IF(TRIM(Chargebacks[[#This Row],[Status]])="Credit Accepted","Win",
   IF(TRIM(Chargebacks[[#This Row],[Status]])="Arbitration","Arbitration",
   "Loss"))</f>
        <v>Arbitration</v>
      </c>
    </row>
    <row r="142" spans="1:10" x14ac:dyDescent="0.2">
      <c r="A142" s="83" t="s">
        <v>99</v>
      </c>
      <c r="B142" s="11">
        <v>743471637371</v>
      </c>
      <c r="C142" s="10" t="s">
        <v>9</v>
      </c>
      <c r="D142" s="12">
        <v>46358</v>
      </c>
      <c r="E142" s="35">
        <v>55</v>
      </c>
      <c r="F142" s="11">
        <v>2027007021241</v>
      </c>
      <c r="G142" s="10" t="s">
        <v>8</v>
      </c>
      <c r="H142" s="86" t="s">
        <v>20</v>
      </c>
      <c r="I142" s="4" t="str">
        <f>TEXT(Chargebacks[[#This Row],[Transaction Date]],"mmm-yy")</f>
        <v>Dec-26</v>
      </c>
      <c r="J142" s="4" t="str">
        <f>IF(TRIM(Chargebacks[[#This Row],[Status]])="Credit Accepted","Win",
   IF(TRIM(Chargebacks[[#This Row],[Status]])="Arbitration","Arbitration",
   "Loss"))</f>
        <v>Loss</v>
      </c>
    </row>
    <row r="143" spans="1:10" x14ac:dyDescent="0.2">
      <c r="A143" s="24" t="s">
        <v>99</v>
      </c>
      <c r="B143" s="8">
        <v>103778512624</v>
      </c>
      <c r="C143" s="7" t="s">
        <v>9</v>
      </c>
      <c r="D143" s="9">
        <v>46350</v>
      </c>
      <c r="E143" s="33">
        <v>110</v>
      </c>
      <c r="F143" s="8">
        <v>2027008001451</v>
      </c>
      <c r="G143" s="7" t="s">
        <v>8</v>
      </c>
      <c r="H143" s="85" t="s">
        <v>14</v>
      </c>
      <c r="I143" s="4" t="str">
        <f>TEXT(Chargebacks[[#This Row],[Transaction Date]],"mmm-yy")</f>
        <v>Nov-26</v>
      </c>
      <c r="J143" s="4" t="str">
        <f>IF(TRIM(Chargebacks[[#This Row],[Status]])="Credit Accepted","Win",
   IF(TRIM(Chargebacks[[#This Row],[Status]])="Arbitration","Arbitration",
   "Loss"))</f>
        <v>Win</v>
      </c>
    </row>
    <row r="144" spans="1:10" x14ac:dyDescent="0.2">
      <c r="A144" s="82" t="s">
        <v>100</v>
      </c>
      <c r="B144" s="14">
        <v>858017151933</v>
      </c>
      <c r="C144" s="13" t="s">
        <v>11</v>
      </c>
      <c r="D144" s="15">
        <v>46365</v>
      </c>
      <c r="E144" s="34">
        <v>67.67</v>
      </c>
      <c r="F144" s="14">
        <v>2027007024683</v>
      </c>
      <c r="G144" s="13" t="s">
        <v>10</v>
      </c>
      <c r="H144" s="84" t="s">
        <v>21</v>
      </c>
      <c r="I144" s="4" t="str">
        <f>TEXT(Chargebacks[[#This Row],[Transaction Date]],"mmm-yy")</f>
        <v>Dec-26</v>
      </c>
      <c r="J144" s="4" t="str">
        <f>IF(TRIM(Chargebacks[[#This Row],[Status]])="Credit Accepted","Win",
   IF(TRIM(Chargebacks[[#This Row],[Status]])="Arbitration","Arbitration",
   "Loss"))</f>
        <v>Arbitration</v>
      </c>
    </row>
    <row r="145" spans="1:10" x14ac:dyDescent="0.2">
      <c r="A145" s="82" t="s">
        <v>100</v>
      </c>
      <c r="B145" s="14">
        <v>802593434058</v>
      </c>
      <c r="C145" s="13" t="s">
        <v>11</v>
      </c>
      <c r="D145" s="15">
        <v>46363</v>
      </c>
      <c r="E145" s="34">
        <v>40</v>
      </c>
      <c r="F145" s="14">
        <v>2027021043207</v>
      </c>
      <c r="G145" s="13" t="s">
        <v>10</v>
      </c>
      <c r="H145" s="84" t="s">
        <v>21</v>
      </c>
      <c r="I145" s="4" t="str">
        <f>TEXT(Chargebacks[[#This Row],[Transaction Date]],"mmm-yy")</f>
        <v>Dec-26</v>
      </c>
      <c r="J145" s="4" t="str">
        <f>IF(TRIM(Chargebacks[[#This Row],[Status]])="Credit Accepted","Win",
   IF(TRIM(Chargebacks[[#This Row],[Status]])="Arbitration","Arbitration",
   "Loss"))</f>
        <v>Arbitration</v>
      </c>
    </row>
    <row r="146" spans="1:10" x14ac:dyDescent="0.2">
      <c r="A146" s="24" t="s">
        <v>100</v>
      </c>
      <c r="B146" s="8">
        <v>508828910826</v>
      </c>
      <c r="C146" s="7" t="s">
        <v>11</v>
      </c>
      <c r="D146" s="9">
        <v>46357</v>
      </c>
      <c r="E146" s="33">
        <v>28.09</v>
      </c>
      <c r="F146" s="8">
        <v>2027028028293</v>
      </c>
      <c r="G146" s="24" t="s">
        <v>10</v>
      </c>
      <c r="H146" s="85" t="s">
        <v>14</v>
      </c>
      <c r="I146" s="4" t="str">
        <f>TEXT(Chargebacks[[#This Row],[Transaction Date]],"mmm-yy")</f>
        <v>Dec-26</v>
      </c>
      <c r="J146" s="4" t="str">
        <f>IF(TRIM(Chargebacks[[#This Row],[Status]])="Credit Accepted","Win",
   IF(TRIM(Chargebacks[[#This Row],[Status]])="Arbitration","Arbitration",
   "Loss"))</f>
        <v>Win</v>
      </c>
    </row>
    <row r="147" spans="1:10" x14ac:dyDescent="0.2">
      <c r="A147" s="24" t="s">
        <v>100</v>
      </c>
      <c r="B147" s="8">
        <v>108534972888</v>
      </c>
      <c r="C147" s="7" t="s">
        <v>11</v>
      </c>
      <c r="D147" s="9">
        <v>46359</v>
      </c>
      <c r="E147" s="33">
        <v>110</v>
      </c>
      <c r="F147" s="8">
        <v>2027028028295</v>
      </c>
      <c r="G147" s="24" t="s">
        <v>10</v>
      </c>
      <c r="H147" s="85" t="s">
        <v>14</v>
      </c>
      <c r="I147" s="4" t="str">
        <f>TEXT(Chargebacks[[#This Row],[Transaction Date]],"mmm-yy")</f>
        <v>Dec-26</v>
      </c>
      <c r="J147" s="4" t="str">
        <f>IF(TRIM(Chargebacks[[#This Row],[Status]])="Credit Accepted","Win",
   IF(TRIM(Chargebacks[[#This Row],[Status]])="Arbitration","Arbitration",
   "Loss"))</f>
        <v>Win</v>
      </c>
    </row>
    <row r="148" spans="1:10" x14ac:dyDescent="0.2">
      <c r="A148" s="82" t="s">
        <v>67</v>
      </c>
      <c r="B148" s="14">
        <v>7396240647</v>
      </c>
      <c r="C148" s="13" t="s">
        <v>9</v>
      </c>
      <c r="D148" s="15">
        <v>46356</v>
      </c>
      <c r="E148" s="34">
        <v>69.83</v>
      </c>
      <c r="F148" s="14">
        <v>2027003015009</v>
      </c>
      <c r="G148" s="13" t="s">
        <v>61</v>
      </c>
      <c r="H148" s="84" t="s">
        <v>21</v>
      </c>
      <c r="I148" s="4" t="str">
        <f>TEXT(Chargebacks[[#This Row],[Transaction Date]],"mmm-yy")</f>
        <v>Nov-26</v>
      </c>
      <c r="J148" s="4" t="str">
        <f>IF(TRIM(Chargebacks[[#This Row],[Status]])="Credit Accepted","Win",
   IF(TRIM(Chargebacks[[#This Row],[Status]])="Arbitration","Arbitration",
   "Loss"))</f>
        <v>Arbitration</v>
      </c>
    </row>
    <row r="149" spans="1:10" x14ac:dyDescent="0.2">
      <c r="A149" s="24" t="s">
        <v>68</v>
      </c>
      <c r="B149" s="8">
        <v>189502217520</v>
      </c>
      <c r="C149" s="7" t="s">
        <v>11</v>
      </c>
      <c r="D149" s="9">
        <v>46400</v>
      </c>
      <c r="E149" s="33">
        <v>55</v>
      </c>
      <c r="F149" s="8">
        <v>2027020019956</v>
      </c>
      <c r="G149" s="7" t="s">
        <v>64</v>
      </c>
      <c r="H149" s="85" t="s">
        <v>14</v>
      </c>
      <c r="I149" s="4" t="str">
        <f>TEXT(Chargebacks[[#This Row],[Transaction Date]],"mmm-yy")</f>
        <v>Jan-27</v>
      </c>
      <c r="J149" s="4" t="str">
        <f>IF(TRIM(Chargebacks[[#This Row],[Status]])="Credit Accepted","Win",
   IF(TRIM(Chargebacks[[#This Row],[Status]])="Arbitration","Arbitration",
   "Loss"))</f>
        <v>Win</v>
      </c>
    </row>
    <row r="150" spans="1:10" x14ac:dyDescent="0.2">
      <c r="A150" s="24" t="s">
        <v>69</v>
      </c>
      <c r="B150" s="8">
        <v>167864923043</v>
      </c>
      <c r="C150" s="7" t="s">
        <v>11</v>
      </c>
      <c r="D150" s="9">
        <v>46403</v>
      </c>
      <c r="E150" s="33">
        <v>40</v>
      </c>
      <c r="F150" s="8">
        <v>2027024022251</v>
      </c>
      <c r="G150" s="7" t="s">
        <v>12</v>
      </c>
      <c r="H150" s="85" t="s">
        <v>14</v>
      </c>
      <c r="I150" s="4" t="str">
        <f>TEXT(Chargebacks[[#This Row],[Transaction Date]],"mmm-yy")</f>
        <v>Jan-27</v>
      </c>
      <c r="J150" s="4" t="str">
        <f>IF(TRIM(Chargebacks[[#This Row],[Status]])="Credit Accepted","Win",
   IF(TRIM(Chargebacks[[#This Row],[Status]])="Arbitration","Arbitration",
   "Loss"))</f>
        <v>Win</v>
      </c>
    </row>
    <row r="151" spans="1:10" x14ac:dyDescent="0.2">
      <c r="A151" s="24" t="s">
        <v>69</v>
      </c>
      <c r="B151" s="8">
        <v>21469327264</v>
      </c>
      <c r="C151" s="7" t="s">
        <v>22</v>
      </c>
      <c r="D151" s="9">
        <v>46368</v>
      </c>
      <c r="E151" s="33">
        <v>55</v>
      </c>
      <c r="F151" s="8">
        <v>2027013023653</v>
      </c>
      <c r="G151" s="7" t="s">
        <v>10</v>
      </c>
      <c r="H151" s="85" t="s">
        <v>14</v>
      </c>
      <c r="I151" s="4" t="str">
        <f>TEXT(Chargebacks[[#This Row],[Transaction Date]],"mmm-yy")</f>
        <v>Dec-26</v>
      </c>
      <c r="J151" s="4" t="str">
        <f>IF(TRIM(Chargebacks[[#This Row],[Status]])="Credit Accepted","Win",
   IF(TRIM(Chargebacks[[#This Row],[Status]])="Arbitration","Arbitration",
   "Loss"))</f>
        <v>Win</v>
      </c>
    </row>
    <row r="152" spans="1:10" x14ac:dyDescent="0.2">
      <c r="A152" s="82" t="s">
        <v>70</v>
      </c>
      <c r="B152" s="14">
        <v>854914723931</v>
      </c>
      <c r="C152" s="13" t="s">
        <v>22</v>
      </c>
      <c r="D152" s="15">
        <v>46376</v>
      </c>
      <c r="E152" s="34">
        <v>110</v>
      </c>
      <c r="F152" s="14">
        <v>2027014025487</v>
      </c>
      <c r="G152" s="13" t="s">
        <v>10</v>
      </c>
      <c r="H152" s="84" t="s">
        <v>21</v>
      </c>
      <c r="I152" s="4" t="str">
        <f>TEXT(Chargebacks[[#This Row],[Transaction Date]],"mmm-yy")</f>
        <v>Dec-26</v>
      </c>
      <c r="J152" s="4" t="str">
        <f>IF(TRIM(Chargebacks[[#This Row],[Status]])="Credit Accepted","Win",
   IF(TRIM(Chargebacks[[#This Row],[Status]])="Arbitration","Arbitration",
   "Loss"))</f>
        <v>Arbitration</v>
      </c>
    </row>
    <row r="153" spans="1:10" x14ac:dyDescent="0.2">
      <c r="A153" s="24" t="s">
        <v>71</v>
      </c>
      <c r="B153" s="8">
        <v>133491565345</v>
      </c>
      <c r="C153" s="7" t="s">
        <v>9</v>
      </c>
      <c r="D153" s="9">
        <v>46346</v>
      </c>
      <c r="E153" s="33">
        <v>40</v>
      </c>
      <c r="F153" s="8">
        <v>2026366022991</v>
      </c>
      <c r="G153" s="7" t="s">
        <v>8</v>
      </c>
      <c r="H153" s="85" t="s">
        <v>14</v>
      </c>
      <c r="I153" s="4" t="str">
        <f>TEXT(Chargebacks[[#This Row],[Transaction Date]],"mmm-yy")</f>
        <v>Nov-26</v>
      </c>
      <c r="J153" s="4" t="str">
        <f>IF(TRIM(Chargebacks[[#This Row],[Status]])="Credit Accepted","Win",
   IF(TRIM(Chargebacks[[#This Row],[Status]])="Arbitration","Arbitration",
   "Loss"))</f>
        <v>Win</v>
      </c>
    </row>
    <row r="154" spans="1:10" x14ac:dyDescent="0.2">
      <c r="A154" s="24" t="s">
        <v>72</v>
      </c>
      <c r="B154" s="8">
        <v>307413289151</v>
      </c>
      <c r="C154" s="7" t="s">
        <v>11</v>
      </c>
      <c r="D154" s="9">
        <v>46350</v>
      </c>
      <c r="E154" s="33">
        <v>28.09</v>
      </c>
      <c r="F154" s="8">
        <v>2027028027721</v>
      </c>
      <c r="G154" s="7" t="s">
        <v>10</v>
      </c>
      <c r="H154" s="85" t="s">
        <v>14</v>
      </c>
      <c r="I154" s="4" t="str">
        <f>TEXT(Chargebacks[[#This Row],[Transaction Date]],"mmm-yy")</f>
        <v>Nov-26</v>
      </c>
      <c r="J154" s="4" t="str">
        <f>IF(TRIM(Chargebacks[[#This Row],[Status]])="Credit Accepted","Win",
   IF(TRIM(Chargebacks[[#This Row],[Status]])="Arbitration","Arbitration",
   "Loss"))</f>
        <v>Win</v>
      </c>
    </row>
    <row r="155" spans="1:10" x14ac:dyDescent="0.2">
      <c r="A155" s="83" t="s">
        <v>73</v>
      </c>
      <c r="B155" s="11">
        <v>861428546067</v>
      </c>
      <c r="C155" s="10" t="s">
        <v>9</v>
      </c>
      <c r="D155" s="12">
        <v>46357</v>
      </c>
      <c r="E155" s="35">
        <v>21</v>
      </c>
      <c r="F155" s="11">
        <v>2027017020189</v>
      </c>
      <c r="G155" s="10" t="s">
        <v>8</v>
      </c>
      <c r="H155" s="86" t="s">
        <v>20</v>
      </c>
      <c r="I155" s="4" t="str">
        <f>TEXT(Chargebacks[[#This Row],[Transaction Date]],"mmm-yy")</f>
        <v>Dec-26</v>
      </c>
      <c r="J155" s="4" t="str">
        <f>IF(TRIM(Chargebacks[[#This Row],[Status]])="Credit Accepted","Win",
   IF(TRIM(Chargebacks[[#This Row],[Status]])="Arbitration","Arbitration",
   "Loss"))</f>
        <v>Loss</v>
      </c>
    </row>
    <row r="156" spans="1:10" x14ac:dyDescent="0.2">
      <c r="A156" s="83" t="s">
        <v>73</v>
      </c>
      <c r="B156" s="11">
        <v>117104521493</v>
      </c>
      <c r="C156" s="10" t="s">
        <v>9</v>
      </c>
      <c r="D156" s="12">
        <v>46395</v>
      </c>
      <c r="E156" s="35">
        <v>40</v>
      </c>
      <c r="F156" s="11">
        <v>2027021020615</v>
      </c>
      <c r="G156" s="10" t="s">
        <v>8</v>
      </c>
      <c r="H156" s="86" t="s">
        <v>20</v>
      </c>
      <c r="I156" s="4" t="str">
        <f>TEXT(Chargebacks[[#This Row],[Transaction Date]],"mmm-yy")</f>
        <v>Jan-27</v>
      </c>
      <c r="J156" s="4" t="str">
        <f>IF(TRIM(Chargebacks[[#This Row],[Status]])="Credit Accepted","Win",
   IF(TRIM(Chargebacks[[#This Row],[Status]])="Arbitration","Arbitration",
   "Loss"))</f>
        <v>Loss</v>
      </c>
    </row>
    <row r="157" spans="1:10" x14ac:dyDescent="0.2">
      <c r="A157" s="24" t="s">
        <v>73</v>
      </c>
      <c r="B157" s="8">
        <v>398873034449</v>
      </c>
      <c r="C157" s="7" t="s">
        <v>17</v>
      </c>
      <c r="D157" s="9">
        <v>46341</v>
      </c>
      <c r="E157" s="33">
        <v>33.340000000000003</v>
      </c>
      <c r="F157" s="8">
        <v>2027009030148</v>
      </c>
      <c r="G157" s="7" t="s">
        <v>38</v>
      </c>
      <c r="H157" s="85" t="s">
        <v>14</v>
      </c>
      <c r="I157" s="4" t="str">
        <f>TEXT(Chargebacks[[#This Row],[Transaction Date]],"mmm-yy")</f>
        <v>Nov-26</v>
      </c>
      <c r="J157" s="4" t="str">
        <f>IF(TRIM(Chargebacks[[#This Row],[Status]])="Credit Accepted","Win",
   IF(TRIM(Chargebacks[[#This Row],[Status]])="Arbitration","Arbitration",
   "Loss"))</f>
        <v>Win</v>
      </c>
    </row>
    <row r="158" spans="1:10" x14ac:dyDescent="0.2">
      <c r="A158" s="82" t="s">
        <v>74</v>
      </c>
      <c r="B158" s="14">
        <v>990996240565</v>
      </c>
      <c r="C158" s="13" t="s">
        <v>9</v>
      </c>
      <c r="D158" s="15">
        <v>46355</v>
      </c>
      <c r="E158" s="34">
        <v>208.94</v>
      </c>
      <c r="F158" s="14">
        <v>2027008001543</v>
      </c>
      <c r="G158" s="13" t="s">
        <v>61</v>
      </c>
      <c r="H158" s="84" t="s">
        <v>21</v>
      </c>
      <c r="I158" s="4" t="str">
        <f>TEXT(Chargebacks[[#This Row],[Transaction Date]],"mmm-yy")</f>
        <v>Nov-26</v>
      </c>
      <c r="J158" s="4" t="str">
        <f>IF(TRIM(Chargebacks[[#This Row],[Status]])="Credit Accepted","Win",
   IF(TRIM(Chargebacks[[#This Row],[Status]])="Arbitration","Arbitration",
   "Loss"))</f>
        <v>Arbitration</v>
      </c>
    </row>
    <row r="159" spans="1:10" x14ac:dyDescent="0.2">
      <c r="A159" s="83" t="s">
        <v>75</v>
      </c>
      <c r="B159" s="11">
        <v>836412181094</v>
      </c>
      <c r="C159" s="10" t="s">
        <v>24</v>
      </c>
      <c r="D159" s="12">
        <v>46341</v>
      </c>
      <c r="E159" s="35">
        <v>82.43</v>
      </c>
      <c r="F159" s="11">
        <v>2027013025191</v>
      </c>
      <c r="G159" s="10" t="s">
        <v>43</v>
      </c>
      <c r="H159" s="86" t="s">
        <v>20</v>
      </c>
      <c r="I159" s="4" t="str">
        <f>TEXT(Chargebacks[[#This Row],[Transaction Date]],"mmm-yy")</f>
        <v>Nov-26</v>
      </c>
      <c r="J159" s="4" t="str">
        <f>IF(TRIM(Chargebacks[[#This Row],[Status]])="Credit Accepted","Win",
   IF(TRIM(Chargebacks[[#This Row],[Status]])="Arbitration","Arbitration",
   "Loss"))</f>
        <v>Loss</v>
      </c>
    </row>
    <row r="160" spans="1:10" x14ac:dyDescent="0.2">
      <c r="A160" s="83" t="s">
        <v>76</v>
      </c>
      <c r="B160" s="11">
        <v>44404667187</v>
      </c>
      <c r="C160" s="10" t="s">
        <v>9</v>
      </c>
      <c r="D160" s="12">
        <v>46358</v>
      </c>
      <c r="E160" s="35">
        <v>40</v>
      </c>
      <c r="F160" s="11">
        <v>2026366015341</v>
      </c>
      <c r="G160" s="10" t="s">
        <v>8</v>
      </c>
      <c r="H160" s="86" t="s">
        <v>20</v>
      </c>
      <c r="I160" s="4" t="str">
        <f>TEXT(Chargebacks[[#This Row],[Transaction Date]],"mmm-yy")</f>
        <v>Dec-26</v>
      </c>
      <c r="J160" s="4" t="str">
        <f>IF(TRIM(Chargebacks[[#This Row],[Status]])="Credit Accepted","Win",
   IF(TRIM(Chargebacks[[#This Row],[Status]])="Arbitration","Arbitration",
   "Loss"))</f>
        <v>Loss</v>
      </c>
    </row>
    <row r="161" spans="1:10" x14ac:dyDescent="0.2">
      <c r="A161" s="82" t="s">
        <v>77</v>
      </c>
      <c r="B161" s="14">
        <v>381759404994</v>
      </c>
      <c r="C161" s="13" t="s">
        <v>11</v>
      </c>
      <c r="D161" s="15">
        <v>46373</v>
      </c>
      <c r="E161" s="34">
        <v>40</v>
      </c>
      <c r="F161" s="14">
        <v>2026366023433</v>
      </c>
      <c r="G161" s="13" t="s">
        <v>37</v>
      </c>
      <c r="H161" s="84" t="s">
        <v>21</v>
      </c>
      <c r="I161" s="4" t="str">
        <f>TEXT(Chargebacks[[#This Row],[Transaction Date]],"mmm-yy")</f>
        <v>Dec-26</v>
      </c>
      <c r="J161" s="4" t="str">
        <f>IF(TRIM(Chargebacks[[#This Row],[Status]])="Credit Accepted","Win",
   IF(TRIM(Chargebacks[[#This Row],[Status]])="Arbitration","Arbitration",
   "Loss"))</f>
        <v>Arbitration</v>
      </c>
    </row>
    <row r="162" spans="1:10" x14ac:dyDescent="0.2">
      <c r="A162" s="82" t="s">
        <v>77</v>
      </c>
      <c r="B162" s="14">
        <v>954194144307</v>
      </c>
      <c r="C162" s="13" t="s">
        <v>11</v>
      </c>
      <c r="D162" s="15">
        <v>46042</v>
      </c>
      <c r="E162" s="34">
        <v>110</v>
      </c>
      <c r="F162" s="14">
        <v>2027028027702</v>
      </c>
      <c r="G162" s="13" t="s">
        <v>10</v>
      </c>
      <c r="H162" s="84" t="s">
        <v>21</v>
      </c>
      <c r="I162" s="4" t="str">
        <f>TEXT(Chargebacks[[#This Row],[Transaction Date]],"mmm-yy")</f>
        <v>Jan-26</v>
      </c>
      <c r="J162" s="4" t="str">
        <f>IF(TRIM(Chargebacks[[#This Row],[Status]])="Credit Accepted","Win",
   IF(TRIM(Chargebacks[[#This Row],[Status]])="Arbitration","Arbitration",
   "Loss"))</f>
        <v>Arbitration</v>
      </c>
    </row>
    <row r="163" spans="1:10" x14ac:dyDescent="0.2">
      <c r="A163" s="82" t="s">
        <v>77</v>
      </c>
      <c r="B163" s="14">
        <v>457513044280</v>
      </c>
      <c r="C163" s="13" t="s">
        <v>11</v>
      </c>
      <c r="D163" s="15">
        <v>46338</v>
      </c>
      <c r="E163" s="34">
        <v>110</v>
      </c>
      <c r="F163" s="14">
        <v>2027028028307</v>
      </c>
      <c r="G163" s="13" t="s">
        <v>10</v>
      </c>
      <c r="H163" s="84" t="s">
        <v>21</v>
      </c>
      <c r="I163" s="4" t="str">
        <f>TEXT(Chargebacks[[#This Row],[Transaction Date]],"mmm-yy")</f>
        <v>Nov-26</v>
      </c>
      <c r="J163" s="4" t="str">
        <f>IF(TRIM(Chargebacks[[#This Row],[Status]])="Credit Accepted","Win",
   IF(TRIM(Chargebacks[[#This Row],[Status]])="Arbitration","Arbitration",
   "Loss"))</f>
        <v>Arbitration</v>
      </c>
    </row>
    <row r="164" spans="1:10" x14ac:dyDescent="0.2">
      <c r="A164" s="24" t="s">
        <v>77</v>
      </c>
      <c r="B164" s="8">
        <v>366858049196</v>
      </c>
      <c r="C164" s="7" t="s">
        <v>9</v>
      </c>
      <c r="D164" s="9">
        <v>46405</v>
      </c>
      <c r="E164" s="33">
        <v>25</v>
      </c>
      <c r="F164" s="8">
        <v>2027030001511</v>
      </c>
      <c r="G164" s="7" t="s">
        <v>16</v>
      </c>
      <c r="H164" s="85" t="s">
        <v>14</v>
      </c>
      <c r="I164" s="4" t="str">
        <f>TEXT(Chargebacks[[#This Row],[Transaction Date]],"mmm-yy")</f>
        <v>Jan-27</v>
      </c>
      <c r="J164" s="4" t="str">
        <f>IF(TRIM(Chargebacks[[#This Row],[Status]])="Credit Accepted","Win",
   IF(TRIM(Chargebacks[[#This Row],[Status]])="Arbitration","Arbitration",
   "Loss"))</f>
        <v>Win</v>
      </c>
    </row>
    <row r="165" spans="1:10" x14ac:dyDescent="0.2">
      <c r="A165" s="24" t="s">
        <v>77</v>
      </c>
      <c r="B165" s="8">
        <v>281634948293</v>
      </c>
      <c r="C165" s="7" t="s">
        <v>9</v>
      </c>
      <c r="D165" s="9">
        <v>46331</v>
      </c>
      <c r="E165" s="33">
        <v>33.340000000000003</v>
      </c>
      <c r="F165" s="8">
        <v>2027014025354</v>
      </c>
      <c r="G165" s="7" t="s">
        <v>8</v>
      </c>
      <c r="H165" s="85" t="s">
        <v>14</v>
      </c>
      <c r="I165" s="4" t="str">
        <f>TEXT(Chargebacks[[#This Row],[Transaction Date]],"mmm-yy")</f>
        <v>Nov-26</v>
      </c>
      <c r="J165" s="4" t="str">
        <f>IF(TRIM(Chargebacks[[#This Row],[Status]])="Credit Accepted","Win",
   IF(TRIM(Chargebacks[[#This Row],[Status]])="Arbitration","Arbitration",
   "Loss"))</f>
        <v>Win</v>
      </c>
    </row>
    <row r="166" spans="1:10" x14ac:dyDescent="0.2">
      <c r="A166" s="83" t="s">
        <v>77</v>
      </c>
      <c r="B166" s="11">
        <v>152346075784</v>
      </c>
      <c r="C166" s="10" t="s">
        <v>9</v>
      </c>
      <c r="D166" s="12">
        <v>46321</v>
      </c>
      <c r="E166" s="35">
        <v>28.09</v>
      </c>
      <c r="F166" s="11">
        <v>2027013023580</v>
      </c>
      <c r="G166" s="10" t="s">
        <v>35</v>
      </c>
      <c r="H166" s="86" t="s">
        <v>20</v>
      </c>
      <c r="I166" s="4" t="str">
        <f>TEXT(Chargebacks[[#This Row],[Transaction Date]],"mmm-yy")</f>
        <v>Oct-26</v>
      </c>
      <c r="J166" s="4" t="str">
        <f>IF(TRIM(Chargebacks[[#This Row],[Status]])="Credit Accepted","Win",
   IF(TRIM(Chargebacks[[#This Row],[Status]])="Arbitration","Arbitration",
   "Loss"))</f>
        <v>Loss</v>
      </c>
    </row>
    <row r="167" spans="1:10" x14ac:dyDescent="0.2">
      <c r="A167" s="24" t="s">
        <v>77</v>
      </c>
      <c r="B167" s="8">
        <v>820325193573</v>
      </c>
      <c r="C167" s="7" t="s">
        <v>9</v>
      </c>
      <c r="D167" s="9">
        <v>46327</v>
      </c>
      <c r="E167" s="33">
        <v>316.83999999999997</v>
      </c>
      <c r="F167" s="8">
        <v>2027014025355</v>
      </c>
      <c r="G167" s="7" t="s">
        <v>8</v>
      </c>
      <c r="H167" s="85" t="s">
        <v>14</v>
      </c>
      <c r="I167" s="4" t="str">
        <f>TEXT(Chargebacks[[#This Row],[Transaction Date]],"mmm-yy")</f>
        <v>Nov-26</v>
      </c>
      <c r="J167" s="4" t="str">
        <f>IF(TRIM(Chargebacks[[#This Row],[Status]])="Credit Accepted","Win",
   IF(TRIM(Chargebacks[[#This Row],[Status]])="Arbitration","Arbitration",
   "Loss"))</f>
        <v>Win</v>
      </c>
    </row>
    <row r="168" spans="1:10" x14ac:dyDescent="0.2">
      <c r="A168" s="83" t="s">
        <v>78</v>
      </c>
      <c r="B168" s="11">
        <v>733822480853</v>
      </c>
      <c r="C168" s="10" t="s">
        <v>9</v>
      </c>
      <c r="D168" s="12">
        <v>46317</v>
      </c>
      <c r="E168" s="35">
        <v>55</v>
      </c>
      <c r="F168" s="11">
        <v>2027027023498</v>
      </c>
      <c r="G168" s="10" t="s">
        <v>8</v>
      </c>
      <c r="H168" s="86" t="s">
        <v>20</v>
      </c>
      <c r="I168" s="4" t="str">
        <f>TEXT(Chargebacks[[#This Row],[Transaction Date]],"mmm-yy")</f>
        <v>Oct-26</v>
      </c>
      <c r="J168" s="4" t="str">
        <f>IF(TRIM(Chargebacks[[#This Row],[Status]])="Credit Accepted","Win",
   IF(TRIM(Chargebacks[[#This Row],[Status]])="Arbitration","Arbitration",
   "Loss"))</f>
        <v>Loss</v>
      </c>
    </row>
    <row r="169" spans="1:10" x14ac:dyDescent="0.2">
      <c r="A169" s="24" t="s">
        <v>78</v>
      </c>
      <c r="B169" s="8">
        <v>545781211803</v>
      </c>
      <c r="C169" s="7" t="s">
        <v>11</v>
      </c>
      <c r="D169" s="9">
        <v>46355</v>
      </c>
      <c r="E169" s="33">
        <v>40</v>
      </c>
      <c r="F169" s="8">
        <v>2027028028455</v>
      </c>
      <c r="G169" s="7" t="s">
        <v>10</v>
      </c>
      <c r="H169" s="85" t="s">
        <v>14</v>
      </c>
      <c r="I169" s="4" t="str">
        <f>TEXT(Chargebacks[[#This Row],[Transaction Date]],"mmm-yy")</f>
        <v>Nov-26</v>
      </c>
      <c r="J169" s="4" t="str">
        <f>IF(TRIM(Chargebacks[[#This Row],[Status]])="Credit Accepted","Win",
   IF(TRIM(Chargebacks[[#This Row],[Status]])="Arbitration","Arbitration",
   "Loss"))</f>
        <v>Win</v>
      </c>
    </row>
    <row r="170" spans="1:10" x14ac:dyDescent="0.2">
      <c r="A170" s="83" t="s">
        <v>79</v>
      </c>
      <c r="B170" s="11">
        <v>120729540472</v>
      </c>
      <c r="C170" s="10" t="s">
        <v>9</v>
      </c>
      <c r="D170" s="12">
        <v>46326</v>
      </c>
      <c r="E170" s="35">
        <v>50.5</v>
      </c>
      <c r="F170" s="11">
        <v>2027002001481</v>
      </c>
      <c r="G170" s="10" t="s">
        <v>8</v>
      </c>
      <c r="H170" s="86" t="s">
        <v>20</v>
      </c>
      <c r="I170" s="4" t="str">
        <f>TEXT(Chargebacks[[#This Row],[Transaction Date]],"mmm-yy")</f>
        <v>Oct-26</v>
      </c>
      <c r="J170" s="4" t="str">
        <f>IF(TRIM(Chargebacks[[#This Row],[Status]])="Credit Accepted","Win",
   IF(TRIM(Chargebacks[[#This Row],[Status]])="Arbitration","Arbitration",
   "Loss"))</f>
        <v>Loss</v>
      </c>
    </row>
    <row r="171" spans="1:10" x14ac:dyDescent="0.2">
      <c r="A171" s="24" t="s">
        <v>79</v>
      </c>
      <c r="B171" s="8">
        <v>120760023441</v>
      </c>
      <c r="C171" s="7" t="s">
        <v>9</v>
      </c>
      <c r="D171" s="9">
        <v>46347</v>
      </c>
      <c r="E171" s="33">
        <v>50</v>
      </c>
      <c r="F171" s="8">
        <v>2027003014429</v>
      </c>
      <c r="G171" s="7" t="s">
        <v>38</v>
      </c>
      <c r="H171" s="85" t="s">
        <v>14</v>
      </c>
      <c r="I171" s="4" t="str">
        <f>TEXT(Chargebacks[[#This Row],[Transaction Date]],"mmm-yy")</f>
        <v>Nov-26</v>
      </c>
      <c r="J171" s="4" t="str">
        <f>IF(TRIM(Chargebacks[[#This Row],[Status]])="Credit Accepted","Win",
   IF(TRIM(Chargebacks[[#This Row],[Status]])="Arbitration","Arbitration",
   "Loss"))</f>
        <v>Win</v>
      </c>
    </row>
    <row r="172" spans="1:10" x14ac:dyDescent="0.2">
      <c r="A172" s="83" t="s">
        <v>79</v>
      </c>
      <c r="B172" s="11">
        <v>120777926190</v>
      </c>
      <c r="C172" s="10" t="s">
        <v>9</v>
      </c>
      <c r="D172" s="12">
        <v>46358</v>
      </c>
      <c r="E172" s="35">
        <v>50</v>
      </c>
      <c r="F172" s="11">
        <v>2027007021685</v>
      </c>
      <c r="G172" s="10" t="s">
        <v>8</v>
      </c>
      <c r="H172" s="86" t="s">
        <v>20</v>
      </c>
      <c r="I172" s="4" t="str">
        <f>TEXT(Chargebacks[[#This Row],[Transaction Date]],"mmm-yy")</f>
        <v>Dec-26</v>
      </c>
      <c r="J172" s="4" t="str">
        <f>IF(TRIM(Chargebacks[[#This Row],[Status]])="Credit Accepted","Win",
   IF(TRIM(Chargebacks[[#This Row],[Status]])="Arbitration","Arbitration",
   "Loss"))</f>
        <v>Loss</v>
      </c>
    </row>
    <row r="173" spans="1:10" x14ac:dyDescent="0.2">
      <c r="A173" s="83" t="s">
        <v>79</v>
      </c>
      <c r="B173" s="11">
        <v>120748481204</v>
      </c>
      <c r="C173" s="10" t="s">
        <v>9</v>
      </c>
      <c r="D173" s="12">
        <v>46339</v>
      </c>
      <c r="E173" s="35">
        <v>50</v>
      </c>
      <c r="F173" s="11">
        <v>2027013023611</v>
      </c>
      <c r="G173" s="10" t="s">
        <v>8</v>
      </c>
      <c r="H173" s="86" t="s">
        <v>20</v>
      </c>
      <c r="I173" s="4" t="str">
        <f>TEXT(Chargebacks[[#This Row],[Transaction Date]],"mmm-yy")</f>
        <v>Nov-26</v>
      </c>
      <c r="J173" s="4" t="str">
        <f>IF(TRIM(Chargebacks[[#This Row],[Status]])="Credit Accepted","Win",
   IF(TRIM(Chargebacks[[#This Row],[Status]])="Arbitration","Arbitration",
   "Loss"))</f>
        <v>Loss</v>
      </c>
    </row>
    <row r="174" spans="1:10" x14ac:dyDescent="0.2">
      <c r="A174" s="24" t="s">
        <v>80</v>
      </c>
      <c r="B174" s="8">
        <v>437989481268</v>
      </c>
      <c r="C174" s="7" t="s">
        <v>9</v>
      </c>
      <c r="D174" s="9">
        <v>46383</v>
      </c>
      <c r="E174" s="33">
        <v>40</v>
      </c>
      <c r="F174" s="8">
        <v>2027024021851</v>
      </c>
      <c r="G174" s="7" t="s">
        <v>8</v>
      </c>
      <c r="H174" s="85" t="s">
        <v>14</v>
      </c>
      <c r="I174" s="4" t="str">
        <f>TEXT(Chargebacks[[#This Row],[Transaction Date]],"mmm-yy")</f>
        <v>Dec-26</v>
      </c>
      <c r="J174" s="4" t="str">
        <f>IF(TRIM(Chargebacks[[#This Row],[Status]])="Credit Accepted","Win",
   IF(TRIM(Chargebacks[[#This Row],[Status]])="Arbitration","Arbitration",
   "Loss"))</f>
        <v>Win</v>
      </c>
    </row>
    <row r="175" spans="1:10" x14ac:dyDescent="0.2">
      <c r="A175" s="82" t="s">
        <v>81</v>
      </c>
      <c r="B175" s="14">
        <v>196935172218</v>
      </c>
      <c r="C175" s="13" t="s">
        <v>11</v>
      </c>
      <c r="D175" s="15">
        <v>46366</v>
      </c>
      <c r="E175" s="34">
        <v>25</v>
      </c>
      <c r="F175" s="14">
        <v>2027002001570</v>
      </c>
      <c r="G175" s="13" t="s">
        <v>10</v>
      </c>
      <c r="H175" s="84" t="s">
        <v>21</v>
      </c>
      <c r="I175" s="4" t="str">
        <f>TEXT(Chargebacks[[#This Row],[Transaction Date]],"mmm-yy")</f>
        <v>Dec-26</v>
      </c>
      <c r="J175" s="4" t="str">
        <f>IF(TRIM(Chargebacks[[#This Row],[Status]])="Credit Accepted","Win",
   IF(TRIM(Chargebacks[[#This Row],[Status]])="Arbitration","Arbitration",
   "Loss"))</f>
        <v>Arbitration</v>
      </c>
    </row>
    <row r="176" spans="1:10" x14ac:dyDescent="0.2">
      <c r="A176" s="82" t="s">
        <v>81</v>
      </c>
      <c r="B176" s="14">
        <v>528825639952</v>
      </c>
      <c r="C176" s="13" t="s">
        <v>11</v>
      </c>
      <c r="D176" s="15">
        <v>46366</v>
      </c>
      <c r="E176" s="34">
        <v>270</v>
      </c>
      <c r="F176" s="14">
        <v>2027002001569</v>
      </c>
      <c r="G176" s="13" t="s">
        <v>10</v>
      </c>
      <c r="H176" s="84" t="s">
        <v>21</v>
      </c>
      <c r="I176" s="4" t="str">
        <f>TEXT(Chargebacks[[#This Row],[Transaction Date]],"mmm-yy")</f>
        <v>Dec-26</v>
      </c>
      <c r="J176" s="4" t="str">
        <f>IF(TRIM(Chargebacks[[#This Row],[Status]])="Credit Accepted","Win",
   IF(TRIM(Chargebacks[[#This Row],[Status]])="Arbitration","Arbitration",
   "Loss"))</f>
        <v>Arbitration</v>
      </c>
    </row>
    <row r="177" spans="1:10" x14ac:dyDescent="0.2">
      <c r="A177" s="82" t="s">
        <v>81</v>
      </c>
      <c r="B177" s="14">
        <v>212774793346</v>
      </c>
      <c r="C177" s="13" t="s">
        <v>11</v>
      </c>
      <c r="D177" s="15">
        <v>46369</v>
      </c>
      <c r="E177" s="34">
        <v>28.09</v>
      </c>
      <c r="F177" s="14">
        <v>2027007024682</v>
      </c>
      <c r="G177" s="13" t="s">
        <v>10</v>
      </c>
      <c r="H177" s="84" t="s">
        <v>21</v>
      </c>
      <c r="I177" s="4" t="str">
        <f>TEXT(Chargebacks[[#This Row],[Transaction Date]],"mmm-yy")</f>
        <v>Dec-26</v>
      </c>
      <c r="J177" s="4" t="str">
        <f>IF(TRIM(Chargebacks[[#This Row],[Status]])="Credit Accepted","Win",
   IF(TRIM(Chargebacks[[#This Row],[Status]])="Arbitration","Arbitration",
   "Loss"))</f>
        <v>Arbitration</v>
      </c>
    </row>
    <row r="178" spans="1:10" x14ac:dyDescent="0.2">
      <c r="A178" s="24" t="s">
        <v>81</v>
      </c>
      <c r="B178" s="8">
        <v>530026512817</v>
      </c>
      <c r="C178" s="7" t="s">
        <v>19</v>
      </c>
      <c r="D178" s="9">
        <v>46360</v>
      </c>
      <c r="E178" s="33">
        <v>110</v>
      </c>
      <c r="F178" s="8">
        <v>2027015030754</v>
      </c>
      <c r="G178" s="7" t="s">
        <v>25</v>
      </c>
      <c r="H178" s="85" t="s">
        <v>14</v>
      </c>
      <c r="I178" s="4" t="str">
        <f>TEXT(Chargebacks[[#This Row],[Transaction Date]],"mmm-yy")</f>
        <v>Dec-26</v>
      </c>
      <c r="J178" s="4" t="str">
        <f>IF(TRIM(Chargebacks[[#This Row],[Status]])="Credit Accepted","Win",
   IF(TRIM(Chargebacks[[#This Row],[Status]])="Arbitration","Arbitration",
   "Loss"))</f>
        <v>Win</v>
      </c>
    </row>
    <row r="179" spans="1:10" x14ac:dyDescent="0.2">
      <c r="A179" s="24" t="s">
        <v>81</v>
      </c>
      <c r="B179" s="8">
        <v>119930885501</v>
      </c>
      <c r="C179" s="7" t="s">
        <v>9</v>
      </c>
      <c r="D179" s="9">
        <v>46358</v>
      </c>
      <c r="E179" s="33">
        <v>55</v>
      </c>
      <c r="F179" s="8">
        <v>2027021020185</v>
      </c>
      <c r="G179" s="7" t="s">
        <v>8</v>
      </c>
      <c r="H179" s="85" t="s">
        <v>14</v>
      </c>
      <c r="I179" s="4" t="str">
        <f>TEXT(Chargebacks[[#This Row],[Transaction Date]],"mmm-yy")</f>
        <v>Dec-26</v>
      </c>
      <c r="J179" s="4" t="str">
        <f>IF(TRIM(Chargebacks[[#This Row],[Status]])="Credit Accepted","Win",
   IF(TRIM(Chargebacks[[#This Row],[Status]])="Arbitration","Arbitration",
   "Loss"))</f>
        <v>Win</v>
      </c>
    </row>
    <row r="180" spans="1:10" x14ac:dyDescent="0.2">
      <c r="A180" s="83" t="s">
        <v>82</v>
      </c>
      <c r="B180" s="11">
        <v>80721573508</v>
      </c>
      <c r="C180" s="10" t="s">
        <v>9</v>
      </c>
      <c r="D180" s="12">
        <v>46333</v>
      </c>
      <c r="E180" s="35">
        <v>105</v>
      </c>
      <c r="F180" s="11">
        <v>2026366022999</v>
      </c>
      <c r="G180" s="10" t="s">
        <v>8</v>
      </c>
      <c r="H180" s="86" t="s">
        <v>20</v>
      </c>
      <c r="I180" s="4" t="str">
        <f>TEXT(Chargebacks[[#This Row],[Transaction Date]],"mmm-yy")</f>
        <v>Nov-26</v>
      </c>
      <c r="J180" s="4" t="str">
        <f>IF(TRIM(Chargebacks[[#This Row],[Status]])="Credit Accepted","Win",
   IF(TRIM(Chargebacks[[#This Row],[Status]])="Arbitration","Arbitration",
   "Loss"))</f>
        <v>Loss</v>
      </c>
    </row>
    <row r="181" spans="1:10" x14ac:dyDescent="0.2">
      <c r="A181" s="24" t="s">
        <v>83</v>
      </c>
      <c r="B181" s="8">
        <v>80775367772</v>
      </c>
      <c r="C181" s="7" t="s">
        <v>9</v>
      </c>
      <c r="D181" s="9">
        <v>46365</v>
      </c>
      <c r="E181" s="33">
        <v>59.84</v>
      </c>
      <c r="F181" s="8">
        <v>2027008001455</v>
      </c>
      <c r="G181" s="7" t="s">
        <v>8</v>
      </c>
      <c r="H181" s="85" t="s">
        <v>14</v>
      </c>
      <c r="I181" s="4" t="str">
        <f>TEXT(Chargebacks[[#This Row],[Transaction Date]],"mmm-yy")</f>
        <v>Dec-26</v>
      </c>
      <c r="J181" s="4" t="str">
        <f>IF(TRIM(Chargebacks[[#This Row],[Status]])="Credit Accepted","Win",
   IF(TRIM(Chargebacks[[#This Row],[Status]])="Arbitration","Arbitration",
   "Loss"))</f>
        <v>Win</v>
      </c>
    </row>
    <row r="182" spans="1:10" x14ac:dyDescent="0.2">
      <c r="A182" s="24" t="s">
        <v>83</v>
      </c>
      <c r="B182" s="8">
        <v>80707018839</v>
      </c>
      <c r="C182" s="7" t="s">
        <v>9</v>
      </c>
      <c r="D182" s="9">
        <v>46326</v>
      </c>
      <c r="E182" s="33">
        <v>52.5</v>
      </c>
      <c r="F182" s="8">
        <v>2027010023092</v>
      </c>
      <c r="G182" s="7" t="s">
        <v>8</v>
      </c>
      <c r="H182" s="85" t="s">
        <v>14</v>
      </c>
      <c r="I182" s="4" t="str">
        <f>TEXT(Chargebacks[[#This Row],[Transaction Date]],"mmm-yy")</f>
        <v>Oct-26</v>
      </c>
      <c r="J182" s="4" t="str">
        <f>IF(TRIM(Chargebacks[[#This Row],[Status]])="Credit Accepted","Win",
   IF(TRIM(Chargebacks[[#This Row],[Status]])="Arbitration","Arbitration",
   "Loss"))</f>
        <v>Win</v>
      </c>
    </row>
    <row r="183" spans="1:10" x14ac:dyDescent="0.2">
      <c r="A183" s="24" t="s">
        <v>84</v>
      </c>
      <c r="B183" s="8">
        <v>608251493257</v>
      </c>
      <c r="C183" s="7" t="s">
        <v>9</v>
      </c>
      <c r="D183" s="9">
        <v>46368</v>
      </c>
      <c r="E183" s="33">
        <v>25</v>
      </c>
      <c r="F183" s="8">
        <v>2027003014431</v>
      </c>
      <c r="G183" s="7" t="s">
        <v>8</v>
      </c>
      <c r="H183" s="85" t="s">
        <v>14</v>
      </c>
      <c r="I183" s="4" t="str">
        <f>TEXT(Chargebacks[[#This Row],[Transaction Date]],"mmm-yy")</f>
        <v>Dec-26</v>
      </c>
      <c r="J183" s="4" t="str">
        <f>IF(TRIM(Chargebacks[[#This Row],[Status]])="Credit Accepted","Win",
   IF(TRIM(Chargebacks[[#This Row],[Status]])="Arbitration","Arbitration",
   "Loss"))</f>
        <v>Win</v>
      </c>
    </row>
    <row r="184" spans="1:10" x14ac:dyDescent="0.2">
      <c r="A184" s="24" t="s">
        <v>84</v>
      </c>
      <c r="B184" s="8">
        <v>781646857854</v>
      </c>
      <c r="C184" s="7" t="s">
        <v>11</v>
      </c>
      <c r="D184" s="9">
        <v>46360</v>
      </c>
      <c r="E184" s="33">
        <v>55</v>
      </c>
      <c r="F184" s="8">
        <v>2027002001562</v>
      </c>
      <c r="G184" s="7" t="s">
        <v>10</v>
      </c>
      <c r="H184" s="85" t="s">
        <v>14</v>
      </c>
      <c r="I184" s="4" t="str">
        <f>TEXT(Chargebacks[[#This Row],[Transaction Date]],"mmm-yy")</f>
        <v>Dec-26</v>
      </c>
      <c r="J184" s="4" t="str">
        <f>IF(TRIM(Chargebacks[[#This Row],[Status]])="Credit Accepted","Win",
   IF(TRIM(Chargebacks[[#This Row],[Status]])="Arbitration","Arbitration",
   "Loss"))</f>
        <v>Win</v>
      </c>
    </row>
    <row r="185" spans="1:10" x14ac:dyDescent="0.2">
      <c r="A185" s="24" t="s">
        <v>84</v>
      </c>
      <c r="B185" s="8">
        <v>546811056200</v>
      </c>
      <c r="C185" s="7" t="s">
        <v>9</v>
      </c>
      <c r="D185" s="9">
        <v>46369</v>
      </c>
      <c r="E185" s="33">
        <v>25</v>
      </c>
      <c r="F185" s="8">
        <v>2027006007004</v>
      </c>
      <c r="G185" s="7" t="s">
        <v>8</v>
      </c>
      <c r="H185" s="85" t="s">
        <v>14</v>
      </c>
      <c r="I185" s="4" t="str">
        <f>TEXT(Chargebacks[[#This Row],[Transaction Date]],"mmm-yy")</f>
        <v>Dec-26</v>
      </c>
      <c r="J185" s="4" t="str">
        <f>IF(TRIM(Chargebacks[[#This Row],[Status]])="Credit Accepted","Win",
   IF(TRIM(Chargebacks[[#This Row],[Status]])="Arbitration","Arbitration",
   "Loss"))</f>
        <v>Win</v>
      </c>
    </row>
    <row r="186" spans="1:10" x14ac:dyDescent="0.2">
      <c r="A186" s="82" t="s">
        <v>84</v>
      </c>
      <c r="B186" s="14">
        <v>800338520109</v>
      </c>
      <c r="C186" s="13" t="s">
        <v>9</v>
      </c>
      <c r="D186" s="15">
        <v>46362</v>
      </c>
      <c r="E186" s="34">
        <v>35.700000000000003</v>
      </c>
      <c r="F186" s="14">
        <v>2027007021834</v>
      </c>
      <c r="G186" s="13" t="s">
        <v>61</v>
      </c>
      <c r="H186" s="84" t="s">
        <v>21</v>
      </c>
      <c r="I186" s="4" t="str">
        <f>TEXT(Chargebacks[[#This Row],[Transaction Date]],"mmm-yy")</f>
        <v>Dec-26</v>
      </c>
      <c r="J186" s="4" t="str">
        <f>IF(TRIM(Chargebacks[[#This Row],[Status]])="Credit Accepted","Win",
   IF(TRIM(Chargebacks[[#This Row],[Status]])="Arbitration","Arbitration",
   "Loss"))</f>
        <v>Arbitration</v>
      </c>
    </row>
    <row r="187" spans="1:10" x14ac:dyDescent="0.2">
      <c r="A187" s="82" t="s">
        <v>84</v>
      </c>
      <c r="B187" s="14">
        <v>322010754772</v>
      </c>
      <c r="C187" s="13" t="s">
        <v>9</v>
      </c>
      <c r="D187" s="15">
        <v>46362</v>
      </c>
      <c r="E187" s="34">
        <v>35.700000000000003</v>
      </c>
      <c r="F187" s="14">
        <v>2027007021833</v>
      </c>
      <c r="G187" s="13" t="s">
        <v>61</v>
      </c>
      <c r="H187" s="84" t="s">
        <v>21</v>
      </c>
      <c r="I187" s="4" t="str">
        <f>TEXT(Chargebacks[[#This Row],[Transaction Date]],"mmm-yy")</f>
        <v>Dec-26</v>
      </c>
      <c r="J187" s="4" t="str">
        <f>IF(TRIM(Chargebacks[[#This Row],[Status]])="Credit Accepted","Win",
   IF(TRIM(Chargebacks[[#This Row],[Status]])="Arbitration","Arbitration",
   "Loss"))</f>
        <v>Arbitration</v>
      </c>
    </row>
    <row r="188" spans="1:10" x14ac:dyDescent="0.2">
      <c r="A188" s="24" t="s">
        <v>84</v>
      </c>
      <c r="B188" s="8">
        <v>73657751951</v>
      </c>
      <c r="C188" s="7" t="s">
        <v>11</v>
      </c>
      <c r="D188" s="9">
        <v>46358</v>
      </c>
      <c r="E188" s="33">
        <v>28.09</v>
      </c>
      <c r="F188" s="8">
        <v>2027008001634</v>
      </c>
      <c r="G188" s="7" t="s">
        <v>10</v>
      </c>
      <c r="H188" s="85" t="s">
        <v>14</v>
      </c>
      <c r="I188" s="4" t="str">
        <f>TEXT(Chargebacks[[#This Row],[Transaction Date]],"mmm-yy")</f>
        <v>Dec-26</v>
      </c>
      <c r="J188" s="4" t="str">
        <f>IF(TRIM(Chargebacks[[#This Row],[Status]])="Credit Accepted","Win",
   IF(TRIM(Chargebacks[[#This Row],[Status]])="Arbitration","Arbitration",
   "Loss"))</f>
        <v>Win</v>
      </c>
    </row>
    <row r="189" spans="1:10" x14ac:dyDescent="0.2">
      <c r="A189" s="24" t="s">
        <v>84</v>
      </c>
      <c r="B189" s="8">
        <v>719659165534</v>
      </c>
      <c r="C189" s="7" t="s">
        <v>22</v>
      </c>
      <c r="D189" s="9">
        <v>46341</v>
      </c>
      <c r="E189" s="33">
        <v>55</v>
      </c>
      <c r="F189" s="8">
        <v>2027015011707</v>
      </c>
      <c r="G189" s="7" t="s">
        <v>10</v>
      </c>
      <c r="H189" s="85" t="s">
        <v>14</v>
      </c>
      <c r="I189" s="4" t="str">
        <f>TEXT(Chargebacks[[#This Row],[Transaction Date]],"mmm-yy")</f>
        <v>Nov-26</v>
      </c>
      <c r="J189" s="4" t="str">
        <f>IF(TRIM(Chargebacks[[#This Row],[Status]])="Credit Accepted","Win",
   IF(TRIM(Chargebacks[[#This Row],[Status]])="Arbitration","Arbitration",
   "Loss"))</f>
        <v>Win</v>
      </c>
    </row>
    <row r="190" spans="1:10" x14ac:dyDescent="0.2">
      <c r="A190" s="83" t="s">
        <v>85</v>
      </c>
      <c r="B190" s="11">
        <v>353178544256</v>
      </c>
      <c r="C190" s="10" t="s">
        <v>23</v>
      </c>
      <c r="D190" s="12">
        <v>46311</v>
      </c>
      <c r="E190" s="35">
        <v>421.84</v>
      </c>
      <c r="F190" s="11">
        <v>2027016027649</v>
      </c>
      <c r="G190" s="10" t="s">
        <v>25</v>
      </c>
      <c r="H190" s="86" t="s">
        <v>20</v>
      </c>
      <c r="I190" s="4" t="str">
        <f>TEXT(Chargebacks[[#This Row],[Transaction Date]],"mmm-yy")</f>
        <v>Oct-26</v>
      </c>
      <c r="J190" s="4" t="str">
        <f>IF(TRIM(Chargebacks[[#This Row],[Status]])="Credit Accepted","Win",
   IF(TRIM(Chargebacks[[#This Row],[Status]])="Arbitration","Arbitration",
   "Loss"))</f>
        <v>Loss</v>
      </c>
    </row>
    <row r="191" spans="1:10" x14ac:dyDescent="0.2">
      <c r="A191" s="83" t="s">
        <v>86</v>
      </c>
      <c r="B191" s="11">
        <v>457823020614</v>
      </c>
      <c r="C191" s="10" t="s">
        <v>11</v>
      </c>
      <c r="D191" s="12">
        <v>46348</v>
      </c>
      <c r="E191" s="35">
        <v>38.54</v>
      </c>
      <c r="F191" s="11">
        <v>2026366023286</v>
      </c>
      <c r="G191" s="10" t="s">
        <v>12</v>
      </c>
      <c r="H191" s="86" t="s">
        <v>20</v>
      </c>
      <c r="I191" s="4" t="str">
        <f>TEXT(Chargebacks[[#This Row],[Transaction Date]],"mmm-yy")</f>
        <v>Nov-26</v>
      </c>
      <c r="J191" s="4" t="str">
        <f>IF(TRIM(Chargebacks[[#This Row],[Status]])="Credit Accepted","Win",
   IF(TRIM(Chargebacks[[#This Row],[Status]])="Arbitration","Arbitration",
   "Loss"))</f>
        <v>Loss</v>
      </c>
    </row>
    <row r="192" spans="1:10" x14ac:dyDescent="0.2">
      <c r="A192" s="82" t="s">
        <v>86</v>
      </c>
      <c r="B192" s="14">
        <v>268632599768</v>
      </c>
      <c r="C192" s="13" t="s">
        <v>11</v>
      </c>
      <c r="D192" s="15">
        <v>46353</v>
      </c>
      <c r="E192" s="34">
        <v>110</v>
      </c>
      <c r="F192" s="14">
        <v>2027017020432</v>
      </c>
      <c r="G192" s="13" t="s">
        <v>62</v>
      </c>
      <c r="H192" s="84" t="s">
        <v>21</v>
      </c>
      <c r="I192" s="4" t="str">
        <f>TEXT(Chargebacks[[#This Row],[Transaction Date]],"mmm-yy")</f>
        <v>Nov-26</v>
      </c>
      <c r="J192" s="4" t="str">
        <f>IF(TRIM(Chargebacks[[#This Row],[Status]])="Credit Accepted","Win",
   IF(TRIM(Chargebacks[[#This Row],[Status]])="Arbitration","Arbitration",
   "Loss"))</f>
        <v>Arbitration</v>
      </c>
    </row>
    <row r="193" spans="1:10" x14ac:dyDescent="0.2">
      <c r="A193" s="24" t="s">
        <v>86</v>
      </c>
      <c r="B193" s="8">
        <v>76562970887</v>
      </c>
      <c r="C193" s="7" t="s">
        <v>11</v>
      </c>
      <c r="D193" s="9">
        <v>46356</v>
      </c>
      <c r="E193" s="33">
        <v>110</v>
      </c>
      <c r="F193" s="8">
        <v>2027020019950</v>
      </c>
      <c r="G193" s="7" t="s">
        <v>10</v>
      </c>
      <c r="H193" s="85" t="s">
        <v>14</v>
      </c>
      <c r="I193" s="4" t="str">
        <f>TEXT(Chargebacks[[#This Row],[Transaction Date]],"mmm-yy")</f>
        <v>Nov-26</v>
      </c>
      <c r="J193" s="4" t="str">
        <f>IF(TRIM(Chargebacks[[#This Row],[Status]])="Credit Accepted","Win",
   IF(TRIM(Chargebacks[[#This Row],[Status]])="Arbitration","Arbitration",
   "Loss"))</f>
        <v>Win</v>
      </c>
    </row>
    <row r="194" spans="1:10" x14ac:dyDescent="0.2">
      <c r="A194" s="83" t="s">
        <v>86</v>
      </c>
      <c r="B194" s="11">
        <v>177958047758</v>
      </c>
      <c r="C194" s="10" t="s">
        <v>9</v>
      </c>
      <c r="D194" s="12">
        <v>46368</v>
      </c>
      <c r="E194" s="35">
        <v>44.96</v>
      </c>
      <c r="F194" s="11">
        <v>2027028027509</v>
      </c>
      <c r="G194" s="10" t="s">
        <v>8</v>
      </c>
      <c r="H194" s="86" t="s">
        <v>20</v>
      </c>
      <c r="I194" s="4" t="str">
        <f>TEXT(Chargebacks[[#This Row],[Transaction Date]],"mmm-yy")</f>
        <v>Dec-26</v>
      </c>
      <c r="J194" s="4" t="str">
        <f>IF(TRIM(Chargebacks[[#This Row],[Status]])="Credit Accepted","Win",
   IF(TRIM(Chargebacks[[#This Row],[Status]])="Arbitration","Arbitration",
   "Loss"))</f>
        <v>Loss</v>
      </c>
    </row>
    <row r="195" spans="1:10" x14ac:dyDescent="0.2">
      <c r="A195" s="24" t="s">
        <v>86</v>
      </c>
      <c r="B195" s="8">
        <v>41066137162</v>
      </c>
      <c r="C195" s="7" t="s">
        <v>11</v>
      </c>
      <c r="D195" s="9">
        <v>46350</v>
      </c>
      <c r="E195" s="33">
        <v>102.36</v>
      </c>
      <c r="F195" s="8">
        <v>2027008001760</v>
      </c>
      <c r="G195" s="7" t="s">
        <v>10</v>
      </c>
      <c r="H195" s="85" t="s">
        <v>14</v>
      </c>
      <c r="I195" s="4" t="str">
        <f>TEXT(Chargebacks[[#This Row],[Transaction Date]],"mmm-yy")</f>
        <v>Nov-26</v>
      </c>
      <c r="J195" s="4" t="str">
        <f>IF(TRIM(Chargebacks[[#This Row],[Status]])="Credit Accepted","Win",
   IF(TRIM(Chargebacks[[#This Row],[Status]])="Arbitration","Arbitration",
   "Loss"))</f>
        <v>Win</v>
      </c>
    </row>
    <row r="196" spans="1:10" x14ac:dyDescent="0.2">
      <c r="A196" s="24" t="s">
        <v>87</v>
      </c>
      <c r="B196" s="8">
        <v>120845496361</v>
      </c>
      <c r="C196" s="7" t="s">
        <v>11</v>
      </c>
      <c r="D196" s="9">
        <v>46407</v>
      </c>
      <c r="E196" s="33">
        <v>35</v>
      </c>
      <c r="F196" s="8">
        <v>2027029018520</v>
      </c>
      <c r="G196" s="7" t="s">
        <v>10</v>
      </c>
      <c r="H196" s="85" t="s">
        <v>15</v>
      </c>
      <c r="I196" s="4" t="str">
        <f>TEXT(Chargebacks[[#This Row],[Transaction Date]],"mmm-yy")</f>
        <v>Jan-27</v>
      </c>
      <c r="J196" s="4" t="str">
        <f>IF(TRIM(Chargebacks[[#This Row],[Status]])="Credit Accepted","Win",
   IF(TRIM(Chargebacks[[#This Row],[Status]])="Arbitration","Arbitration",
   "Loss"))</f>
        <v>Loss</v>
      </c>
    </row>
    <row r="197" spans="1:10" x14ac:dyDescent="0.2">
      <c r="A197" s="24" t="s">
        <v>88</v>
      </c>
      <c r="B197" s="8">
        <v>161761046571</v>
      </c>
      <c r="C197" s="7" t="s">
        <v>11</v>
      </c>
      <c r="D197" s="9">
        <v>46347</v>
      </c>
      <c r="E197" s="33">
        <v>55</v>
      </c>
      <c r="F197" s="8">
        <v>2027002001567</v>
      </c>
      <c r="G197" s="7" t="s">
        <v>10</v>
      </c>
      <c r="H197" s="85" t="s">
        <v>14</v>
      </c>
      <c r="I197" s="4" t="str">
        <f>TEXT(Chargebacks[[#This Row],[Transaction Date]],"mmm-yy")</f>
        <v>Nov-26</v>
      </c>
      <c r="J197" s="4" t="str">
        <f>IF(TRIM(Chargebacks[[#This Row],[Status]])="Credit Accepted","Win",
   IF(TRIM(Chargebacks[[#This Row],[Status]])="Arbitration","Arbitration",
   "Loss"))</f>
        <v>Win</v>
      </c>
    </row>
    <row r="198" spans="1:10" x14ac:dyDescent="0.2">
      <c r="A198" s="83" t="s">
        <v>88</v>
      </c>
      <c r="B198" s="11">
        <v>364659552991</v>
      </c>
      <c r="C198" s="10" t="s">
        <v>9</v>
      </c>
      <c r="D198" s="12">
        <v>46361</v>
      </c>
      <c r="E198" s="35">
        <v>77.89</v>
      </c>
      <c r="F198" s="11">
        <v>2027027023492</v>
      </c>
      <c r="G198" s="10" t="s">
        <v>8</v>
      </c>
      <c r="H198" s="86" t="s">
        <v>20</v>
      </c>
      <c r="I198" s="4" t="str">
        <f>TEXT(Chargebacks[[#This Row],[Transaction Date]],"mmm-yy")</f>
        <v>Dec-26</v>
      </c>
      <c r="J198" s="4" t="str">
        <f>IF(TRIM(Chargebacks[[#This Row],[Status]])="Credit Accepted","Win",
   IF(TRIM(Chargebacks[[#This Row],[Status]])="Arbitration","Arbitration",
   "Loss"))</f>
        <v>Loss</v>
      </c>
    </row>
    <row r="199" spans="1:10" x14ac:dyDescent="0.2">
      <c r="A199" s="83" t="s">
        <v>88</v>
      </c>
      <c r="B199" s="11">
        <v>135273526266</v>
      </c>
      <c r="C199" s="10" t="s">
        <v>24</v>
      </c>
      <c r="D199" s="12">
        <v>46361</v>
      </c>
      <c r="E199" s="35">
        <v>55</v>
      </c>
      <c r="F199" s="11">
        <v>2027008028834</v>
      </c>
      <c r="G199" s="10" t="s">
        <v>25</v>
      </c>
      <c r="H199" s="86" t="s">
        <v>20</v>
      </c>
      <c r="I199" s="4" t="str">
        <f>TEXT(Chargebacks[[#This Row],[Transaction Date]],"mmm-yy")</f>
        <v>Dec-26</v>
      </c>
      <c r="J199" s="4" t="str">
        <f>IF(TRIM(Chargebacks[[#This Row],[Status]])="Credit Accepted","Win",
   IF(TRIM(Chargebacks[[#This Row],[Status]])="Arbitration","Arbitration",
   "Loss"))</f>
        <v>Loss</v>
      </c>
    </row>
    <row r="200" spans="1:10" x14ac:dyDescent="0.2">
      <c r="A200" s="83" t="s">
        <v>89</v>
      </c>
      <c r="B200" s="11">
        <v>283197052033</v>
      </c>
      <c r="C200" s="10" t="s">
        <v>9</v>
      </c>
      <c r="D200" s="12">
        <v>46312</v>
      </c>
      <c r="E200" s="35">
        <v>55</v>
      </c>
      <c r="F200" s="11">
        <v>2027003014411</v>
      </c>
      <c r="G200" s="10" t="s">
        <v>8</v>
      </c>
      <c r="H200" s="86" t="s">
        <v>20</v>
      </c>
      <c r="I200" s="4" t="str">
        <f>TEXT(Chargebacks[[#This Row],[Transaction Date]],"mmm-yy")</f>
        <v>Oct-26</v>
      </c>
      <c r="J200" s="4" t="str">
        <f>IF(TRIM(Chargebacks[[#This Row],[Status]])="Credit Accepted","Win",
   IF(TRIM(Chargebacks[[#This Row],[Status]])="Arbitration","Arbitration",
   "Loss"))</f>
        <v>Loss</v>
      </c>
    </row>
    <row r="201" spans="1:10" x14ac:dyDescent="0.2">
      <c r="A201" s="24" t="s">
        <v>89</v>
      </c>
      <c r="B201" s="8">
        <v>132142616933</v>
      </c>
      <c r="C201" s="7" t="s">
        <v>9</v>
      </c>
      <c r="D201" s="9">
        <v>46360</v>
      </c>
      <c r="E201" s="33">
        <v>55</v>
      </c>
      <c r="F201" s="8">
        <v>2027022008953</v>
      </c>
      <c r="G201" s="7" t="s">
        <v>8</v>
      </c>
      <c r="H201" s="85" t="s">
        <v>14</v>
      </c>
      <c r="I201" s="4" t="str">
        <f>TEXT(Chargebacks[[#This Row],[Transaction Date]],"mmm-yy")</f>
        <v>Dec-26</v>
      </c>
      <c r="J201" s="4" t="str">
        <f>IF(TRIM(Chargebacks[[#This Row],[Status]])="Credit Accepted","Win",
   IF(TRIM(Chargebacks[[#This Row],[Status]])="Arbitration","Arbitration",
   "Loss"))</f>
        <v>Win</v>
      </c>
    </row>
    <row r="202" spans="1:10" x14ac:dyDescent="0.2">
      <c r="A202" s="24" t="s">
        <v>89</v>
      </c>
      <c r="B202" s="8">
        <v>993468804099</v>
      </c>
      <c r="C202" s="7" t="s">
        <v>17</v>
      </c>
      <c r="D202" s="9">
        <v>46372</v>
      </c>
      <c r="E202" s="33">
        <v>25</v>
      </c>
      <c r="F202" s="8">
        <v>2027029031236</v>
      </c>
      <c r="G202" s="7" t="s">
        <v>56</v>
      </c>
      <c r="H202" s="85" t="s">
        <v>14</v>
      </c>
      <c r="I202" s="4" t="str">
        <f>TEXT(Chargebacks[[#This Row],[Transaction Date]],"mmm-yy")</f>
        <v>Dec-26</v>
      </c>
      <c r="J202" s="4" t="str">
        <f>IF(TRIM(Chargebacks[[#This Row],[Status]])="Credit Accepted","Win",
   IF(TRIM(Chargebacks[[#This Row],[Status]])="Arbitration","Arbitration",
   "Loss"))</f>
        <v>Win</v>
      </c>
    </row>
    <row r="203" spans="1:10" x14ac:dyDescent="0.2">
      <c r="A203" s="24" t="s">
        <v>90</v>
      </c>
      <c r="B203" s="8">
        <v>80819434878</v>
      </c>
      <c r="C203" s="7" t="s">
        <v>9</v>
      </c>
      <c r="D203" s="9">
        <v>46393</v>
      </c>
      <c r="E203" s="33">
        <v>73.5</v>
      </c>
      <c r="F203" s="8">
        <v>2027020019845</v>
      </c>
      <c r="G203" s="7" t="s">
        <v>8</v>
      </c>
      <c r="H203" s="85" t="s">
        <v>14</v>
      </c>
      <c r="I203" s="4" t="str">
        <f>TEXT(Chargebacks[[#This Row],[Transaction Date]],"mmm-yy")</f>
        <v>Jan-27</v>
      </c>
      <c r="J203" s="4" t="str">
        <f>IF(TRIM(Chargebacks[[#This Row],[Status]])="Credit Accepted","Win",
   IF(TRIM(Chargebacks[[#This Row],[Status]])="Arbitration","Arbitration",
   "Loss"))</f>
        <v>Win</v>
      </c>
    </row>
    <row r="204" spans="1:10" x14ac:dyDescent="0.2">
      <c r="A204" s="24" t="s">
        <v>90</v>
      </c>
      <c r="B204" s="8">
        <v>120756007161</v>
      </c>
      <c r="C204" s="7" t="s">
        <v>9</v>
      </c>
      <c r="D204" s="9">
        <v>46344</v>
      </c>
      <c r="E204" s="33">
        <v>196.6</v>
      </c>
      <c r="F204" s="8">
        <v>2027013023596</v>
      </c>
      <c r="G204" s="7" t="s">
        <v>62</v>
      </c>
      <c r="H204" s="85" t="s">
        <v>14</v>
      </c>
      <c r="I204" s="4" t="str">
        <f>TEXT(Chargebacks[[#This Row],[Transaction Date]],"mmm-yy")</f>
        <v>Nov-26</v>
      </c>
      <c r="J204" s="4" t="str">
        <f>IF(TRIM(Chargebacks[[#This Row],[Status]])="Credit Accepted","Win",
   IF(TRIM(Chargebacks[[#This Row],[Status]])="Arbitration","Arbitration",
   "Loss"))</f>
        <v>Win</v>
      </c>
    </row>
    <row r="205" spans="1:10" x14ac:dyDescent="0.2">
      <c r="A205" s="24" t="s">
        <v>90</v>
      </c>
      <c r="B205" s="8">
        <v>120756024549</v>
      </c>
      <c r="C205" s="7" t="s">
        <v>9</v>
      </c>
      <c r="D205" s="9">
        <v>46344</v>
      </c>
      <c r="E205" s="33">
        <v>196.6</v>
      </c>
      <c r="F205" s="8">
        <v>2027013023595</v>
      </c>
      <c r="G205" s="7" t="s">
        <v>8</v>
      </c>
      <c r="H205" s="85" t="s">
        <v>14</v>
      </c>
      <c r="I205" s="4" t="str">
        <f>TEXT(Chargebacks[[#This Row],[Transaction Date]],"mmm-yy")</f>
        <v>Nov-26</v>
      </c>
      <c r="J205" s="4" t="str">
        <f>IF(TRIM(Chargebacks[[#This Row],[Status]])="Credit Accepted","Win",
   IF(TRIM(Chargebacks[[#This Row],[Status]])="Arbitration","Arbitration",
   "Loss"))</f>
        <v>Win</v>
      </c>
    </row>
    <row r="206" spans="1:10" x14ac:dyDescent="0.2">
      <c r="A206" s="24" t="s">
        <v>90</v>
      </c>
      <c r="B206" s="8">
        <v>120765953557</v>
      </c>
      <c r="C206" s="7" t="s">
        <v>9</v>
      </c>
      <c r="D206" s="9">
        <v>46351</v>
      </c>
      <c r="E206" s="33">
        <v>40</v>
      </c>
      <c r="F206" s="8">
        <v>2027021020417</v>
      </c>
      <c r="G206" s="7" t="s">
        <v>61</v>
      </c>
      <c r="H206" s="85" t="s">
        <v>14</v>
      </c>
      <c r="I206" s="4" t="str">
        <f>TEXT(Chargebacks[[#This Row],[Transaction Date]],"mmm-yy")</f>
        <v>Nov-26</v>
      </c>
      <c r="J206" s="4" t="str">
        <f>IF(TRIM(Chargebacks[[#This Row],[Status]])="Credit Accepted","Win",
   IF(TRIM(Chargebacks[[#This Row],[Status]])="Arbitration","Arbitration",
   "Loss"))</f>
        <v>Win</v>
      </c>
    </row>
    <row r="207" spans="1:10" x14ac:dyDescent="0.2">
      <c r="A207" s="83" t="s">
        <v>90</v>
      </c>
      <c r="B207" s="11">
        <v>120752939727</v>
      </c>
      <c r="C207" s="10" t="s">
        <v>9</v>
      </c>
      <c r="D207" s="12">
        <v>46342</v>
      </c>
      <c r="E207" s="35">
        <v>50</v>
      </c>
      <c r="F207" s="11">
        <v>2027021020427</v>
      </c>
      <c r="G207" s="10" t="s">
        <v>8</v>
      </c>
      <c r="H207" s="86" t="s">
        <v>20</v>
      </c>
      <c r="I207" s="4" t="str">
        <f>TEXT(Chargebacks[[#This Row],[Transaction Date]],"mmm-yy")</f>
        <v>Nov-26</v>
      </c>
      <c r="J207" s="4" t="str">
        <f>IF(TRIM(Chargebacks[[#This Row],[Status]])="Credit Accepted","Win",
   IF(TRIM(Chargebacks[[#This Row],[Status]])="Arbitration","Arbitration",
   "Loss"))</f>
        <v>Loss</v>
      </c>
    </row>
    <row r="208" spans="1:10" x14ac:dyDescent="0.2">
      <c r="A208" s="24" t="s">
        <v>90</v>
      </c>
      <c r="B208" s="8">
        <v>120840691169</v>
      </c>
      <c r="C208" s="7" t="s">
        <v>9</v>
      </c>
      <c r="D208" s="9">
        <v>46038</v>
      </c>
      <c r="E208" s="33">
        <v>50</v>
      </c>
      <c r="F208" s="8">
        <v>2027022008907</v>
      </c>
      <c r="G208" s="7" t="s">
        <v>8</v>
      </c>
      <c r="H208" s="85" t="s">
        <v>14</v>
      </c>
      <c r="I208" s="4" t="str">
        <f>TEXT(Chargebacks[[#This Row],[Transaction Date]],"mmm-yy")</f>
        <v>Jan-26</v>
      </c>
      <c r="J208" s="4" t="str">
        <f>IF(TRIM(Chargebacks[[#This Row],[Status]])="Credit Accepted","Win",
   IF(TRIM(Chargebacks[[#This Row],[Status]])="Arbitration","Arbitration",
   "Loss"))</f>
        <v>Win</v>
      </c>
    </row>
    <row r="209" spans="1:10" x14ac:dyDescent="0.2">
      <c r="A209" s="24" t="s">
        <v>90</v>
      </c>
      <c r="B209" s="8">
        <v>80831738587</v>
      </c>
      <c r="C209" s="7" t="s">
        <v>11</v>
      </c>
      <c r="D209" s="9">
        <v>46401</v>
      </c>
      <c r="E209" s="33">
        <v>63</v>
      </c>
      <c r="F209" s="8">
        <v>2027023011634</v>
      </c>
      <c r="G209" s="7" t="s">
        <v>10</v>
      </c>
      <c r="H209" s="85" t="s">
        <v>15</v>
      </c>
      <c r="I209" s="4" t="str">
        <f>TEXT(Chargebacks[[#This Row],[Transaction Date]],"mmm-yy")</f>
        <v>Jan-27</v>
      </c>
      <c r="J209" s="4" t="str">
        <f>IF(TRIM(Chargebacks[[#This Row],[Status]])="Credit Accepted","Win",
   IF(TRIM(Chargebacks[[#This Row],[Status]])="Arbitration","Arbitration",
   "Loss"))</f>
        <v>Loss</v>
      </c>
    </row>
    <row r="210" spans="1:10" x14ac:dyDescent="0.2">
      <c r="A210" s="24" t="s">
        <v>90</v>
      </c>
      <c r="B210" s="8">
        <v>120815988718</v>
      </c>
      <c r="C210" s="7" t="s">
        <v>9</v>
      </c>
      <c r="D210" s="9">
        <v>46376</v>
      </c>
      <c r="E210" s="33">
        <v>50</v>
      </c>
      <c r="F210" s="8">
        <v>2027027023488</v>
      </c>
      <c r="G210" s="7" t="s">
        <v>8</v>
      </c>
      <c r="H210" s="85" t="s">
        <v>14</v>
      </c>
      <c r="I210" s="4" t="str">
        <f>TEXT(Chargebacks[[#This Row],[Transaction Date]],"mmm-yy")</f>
        <v>Dec-26</v>
      </c>
      <c r="J210" s="4" t="str">
        <f>IF(TRIM(Chargebacks[[#This Row],[Status]])="Credit Accepted","Win",
   IF(TRIM(Chargebacks[[#This Row],[Status]])="Arbitration","Arbitration",
   "Loss"))</f>
        <v>Win</v>
      </c>
    </row>
    <row r="211" spans="1:10" x14ac:dyDescent="0.2">
      <c r="A211" s="24" t="s">
        <v>90</v>
      </c>
      <c r="B211" s="8">
        <v>120842018934</v>
      </c>
      <c r="C211" s="7" t="s">
        <v>11</v>
      </c>
      <c r="D211" s="9">
        <v>46404</v>
      </c>
      <c r="E211" s="33">
        <v>52.5</v>
      </c>
      <c r="F211" s="8">
        <v>2027027023527</v>
      </c>
      <c r="G211" s="7" t="s">
        <v>10</v>
      </c>
      <c r="H211" s="85" t="s">
        <v>14</v>
      </c>
      <c r="I211" s="4" t="str">
        <f>TEXT(Chargebacks[[#This Row],[Transaction Date]],"mmm-yy")</f>
        <v>Jan-27</v>
      </c>
      <c r="J211" s="4" t="str">
        <f>IF(TRIM(Chargebacks[[#This Row],[Status]])="Credit Accepted","Win",
   IF(TRIM(Chargebacks[[#This Row],[Status]])="Arbitration","Arbitration",
   "Loss"))</f>
        <v>Win</v>
      </c>
    </row>
    <row r="212" spans="1:10" x14ac:dyDescent="0.2">
      <c r="A212" s="83" t="s">
        <v>90</v>
      </c>
      <c r="B212" s="11">
        <v>120815993911</v>
      </c>
      <c r="C212" s="10" t="s">
        <v>9</v>
      </c>
      <c r="D212" s="12">
        <v>46386</v>
      </c>
      <c r="E212" s="35">
        <v>250</v>
      </c>
      <c r="F212" s="11">
        <v>2027027023487</v>
      </c>
      <c r="G212" s="10" t="s">
        <v>8</v>
      </c>
      <c r="H212" s="86" t="s">
        <v>20</v>
      </c>
      <c r="I212" s="4" t="str">
        <f>TEXT(Chargebacks[[#This Row],[Transaction Date]],"mmm-yy")</f>
        <v>Dec-26</v>
      </c>
      <c r="J212" s="4" t="str">
        <f>IF(TRIM(Chargebacks[[#This Row],[Status]])="Credit Accepted","Win",
   IF(TRIM(Chargebacks[[#This Row],[Status]])="Arbitration","Arbitration",
   "Loss"))</f>
        <v>Loss</v>
      </c>
    </row>
    <row r="213" spans="1:10" x14ac:dyDescent="0.2">
      <c r="A213" s="24" t="s">
        <v>90</v>
      </c>
      <c r="B213" s="8">
        <v>120846969156</v>
      </c>
      <c r="C213" s="7" t="s">
        <v>9</v>
      </c>
      <c r="D213" s="9">
        <v>46408</v>
      </c>
      <c r="E213" s="33">
        <v>30</v>
      </c>
      <c r="F213" s="8">
        <v>2027028027507</v>
      </c>
      <c r="G213" s="7" t="s">
        <v>8</v>
      </c>
      <c r="H213" s="85" t="s">
        <v>14</v>
      </c>
      <c r="I213" s="4" t="str">
        <f>TEXT(Chargebacks[[#This Row],[Transaction Date]],"mmm-yy")</f>
        <v>Jan-27</v>
      </c>
      <c r="J213" s="4" t="str">
        <f>IF(TRIM(Chargebacks[[#This Row],[Status]])="Credit Accepted","Win",
   IF(TRIM(Chargebacks[[#This Row],[Status]])="Arbitration","Arbitration",
   "Loss"))</f>
        <v>Win</v>
      </c>
    </row>
    <row r="214" spans="1:10" x14ac:dyDescent="0.2">
      <c r="A214" s="24" t="s">
        <v>90</v>
      </c>
      <c r="B214" s="8">
        <v>120843056282</v>
      </c>
      <c r="C214" s="7" t="s">
        <v>17</v>
      </c>
      <c r="D214" s="9">
        <v>46404</v>
      </c>
      <c r="E214" s="33">
        <v>73.5</v>
      </c>
      <c r="F214" s="8">
        <v>2027029030196</v>
      </c>
      <c r="G214" s="7" t="s">
        <v>38</v>
      </c>
      <c r="H214" s="85" t="s">
        <v>14</v>
      </c>
      <c r="I214" s="4" t="str">
        <f>TEXT(Chargebacks[[#This Row],[Transaction Date]],"mmm-yy")</f>
        <v>Jan-27</v>
      </c>
      <c r="J214" s="4" t="str">
        <f>IF(TRIM(Chargebacks[[#This Row],[Status]])="Credit Accepted","Win",
   IF(TRIM(Chargebacks[[#This Row],[Status]])="Arbitration","Arbitration",
   "Loss"))</f>
        <v>Win</v>
      </c>
    </row>
    <row r="215" spans="1:10" x14ac:dyDescent="0.2">
      <c r="A215" s="24" t="s">
        <v>90</v>
      </c>
      <c r="B215" s="8">
        <v>120829534718</v>
      </c>
      <c r="C215" s="7" t="s">
        <v>9</v>
      </c>
      <c r="D215" s="9">
        <v>46395</v>
      </c>
      <c r="E215" s="33">
        <v>52.5</v>
      </c>
      <c r="F215" s="8">
        <v>2027028027508</v>
      </c>
      <c r="G215" s="7" t="s">
        <v>8</v>
      </c>
      <c r="H215" s="85" t="s">
        <v>14</v>
      </c>
      <c r="I215" s="4" t="str">
        <f>TEXT(Chargebacks[[#This Row],[Transaction Date]],"mmm-yy")</f>
        <v>Jan-27</v>
      </c>
      <c r="J215" s="4" t="str">
        <f>IF(TRIM(Chargebacks[[#This Row],[Status]])="Credit Accepted","Win",
   IF(TRIM(Chargebacks[[#This Row],[Status]])="Arbitration","Arbitration",
   "Loss"))</f>
        <v>Win</v>
      </c>
    </row>
    <row r="216" spans="1:10" x14ac:dyDescent="0.2">
      <c r="A216" s="24" t="s">
        <v>90</v>
      </c>
      <c r="B216" s="8">
        <v>120794293009</v>
      </c>
      <c r="C216" s="7" t="s">
        <v>22</v>
      </c>
      <c r="D216" s="9">
        <v>46369</v>
      </c>
      <c r="E216" s="33">
        <v>115.5</v>
      </c>
      <c r="F216" s="8">
        <v>2027014038249</v>
      </c>
      <c r="G216" s="7" t="s">
        <v>10</v>
      </c>
      <c r="H216" s="85" t="s">
        <v>15</v>
      </c>
      <c r="I216" s="4" t="str">
        <f>TEXT(Chargebacks[[#This Row],[Transaction Date]],"mmm-yy")</f>
        <v>Dec-26</v>
      </c>
      <c r="J216" s="4" t="str">
        <f>IF(TRIM(Chargebacks[[#This Row],[Status]])="Credit Accepted","Win",
   IF(TRIM(Chargebacks[[#This Row],[Status]])="Arbitration","Arbitration",
   "Loss"))</f>
        <v>Loss</v>
      </c>
    </row>
    <row r="217" spans="1:10" x14ac:dyDescent="0.2">
      <c r="A217" s="83" t="s">
        <v>90</v>
      </c>
      <c r="B217" s="11">
        <v>120746791082</v>
      </c>
      <c r="C217" s="10" t="s">
        <v>9</v>
      </c>
      <c r="D217" s="12">
        <v>46338</v>
      </c>
      <c r="E217" s="35">
        <v>105</v>
      </c>
      <c r="F217" s="11">
        <v>2027010022933</v>
      </c>
      <c r="G217" s="10" t="s">
        <v>35</v>
      </c>
      <c r="H217" s="86" t="s">
        <v>20</v>
      </c>
      <c r="I217" s="4" t="str">
        <f>TEXT(Chargebacks[[#This Row],[Transaction Date]],"mmm-yy")</f>
        <v>Nov-26</v>
      </c>
      <c r="J217" s="4" t="str">
        <f>IF(TRIM(Chargebacks[[#This Row],[Status]])="Credit Accepted","Win",
   IF(TRIM(Chargebacks[[#This Row],[Status]])="Arbitration","Arbitration",
   "Loss"))</f>
        <v>Loss</v>
      </c>
    </row>
    <row r="218" spans="1:10" x14ac:dyDescent="0.2">
      <c r="A218" s="24" t="s">
        <v>90</v>
      </c>
      <c r="B218" s="8">
        <v>120759116413</v>
      </c>
      <c r="C218" s="7" t="s">
        <v>9</v>
      </c>
      <c r="D218" s="9">
        <v>46346</v>
      </c>
      <c r="E218" s="33">
        <v>52.5</v>
      </c>
      <c r="F218" s="8">
        <v>2027015011376</v>
      </c>
      <c r="G218" s="7" t="s">
        <v>8</v>
      </c>
      <c r="H218" s="85" t="s">
        <v>14</v>
      </c>
      <c r="I218" s="4" t="str">
        <f>TEXT(Chargebacks[[#This Row],[Transaction Date]],"mmm-yy")</f>
        <v>Nov-26</v>
      </c>
      <c r="J218" s="4" t="str">
        <f>IF(TRIM(Chargebacks[[#This Row],[Status]])="Credit Accepted","Win",
   IF(TRIM(Chargebacks[[#This Row],[Status]])="Arbitration","Arbitration",
   "Loss"))</f>
        <v>Win</v>
      </c>
    </row>
    <row r="219" spans="1:10" x14ac:dyDescent="0.2">
      <c r="A219" s="24" t="s">
        <v>90</v>
      </c>
      <c r="B219" s="8">
        <v>120741670136</v>
      </c>
      <c r="C219" s="7" t="s">
        <v>9</v>
      </c>
      <c r="D219" s="9">
        <v>46334</v>
      </c>
      <c r="E219" s="33">
        <v>100</v>
      </c>
      <c r="F219" s="8">
        <v>2027014024859</v>
      </c>
      <c r="G219" s="7" t="s">
        <v>8</v>
      </c>
      <c r="H219" s="85" t="s">
        <v>14</v>
      </c>
      <c r="I219" s="4" t="str">
        <f>TEXT(Chargebacks[[#This Row],[Transaction Date]],"mmm-yy")</f>
        <v>Nov-26</v>
      </c>
      <c r="J219" s="4" t="str">
        <f>IF(TRIM(Chargebacks[[#This Row],[Status]])="Credit Accepted","Win",
   IF(TRIM(Chargebacks[[#This Row],[Status]])="Arbitration","Arbitration",
   "Loss"))</f>
        <v>Win</v>
      </c>
    </row>
    <row r="220" spans="1:10" x14ac:dyDescent="0.2">
      <c r="A220" s="24" t="s">
        <v>90</v>
      </c>
      <c r="B220" s="8">
        <v>120779663456</v>
      </c>
      <c r="C220" s="7" t="s">
        <v>9</v>
      </c>
      <c r="D220" s="9">
        <v>46359</v>
      </c>
      <c r="E220" s="33">
        <v>110</v>
      </c>
      <c r="F220" s="8">
        <v>2027014025145</v>
      </c>
      <c r="G220" s="7" t="s">
        <v>8</v>
      </c>
      <c r="H220" s="85" t="s">
        <v>14</v>
      </c>
      <c r="I220" s="4" t="str">
        <f>TEXT(Chargebacks[[#This Row],[Transaction Date]],"mmm-yy")</f>
        <v>Dec-26</v>
      </c>
      <c r="J220" s="4" t="str">
        <f>IF(TRIM(Chargebacks[[#This Row],[Status]])="Credit Accepted","Win",
   IF(TRIM(Chargebacks[[#This Row],[Status]])="Arbitration","Arbitration",
   "Loss"))</f>
        <v>Win</v>
      </c>
    </row>
    <row r="221" spans="1:10" x14ac:dyDescent="0.2">
      <c r="A221" s="24" t="s">
        <v>90</v>
      </c>
      <c r="B221" s="8">
        <v>120846588554</v>
      </c>
      <c r="C221" s="7" t="s">
        <v>11</v>
      </c>
      <c r="D221" s="9">
        <v>46408</v>
      </c>
      <c r="E221" s="33">
        <v>30</v>
      </c>
      <c r="F221" s="8">
        <v>2027030001551</v>
      </c>
      <c r="G221" s="7" t="s">
        <v>8</v>
      </c>
      <c r="H221" s="85" t="s">
        <v>14</v>
      </c>
      <c r="I221" s="4" t="str">
        <f>TEXT(Chargebacks[[#This Row],[Transaction Date]],"mmm-yy")</f>
        <v>Jan-27</v>
      </c>
      <c r="J221" s="4" t="str">
        <f>IF(TRIM(Chargebacks[[#This Row],[Status]])="Credit Accepted","Win",
   IF(TRIM(Chargebacks[[#This Row],[Status]])="Arbitration","Arbitration",
   "Loss"))</f>
        <v>Win</v>
      </c>
    </row>
    <row r="222" spans="1:10" x14ac:dyDescent="0.2">
      <c r="A222" s="24" t="s">
        <v>91</v>
      </c>
      <c r="B222" s="8">
        <v>120767506369</v>
      </c>
      <c r="C222" s="7" t="s">
        <v>9</v>
      </c>
      <c r="D222" s="9">
        <v>46352</v>
      </c>
      <c r="E222" s="33">
        <v>56.74</v>
      </c>
      <c r="F222" s="8">
        <v>2026366015339</v>
      </c>
      <c r="G222" s="7" t="s">
        <v>8</v>
      </c>
      <c r="H222" s="85" t="s">
        <v>14</v>
      </c>
      <c r="I222" s="4" t="str">
        <f>TEXT(Chargebacks[[#This Row],[Transaction Date]],"mmm-yy")</f>
        <v>Nov-26</v>
      </c>
      <c r="J222" s="4" t="str">
        <f>IF(TRIM(Chargebacks[[#This Row],[Status]])="Credit Accepted","Win",
   IF(TRIM(Chargebacks[[#This Row],[Status]])="Arbitration","Arbitration",
   "Loss"))</f>
        <v>Win</v>
      </c>
    </row>
    <row r="223" spans="1:10" x14ac:dyDescent="0.2">
      <c r="A223" s="24" t="s">
        <v>91</v>
      </c>
      <c r="B223" s="8">
        <v>120760777094</v>
      </c>
      <c r="C223" s="7" t="s">
        <v>11</v>
      </c>
      <c r="D223" s="9">
        <v>46347</v>
      </c>
      <c r="E223" s="33">
        <v>24</v>
      </c>
      <c r="F223" s="8">
        <v>2026366015608</v>
      </c>
      <c r="G223" s="7" t="s">
        <v>10</v>
      </c>
      <c r="H223" s="85" t="s">
        <v>14</v>
      </c>
      <c r="I223" s="4" t="str">
        <f>TEXT(Chargebacks[[#This Row],[Transaction Date]],"mmm-yy")</f>
        <v>Nov-26</v>
      </c>
      <c r="J223" s="4" t="str">
        <f>IF(TRIM(Chargebacks[[#This Row],[Status]])="Credit Accepted","Win",
   IF(TRIM(Chargebacks[[#This Row],[Status]])="Arbitration","Arbitration",
   "Loss"))</f>
        <v>Win</v>
      </c>
    </row>
    <row r="224" spans="1:10" x14ac:dyDescent="0.2">
      <c r="A224" s="82" t="s">
        <v>91</v>
      </c>
      <c r="B224" s="14">
        <v>120806111333</v>
      </c>
      <c r="C224" s="13" t="s">
        <v>13</v>
      </c>
      <c r="D224" s="15">
        <v>46377</v>
      </c>
      <c r="E224" s="34">
        <v>51.99</v>
      </c>
      <c r="F224" s="14">
        <v>2026366015612</v>
      </c>
      <c r="G224" s="13" t="s">
        <v>12</v>
      </c>
      <c r="H224" s="84" t="s">
        <v>21</v>
      </c>
      <c r="I224" s="4" t="str">
        <f>TEXT(Chargebacks[[#This Row],[Transaction Date]],"mmm-yy")</f>
        <v>Dec-26</v>
      </c>
      <c r="J224" s="4" t="str">
        <f>IF(TRIM(Chargebacks[[#This Row],[Status]])="Credit Accepted","Win",
   IF(TRIM(Chargebacks[[#This Row],[Status]])="Arbitration","Arbitration",
   "Loss"))</f>
        <v>Arbitration</v>
      </c>
    </row>
    <row r="225" spans="1:10" x14ac:dyDescent="0.2">
      <c r="A225" s="24" t="s">
        <v>91</v>
      </c>
      <c r="B225" s="8">
        <v>120800827089</v>
      </c>
      <c r="C225" s="7" t="s">
        <v>11</v>
      </c>
      <c r="D225" s="9">
        <v>46373</v>
      </c>
      <c r="E225" s="33">
        <v>60</v>
      </c>
      <c r="F225" s="8">
        <v>2027006007069</v>
      </c>
      <c r="G225" s="7" t="s">
        <v>45</v>
      </c>
      <c r="H225" s="85" t="s">
        <v>14</v>
      </c>
      <c r="I225" s="4" t="str">
        <f>TEXT(Chargebacks[[#This Row],[Transaction Date]],"mmm-yy")</f>
        <v>Dec-26</v>
      </c>
      <c r="J225" s="4" t="str">
        <f>IF(TRIM(Chargebacks[[#This Row],[Status]])="Credit Accepted","Win",
   IF(TRIM(Chargebacks[[#This Row],[Status]])="Arbitration","Arbitration",
   "Loss"))</f>
        <v>Win</v>
      </c>
    </row>
    <row r="226" spans="1:10" x14ac:dyDescent="0.2">
      <c r="A226" s="24" t="s">
        <v>91</v>
      </c>
      <c r="B226" s="8">
        <v>120794789902</v>
      </c>
      <c r="C226" s="7" t="s">
        <v>9</v>
      </c>
      <c r="D226" s="9">
        <v>46369</v>
      </c>
      <c r="E226" s="33">
        <v>60</v>
      </c>
      <c r="F226" s="8">
        <v>2027006006939</v>
      </c>
      <c r="G226" s="7" t="s">
        <v>8</v>
      </c>
      <c r="H226" s="85" t="s">
        <v>15</v>
      </c>
      <c r="I226" s="4" t="str">
        <f>TEXT(Chargebacks[[#This Row],[Transaction Date]],"mmm-yy")</f>
        <v>Dec-26</v>
      </c>
      <c r="J226" s="4" t="str">
        <f>IF(TRIM(Chargebacks[[#This Row],[Status]])="Credit Accepted","Win",
   IF(TRIM(Chargebacks[[#This Row],[Status]])="Arbitration","Arbitration",
   "Loss"))</f>
        <v>Loss</v>
      </c>
    </row>
    <row r="227" spans="1:10" x14ac:dyDescent="0.2">
      <c r="A227" s="24" t="s">
        <v>91</v>
      </c>
      <c r="B227" s="8">
        <v>120770058322</v>
      </c>
      <c r="C227" s="7" t="s">
        <v>9</v>
      </c>
      <c r="D227" s="9">
        <v>46354</v>
      </c>
      <c r="E227" s="33">
        <v>100</v>
      </c>
      <c r="F227" s="8">
        <v>2027007021589</v>
      </c>
      <c r="G227" s="7" t="s">
        <v>8</v>
      </c>
      <c r="H227" s="85" t="s">
        <v>14</v>
      </c>
      <c r="I227" s="4" t="str">
        <f>TEXT(Chargebacks[[#This Row],[Transaction Date]],"mmm-yy")</f>
        <v>Nov-26</v>
      </c>
      <c r="J227" s="4" t="str">
        <f>IF(TRIM(Chargebacks[[#This Row],[Status]])="Credit Accepted","Win",
   IF(TRIM(Chargebacks[[#This Row],[Status]])="Arbitration","Arbitration",
   "Loss"))</f>
        <v>Win</v>
      </c>
    </row>
    <row r="228" spans="1:10" x14ac:dyDescent="0.2">
      <c r="A228" s="82" t="s">
        <v>91</v>
      </c>
      <c r="B228" s="14">
        <v>80708131029</v>
      </c>
      <c r="C228" s="13" t="s">
        <v>11</v>
      </c>
      <c r="D228" s="15">
        <v>46327</v>
      </c>
      <c r="E228" s="34">
        <v>55</v>
      </c>
      <c r="F228" s="14">
        <v>2027007024678</v>
      </c>
      <c r="G228" s="13" t="s">
        <v>10</v>
      </c>
      <c r="H228" s="84" t="s">
        <v>21</v>
      </c>
      <c r="I228" s="4" t="str">
        <f>TEXT(Chargebacks[[#This Row],[Transaction Date]],"mmm-yy")</f>
        <v>Nov-26</v>
      </c>
      <c r="J228" s="4" t="str">
        <f>IF(TRIM(Chargebacks[[#This Row],[Status]])="Credit Accepted","Win",
   IF(TRIM(Chargebacks[[#This Row],[Status]])="Arbitration","Arbitration",
   "Loss"))</f>
        <v>Arbitration</v>
      </c>
    </row>
    <row r="229" spans="1:10" x14ac:dyDescent="0.2">
      <c r="A229" s="82" t="s">
        <v>91</v>
      </c>
      <c r="B229" s="14">
        <v>120765875101</v>
      </c>
      <c r="C229" s="13" t="s">
        <v>9</v>
      </c>
      <c r="D229" s="15">
        <v>46351</v>
      </c>
      <c r="E229" s="34">
        <v>120</v>
      </c>
      <c r="F229" s="14">
        <v>2027002001403</v>
      </c>
      <c r="G229" s="13" t="s">
        <v>16</v>
      </c>
      <c r="H229" s="84" t="s">
        <v>21</v>
      </c>
      <c r="I229" s="4" t="str">
        <f>TEXT(Chargebacks[[#This Row],[Transaction Date]],"mmm-yy")</f>
        <v>Nov-26</v>
      </c>
      <c r="J229" s="4" t="str">
        <f>IF(TRIM(Chargebacks[[#This Row],[Status]])="Credit Accepted","Win",
   IF(TRIM(Chargebacks[[#This Row],[Status]])="Arbitration","Arbitration",
   "Loss"))</f>
        <v>Arbitration</v>
      </c>
    </row>
    <row r="230" spans="1:10" x14ac:dyDescent="0.2">
      <c r="A230" s="82" t="s">
        <v>91</v>
      </c>
      <c r="B230" s="14">
        <v>120785133269</v>
      </c>
      <c r="C230" s="13" t="s">
        <v>11</v>
      </c>
      <c r="D230" s="15">
        <v>46362</v>
      </c>
      <c r="E230" s="34">
        <v>60</v>
      </c>
      <c r="F230" s="14">
        <v>2027017020354</v>
      </c>
      <c r="G230" s="13" t="s">
        <v>10</v>
      </c>
      <c r="H230" s="84" t="s">
        <v>21</v>
      </c>
      <c r="I230" s="4" t="str">
        <f>TEXT(Chargebacks[[#This Row],[Transaction Date]],"mmm-yy")</f>
        <v>Dec-26</v>
      </c>
      <c r="J230" s="4" t="str">
        <f>IF(TRIM(Chargebacks[[#This Row],[Status]])="Credit Accepted","Win",
   IF(TRIM(Chargebacks[[#This Row],[Status]])="Arbitration","Arbitration",
   "Loss"))</f>
        <v>Arbitration</v>
      </c>
    </row>
    <row r="231" spans="1:10" x14ac:dyDescent="0.2">
      <c r="A231" s="83" t="s">
        <v>91</v>
      </c>
      <c r="B231" s="11">
        <v>120787124945</v>
      </c>
      <c r="C231" s="10" t="s">
        <v>9</v>
      </c>
      <c r="D231" s="12">
        <v>46364</v>
      </c>
      <c r="E231" s="35">
        <v>150</v>
      </c>
      <c r="F231" s="11">
        <v>2027020019841</v>
      </c>
      <c r="G231" s="10" t="s">
        <v>8</v>
      </c>
      <c r="H231" s="86" t="s">
        <v>20</v>
      </c>
      <c r="I231" s="4" t="str">
        <f>TEXT(Chargebacks[[#This Row],[Transaction Date]],"mmm-yy")</f>
        <v>Dec-26</v>
      </c>
      <c r="J231" s="4" t="str">
        <f>IF(TRIM(Chargebacks[[#This Row],[Status]])="Credit Accepted","Win",
   IF(TRIM(Chargebacks[[#This Row],[Status]])="Arbitration","Arbitration",
   "Loss"))</f>
        <v>Loss</v>
      </c>
    </row>
    <row r="232" spans="1:10" x14ac:dyDescent="0.2">
      <c r="A232" s="24" t="s">
        <v>91</v>
      </c>
      <c r="B232" s="8">
        <v>120806662702</v>
      </c>
      <c r="C232" s="7" t="s">
        <v>9</v>
      </c>
      <c r="D232" s="9">
        <v>46377</v>
      </c>
      <c r="E232" s="33">
        <v>30</v>
      </c>
      <c r="F232" s="8">
        <v>2027020019840</v>
      </c>
      <c r="G232" s="7" t="s">
        <v>8</v>
      </c>
      <c r="H232" s="85" t="s">
        <v>14</v>
      </c>
      <c r="I232" s="4" t="str">
        <f>TEXT(Chargebacks[[#This Row],[Transaction Date]],"mmm-yy")</f>
        <v>Dec-26</v>
      </c>
      <c r="J232" s="4" t="str">
        <f>IF(TRIM(Chargebacks[[#This Row],[Status]])="Credit Accepted","Win",
   IF(TRIM(Chargebacks[[#This Row],[Status]])="Arbitration","Arbitration",
   "Loss"))</f>
        <v>Win</v>
      </c>
    </row>
    <row r="233" spans="1:10" x14ac:dyDescent="0.2">
      <c r="A233" s="82" t="s">
        <v>91</v>
      </c>
      <c r="B233" s="14">
        <v>120763532074</v>
      </c>
      <c r="C233" s="13" t="s">
        <v>11</v>
      </c>
      <c r="D233" s="15">
        <v>46349</v>
      </c>
      <c r="E233" s="34">
        <v>105</v>
      </c>
      <c r="F233" s="14">
        <v>2027020019954</v>
      </c>
      <c r="G233" s="13" t="s">
        <v>10</v>
      </c>
      <c r="H233" s="84" t="s">
        <v>21</v>
      </c>
      <c r="I233" s="4" t="str">
        <f>TEXT(Chargebacks[[#This Row],[Transaction Date]],"mmm-yy")</f>
        <v>Nov-26</v>
      </c>
      <c r="J233" s="4" t="str">
        <f>IF(TRIM(Chargebacks[[#This Row],[Status]])="Credit Accepted","Win",
   IF(TRIM(Chargebacks[[#This Row],[Status]])="Arbitration","Arbitration",
   "Loss"))</f>
        <v>Arbitration</v>
      </c>
    </row>
    <row r="234" spans="1:10" x14ac:dyDescent="0.2">
      <c r="A234" s="82" t="s">
        <v>91</v>
      </c>
      <c r="B234" s="14">
        <v>120763542119</v>
      </c>
      <c r="C234" s="13" t="s">
        <v>11</v>
      </c>
      <c r="D234" s="15">
        <v>46349</v>
      </c>
      <c r="E234" s="34">
        <v>52.5</v>
      </c>
      <c r="F234" s="14">
        <v>2027020019955</v>
      </c>
      <c r="G234" s="13" t="s">
        <v>10</v>
      </c>
      <c r="H234" s="84" t="s">
        <v>21</v>
      </c>
      <c r="I234" s="4" t="str">
        <f>TEXT(Chargebacks[[#This Row],[Transaction Date]],"mmm-yy")</f>
        <v>Nov-26</v>
      </c>
      <c r="J234" s="4" t="str">
        <f>IF(TRIM(Chargebacks[[#This Row],[Status]])="Credit Accepted","Win",
   IF(TRIM(Chargebacks[[#This Row],[Status]])="Arbitration","Arbitration",
   "Loss"))</f>
        <v>Arbitration</v>
      </c>
    </row>
    <row r="235" spans="1:10" x14ac:dyDescent="0.2">
      <c r="A235" s="24" t="s">
        <v>91</v>
      </c>
      <c r="B235" s="8">
        <v>120781440725</v>
      </c>
      <c r="C235" s="7" t="s">
        <v>9</v>
      </c>
      <c r="D235" s="9">
        <v>46360</v>
      </c>
      <c r="E235" s="33">
        <v>20</v>
      </c>
      <c r="F235" s="8">
        <v>2027021020187</v>
      </c>
      <c r="G235" s="7" t="s">
        <v>8</v>
      </c>
      <c r="H235" s="85" t="s">
        <v>14</v>
      </c>
      <c r="I235" s="4" t="str">
        <f>TEXT(Chargebacks[[#This Row],[Transaction Date]],"mmm-yy")</f>
        <v>Dec-26</v>
      </c>
      <c r="J235" s="4" t="str">
        <f>IF(TRIM(Chargebacks[[#This Row],[Status]])="Credit Accepted","Win",
   IF(TRIM(Chargebacks[[#This Row],[Status]])="Arbitration","Arbitration",
   "Loss"))</f>
        <v>Win</v>
      </c>
    </row>
    <row r="236" spans="1:10" x14ac:dyDescent="0.2">
      <c r="A236" s="24" t="s">
        <v>91</v>
      </c>
      <c r="B236" s="8">
        <v>120779774894</v>
      </c>
      <c r="C236" s="7" t="s">
        <v>11</v>
      </c>
      <c r="D236" s="9">
        <v>46359</v>
      </c>
      <c r="E236" s="33">
        <v>60</v>
      </c>
      <c r="F236" s="8">
        <v>2027023011637</v>
      </c>
      <c r="G236" s="7" t="s">
        <v>10</v>
      </c>
      <c r="H236" s="85" t="s">
        <v>14</v>
      </c>
      <c r="I236" s="4" t="str">
        <f>TEXT(Chargebacks[[#This Row],[Transaction Date]],"mmm-yy")</f>
        <v>Dec-26</v>
      </c>
      <c r="J236" s="4" t="str">
        <f>IF(TRIM(Chargebacks[[#This Row],[Status]])="Credit Accepted","Win",
   IF(TRIM(Chargebacks[[#This Row],[Status]])="Arbitration","Arbitration",
   "Loss"))</f>
        <v>Win</v>
      </c>
    </row>
    <row r="237" spans="1:10" x14ac:dyDescent="0.2">
      <c r="A237" s="24" t="s">
        <v>91</v>
      </c>
      <c r="B237" s="8">
        <v>120790507966</v>
      </c>
      <c r="C237" s="7" t="s">
        <v>11</v>
      </c>
      <c r="D237" s="9">
        <v>46366</v>
      </c>
      <c r="E237" s="33">
        <v>120</v>
      </c>
      <c r="F237" s="8">
        <v>2027023011638</v>
      </c>
      <c r="G237" s="7" t="s">
        <v>10</v>
      </c>
      <c r="H237" s="85" t="s">
        <v>14</v>
      </c>
      <c r="I237" s="4" t="str">
        <f>TEXT(Chargebacks[[#This Row],[Transaction Date]],"mmm-yy")</f>
        <v>Dec-26</v>
      </c>
      <c r="J237" s="4" t="str">
        <f>IF(TRIM(Chargebacks[[#This Row],[Status]])="Credit Accepted","Win",
   IF(TRIM(Chargebacks[[#This Row],[Status]])="Arbitration","Arbitration",
   "Loss"))</f>
        <v>Win</v>
      </c>
    </row>
    <row r="238" spans="1:10" x14ac:dyDescent="0.2">
      <c r="A238" s="24" t="s">
        <v>91</v>
      </c>
      <c r="B238" s="8">
        <v>120710594825</v>
      </c>
      <c r="C238" s="7" t="s">
        <v>11</v>
      </c>
      <c r="D238" s="9">
        <v>46316</v>
      </c>
      <c r="E238" s="33">
        <v>29.39</v>
      </c>
      <c r="F238" s="8">
        <v>2027023011630</v>
      </c>
      <c r="G238" s="7" t="s">
        <v>10</v>
      </c>
      <c r="H238" s="85" t="s">
        <v>14</v>
      </c>
      <c r="I238" s="4" t="str">
        <f>TEXT(Chargebacks[[#This Row],[Transaction Date]],"mmm-yy")</f>
        <v>Oct-26</v>
      </c>
      <c r="J238" s="4" t="str">
        <f>IF(TRIM(Chargebacks[[#This Row],[Status]])="Credit Accepted","Win",
   IF(TRIM(Chargebacks[[#This Row],[Status]])="Arbitration","Arbitration",
   "Loss"))</f>
        <v>Win</v>
      </c>
    </row>
    <row r="239" spans="1:10" x14ac:dyDescent="0.2">
      <c r="A239" s="83" t="s">
        <v>91</v>
      </c>
      <c r="B239" s="11">
        <v>120746839277</v>
      </c>
      <c r="C239" s="10" t="s">
        <v>9</v>
      </c>
      <c r="D239" s="12">
        <v>46338</v>
      </c>
      <c r="E239" s="35">
        <v>50</v>
      </c>
      <c r="F239" s="11">
        <v>2027022008896</v>
      </c>
      <c r="G239" s="10" t="s">
        <v>8</v>
      </c>
      <c r="H239" s="86" t="s">
        <v>20</v>
      </c>
      <c r="I239" s="4" t="str">
        <f>TEXT(Chargebacks[[#This Row],[Transaction Date]],"mmm-yy")</f>
        <v>Nov-26</v>
      </c>
      <c r="J239" s="4" t="str">
        <f>IF(TRIM(Chargebacks[[#This Row],[Status]])="Credit Accepted","Win",
   IF(TRIM(Chargebacks[[#This Row],[Status]])="Arbitration","Arbitration",
   "Loss"))</f>
        <v>Loss</v>
      </c>
    </row>
    <row r="240" spans="1:10" x14ac:dyDescent="0.2">
      <c r="A240" s="83" t="s">
        <v>91</v>
      </c>
      <c r="B240" s="11">
        <v>120712554207</v>
      </c>
      <c r="C240" s="10" t="s">
        <v>9</v>
      </c>
      <c r="D240" s="12">
        <v>46317</v>
      </c>
      <c r="E240" s="35">
        <v>29.39</v>
      </c>
      <c r="F240" s="11">
        <v>2027010023087</v>
      </c>
      <c r="G240" s="10" t="s">
        <v>8</v>
      </c>
      <c r="H240" s="86" t="s">
        <v>20</v>
      </c>
      <c r="I240" s="4" t="str">
        <f>TEXT(Chargebacks[[#This Row],[Transaction Date]],"mmm-yy")</f>
        <v>Oct-26</v>
      </c>
      <c r="J240" s="4" t="str">
        <f>IF(TRIM(Chargebacks[[#This Row],[Status]])="Credit Accepted","Win",
   IF(TRIM(Chargebacks[[#This Row],[Status]])="Arbitration","Arbitration",
   "Loss"))</f>
        <v>Loss</v>
      </c>
    </row>
    <row r="241" spans="1:10" x14ac:dyDescent="0.2">
      <c r="A241" s="24" t="s">
        <v>91</v>
      </c>
      <c r="B241" s="8">
        <v>80794156048</v>
      </c>
      <c r="C241" s="7" t="s">
        <v>17</v>
      </c>
      <c r="D241" s="9">
        <v>46376</v>
      </c>
      <c r="E241" s="33">
        <v>42</v>
      </c>
      <c r="F241" s="8">
        <v>2027024035587</v>
      </c>
      <c r="G241" s="7" t="s">
        <v>61</v>
      </c>
      <c r="H241" s="85" t="s">
        <v>14</v>
      </c>
      <c r="I241" s="4" t="str">
        <f>TEXT(Chargebacks[[#This Row],[Transaction Date]],"mmm-yy")</f>
        <v>Dec-26</v>
      </c>
      <c r="J241" s="4" t="str">
        <f>IF(TRIM(Chargebacks[[#This Row],[Status]])="Credit Accepted","Win",
   IF(TRIM(Chargebacks[[#This Row],[Status]])="Arbitration","Arbitration",
   "Loss"))</f>
        <v>Win</v>
      </c>
    </row>
    <row r="242" spans="1:10" x14ac:dyDescent="0.2">
      <c r="A242" s="24" t="s">
        <v>91</v>
      </c>
      <c r="B242" s="8">
        <v>120767694972</v>
      </c>
      <c r="C242" s="7" t="s">
        <v>9</v>
      </c>
      <c r="D242" s="9">
        <v>46352</v>
      </c>
      <c r="E242" s="33">
        <v>60</v>
      </c>
      <c r="F242" s="8">
        <v>2027024022004</v>
      </c>
      <c r="G242" s="7" t="s">
        <v>8</v>
      </c>
      <c r="H242" s="85" t="s">
        <v>14</v>
      </c>
      <c r="I242" s="4" t="str">
        <f>TEXT(Chargebacks[[#This Row],[Transaction Date]],"mmm-yy")</f>
        <v>Nov-26</v>
      </c>
      <c r="J242" s="4" t="str">
        <f>IF(TRIM(Chargebacks[[#This Row],[Status]])="Credit Accepted","Win",
   IF(TRIM(Chargebacks[[#This Row],[Status]])="Arbitration","Arbitration",
   "Loss"))</f>
        <v>Win</v>
      </c>
    </row>
    <row r="243" spans="1:10" x14ac:dyDescent="0.2">
      <c r="A243" s="24" t="s">
        <v>91</v>
      </c>
      <c r="B243" s="8">
        <v>120700507946</v>
      </c>
      <c r="C243" s="7" t="s">
        <v>9</v>
      </c>
      <c r="D243" s="9">
        <v>46309</v>
      </c>
      <c r="E243" s="33">
        <v>62.5</v>
      </c>
      <c r="F243" s="8">
        <v>2027027023482</v>
      </c>
      <c r="G243" s="7" t="s">
        <v>37</v>
      </c>
      <c r="H243" s="85" t="s">
        <v>14</v>
      </c>
      <c r="I243" s="4" t="str">
        <f>TEXT(Chargebacks[[#This Row],[Transaction Date]],"mmm-yy")</f>
        <v>Oct-26</v>
      </c>
      <c r="J243" s="4" t="str">
        <f>IF(TRIM(Chargebacks[[#This Row],[Status]])="Credit Accepted","Win",
   IF(TRIM(Chargebacks[[#This Row],[Status]])="Arbitration","Arbitration",
   "Loss"))</f>
        <v>Win</v>
      </c>
    </row>
    <row r="244" spans="1:10" x14ac:dyDescent="0.2">
      <c r="A244" s="24" t="s">
        <v>91</v>
      </c>
      <c r="B244" s="8">
        <v>120700513515</v>
      </c>
      <c r="C244" s="7" t="s">
        <v>9</v>
      </c>
      <c r="D244" s="9">
        <v>46309</v>
      </c>
      <c r="E244" s="33">
        <v>50</v>
      </c>
      <c r="F244" s="8">
        <v>2027027023483</v>
      </c>
      <c r="G244" s="7" t="s">
        <v>25</v>
      </c>
      <c r="H244" s="85" t="s">
        <v>14</v>
      </c>
      <c r="I244" s="4" t="str">
        <f>TEXT(Chargebacks[[#This Row],[Transaction Date]],"mmm-yy")</f>
        <v>Oct-26</v>
      </c>
      <c r="J244" s="4" t="str">
        <f>IF(TRIM(Chargebacks[[#This Row],[Status]])="Credit Accepted","Win",
   IF(TRIM(Chargebacks[[#This Row],[Status]])="Arbitration","Arbitration",
   "Loss"))</f>
        <v>Win</v>
      </c>
    </row>
    <row r="245" spans="1:10" x14ac:dyDescent="0.2">
      <c r="A245" s="24" t="s">
        <v>92</v>
      </c>
      <c r="B245" s="8">
        <v>264978116668</v>
      </c>
      <c r="C245" s="7" t="s">
        <v>9</v>
      </c>
      <c r="D245" s="9">
        <v>46367</v>
      </c>
      <c r="E245" s="33">
        <v>110</v>
      </c>
      <c r="F245" s="8">
        <v>2027006006938</v>
      </c>
      <c r="G245" s="7" t="s">
        <v>41</v>
      </c>
      <c r="H245" s="85" t="s">
        <v>14</v>
      </c>
      <c r="I245" s="4" t="str">
        <f>TEXT(Chargebacks[[#This Row],[Transaction Date]],"mmm-yy")</f>
        <v>Dec-26</v>
      </c>
      <c r="J245" s="4" t="str">
        <f>IF(TRIM(Chargebacks[[#This Row],[Status]])="Credit Accepted","Win",
   IF(TRIM(Chargebacks[[#This Row],[Status]])="Arbitration","Arbitration",
   "Loss"))</f>
        <v>Win</v>
      </c>
    </row>
    <row r="246" spans="1:10" x14ac:dyDescent="0.2">
      <c r="A246" s="24" t="s">
        <v>92</v>
      </c>
      <c r="B246" s="8">
        <v>349467647296</v>
      </c>
      <c r="C246" s="7" t="s">
        <v>22</v>
      </c>
      <c r="D246" s="9">
        <v>46347</v>
      </c>
      <c r="E246" s="33">
        <v>55</v>
      </c>
      <c r="F246" s="8">
        <v>2027015011599</v>
      </c>
      <c r="G246" s="7" t="s">
        <v>49</v>
      </c>
      <c r="H246" s="85" t="s">
        <v>14</v>
      </c>
      <c r="I246" s="4" t="str">
        <f>TEXT(Chargebacks[[#This Row],[Transaction Date]],"mmm-yy")</f>
        <v>Nov-26</v>
      </c>
      <c r="J246" s="4" t="str">
        <f>IF(TRIM(Chargebacks[[#This Row],[Status]])="Credit Accepted","Win",
   IF(TRIM(Chargebacks[[#This Row],[Status]])="Arbitration","Arbitration",
   "Loss"))</f>
        <v>Win</v>
      </c>
    </row>
    <row r="247" spans="1:10" x14ac:dyDescent="0.2">
      <c r="A247" s="82" t="s">
        <v>92</v>
      </c>
      <c r="B247" s="14">
        <v>657357938591</v>
      </c>
      <c r="C247" s="13" t="s">
        <v>22</v>
      </c>
      <c r="D247" s="15">
        <v>46348</v>
      </c>
      <c r="E247" s="34">
        <v>92.93</v>
      </c>
      <c r="F247" s="14">
        <v>2027014038245</v>
      </c>
      <c r="G247" s="13" t="s">
        <v>56</v>
      </c>
      <c r="H247" s="84" t="s">
        <v>21</v>
      </c>
      <c r="I247" s="4" t="str">
        <f>TEXT(Chargebacks[[#This Row],[Transaction Date]],"mmm-yy")</f>
        <v>Nov-26</v>
      </c>
      <c r="J247" s="4" t="str">
        <f>IF(TRIM(Chargebacks[[#This Row],[Status]])="Credit Accepted","Win",
   IF(TRIM(Chargebacks[[#This Row],[Status]])="Arbitration","Arbitration",
   "Loss"))</f>
        <v>Arbitration</v>
      </c>
    </row>
    <row r="248" spans="1:10" x14ac:dyDescent="0.2">
      <c r="A248" s="24" t="s">
        <v>93</v>
      </c>
      <c r="B248" s="8">
        <v>138799426861</v>
      </c>
      <c r="C248" s="7" t="s">
        <v>22</v>
      </c>
      <c r="D248" s="9">
        <v>46372</v>
      </c>
      <c r="E248" s="33">
        <v>55</v>
      </c>
      <c r="F248" s="8">
        <v>2027016006569</v>
      </c>
      <c r="G248" s="7" t="s">
        <v>43</v>
      </c>
      <c r="H248" s="85" t="s">
        <v>14</v>
      </c>
      <c r="I248" s="4" t="str">
        <f>TEXT(Chargebacks[[#This Row],[Transaction Date]],"mmm-yy")</f>
        <v>Dec-26</v>
      </c>
      <c r="J248" s="4" t="str">
        <f>IF(TRIM(Chargebacks[[#This Row],[Status]])="Credit Accepted","Win",
   IF(TRIM(Chargebacks[[#This Row],[Status]])="Arbitration","Arbitration",
   "Loss"))</f>
        <v>Win</v>
      </c>
    </row>
    <row r="249" spans="1:10" x14ac:dyDescent="0.2">
      <c r="A249" s="24" t="s">
        <v>93</v>
      </c>
      <c r="B249" s="8">
        <v>366449091242</v>
      </c>
      <c r="C249" s="7" t="s">
        <v>22</v>
      </c>
      <c r="D249" s="9">
        <v>46323</v>
      </c>
      <c r="E249" s="33">
        <v>55</v>
      </c>
      <c r="F249" s="8">
        <v>2027016006561</v>
      </c>
      <c r="G249" s="7" t="s">
        <v>43</v>
      </c>
      <c r="H249" s="85" t="s">
        <v>14</v>
      </c>
      <c r="I249" s="4" t="str">
        <f>TEXT(Chargebacks[[#This Row],[Transaction Date]],"mmm-yy")</f>
        <v>Oct-26</v>
      </c>
      <c r="J249" s="4" t="str">
        <f>IF(TRIM(Chargebacks[[#This Row],[Status]])="Credit Accepted","Win",
   IF(TRIM(Chargebacks[[#This Row],[Status]])="Arbitration","Arbitration",
   "Loss"))</f>
        <v>Win</v>
      </c>
    </row>
    <row r="250" spans="1:10" x14ac:dyDescent="0.2">
      <c r="A250" s="82" t="s">
        <v>94</v>
      </c>
      <c r="B250" s="14">
        <v>728737877783</v>
      </c>
      <c r="C250" s="13" t="s">
        <v>11</v>
      </c>
      <c r="D250" s="15">
        <v>46387</v>
      </c>
      <c r="E250" s="34">
        <v>78.44</v>
      </c>
      <c r="F250" s="14">
        <v>2027028027703</v>
      </c>
      <c r="G250" s="13" t="s">
        <v>10</v>
      </c>
      <c r="H250" s="84" t="s">
        <v>21</v>
      </c>
      <c r="I250" s="4" t="str">
        <f>TEXT(Chargebacks[[#This Row],[Transaction Date]],"mmm-yy")</f>
        <v>Dec-26</v>
      </c>
      <c r="J250" s="4" t="str">
        <f>IF(TRIM(Chargebacks[[#This Row],[Status]])="Credit Accepted","Win",
   IF(TRIM(Chargebacks[[#This Row],[Status]])="Arbitration","Arbitration",
   "Loss"))</f>
        <v>Arbitration</v>
      </c>
    </row>
    <row r="251" spans="1:10" x14ac:dyDescent="0.2">
      <c r="A251" s="82" t="s">
        <v>94</v>
      </c>
      <c r="B251" s="14">
        <v>652151586364</v>
      </c>
      <c r="C251" s="13" t="s">
        <v>22</v>
      </c>
      <c r="D251" s="15">
        <v>46279</v>
      </c>
      <c r="E251" s="34">
        <v>12.34</v>
      </c>
      <c r="F251" s="14">
        <v>2027014038194</v>
      </c>
      <c r="G251" s="13" t="s">
        <v>10</v>
      </c>
      <c r="H251" s="84" t="s">
        <v>21</v>
      </c>
      <c r="I251" s="4" t="str">
        <f>TEXT(Chargebacks[[#This Row],[Transaction Date]],"mmm-yy")</f>
        <v>Sep-26</v>
      </c>
      <c r="J251" s="4" t="str">
        <f>IF(TRIM(Chargebacks[[#This Row],[Status]])="Credit Accepted","Win",
   IF(TRIM(Chargebacks[[#This Row],[Status]])="Arbitration","Arbitration",
   "Loss"))</f>
        <v>Arbitration</v>
      </c>
    </row>
    <row r="252" spans="1:10" x14ac:dyDescent="0.2">
      <c r="A252" s="24" t="s">
        <v>95</v>
      </c>
      <c r="B252" s="8">
        <v>339997689223</v>
      </c>
      <c r="C252" s="7" t="s">
        <v>9</v>
      </c>
      <c r="D252" s="9">
        <v>46361</v>
      </c>
      <c r="E252" s="33">
        <v>110</v>
      </c>
      <c r="F252" s="8">
        <v>2027008001435</v>
      </c>
      <c r="G252" s="7" t="s">
        <v>8</v>
      </c>
      <c r="H252" s="85" t="s">
        <v>14</v>
      </c>
      <c r="I252" s="4" t="str">
        <f>TEXT(Chargebacks[[#This Row],[Transaction Date]],"mmm-yy")</f>
        <v>Dec-26</v>
      </c>
      <c r="J252" s="4" t="str">
        <f>IF(TRIM(Chargebacks[[#This Row],[Status]])="Credit Accepted","Win",
   IF(TRIM(Chargebacks[[#This Row],[Status]])="Arbitration","Arbitration",
   "Loss"))</f>
        <v>Win</v>
      </c>
    </row>
    <row r="253" spans="1:10" x14ac:dyDescent="0.2">
      <c r="A253" s="24" t="s">
        <v>96</v>
      </c>
      <c r="B253" s="8">
        <v>74476642567</v>
      </c>
      <c r="C253" s="7" t="s">
        <v>9</v>
      </c>
      <c r="D253" s="9">
        <v>46361</v>
      </c>
      <c r="E253" s="33">
        <v>55</v>
      </c>
      <c r="F253" s="8">
        <v>2026366023125</v>
      </c>
      <c r="G253" s="7" t="s">
        <v>8</v>
      </c>
      <c r="H253" s="85" t="s">
        <v>14</v>
      </c>
      <c r="I253" s="4" t="str">
        <f>TEXT(Chargebacks[[#This Row],[Transaction Date]],"mmm-yy")</f>
        <v>Dec-26</v>
      </c>
      <c r="J253" s="4" t="str">
        <f>IF(TRIM(Chargebacks[[#This Row],[Status]])="Credit Accepted","Win",
   IF(TRIM(Chargebacks[[#This Row],[Status]])="Arbitration","Arbitration",
   "Loss"))</f>
        <v>Win</v>
      </c>
    </row>
    <row r="254" spans="1:10" x14ac:dyDescent="0.2">
      <c r="A254" s="24" t="s">
        <v>96</v>
      </c>
      <c r="B254" s="8">
        <v>767318400276</v>
      </c>
      <c r="C254" s="7" t="s">
        <v>11</v>
      </c>
      <c r="D254" s="9">
        <v>46380</v>
      </c>
      <c r="E254" s="33">
        <v>110</v>
      </c>
      <c r="F254" s="8">
        <v>2027006007081</v>
      </c>
      <c r="G254" s="7" t="s">
        <v>10</v>
      </c>
      <c r="H254" s="85" t="s">
        <v>14</v>
      </c>
      <c r="I254" s="4" t="str">
        <f>TEXT(Chargebacks[[#This Row],[Transaction Date]],"mmm-yy")</f>
        <v>Dec-26</v>
      </c>
      <c r="J254" s="4" t="str">
        <f>IF(TRIM(Chargebacks[[#This Row],[Status]])="Credit Accepted","Win",
   IF(TRIM(Chargebacks[[#This Row],[Status]])="Arbitration","Arbitration",
   "Loss"))</f>
        <v>Win</v>
      </c>
    </row>
    <row r="255" spans="1:10" x14ac:dyDescent="0.2">
      <c r="A255" s="24" t="s">
        <v>97</v>
      </c>
      <c r="B255" s="8">
        <v>115358570407</v>
      </c>
      <c r="C255" s="7" t="s">
        <v>11</v>
      </c>
      <c r="D255" s="9">
        <v>46318</v>
      </c>
      <c r="E255" s="33">
        <v>25</v>
      </c>
      <c r="F255" s="8">
        <v>2027007021383</v>
      </c>
      <c r="G255" s="7" t="s">
        <v>10</v>
      </c>
      <c r="H255" s="85" t="s">
        <v>14</v>
      </c>
      <c r="I255" s="4" t="str">
        <f>TEXT(Chargebacks[[#This Row],[Transaction Date]],"mmm-yy")</f>
        <v>Oct-26</v>
      </c>
      <c r="J255" s="4" t="str">
        <f>IF(TRIM(Chargebacks[[#This Row],[Status]])="Credit Accepted","Win",
   IF(TRIM(Chargebacks[[#This Row],[Status]])="Arbitration","Arbitration",
   "Loss"))</f>
        <v>Win</v>
      </c>
    </row>
    <row r="256" spans="1:10" x14ac:dyDescent="0.2">
      <c r="A256" s="24" t="s">
        <v>97</v>
      </c>
      <c r="B256" s="8">
        <v>851786074925</v>
      </c>
      <c r="C256" s="7" t="s">
        <v>9</v>
      </c>
      <c r="D256" s="9">
        <v>46366</v>
      </c>
      <c r="E256" s="33">
        <v>270</v>
      </c>
      <c r="F256" s="8">
        <v>2027020019820</v>
      </c>
      <c r="G256" s="7" t="s">
        <v>8</v>
      </c>
      <c r="H256" s="85" t="s">
        <v>14</v>
      </c>
      <c r="I256" s="4" t="str">
        <f>TEXT(Chargebacks[[#This Row],[Transaction Date]],"mmm-yy")</f>
        <v>Dec-26</v>
      </c>
      <c r="J256" s="4" t="str">
        <f>IF(TRIM(Chargebacks[[#This Row],[Status]])="Credit Accepted","Win",
   IF(TRIM(Chargebacks[[#This Row],[Status]])="Arbitration","Arbitration",
   "Loss"))</f>
        <v>Win</v>
      </c>
    </row>
    <row r="257" spans="1:10" x14ac:dyDescent="0.2">
      <c r="A257" s="83" t="s">
        <v>97</v>
      </c>
      <c r="B257" s="11">
        <v>869219031424</v>
      </c>
      <c r="C257" s="10" t="s">
        <v>9</v>
      </c>
      <c r="D257" s="12">
        <v>46312</v>
      </c>
      <c r="E257" s="35">
        <v>55</v>
      </c>
      <c r="F257" s="11">
        <v>2027021020413</v>
      </c>
      <c r="G257" s="10" t="s">
        <v>8</v>
      </c>
      <c r="H257" s="86" t="s">
        <v>20</v>
      </c>
      <c r="I257" s="4" t="str">
        <f>TEXT(Chargebacks[[#This Row],[Transaction Date]],"mmm-yy")</f>
        <v>Oct-26</v>
      </c>
      <c r="J257" s="4" t="str">
        <f>IF(TRIM(Chargebacks[[#This Row],[Status]])="Credit Accepted","Win",
   IF(TRIM(Chargebacks[[#This Row],[Status]])="Arbitration","Arbitration",
   "Loss"))</f>
        <v>Loss</v>
      </c>
    </row>
    <row r="258" spans="1:10" x14ac:dyDescent="0.2">
      <c r="A258" s="83" t="s">
        <v>97</v>
      </c>
      <c r="B258" s="11">
        <v>385386783935</v>
      </c>
      <c r="C258" s="10" t="s">
        <v>9</v>
      </c>
      <c r="D258" s="12">
        <v>46312</v>
      </c>
      <c r="E258" s="35">
        <v>55</v>
      </c>
      <c r="F258" s="11">
        <v>2027021020414</v>
      </c>
      <c r="G258" s="10" t="s">
        <v>8</v>
      </c>
      <c r="H258" s="86" t="s">
        <v>20</v>
      </c>
      <c r="I258" s="4" t="str">
        <f>TEXT(Chargebacks[[#This Row],[Transaction Date]],"mmm-yy")</f>
        <v>Oct-26</v>
      </c>
      <c r="J258" s="4" t="str">
        <f>IF(TRIM(Chargebacks[[#This Row],[Status]])="Credit Accepted","Win",
   IF(TRIM(Chargebacks[[#This Row],[Status]])="Arbitration","Arbitration",
   "Loss"))</f>
        <v>Loss</v>
      </c>
    </row>
    <row r="259" spans="1:10" x14ac:dyDescent="0.2">
      <c r="A259" s="24" t="s">
        <v>97</v>
      </c>
      <c r="B259" s="8">
        <v>961386187136</v>
      </c>
      <c r="C259" s="7" t="s">
        <v>9</v>
      </c>
      <c r="D259" s="9">
        <v>46345</v>
      </c>
      <c r="E259" s="33">
        <v>55</v>
      </c>
      <c r="F259" s="8">
        <v>2027021020612</v>
      </c>
      <c r="G259" s="7" t="s">
        <v>8</v>
      </c>
      <c r="H259" s="85" t="s">
        <v>14</v>
      </c>
      <c r="I259" s="4" t="str">
        <f>TEXT(Chargebacks[[#This Row],[Transaction Date]],"mmm-yy")</f>
        <v>Nov-26</v>
      </c>
      <c r="J259" s="4" t="str">
        <f>IF(TRIM(Chargebacks[[#This Row],[Status]])="Credit Accepted","Win",
   IF(TRIM(Chargebacks[[#This Row],[Status]])="Arbitration","Arbitration",
   "Loss"))</f>
        <v>Win</v>
      </c>
    </row>
    <row r="260" spans="1:10" x14ac:dyDescent="0.2">
      <c r="A260" s="24" t="s">
        <v>97</v>
      </c>
      <c r="B260" s="8">
        <v>448148830621</v>
      </c>
      <c r="C260" s="7" t="s">
        <v>11</v>
      </c>
      <c r="D260" s="9">
        <v>46363</v>
      </c>
      <c r="E260" s="33">
        <v>110</v>
      </c>
      <c r="F260" s="8">
        <v>2027008001762</v>
      </c>
      <c r="G260" s="7" t="s">
        <v>10</v>
      </c>
      <c r="H260" s="85" t="s">
        <v>14</v>
      </c>
      <c r="I260" s="4" t="str">
        <f>TEXT(Chargebacks[[#This Row],[Transaction Date]],"mmm-yy")</f>
        <v>Dec-26</v>
      </c>
      <c r="J260" s="4" t="str">
        <f>IF(TRIM(Chargebacks[[#This Row],[Status]])="Credit Accepted","Win",
   IF(TRIM(Chargebacks[[#This Row],[Status]])="Arbitration","Arbitration",
   "Loss"))</f>
        <v>Win</v>
      </c>
    </row>
    <row r="261" spans="1:10" x14ac:dyDescent="0.2">
      <c r="A261" s="24" t="s">
        <v>97</v>
      </c>
      <c r="B261" s="8">
        <v>623396200087</v>
      </c>
      <c r="C261" s="7" t="s">
        <v>11</v>
      </c>
      <c r="D261" s="9">
        <v>46296</v>
      </c>
      <c r="E261" s="33">
        <v>55</v>
      </c>
      <c r="F261" s="8">
        <v>2027008001758</v>
      </c>
      <c r="G261" s="7" t="s">
        <v>10</v>
      </c>
      <c r="H261" s="85" t="s">
        <v>14</v>
      </c>
      <c r="I261" s="4" t="str">
        <f>TEXT(Chargebacks[[#This Row],[Transaction Date]],"mmm-yy")</f>
        <v>Oct-26</v>
      </c>
      <c r="J261" s="4" t="str">
        <f>IF(TRIM(Chargebacks[[#This Row],[Status]])="Credit Accepted","Win",
   IF(TRIM(Chargebacks[[#This Row],[Status]])="Arbitration","Arbitration",
   "Loss"))</f>
        <v>Win</v>
      </c>
    </row>
    <row r="262" spans="1:10" x14ac:dyDescent="0.2">
      <c r="A262" s="24" t="s">
        <v>97</v>
      </c>
      <c r="B262" s="8">
        <v>743732331821</v>
      </c>
      <c r="C262" s="7" t="s">
        <v>11</v>
      </c>
      <c r="D262" s="9">
        <v>46296</v>
      </c>
      <c r="E262" s="33">
        <v>55</v>
      </c>
      <c r="F262" s="8">
        <v>2027019000694</v>
      </c>
      <c r="G262" s="7" t="s">
        <v>10</v>
      </c>
      <c r="H262" s="85" t="s">
        <v>14</v>
      </c>
      <c r="I262" s="4" t="str">
        <f>TEXT(Chargebacks[[#This Row],[Transaction Date]],"mmm-yy")</f>
        <v>Oct-26</v>
      </c>
      <c r="J262" s="4" t="str">
        <f>IF(TRIM(Chargebacks[[#This Row],[Status]])="Credit Accepted","Win",
   IF(TRIM(Chargebacks[[#This Row],[Status]])="Arbitration","Arbitration",
   "Loss"))</f>
        <v>Win</v>
      </c>
    </row>
    <row r="263" spans="1:10" x14ac:dyDescent="0.2">
      <c r="A263" s="24" t="s">
        <v>98</v>
      </c>
      <c r="B263" s="8">
        <v>80660885977</v>
      </c>
      <c r="C263" s="7" t="s">
        <v>9</v>
      </c>
      <c r="D263" s="9">
        <v>46299</v>
      </c>
      <c r="E263" s="33">
        <v>120</v>
      </c>
      <c r="F263" s="8">
        <v>2027027023507</v>
      </c>
      <c r="G263" s="7" t="s">
        <v>8</v>
      </c>
      <c r="H263" s="85" t="s">
        <v>14</v>
      </c>
      <c r="I263" s="4" t="str">
        <f>TEXT(Chargebacks[[#This Row],[Transaction Date]],"mmm-yy")</f>
        <v>Oct-26</v>
      </c>
      <c r="J263" s="4" t="str">
        <f>IF(TRIM(Chargebacks[[#This Row],[Status]])="Credit Accepted","Win",
   IF(TRIM(Chargebacks[[#This Row],[Status]])="Arbitration","Arbitration",
   "Loss"))</f>
        <v>Win</v>
      </c>
    </row>
    <row r="264" spans="1:10" x14ac:dyDescent="0.2">
      <c r="A264" s="82" t="s">
        <v>98</v>
      </c>
      <c r="B264" s="14">
        <v>695226634852</v>
      </c>
      <c r="C264" s="13" t="s">
        <v>22</v>
      </c>
      <c r="D264" s="15">
        <v>46304</v>
      </c>
      <c r="E264" s="34">
        <v>55</v>
      </c>
      <c r="F264" s="14">
        <v>2027015011601</v>
      </c>
      <c r="G264" s="13" t="s">
        <v>10</v>
      </c>
      <c r="H264" s="84" t="s">
        <v>21</v>
      </c>
      <c r="I264" s="4" t="str">
        <f>TEXT(Chargebacks[[#This Row],[Transaction Date]],"mmm-yy")</f>
        <v>Oct-26</v>
      </c>
      <c r="J264" s="4" t="str">
        <f>IF(TRIM(Chargebacks[[#This Row],[Status]])="Credit Accepted","Win",
   IF(TRIM(Chargebacks[[#This Row],[Status]])="Arbitration","Arbitration",
   "Loss"))</f>
        <v>Arbitration</v>
      </c>
    </row>
    <row r="265" spans="1:10" x14ac:dyDescent="0.2">
      <c r="A265" s="83" t="s">
        <v>99</v>
      </c>
      <c r="B265" s="11">
        <v>743471637371</v>
      </c>
      <c r="C265" s="10" t="s">
        <v>9</v>
      </c>
      <c r="D265" s="12">
        <v>46358</v>
      </c>
      <c r="E265" s="35">
        <v>55</v>
      </c>
      <c r="F265" s="11">
        <v>2027007021241</v>
      </c>
      <c r="G265" s="10" t="s">
        <v>8</v>
      </c>
      <c r="H265" s="86" t="s">
        <v>20</v>
      </c>
      <c r="I265" s="4" t="str">
        <f>TEXT(Chargebacks[[#This Row],[Transaction Date]],"mmm-yy")</f>
        <v>Dec-26</v>
      </c>
      <c r="J265" s="4" t="str">
        <f>IF(TRIM(Chargebacks[[#This Row],[Status]])="Credit Accepted","Win",
   IF(TRIM(Chargebacks[[#This Row],[Status]])="Arbitration","Arbitration",
   "Loss"))</f>
        <v>Loss</v>
      </c>
    </row>
    <row r="266" spans="1:10" x14ac:dyDescent="0.2">
      <c r="A266" s="24" t="s">
        <v>99</v>
      </c>
      <c r="B266" s="8">
        <v>103778512624</v>
      </c>
      <c r="C266" s="7" t="s">
        <v>9</v>
      </c>
      <c r="D266" s="9">
        <v>46350</v>
      </c>
      <c r="E266" s="33">
        <v>110</v>
      </c>
      <c r="F266" s="8">
        <v>2027008001451</v>
      </c>
      <c r="G266" s="7" t="s">
        <v>8</v>
      </c>
      <c r="H266" s="85" t="s">
        <v>14</v>
      </c>
      <c r="I266" s="4" t="str">
        <f>TEXT(Chargebacks[[#This Row],[Transaction Date]],"mmm-yy")</f>
        <v>Nov-26</v>
      </c>
      <c r="J266" s="4" t="str">
        <f>IF(TRIM(Chargebacks[[#This Row],[Status]])="Credit Accepted","Win",
   IF(TRIM(Chargebacks[[#This Row],[Status]])="Arbitration","Arbitration",
   "Loss"))</f>
        <v>Win</v>
      </c>
    </row>
    <row r="267" spans="1:10" x14ac:dyDescent="0.2">
      <c r="A267" s="82" t="s">
        <v>100</v>
      </c>
      <c r="B267" s="14">
        <v>858017151933</v>
      </c>
      <c r="C267" s="13" t="s">
        <v>11</v>
      </c>
      <c r="D267" s="15">
        <v>46365</v>
      </c>
      <c r="E267" s="34">
        <v>67.67</v>
      </c>
      <c r="F267" s="14">
        <v>2027007024683</v>
      </c>
      <c r="G267" s="13" t="s">
        <v>10</v>
      </c>
      <c r="H267" s="84" t="s">
        <v>21</v>
      </c>
      <c r="I267" s="4" t="str">
        <f>TEXT(Chargebacks[[#This Row],[Transaction Date]],"mmm-yy")</f>
        <v>Dec-26</v>
      </c>
      <c r="J267" s="4" t="str">
        <f>IF(TRIM(Chargebacks[[#This Row],[Status]])="Credit Accepted","Win",
   IF(TRIM(Chargebacks[[#This Row],[Status]])="Arbitration","Arbitration",
   "Loss"))</f>
        <v>Arbitration</v>
      </c>
    </row>
    <row r="268" spans="1:10" x14ac:dyDescent="0.2">
      <c r="A268" s="82" t="s">
        <v>100</v>
      </c>
      <c r="B268" s="14">
        <v>802593434058</v>
      </c>
      <c r="C268" s="13" t="s">
        <v>11</v>
      </c>
      <c r="D268" s="15">
        <v>46363</v>
      </c>
      <c r="E268" s="34">
        <v>40</v>
      </c>
      <c r="F268" s="14">
        <v>2027021043207</v>
      </c>
      <c r="G268" s="13" t="s">
        <v>10</v>
      </c>
      <c r="H268" s="84" t="s">
        <v>21</v>
      </c>
      <c r="I268" s="4" t="str">
        <f>TEXT(Chargebacks[[#This Row],[Transaction Date]],"mmm-yy")</f>
        <v>Dec-26</v>
      </c>
      <c r="J268" s="4" t="str">
        <f>IF(TRIM(Chargebacks[[#This Row],[Status]])="Credit Accepted","Win",
   IF(TRIM(Chargebacks[[#This Row],[Status]])="Arbitration","Arbitration",
   "Loss"))</f>
        <v>Arbitration</v>
      </c>
    </row>
    <row r="269" spans="1:10" x14ac:dyDescent="0.2">
      <c r="A269" s="24" t="s">
        <v>100</v>
      </c>
      <c r="B269" s="8">
        <v>508828910826</v>
      </c>
      <c r="C269" s="7" t="s">
        <v>11</v>
      </c>
      <c r="D269" s="9">
        <v>46357</v>
      </c>
      <c r="E269" s="33">
        <v>28.09</v>
      </c>
      <c r="F269" s="8">
        <v>2027028028293</v>
      </c>
      <c r="G269" s="24" t="s">
        <v>10</v>
      </c>
      <c r="H269" s="85" t="s">
        <v>14</v>
      </c>
      <c r="I269" s="4" t="str">
        <f>TEXT(Chargebacks[[#This Row],[Transaction Date]],"mmm-yy")</f>
        <v>Dec-26</v>
      </c>
      <c r="J269" s="4" t="str">
        <f>IF(TRIM(Chargebacks[[#This Row],[Status]])="Credit Accepted","Win",
   IF(TRIM(Chargebacks[[#This Row],[Status]])="Arbitration","Arbitration",
   "Loss"))</f>
        <v>Win</v>
      </c>
    </row>
    <row r="270" spans="1:10" x14ac:dyDescent="0.2">
      <c r="A270" s="91" t="s">
        <v>100</v>
      </c>
      <c r="B270" s="92">
        <v>108534972888</v>
      </c>
      <c r="C270" s="93" t="s">
        <v>11</v>
      </c>
      <c r="D270" s="94">
        <v>46359</v>
      </c>
      <c r="E270" s="95">
        <v>110</v>
      </c>
      <c r="F270" s="92">
        <v>2027028028295</v>
      </c>
      <c r="G270" s="91" t="s">
        <v>10</v>
      </c>
      <c r="H270" s="96" t="s">
        <v>14</v>
      </c>
      <c r="I270" s="4" t="str">
        <f>TEXT(Chargebacks[[#This Row],[Transaction Date]],"mmm-yy")</f>
        <v>Dec-26</v>
      </c>
      <c r="J270" s="4" t="str">
        <f>IF(TRIM(Chargebacks[[#This Row],[Status]])="Credit Accepted","Win",
   IF(TRIM(Chargebacks[[#This Row],[Status]])="Arbitration","Arbitration",
   "Loss"))</f>
        <v>Win</v>
      </c>
    </row>
    <row r="271" spans="1:10" x14ac:dyDescent="0.2">
      <c r="B271"/>
      <c r="F271"/>
      <c r="G271"/>
    </row>
    <row r="272" spans="1:10" x14ac:dyDescent="0.2">
      <c r="B272"/>
      <c r="F272"/>
      <c r="G272"/>
    </row>
    <row r="273" spans="2:7" x14ac:dyDescent="0.2">
      <c r="B273"/>
      <c r="F273"/>
      <c r="G273"/>
    </row>
    <row r="274" spans="2:7" x14ac:dyDescent="0.2">
      <c r="B274"/>
      <c r="F274"/>
      <c r="G274"/>
    </row>
    <row r="275" spans="2:7" x14ac:dyDescent="0.2">
      <c r="B275"/>
      <c r="F275"/>
      <c r="G275"/>
    </row>
    <row r="276" spans="2:7" x14ac:dyDescent="0.2">
      <c r="B276"/>
      <c r="F276"/>
      <c r="G276"/>
    </row>
    <row r="277" spans="2:7" x14ac:dyDescent="0.2">
      <c r="B277"/>
      <c r="F277"/>
      <c r="G277"/>
    </row>
    <row r="278" spans="2:7" x14ac:dyDescent="0.2">
      <c r="B278"/>
      <c r="F278"/>
      <c r="G278"/>
    </row>
    <row r="279" spans="2:7" x14ac:dyDescent="0.2">
      <c r="B279"/>
      <c r="F279"/>
      <c r="G279"/>
    </row>
    <row r="280" spans="2:7" x14ac:dyDescent="0.2">
      <c r="B280"/>
      <c r="F280"/>
      <c r="G280"/>
    </row>
    <row r="281" spans="2:7" x14ac:dyDescent="0.2">
      <c r="B281"/>
      <c r="F281"/>
      <c r="G281"/>
    </row>
  </sheetData>
  <conditionalFormatting sqref="N33:T66">
    <cfRule type="expression" dxfId="23" priority="2">
      <formula>ISERROR($T33)</formula>
    </cfRule>
  </conditionalFormatting>
  <conditionalFormatting sqref="P2:T26">
    <cfRule type="expression" dxfId="22" priority="1">
      <formula>$P2=0</formula>
    </cfRule>
  </conditionalFormatting>
  <dataValidations count="4">
    <dataValidation type="list" allowBlank="1" showInputMessage="1" showErrorMessage="1" sqref="A2:A274" xr:uid="{3A92509B-39C9-B84F-8937-8DDC167A44E0}">
      <formula1>$N$33:$N$66</formula1>
    </dataValidation>
    <dataValidation type="list" allowBlank="1" showInputMessage="1" showErrorMessage="1" sqref="H2:H274" xr:uid="{EB7727B6-6DF4-B740-B7C4-491064033EBD}">
      <formula1>"Credit Accepted, Credit Declined, Arbitration, Credit Accepted (Re-Run)"</formula1>
    </dataValidation>
    <dataValidation type="list" allowBlank="1" showInputMessage="1" showErrorMessage="1" sqref="C2:C274" xr:uid="{0CD9AD00-79C6-0243-BE17-EBB87DE097FB}">
      <formula1>"Visa, MasterCard, Discover, AMEX, Token "</formula1>
    </dataValidation>
    <dataValidation type="list" allowBlank="1" showInputMessage="1" showErrorMessage="1" sqref="G2:G274" xr:uid="{F86C2677-7028-E540-A1E3-6B63CA5E8DDA}">
      <formula1>$O$2:$O$26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D8DC-8ED7-BC46-BB88-46B5AC70D8E8}">
  <dimension ref="A1:G95"/>
  <sheetViews>
    <sheetView topLeftCell="A84" workbookViewId="0">
      <selection activeCell="I10" sqref="I10"/>
    </sheetView>
  </sheetViews>
  <sheetFormatPr baseColWidth="10" defaultRowHeight="15" x14ac:dyDescent="0.2"/>
  <cols>
    <col min="1" max="1" width="27.6640625" bestFit="1" customWidth="1"/>
    <col min="2" max="2" width="19.1640625" bestFit="1" customWidth="1"/>
  </cols>
  <sheetData>
    <row r="1" spans="1:7" ht="36" customHeight="1" thickBot="1" x14ac:dyDescent="0.25">
      <c r="A1" s="113" t="s">
        <v>150</v>
      </c>
      <c r="B1" s="114"/>
      <c r="C1" s="114"/>
      <c r="D1" s="114"/>
      <c r="E1" s="114"/>
      <c r="F1" s="114"/>
      <c r="G1" s="115"/>
    </row>
    <row r="3" spans="1:7" ht="20" customHeight="1" x14ac:dyDescent="0.2">
      <c r="A3" s="111" t="s">
        <v>141</v>
      </c>
      <c r="B3" s="4" t="s">
        <v>149</v>
      </c>
    </row>
    <row r="4" spans="1:7" x14ac:dyDescent="0.2">
      <c r="A4" s="122" t="s">
        <v>142</v>
      </c>
      <c r="B4" s="112">
        <v>8312.67</v>
      </c>
    </row>
    <row r="5" spans="1:7" x14ac:dyDescent="0.2">
      <c r="A5" s="122" t="s">
        <v>145</v>
      </c>
      <c r="B5" s="112">
        <v>7504.38</v>
      </c>
    </row>
    <row r="6" spans="1:7" x14ac:dyDescent="0.2">
      <c r="A6" s="122" t="s">
        <v>146</v>
      </c>
      <c r="B6" s="112">
        <v>2698.4199999999996</v>
      </c>
    </row>
    <row r="7" spans="1:7" x14ac:dyDescent="0.2">
      <c r="A7" s="122" t="s">
        <v>144</v>
      </c>
      <c r="B7" s="112">
        <v>1219.31</v>
      </c>
    </row>
    <row r="8" spans="1:7" x14ac:dyDescent="0.2">
      <c r="A8" s="122" t="s">
        <v>143</v>
      </c>
      <c r="B8" s="112">
        <v>372</v>
      </c>
    </row>
    <row r="9" spans="1:7" x14ac:dyDescent="0.2">
      <c r="A9" s="122" t="s">
        <v>147</v>
      </c>
      <c r="B9" s="112">
        <v>24.68</v>
      </c>
    </row>
    <row r="10" spans="1:7" x14ac:dyDescent="0.2">
      <c r="A10" s="39" t="s">
        <v>148</v>
      </c>
      <c r="B10" s="112">
        <v>20131.46</v>
      </c>
    </row>
    <row r="31" spans="1:7" ht="16" thickBot="1" x14ac:dyDescent="0.25"/>
    <row r="32" spans="1:7" ht="37" customHeight="1" thickBot="1" x14ac:dyDescent="0.25">
      <c r="A32" s="116" t="s">
        <v>151</v>
      </c>
      <c r="B32" s="117"/>
      <c r="C32" s="117"/>
      <c r="D32" s="117"/>
      <c r="E32" s="117"/>
      <c r="F32" s="117"/>
      <c r="G32" s="118"/>
    </row>
    <row r="34" spans="1:2" ht="22" customHeight="1" x14ac:dyDescent="0.2">
      <c r="A34" s="111" t="s">
        <v>141</v>
      </c>
      <c r="B34" s="4" t="s">
        <v>149</v>
      </c>
    </row>
    <row r="35" spans="1:2" x14ac:dyDescent="0.2">
      <c r="A35" s="39" t="s">
        <v>49</v>
      </c>
      <c r="B35" s="112">
        <v>110</v>
      </c>
    </row>
    <row r="36" spans="1:2" x14ac:dyDescent="0.2">
      <c r="A36" s="39" t="s">
        <v>45</v>
      </c>
      <c r="B36" s="112">
        <v>120</v>
      </c>
    </row>
    <row r="37" spans="1:2" x14ac:dyDescent="0.2">
      <c r="A37" s="39" t="s">
        <v>62</v>
      </c>
      <c r="B37" s="112">
        <v>663.2</v>
      </c>
    </row>
    <row r="38" spans="1:2" x14ac:dyDescent="0.2">
      <c r="A38" s="39" t="s">
        <v>12</v>
      </c>
      <c r="B38" s="112">
        <v>261.06</v>
      </c>
    </row>
    <row r="39" spans="1:2" x14ac:dyDescent="0.2">
      <c r="A39" s="39" t="s">
        <v>41</v>
      </c>
      <c r="B39" s="112">
        <v>220</v>
      </c>
    </row>
    <row r="40" spans="1:2" x14ac:dyDescent="0.2">
      <c r="A40" s="39" t="s">
        <v>37</v>
      </c>
      <c r="B40" s="112">
        <v>205</v>
      </c>
    </row>
    <row r="41" spans="1:2" x14ac:dyDescent="0.2">
      <c r="A41" s="39" t="s">
        <v>38</v>
      </c>
      <c r="B41" s="112">
        <v>313.68</v>
      </c>
    </row>
    <row r="42" spans="1:2" x14ac:dyDescent="0.2">
      <c r="A42" s="39" t="s">
        <v>35</v>
      </c>
      <c r="B42" s="112">
        <v>266.18</v>
      </c>
    </row>
    <row r="43" spans="1:2" x14ac:dyDescent="0.2">
      <c r="A43" s="39" t="s">
        <v>16</v>
      </c>
      <c r="B43" s="112">
        <v>290</v>
      </c>
    </row>
    <row r="44" spans="1:2" x14ac:dyDescent="0.2">
      <c r="A44" s="39" t="s">
        <v>8</v>
      </c>
      <c r="B44" s="112">
        <v>8021.7000000000016</v>
      </c>
    </row>
    <row r="45" spans="1:2" x14ac:dyDescent="0.2">
      <c r="A45" s="39" t="s">
        <v>56</v>
      </c>
      <c r="B45" s="112">
        <v>235.86</v>
      </c>
    </row>
    <row r="46" spans="1:2" x14ac:dyDescent="0.2">
      <c r="A46" s="39" t="s">
        <v>61</v>
      </c>
      <c r="B46" s="112">
        <v>979.22</v>
      </c>
    </row>
    <row r="47" spans="1:2" x14ac:dyDescent="0.2">
      <c r="A47" s="39" t="s">
        <v>10</v>
      </c>
      <c r="B47" s="112">
        <v>6231.4300000000012</v>
      </c>
    </row>
    <row r="48" spans="1:2" x14ac:dyDescent="0.2">
      <c r="A48" s="39" t="s">
        <v>64</v>
      </c>
      <c r="B48" s="112">
        <v>110</v>
      </c>
    </row>
    <row r="49" spans="1:2" x14ac:dyDescent="0.2">
      <c r="A49" s="39" t="s">
        <v>43</v>
      </c>
      <c r="B49" s="112">
        <v>460.45</v>
      </c>
    </row>
    <row r="50" spans="1:2" x14ac:dyDescent="0.2">
      <c r="A50" s="39" t="s">
        <v>25</v>
      </c>
      <c r="B50" s="112">
        <v>1273.6799999999998</v>
      </c>
    </row>
    <row r="51" spans="1:2" x14ac:dyDescent="0.2">
      <c r="A51" s="39" t="s">
        <v>18</v>
      </c>
      <c r="B51" s="112">
        <v>110</v>
      </c>
    </row>
    <row r="52" spans="1:2" x14ac:dyDescent="0.2">
      <c r="A52" s="39" t="s">
        <v>48</v>
      </c>
      <c r="B52" s="112">
        <v>260</v>
      </c>
    </row>
    <row r="53" spans="1:2" x14ac:dyDescent="0.2">
      <c r="A53" s="39" t="s">
        <v>148</v>
      </c>
      <c r="B53" s="112">
        <v>20131.460000000003</v>
      </c>
    </row>
    <row r="88" spans="1:7" ht="16" thickBot="1" x14ac:dyDescent="0.25"/>
    <row r="89" spans="1:7" ht="39" customHeight="1" thickBot="1" x14ac:dyDescent="0.25">
      <c r="A89" s="119" t="s">
        <v>154</v>
      </c>
      <c r="B89" s="120"/>
      <c r="C89" s="120"/>
      <c r="D89" s="120"/>
      <c r="E89" s="120"/>
      <c r="F89" s="120"/>
      <c r="G89" s="121"/>
    </row>
    <row r="91" spans="1:7" x14ac:dyDescent="0.2">
      <c r="A91" s="111" t="s">
        <v>141</v>
      </c>
      <c r="B91" s="4" t="s">
        <v>153</v>
      </c>
    </row>
    <row r="92" spans="1:7" x14ac:dyDescent="0.2">
      <c r="A92" s="39" t="s">
        <v>30</v>
      </c>
      <c r="B92" s="5">
        <v>151</v>
      </c>
    </row>
    <row r="93" spans="1:7" x14ac:dyDescent="0.2">
      <c r="A93" s="39" t="s">
        <v>152</v>
      </c>
      <c r="B93" s="5">
        <v>68</v>
      </c>
    </row>
    <row r="94" spans="1:7" x14ac:dyDescent="0.2">
      <c r="A94" s="39" t="s">
        <v>21</v>
      </c>
      <c r="B94" s="5">
        <v>50</v>
      </c>
    </row>
    <row r="95" spans="1:7" x14ac:dyDescent="0.2">
      <c r="A95" s="39" t="s">
        <v>148</v>
      </c>
      <c r="B95" s="5">
        <v>269</v>
      </c>
    </row>
  </sheetData>
  <mergeCells count="3">
    <mergeCell ref="A1:G1"/>
    <mergeCell ref="A32:G32"/>
    <mergeCell ref="A89:G89"/>
  </mergeCell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DAD1-C3D6-420F-96DE-AE6148FB324A}">
  <dimension ref="A1:S108"/>
  <sheetViews>
    <sheetView tabSelected="1" workbookViewId="0">
      <pane ySplit="2" topLeftCell="A3" activePane="bottomLeft" state="frozen"/>
      <selection pane="bottomLeft" activeCell="B33" sqref="B33"/>
    </sheetView>
  </sheetViews>
  <sheetFormatPr baseColWidth="10" defaultColWidth="8.83203125" defaultRowHeight="15" x14ac:dyDescent="0.2"/>
  <cols>
    <col min="1" max="1" width="28.5" bestFit="1" customWidth="1"/>
    <col min="2" max="2" width="26.1640625" customWidth="1"/>
    <col min="3" max="3" width="30.5" bestFit="1" customWidth="1"/>
    <col min="4" max="4" width="33.1640625" bestFit="1" customWidth="1"/>
    <col min="5" max="5" width="15.6640625" customWidth="1"/>
    <col min="6" max="6" width="13.5" customWidth="1"/>
    <col min="7" max="7" width="13.83203125" customWidth="1"/>
    <col min="8" max="8" width="17.6640625" customWidth="1"/>
    <col min="9" max="9" width="18" bestFit="1" customWidth="1"/>
    <col min="11" max="11" width="13.83203125" customWidth="1"/>
    <col min="12" max="12" width="23.1640625" bestFit="1" customWidth="1"/>
    <col min="13" max="14" width="15.6640625" customWidth="1"/>
    <col min="15" max="15" width="19.5" customWidth="1"/>
    <col min="16" max="16" width="17" customWidth="1"/>
    <col min="17" max="17" width="18" customWidth="1"/>
    <col min="18" max="18" width="21.1640625" customWidth="1"/>
    <col min="19" max="19" width="19" customWidth="1"/>
  </cols>
  <sheetData>
    <row r="1" spans="1:19" ht="25.5" customHeight="1" x14ac:dyDescent="0.2">
      <c r="A1" s="101" t="s">
        <v>138</v>
      </c>
      <c r="B1" s="101"/>
      <c r="C1" s="70"/>
      <c r="D1" s="70"/>
      <c r="E1" s="70"/>
      <c r="F1" s="70"/>
      <c r="G1" s="70"/>
      <c r="H1" s="70"/>
      <c r="I1" s="70"/>
      <c r="K1" s="102" t="s">
        <v>65</v>
      </c>
      <c r="L1" s="104" t="s">
        <v>66</v>
      </c>
      <c r="M1" s="106" t="s">
        <v>27</v>
      </c>
      <c r="N1" s="108" t="s">
        <v>50</v>
      </c>
      <c r="O1" s="71">
        <f>SUM(O3:O36)</f>
        <v>11210.22</v>
      </c>
      <c r="P1" s="72">
        <f>SUM(P3:P36)</f>
        <v>4875.4800000000005</v>
      </c>
      <c r="Q1" s="73">
        <f>SUM(Q3:Q36)</f>
        <v>4045.76</v>
      </c>
      <c r="R1" s="74">
        <f>SUM(R3:R36)</f>
        <v>20131.460000000003</v>
      </c>
      <c r="S1" s="56">
        <f>O37/R37</f>
        <v>0.55685081956301219</v>
      </c>
    </row>
    <row r="2" spans="1:19" ht="27" customHeight="1" x14ac:dyDescent="0.2">
      <c r="A2" s="42" t="s">
        <v>57</v>
      </c>
      <c r="B2" s="42" t="s">
        <v>58</v>
      </c>
      <c r="C2" s="5"/>
      <c r="D2" s="43" t="s">
        <v>59</v>
      </c>
      <c r="E2" s="23" t="s">
        <v>29</v>
      </c>
      <c r="F2" s="7" t="s">
        <v>30</v>
      </c>
      <c r="G2" s="10" t="s">
        <v>31</v>
      </c>
      <c r="H2" s="13" t="s">
        <v>32</v>
      </c>
      <c r="I2" s="25" t="s">
        <v>33</v>
      </c>
      <c r="K2" s="103"/>
      <c r="L2" s="105"/>
      <c r="M2" s="107"/>
      <c r="N2" s="109"/>
      <c r="O2" s="58" t="s">
        <v>51</v>
      </c>
      <c r="P2" s="59" t="s">
        <v>52</v>
      </c>
      <c r="Q2" s="60" t="s">
        <v>54</v>
      </c>
      <c r="R2" s="61" t="s">
        <v>28</v>
      </c>
      <c r="S2" s="62" t="s">
        <v>55</v>
      </c>
    </row>
    <row r="3" spans="1:19" ht="18" customHeight="1" x14ac:dyDescent="0.2">
      <c r="A3" s="23" t="s">
        <v>60</v>
      </c>
      <c r="B3" s="44">
        <f>SUM(JAN!K2,FEB!K2)</f>
        <v>20131.460000000003</v>
      </c>
      <c r="C3" s="5"/>
      <c r="D3" s="45" t="s">
        <v>61</v>
      </c>
      <c r="E3" s="26">
        <f>SUM(JAN!N2,FEB!N2)</f>
        <v>14</v>
      </c>
      <c r="F3" s="26">
        <f>SUM(JAN!O2,FEB!O2)</f>
        <v>5</v>
      </c>
      <c r="G3" s="26">
        <f>SUM(JAN!P2,FEB!P2)</f>
        <v>1</v>
      </c>
      <c r="H3" s="26">
        <f>SUM(JAN!Q2,FEB!Q2)</f>
        <v>8</v>
      </c>
      <c r="I3" s="26">
        <f>SUM(JAN!R2,FEB!R2)</f>
        <v>14</v>
      </c>
      <c r="K3" s="39" t="s">
        <v>135</v>
      </c>
      <c r="L3" s="65" t="s">
        <v>101</v>
      </c>
      <c r="M3" s="38" t="s">
        <v>67</v>
      </c>
      <c r="N3" s="69">
        <f>SUM(JAN!M33,FEB!M33)</f>
        <v>2</v>
      </c>
      <c r="O3" s="81">
        <f>SUM(JAN!N33,FEB!N33)</f>
        <v>0</v>
      </c>
      <c r="P3" s="81">
        <f>SUM(JAN!O33,FEB!O33)</f>
        <v>0</v>
      </c>
      <c r="Q3" s="81">
        <f>SUM(JAN!P33,FEB!P33)</f>
        <v>139.66</v>
      </c>
      <c r="R3" s="81">
        <f>SUM(JAN!Q33,FEB!Q33)</f>
        <v>139.66</v>
      </c>
      <c r="S3" s="66">
        <f>O3/R3</f>
        <v>0</v>
      </c>
    </row>
    <row r="4" spans="1:19" x14ac:dyDescent="0.2">
      <c r="A4" s="4"/>
      <c r="B4" s="41"/>
      <c r="C4" s="5"/>
      <c r="D4" s="38" t="s">
        <v>8</v>
      </c>
      <c r="E4" s="26">
        <f>SUM(JAN!N3,FEB!N3)</f>
        <v>109</v>
      </c>
      <c r="F4" s="26">
        <f>SUM(JAN!O3,FEB!O3)</f>
        <v>66</v>
      </c>
      <c r="G4" s="26">
        <f>SUM(JAN!P3,FEB!P3)</f>
        <v>43</v>
      </c>
      <c r="H4" s="26">
        <f>SUM(JAN!Q3,FEB!Q3)</f>
        <v>0</v>
      </c>
      <c r="I4" s="26">
        <f>SUM(JAN!R3,FEB!R3)</f>
        <v>109</v>
      </c>
      <c r="K4" s="39" t="s">
        <v>135</v>
      </c>
      <c r="L4" s="65" t="s">
        <v>102</v>
      </c>
      <c r="M4" s="38" t="s">
        <v>68</v>
      </c>
      <c r="N4" s="69">
        <f>SUM(JAN!M34,FEB!M34)</f>
        <v>2</v>
      </c>
      <c r="O4" s="81">
        <f>SUM(JAN!N34,FEB!N34)</f>
        <v>110</v>
      </c>
      <c r="P4" s="81">
        <f>SUM(JAN!O34,FEB!O34)</f>
        <v>0</v>
      </c>
      <c r="Q4" s="81">
        <f>SUM(JAN!P34,FEB!P34)</f>
        <v>0</v>
      </c>
      <c r="R4" s="81">
        <f>SUM(JAN!Q34,FEB!Q34)</f>
        <v>110</v>
      </c>
      <c r="S4" s="66">
        <f t="shared" ref="S4:S29" si="0">O4/R4</f>
        <v>1</v>
      </c>
    </row>
    <row r="5" spans="1:19" x14ac:dyDescent="0.2">
      <c r="A5" s="7" t="s">
        <v>30</v>
      </c>
      <c r="B5" s="17">
        <f>SUM(JAN!K4,FEB!K4)</f>
        <v>11210.22</v>
      </c>
      <c r="C5" s="5"/>
      <c r="D5" s="38" t="s">
        <v>10</v>
      </c>
      <c r="E5" s="26">
        <f>SUM(JAN!N4,FEB!N4)</f>
        <v>86</v>
      </c>
      <c r="F5" s="26">
        <f>SUM(JAN!O4,FEB!O4)</f>
        <v>53</v>
      </c>
      <c r="G5" s="26">
        <f>SUM(JAN!P4,FEB!P4)</f>
        <v>1</v>
      </c>
      <c r="H5" s="26">
        <f>SUM(JAN!Q4,FEB!Q4)</f>
        <v>32</v>
      </c>
      <c r="I5" s="26">
        <f>SUM(JAN!R4,FEB!R4)</f>
        <v>86</v>
      </c>
      <c r="K5" s="39" t="s">
        <v>135</v>
      </c>
      <c r="L5" s="65" t="s">
        <v>103</v>
      </c>
      <c r="M5" s="38" t="s">
        <v>69</v>
      </c>
      <c r="N5" s="69">
        <f>SUM(JAN!M35,FEB!M35)</f>
        <v>5</v>
      </c>
      <c r="O5" s="81">
        <f>SUM(JAN!N35,FEB!N35)</f>
        <v>190</v>
      </c>
      <c r="P5" s="81">
        <f>SUM(JAN!O35,FEB!O35)</f>
        <v>0</v>
      </c>
      <c r="Q5" s="81">
        <f>SUM(JAN!P35,FEB!P35)</f>
        <v>110</v>
      </c>
      <c r="R5" s="81">
        <f>SUM(JAN!Q35,FEB!Q35)</f>
        <v>300</v>
      </c>
      <c r="S5" s="66">
        <f t="shared" si="0"/>
        <v>0.6333333333333333</v>
      </c>
    </row>
    <row r="6" spans="1:19" x14ac:dyDescent="0.2">
      <c r="A6" s="10" t="s">
        <v>31</v>
      </c>
      <c r="B6" s="21">
        <f>SUM(JAN!K5,FEB!K5)</f>
        <v>4875.4800000000005</v>
      </c>
      <c r="C6" s="5"/>
      <c r="D6" s="38" t="s">
        <v>16</v>
      </c>
      <c r="E6" s="26">
        <f>SUM(JAN!N5,FEB!N5)</f>
        <v>4</v>
      </c>
      <c r="F6" s="26">
        <f>SUM(JAN!O5,FEB!O5)</f>
        <v>2</v>
      </c>
      <c r="G6" s="26">
        <f>SUM(JAN!P5,FEB!P5)</f>
        <v>0</v>
      </c>
      <c r="H6" s="26">
        <f>SUM(JAN!Q5,FEB!Q5)</f>
        <v>2</v>
      </c>
      <c r="I6" s="26">
        <f>SUM(JAN!R5,FEB!R5)</f>
        <v>4</v>
      </c>
      <c r="K6" s="39" t="s">
        <v>135</v>
      </c>
      <c r="L6" s="65" t="s">
        <v>104</v>
      </c>
      <c r="M6" s="38" t="s">
        <v>70</v>
      </c>
      <c r="N6" s="69">
        <f>SUM(JAN!M36,FEB!M36)</f>
        <v>2</v>
      </c>
      <c r="O6" s="81">
        <f>SUM(JAN!N36,FEB!N36)</f>
        <v>40</v>
      </c>
      <c r="P6" s="81">
        <f>SUM(JAN!O36,FEB!O36)</f>
        <v>0</v>
      </c>
      <c r="Q6" s="81">
        <f>SUM(JAN!P36,FEB!P36)</f>
        <v>110</v>
      </c>
      <c r="R6" s="81">
        <f>SUM(JAN!Q36,FEB!Q36)</f>
        <v>150</v>
      </c>
      <c r="S6" s="66">
        <f t="shared" si="0"/>
        <v>0.26666666666666666</v>
      </c>
    </row>
    <row r="7" spans="1:19" x14ac:dyDescent="0.2">
      <c r="A7" s="13" t="s">
        <v>32</v>
      </c>
      <c r="B7" s="20">
        <f>SUM(JAN!K6,FEB!K6)</f>
        <v>4045.76</v>
      </c>
      <c r="C7" s="5"/>
      <c r="D7" s="38" t="s">
        <v>35</v>
      </c>
      <c r="E7" s="26">
        <f>SUM(JAN!N6,FEB!N6)</f>
        <v>4</v>
      </c>
      <c r="F7" s="26">
        <f>SUM(JAN!O6,FEB!O6)</f>
        <v>0</v>
      </c>
      <c r="G7" s="26">
        <f>SUM(JAN!P6,FEB!P6)</f>
        <v>4</v>
      </c>
      <c r="H7" s="26">
        <f>SUM(JAN!Q6,FEB!Q6)</f>
        <v>0</v>
      </c>
      <c r="I7" s="26">
        <f>SUM(JAN!R6,FEB!R6)</f>
        <v>4</v>
      </c>
      <c r="K7" s="39" t="s">
        <v>135</v>
      </c>
      <c r="L7" s="65" t="s">
        <v>105</v>
      </c>
      <c r="M7" s="38" t="s">
        <v>71</v>
      </c>
      <c r="N7" s="69">
        <f>SUM(JAN!M37,FEB!M37)</f>
        <v>2</v>
      </c>
      <c r="O7" s="81">
        <f>SUM(JAN!N37,FEB!N37)</f>
        <v>40</v>
      </c>
      <c r="P7" s="81">
        <f>SUM(JAN!O37,FEB!O37)</f>
        <v>43.8</v>
      </c>
      <c r="Q7" s="81">
        <f>SUM(JAN!P37,FEB!P37)</f>
        <v>0</v>
      </c>
      <c r="R7" s="81">
        <f>SUM(JAN!Q37,FEB!Q37)</f>
        <v>83.8</v>
      </c>
      <c r="S7" s="66">
        <f t="shared" si="0"/>
        <v>0.47732696897374705</v>
      </c>
    </row>
    <row r="8" spans="1:19" x14ac:dyDescent="0.2">
      <c r="A8" s="4"/>
      <c r="B8" s="18"/>
      <c r="C8" s="5"/>
      <c r="D8" s="38" t="s">
        <v>12</v>
      </c>
      <c r="E8" s="26">
        <f>SUM(JAN!N7,FEB!N7)</f>
        <v>6</v>
      </c>
      <c r="F8" s="26">
        <f>SUM(JAN!O7,FEB!O7)</f>
        <v>2</v>
      </c>
      <c r="G8" s="26">
        <f>SUM(JAN!P7,FEB!P7)</f>
        <v>2</v>
      </c>
      <c r="H8" s="26">
        <f>SUM(JAN!Q7,FEB!Q7)</f>
        <v>2</v>
      </c>
      <c r="I8" s="26">
        <f>SUM(JAN!R7,FEB!R7)</f>
        <v>6</v>
      </c>
      <c r="K8" s="39" t="s">
        <v>135</v>
      </c>
      <c r="L8" s="65" t="s">
        <v>106</v>
      </c>
      <c r="M8" s="38" t="s">
        <v>72</v>
      </c>
      <c r="N8" s="69">
        <f>SUM(JAN!M38,FEB!M38)</f>
        <v>2</v>
      </c>
      <c r="O8" s="81">
        <f>SUM(JAN!N38,FEB!N38)</f>
        <v>56.18</v>
      </c>
      <c r="P8" s="81">
        <f>SUM(JAN!O38,FEB!O38)</f>
        <v>0</v>
      </c>
      <c r="Q8" s="81">
        <f>SUM(JAN!P38,FEB!P38)</f>
        <v>0</v>
      </c>
      <c r="R8" s="81">
        <f>SUM(JAN!Q38,FEB!Q38)</f>
        <v>56.18</v>
      </c>
      <c r="S8" s="66">
        <f t="shared" si="0"/>
        <v>1</v>
      </c>
    </row>
    <row r="9" spans="1:19" x14ac:dyDescent="0.2">
      <c r="A9" s="6"/>
      <c r="B9" s="41"/>
      <c r="C9" s="5"/>
      <c r="D9" s="38" t="s">
        <v>37</v>
      </c>
      <c r="E9" s="26">
        <f>SUM(JAN!N8,FEB!N8)</f>
        <v>4</v>
      </c>
      <c r="F9" s="26">
        <f>SUM(JAN!O8,FEB!O8)</f>
        <v>2</v>
      </c>
      <c r="G9" s="26">
        <f>SUM(JAN!P8,FEB!P8)</f>
        <v>0</v>
      </c>
      <c r="H9" s="26">
        <f>SUM(JAN!Q8,FEB!Q8)</f>
        <v>2</v>
      </c>
      <c r="I9" s="26">
        <f>SUM(JAN!R8,FEB!R8)</f>
        <v>4</v>
      </c>
      <c r="K9" s="39" t="s">
        <v>135</v>
      </c>
      <c r="L9" s="65" t="s">
        <v>107</v>
      </c>
      <c r="M9" s="38" t="s">
        <v>73</v>
      </c>
      <c r="N9" s="69">
        <f>SUM(JAN!M39,FEB!M39)</f>
        <v>6</v>
      </c>
      <c r="O9" s="81">
        <f>SUM(JAN!N39,FEB!N39)</f>
        <v>66.680000000000007</v>
      </c>
      <c r="P9" s="81">
        <f>SUM(JAN!O39,FEB!O39)</f>
        <v>122</v>
      </c>
      <c r="Q9" s="81">
        <f>SUM(JAN!P39,FEB!P39)</f>
        <v>0</v>
      </c>
      <c r="R9" s="81">
        <f>SUM(JAN!Q39,FEB!Q39)</f>
        <v>188.68</v>
      </c>
      <c r="S9" s="66">
        <f t="shared" si="0"/>
        <v>0.35340258638965444</v>
      </c>
    </row>
    <row r="10" spans="1:19" x14ac:dyDescent="0.2">
      <c r="A10" s="4"/>
      <c r="B10" s="4"/>
      <c r="C10" s="5"/>
      <c r="D10" s="38" t="s">
        <v>62</v>
      </c>
      <c r="E10" s="26">
        <f>SUM(JAN!N9,FEB!N9)</f>
        <v>5</v>
      </c>
      <c r="F10" s="26">
        <f>SUM(JAN!O9,FEB!O9)</f>
        <v>3</v>
      </c>
      <c r="G10" s="26">
        <f>SUM(JAN!P9,FEB!P9)</f>
        <v>0</v>
      </c>
      <c r="H10" s="26">
        <f>SUM(JAN!Q9,FEB!Q9)</f>
        <v>2</v>
      </c>
      <c r="I10" s="26">
        <f>SUM(JAN!R9,FEB!R9)</f>
        <v>5</v>
      </c>
      <c r="K10" s="39" t="s">
        <v>135</v>
      </c>
      <c r="L10" s="65" t="s">
        <v>108</v>
      </c>
      <c r="M10" s="38" t="s">
        <v>74</v>
      </c>
      <c r="N10" s="69">
        <f>SUM(JAN!M40,FEB!M40)</f>
        <v>2</v>
      </c>
      <c r="O10" s="81">
        <f>SUM(JAN!N40,FEB!N40)</f>
        <v>0</v>
      </c>
      <c r="P10" s="81">
        <f>SUM(JAN!O40,FEB!O40)</f>
        <v>0</v>
      </c>
      <c r="Q10" s="81">
        <f>SUM(JAN!P40,FEB!P40)</f>
        <v>417.88</v>
      </c>
      <c r="R10" s="81">
        <f>SUM(JAN!Q40,FEB!Q40)</f>
        <v>417.88</v>
      </c>
      <c r="S10" s="66">
        <f t="shared" si="0"/>
        <v>0</v>
      </c>
    </row>
    <row r="11" spans="1:19" x14ac:dyDescent="0.2">
      <c r="A11" s="4"/>
      <c r="B11" s="4"/>
      <c r="C11" s="5"/>
      <c r="D11" s="38" t="s">
        <v>38</v>
      </c>
      <c r="E11" s="26">
        <f>SUM(JAN!N10,FEB!N10)</f>
        <v>6</v>
      </c>
      <c r="F11" s="26">
        <f>SUM(JAN!O10,FEB!O10)</f>
        <v>6</v>
      </c>
      <c r="G11" s="26">
        <f>SUM(JAN!P10,FEB!P10)</f>
        <v>0</v>
      </c>
      <c r="H11" s="26">
        <f>SUM(JAN!Q10,FEB!Q10)</f>
        <v>0</v>
      </c>
      <c r="I11" s="26">
        <f>SUM(JAN!R10,FEB!R10)</f>
        <v>6</v>
      </c>
      <c r="K11" s="39" t="s">
        <v>135</v>
      </c>
      <c r="L11" s="65" t="s">
        <v>109</v>
      </c>
      <c r="M11" s="38" t="s">
        <v>75</v>
      </c>
      <c r="N11" s="69">
        <f>SUM(JAN!M41,FEB!M41)</f>
        <v>2</v>
      </c>
      <c r="O11" s="81">
        <f>SUM(JAN!N41,FEB!N41)</f>
        <v>0</v>
      </c>
      <c r="P11" s="81">
        <f>SUM(JAN!O41,FEB!O41)</f>
        <v>164.86</v>
      </c>
      <c r="Q11" s="81">
        <f>SUM(JAN!P41,FEB!P41)</f>
        <v>0</v>
      </c>
      <c r="R11" s="81">
        <f>SUM(JAN!Q41,FEB!Q41)</f>
        <v>164.86</v>
      </c>
      <c r="S11" s="66">
        <f t="shared" si="0"/>
        <v>0</v>
      </c>
    </row>
    <row r="12" spans="1:19" x14ac:dyDescent="0.2">
      <c r="A12" s="23" t="s">
        <v>34</v>
      </c>
      <c r="B12" s="75">
        <f>B5/B3</f>
        <v>0.55685081956301219</v>
      </c>
      <c r="C12" s="5"/>
      <c r="D12" s="38" t="s">
        <v>39</v>
      </c>
      <c r="E12" s="26">
        <f>SUM(JAN!N11,FEB!N11)</f>
        <v>0</v>
      </c>
      <c r="F12" s="26">
        <f>SUM(JAN!O11,FEB!O11)</f>
        <v>0</v>
      </c>
      <c r="G12" s="26">
        <f>SUM(JAN!P11,FEB!P11)</f>
        <v>0</v>
      </c>
      <c r="H12" s="26">
        <f>SUM(JAN!Q11,FEB!Q11)</f>
        <v>0</v>
      </c>
      <c r="I12" s="26">
        <f>SUM(JAN!R11,FEB!R11)</f>
        <v>0</v>
      </c>
      <c r="K12" s="39" t="s">
        <v>135</v>
      </c>
      <c r="L12" s="65" t="s">
        <v>110</v>
      </c>
      <c r="M12" s="38" t="s">
        <v>76</v>
      </c>
      <c r="N12" s="69">
        <f>SUM(JAN!M42,FEB!M42)</f>
        <v>2</v>
      </c>
      <c r="O12" s="81">
        <f>SUM(JAN!N42,FEB!N42)</f>
        <v>0</v>
      </c>
      <c r="P12" s="81">
        <f>SUM(JAN!O42,FEB!O42)</f>
        <v>80</v>
      </c>
      <c r="Q12" s="81">
        <f>SUM(JAN!P42,FEB!P42)</f>
        <v>0</v>
      </c>
      <c r="R12" s="81">
        <f>SUM(JAN!Q42,FEB!Q42)</f>
        <v>80</v>
      </c>
      <c r="S12" s="66">
        <f t="shared" si="0"/>
        <v>0</v>
      </c>
    </row>
    <row r="13" spans="1:19" x14ac:dyDescent="0.2">
      <c r="A13" s="6"/>
      <c r="B13" s="80"/>
      <c r="C13" s="5"/>
      <c r="D13" s="38" t="s">
        <v>40</v>
      </c>
      <c r="E13" s="26">
        <f>SUM(JAN!N12,FEB!N12)</f>
        <v>0</v>
      </c>
      <c r="F13" s="26">
        <f>SUM(JAN!O12,FEB!O12)</f>
        <v>0</v>
      </c>
      <c r="G13" s="26">
        <f>SUM(JAN!P12,FEB!P12)</f>
        <v>0</v>
      </c>
      <c r="H13" s="26">
        <f>SUM(JAN!Q12,FEB!Q12)</f>
        <v>0</v>
      </c>
      <c r="I13" s="26">
        <f>SUM(JAN!R12,FEB!R12)</f>
        <v>0</v>
      </c>
      <c r="K13" s="39" t="s">
        <v>135</v>
      </c>
      <c r="L13" s="65" t="s">
        <v>111</v>
      </c>
      <c r="M13" s="38" t="s">
        <v>77</v>
      </c>
      <c r="N13" s="69">
        <f>SUM(JAN!M43,FEB!M43)</f>
        <v>14</v>
      </c>
      <c r="O13" s="81">
        <f>SUM(JAN!N43,FEB!N43)</f>
        <v>750.3599999999999</v>
      </c>
      <c r="P13" s="81">
        <f>SUM(JAN!O43,FEB!O43)</f>
        <v>56.18</v>
      </c>
      <c r="Q13" s="81">
        <f>SUM(JAN!P43,FEB!P43)</f>
        <v>520</v>
      </c>
      <c r="R13" s="81">
        <f>SUM(JAN!Q43,FEB!Q43)</f>
        <v>1326.54</v>
      </c>
      <c r="S13" s="66">
        <f t="shared" si="0"/>
        <v>0.56565199692432944</v>
      </c>
    </row>
    <row r="14" spans="1:19" x14ac:dyDescent="0.2">
      <c r="A14" s="36" t="s">
        <v>53</v>
      </c>
      <c r="B14" s="76">
        <f>B3-(B5+B6+B7)</f>
        <v>0</v>
      </c>
      <c r="C14" s="5"/>
      <c r="D14" s="38" t="s">
        <v>41</v>
      </c>
      <c r="E14" s="26">
        <f>SUM(JAN!N13,FEB!N13)</f>
        <v>2</v>
      </c>
      <c r="F14" s="26">
        <f>SUM(JAN!O13,FEB!O13)</f>
        <v>2</v>
      </c>
      <c r="G14" s="26">
        <f>SUM(JAN!P13,FEB!P13)</f>
        <v>0</v>
      </c>
      <c r="H14" s="26">
        <f>SUM(JAN!Q13,FEB!Q13)</f>
        <v>0</v>
      </c>
      <c r="I14" s="26">
        <f>SUM(JAN!R13,FEB!R13)</f>
        <v>2</v>
      </c>
      <c r="K14" s="39" t="s">
        <v>135</v>
      </c>
      <c r="L14" s="65" t="s">
        <v>112</v>
      </c>
      <c r="M14" s="38" t="s">
        <v>78</v>
      </c>
      <c r="N14" s="69">
        <f>SUM(JAN!M44,FEB!M44)</f>
        <v>4</v>
      </c>
      <c r="O14" s="81">
        <f>SUM(JAN!N44,FEB!N44)</f>
        <v>80</v>
      </c>
      <c r="P14" s="81">
        <f>SUM(JAN!O44,FEB!O44)</f>
        <v>110</v>
      </c>
      <c r="Q14" s="81">
        <f>SUM(JAN!P44,FEB!P44)</f>
        <v>0</v>
      </c>
      <c r="R14" s="81">
        <f>SUM(JAN!Q44,FEB!Q44)</f>
        <v>190</v>
      </c>
      <c r="S14" s="66">
        <f t="shared" si="0"/>
        <v>0.42105263157894735</v>
      </c>
    </row>
    <row r="15" spans="1:19" x14ac:dyDescent="0.2">
      <c r="A15" s="4"/>
      <c r="B15" s="18"/>
      <c r="C15" s="5"/>
      <c r="D15" s="38" t="s">
        <v>18</v>
      </c>
      <c r="E15" s="26">
        <f>SUM(JAN!N14,FEB!N14)</f>
        <v>1</v>
      </c>
      <c r="F15" s="26">
        <f>SUM(JAN!O14,FEB!O14)</f>
        <v>0</v>
      </c>
      <c r="G15" s="26">
        <f>SUM(JAN!P14,FEB!P14)</f>
        <v>1</v>
      </c>
      <c r="H15" s="26">
        <f>SUM(JAN!Q14,FEB!Q14)</f>
        <v>0</v>
      </c>
      <c r="I15" s="26">
        <f>SUM(JAN!R14,FEB!R14)</f>
        <v>1</v>
      </c>
      <c r="K15" s="39" t="s">
        <v>136</v>
      </c>
      <c r="L15" s="65" t="s">
        <v>113</v>
      </c>
      <c r="M15" s="38" t="s">
        <v>79</v>
      </c>
      <c r="N15" s="69">
        <f>SUM(JAN!M45,FEB!M45)</f>
        <v>8</v>
      </c>
      <c r="O15" s="81">
        <f>SUM(JAN!N45,FEB!N45)</f>
        <v>100</v>
      </c>
      <c r="P15" s="81">
        <f>SUM(JAN!O45,FEB!O45)</f>
        <v>301</v>
      </c>
      <c r="Q15" s="81">
        <f>SUM(JAN!P45,FEB!P45)</f>
        <v>0</v>
      </c>
      <c r="R15" s="81">
        <f>SUM(JAN!Q45,FEB!Q45)</f>
        <v>401</v>
      </c>
      <c r="S15" s="66">
        <f t="shared" si="0"/>
        <v>0.24937655860349128</v>
      </c>
    </row>
    <row r="16" spans="1:19" x14ac:dyDescent="0.2">
      <c r="A16" s="6"/>
      <c r="B16" s="78"/>
      <c r="C16" s="5"/>
      <c r="D16" s="38" t="s">
        <v>42</v>
      </c>
      <c r="E16" s="26">
        <f>SUM(JAN!N15,FEB!N15)</f>
        <v>0</v>
      </c>
      <c r="F16" s="26">
        <f>SUM(JAN!O15,FEB!O15)</f>
        <v>0</v>
      </c>
      <c r="G16" s="26">
        <f>SUM(JAN!P15,FEB!P15)</f>
        <v>0</v>
      </c>
      <c r="H16" s="26">
        <f>SUM(JAN!Q15,FEB!Q15)</f>
        <v>0</v>
      </c>
      <c r="I16" s="26">
        <f>SUM(JAN!R15,FEB!R15)</f>
        <v>0</v>
      </c>
      <c r="K16" s="39" t="s">
        <v>135</v>
      </c>
      <c r="L16" s="65" t="s">
        <v>114</v>
      </c>
      <c r="M16" s="38" t="s">
        <v>80</v>
      </c>
      <c r="N16" s="69">
        <f>SUM(JAN!M46,FEB!M46)</f>
        <v>2</v>
      </c>
      <c r="O16" s="81">
        <f>SUM(JAN!N46,FEB!N46)</f>
        <v>80</v>
      </c>
      <c r="P16" s="81">
        <f>SUM(JAN!O46,FEB!O46)</f>
        <v>0</v>
      </c>
      <c r="Q16" s="81">
        <f>SUM(JAN!P46,FEB!P46)</f>
        <v>0</v>
      </c>
      <c r="R16" s="81">
        <f>SUM(JAN!Q46,FEB!Q46)</f>
        <v>80</v>
      </c>
      <c r="S16" s="66">
        <f t="shared" si="0"/>
        <v>1</v>
      </c>
    </row>
    <row r="17" spans="1:19" x14ac:dyDescent="0.2">
      <c r="A17" s="6"/>
      <c r="B17" s="78"/>
      <c r="C17" s="5"/>
      <c r="D17" s="38" t="s">
        <v>43</v>
      </c>
      <c r="E17" s="26">
        <f>SUM(JAN!N16,FEB!N16)</f>
        <v>7</v>
      </c>
      <c r="F17" s="26">
        <f>SUM(JAN!O16,FEB!O16)</f>
        <v>4</v>
      </c>
      <c r="G17" s="26">
        <f>SUM(JAN!P16,FEB!P16)</f>
        <v>3</v>
      </c>
      <c r="H17" s="26">
        <f>SUM(JAN!Q16,FEB!Q16)</f>
        <v>0</v>
      </c>
      <c r="I17" s="26">
        <f>SUM(JAN!R16,FEB!R16)</f>
        <v>7</v>
      </c>
      <c r="K17" s="39" t="s">
        <v>135</v>
      </c>
      <c r="L17" s="65" t="s">
        <v>115</v>
      </c>
      <c r="M17" s="38" t="s">
        <v>81</v>
      </c>
      <c r="N17" s="69">
        <f>SUM(JAN!M47,FEB!M47)</f>
        <v>10</v>
      </c>
      <c r="O17" s="81">
        <f>SUM(JAN!N47,FEB!N47)</f>
        <v>330</v>
      </c>
      <c r="P17" s="81">
        <f>SUM(JAN!O47,FEB!O47)</f>
        <v>0</v>
      </c>
      <c r="Q17" s="81">
        <f>SUM(JAN!P47,FEB!P47)</f>
        <v>646.17999999999995</v>
      </c>
      <c r="R17" s="81">
        <f>SUM(JAN!Q47,FEB!Q47)</f>
        <v>976.18</v>
      </c>
      <c r="S17" s="66">
        <f t="shared" si="0"/>
        <v>0.33805240836730932</v>
      </c>
    </row>
    <row r="18" spans="1:19" x14ac:dyDescent="0.2">
      <c r="A18" s="6"/>
      <c r="B18" s="78"/>
      <c r="C18" s="5"/>
      <c r="D18" s="38" t="s">
        <v>63</v>
      </c>
      <c r="E18" s="26">
        <f>SUM(JAN!N17,FEB!N17)</f>
        <v>0</v>
      </c>
      <c r="F18" s="26">
        <f>SUM(JAN!O17,FEB!O17)</f>
        <v>0</v>
      </c>
      <c r="G18" s="26">
        <f>SUM(JAN!P17,FEB!P17)</f>
        <v>0</v>
      </c>
      <c r="H18" s="26">
        <f>SUM(JAN!Q17,FEB!Q17)</f>
        <v>0</v>
      </c>
      <c r="I18" s="26">
        <f>SUM(JAN!R17,FEB!R17)</f>
        <v>0</v>
      </c>
      <c r="K18" s="39" t="s">
        <v>135</v>
      </c>
      <c r="L18" s="65" t="s">
        <v>116</v>
      </c>
      <c r="M18" s="38" t="s">
        <v>82</v>
      </c>
      <c r="N18" s="69">
        <f>SUM(JAN!M48,FEB!M48)</f>
        <v>2</v>
      </c>
      <c r="O18" s="81">
        <f>SUM(JAN!N48,FEB!N48)</f>
        <v>0</v>
      </c>
      <c r="P18" s="81">
        <f>SUM(JAN!O48,FEB!O48)</f>
        <v>210</v>
      </c>
      <c r="Q18" s="81">
        <f>SUM(JAN!P48,FEB!P48)</f>
        <v>0</v>
      </c>
      <c r="R18" s="81">
        <f>SUM(JAN!Q48,FEB!Q48)</f>
        <v>210</v>
      </c>
      <c r="S18" s="66">
        <f t="shared" si="0"/>
        <v>0</v>
      </c>
    </row>
    <row r="19" spans="1:19" x14ac:dyDescent="0.2">
      <c r="A19" s="6"/>
      <c r="B19" s="79"/>
      <c r="C19" s="5"/>
      <c r="D19" s="38" t="s">
        <v>44</v>
      </c>
      <c r="E19" s="26">
        <f>SUM(JAN!N18,FEB!N18)</f>
        <v>0</v>
      </c>
      <c r="F19" s="26">
        <f>SUM(JAN!O18,FEB!O18)</f>
        <v>0</v>
      </c>
      <c r="G19" s="26">
        <f>SUM(JAN!P18,FEB!P18)</f>
        <v>0</v>
      </c>
      <c r="H19" s="26">
        <f>SUM(JAN!Q18,FEB!Q18)</f>
        <v>0</v>
      </c>
      <c r="I19" s="26">
        <f>SUM(JAN!R18,FEB!R18)</f>
        <v>0</v>
      </c>
      <c r="K19" s="39" t="s">
        <v>135</v>
      </c>
      <c r="L19" s="65" t="s">
        <v>117</v>
      </c>
      <c r="M19" s="38" t="s">
        <v>83</v>
      </c>
      <c r="N19" s="69">
        <f>SUM(JAN!M49,FEB!M49)</f>
        <v>4</v>
      </c>
      <c r="O19" s="81">
        <f>SUM(JAN!N49,FEB!N49)</f>
        <v>224.68</v>
      </c>
      <c r="P19" s="81">
        <f>SUM(JAN!O49,FEB!O49)</f>
        <v>0</v>
      </c>
      <c r="Q19" s="81">
        <f>SUM(JAN!P49,FEB!P49)</f>
        <v>0</v>
      </c>
      <c r="R19" s="81">
        <f>SUM(JAN!Q49,FEB!Q49)</f>
        <v>224.68</v>
      </c>
      <c r="S19" s="66">
        <f t="shared" si="0"/>
        <v>1</v>
      </c>
    </row>
    <row r="20" spans="1:19" x14ac:dyDescent="0.2">
      <c r="A20" s="4"/>
      <c r="B20" s="18"/>
      <c r="C20" s="5"/>
      <c r="D20" s="38" t="s">
        <v>45</v>
      </c>
      <c r="E20" s="26">
        <f>SUM(JAN!N19,FEB!N19)</f>
        <v>2</v>
      </c>
      <c r="F20" s="26">
        <f>SUM(JAN!O19,FEB!O19)</f>
        <v>2</v>
      </c>
      <c r="G20" s="26">
        <f>SUM(JAN!P19,FEB!P19)</f>
        <v>0</v>
      </c>
      <c r="H20" s="26">
        <f>SUM(JAN!Q19,FEB!Q19)</f>
        <v>0</v>
      </c>
      <c r="I20" s="26">
        <f>SUM(JAN!R19,FEB!R19)</f>
        <v>2</v>
      </c>
      <c r="K20" s="39" t="s">
        <v>137</v>
      </c>
      <c r="L20" s="65" t="s">
        <v>118</v>
      </c>
      <c r="M20" s="38" t="s">
        <v>84</v>
      </c>
      <c r="N20" s="69">
        <f>SUM(JAN!M50,FEB!M50)</f>
        <v>14</v>
      </c>
      <c r="O20" s="81">
        <f>SUM(JAN!N50,FEB!N50)</f>
        <v>376.18</v>
      </c>
      <c r="P20" s="81">
        <f>SUM(JAN!O50,FEB!O50)</f>
        <v>0</v>
      </c>
      <c r="Q20" s="81">
        <f>SUM(JAN!P50,FEB!P50)</f>
        <v>142.80000000000001</v>
      </c>
      <c r="R20" s="81">
        <f>SUM(JAN!Q50,FEB!Q50)</f>
        <v>518.98</v>
      </c>
      <c r="S20" s="66">
        <f t="shared" si="0"/>
        <v>0.72484488804963576</v>
      </c>
    </row>
    <row r="21" spans="1:19" x14ac:dyDescent="0.2">
      <c r="A21" s="4"/>
      <c r="B21" s="18"/>
      <c r="C21" s="5"/>
      <c r="D21" s="38" t="s">
        <v>64</v>
      </c>
      <c r="E21" s="26">
        <f>SUM(JAN!N20,FEB!N20)</f>
        <v>2</v>
      </c>
      <c r="F21" s="26">
        <f>SUM(JAN!O20,FEB!O20)</f>
        <v>2</v>
      </c>
      <c r="G21" s="26">
        <f>SUM(JAN!P20,FEB!P20)</f>
        <v>0</v>
      </c>
      <c r="H21" s="26">
        <f>SUM(JAN!Q20,FEB!Q20)</f>
        <v>0</v>
      </c>
      <c r="I21" s="26">
        <f>SUM(JAN!R20,FEB!R20)</f>
        <v>2</v>
      </c>
      <c r="K21" s="39" t="s">
        <v>135</v>
      </c>
      <c r="L21" s="65" t="s">
        <v>119</v>
      </c>
      <c r="M21" s="38" t="s">
        <v>85</v>
      </c>
      <c r="N21" s="69">
        <f>SUM(JAN!M51,FEB!M51)</f>
        <v>2</v>
      </c>
      <c r="O21" s="81">
        <f>SUM(JAN!N51,FEB!N51)</f>
        <v>0</v>
      </c>
      <c r="P21" s="81">
        <f>SUM(JAN!O51,FEB!O51)</f>
        <v>843.68</v>
      </c>
      <c r="Q21" s="81">
        <f>SUM(JAN!P51,FEB!P51)</f>
        <v>0</v>
      </c>
      <c r="R21" s="81">
        <f>SUM(JAN!Q51,FEB!Q51)</f>
        <v>843.68</v>
      </c>
      <c r="S21" s="66">
        <f t="shared" si="0"/>
        <v>0</v>
      </c>
    </row>
    <row r="22" spans="1:19" x14ac:dyDescent="0.2">
      <c r="A22" s="4"/>
      <c r="B22" s="18"/>
      <c r="C22" s="27"/>
      <c r="D22" s="38" t="s">
        <v>25</v>
      </c>
      <c r="E22" s="26">
        <f>SUM(JAN!N21,FEB!N21)</f>
        <v>8</v>
      </c>
      <c r="F22" s="26">
        <f>SUM(JAN!O21,FEB!O21)</f>
        <v>4</v>
      </c>
      <c r="G22" s="26">
        <f>SUM(JAN!P21,FEB!P21)</f>
        <v>4</v>
      </c>
      <c r="H22" s="26">
        <f>SUM(JAN!Q21,FEB!Q21)</f>
        <v>0</v>
      </c>
      <c r="I22" s="26">
        <f>SUM(JAN!R21,FEB!R21)</f>
        <v>8</v>
      </c>
      <c r="K22" s="39" t="s">
        <v>135</v>
      </c>
      <c r="L22" s="65" t="s">
        <v>120</v>
      </c>
      <c r="M22" s="38" t="s">
        <v>86</v>
      </c>
      <c r="N22" s="69">
        <f>SUM(JAN!M52,FEB!M52)</f>
        <v>10</v>
      </c>
      <c r="O22" s="81">
        <f>SUM(JAN!N52,FEB!N52)</f>
        <v>424.72</v>
      </c>
      <c r="P22" s="81">
        <f>SUM(JAN!O52,FEB!O52)</f>
        <v>167</v>
      </c>
      <c r="Q22" s="81">
        <f>SUM(JAN!P52,FEB!P52)</f>
        <v>220</v>
      </c>
      <c r="R22" s="81">
        <f>SUM(JAN!Q52,FEB!Q52)</f>
        <v>811.72</v>
      </c>
      <c r="S22" s="66">
        <f t="shared" si="0"/>
        <v>0.52323461292071161</v>
      </c>
    </row>
    <row r="23" spans="1:19" x14ac:dyDescent="0.2">
      <c r="A23" s="4"/>
      <c r="B23" s="18"/>
      <c r="C23" s="27"/>
      <c r="D23" s="38" t="s">
        <v>46</v>
      </c>
      <c r="E23" s="26">
        <f>SUM(JAN!N22,FEB!N22)</f>
        <v>0</v>
      </c>
      <c r="F23" s="26">
        <f>SUM(JAN!O22,FEB!O22)</f>
        <v>0</v>
      </c>
      <c r="G23" s="26">
        <f>SUM(JAN!P22,FEB!P22)</f>
        <v>0</v>
      </c>
      <c r="H23" s="26">
        <f>SUM(JAN!Q22,FEB!Q22)</f>
        <v>0</v>
      </c>
      <c r="I23" s="26">
        <f>SUM(JAN!R22,FEB!R22)</f>
        <v>0</v>
      </c>
      <c r="K23" s="39" t="s">
        <v>135</v>
      </c>
      <c r="L23" s="65" t="s">
        <v>121</v>
      </c>
      <c r="M23" s="38" t="s">
        <v>87</v>
      </c>
      <c r="N23" s="69">
        <f>SUM(JAN!M53,FEB!M53)</f>
        <v>2</v>
      </c>
      <c r="O23" s="81">
        <f>SUM(JAN!N53,FEB!N53)</f>
        <v>70</v>
      </c>
      <c r="P23" s="81">
        <f>SUM(JAN!O53,FEB!O53)</f>
        <v>0</v>
      </c>
      <c r="Q23" s="81">
        <f>SUM(JAN!P53,FEB!P53)</f>
        <v>0</v>
      </c>
      <c r="R23" s="81">
        <f>SUM(JAN!Q53,FEB!Q53)</f>
        <v>70</v>
      </c>
      <c r="S23" s="66">
        <f t="shared" si="0"/>
        <v>1</v>
      </c>
    </row>
    <row r="24" spans="1:19" x14ac:dyDescent="0.2">
      <c r="A24" s="4"/>
      <c r="B24" s="18"/>
      <c r="C24" s="27"/>
      <c r="D24" s="38" t="s">
        <v>47</v>
      </c>
      <c r="E24" s="26">
        <f>SUM(JAN!N23,FEB!N23)</f>
        <v>0</v>
      </c>
      <c r="F24" s="26">
        <f>SUM(JAN!O23,FEB!O23)</f>
        <v>0</v>
      </c>
      <c r="G24" s="26">
        <f>SUM(JAN!P23,FEB!P23)</f>
        <v>0</v>
      </c>
      <c r="H24" s="26">
        <f>SUM(JAN!Q23,FEB!Q23)</f>
        <v>0</v>
      </c>
      <c r="I24" s="26">
        <f>SUM(JAN!R23,FEB!R23)</f>
        <v>0</v>
      </c>
      <c r="K24" s="39" t="s">
        <v>135</v>
      </c>
      <c r="L24" s="65" t="s">
        <v>122</v>
      </c>
      <c r="M24" s="38" t="s">
        <v>88</v>
      </c>
      <c r="N24" s="69">
        <f>SUM(JAN!M54,FEB!M54)</f>
        <v>6</v>
      </c>
      <c r="O24" s="81">
        <f>SUM(JAN!N54,FEB!N54)</f>
        <v>110</v>
      </c>
      <c r="P24" s="81">
        <f>SUM(JAN!O54,FEB!O54)</f>
        <v>265.77999999999997</v>
      </c>
      <c r="Q24" s="81">
        <f>SUM(JAN!P54,FEB!P54)</f>
        <v>0</v>
      </c>
      <c r="R24" s="81">
        <f>SUM(JAN!Q54,FEB!Q54)</f>
        <v>375.78</v>
      </c>
      <c r="S24" s="66">
        <f t="shared" si="0"/>
        <v>0.29272446644313166</v>
      </c>
    </row>
    <row r="25" spans="1:19" x14ac:dyDescent="0.2">
      <c r="A25" s="4"/>
      <c r="B25" s="18"/>
      <c r="C25" s="27"/>
      <c r="D25" s="38" t="s">
        <v>48</v>
      </c>
      <c r="E25" s="26">
        <f>SUM(JAN!N24,FEB!N24)</f>
        <v>3</v>
      </c>
      <c r="F25" s="26">
        <f>SUM(JAN!O24,FEB!O24)</f>
        <v>2</v>
      </c>
      <c r="G25" s="26">
        <f>SUM(JAN!P24,FEB!P24)</f>
        <v>1</v>
      </c>
      <c r="H25" s="26">
        <f>SUM(JAN!Q24,FEB!Q24)</f>
        <v>0</v>
      </c>
      <c r="I25" s="26">
        <f>SUM(JAN!R24,FEB!R24)</f>
        <v>3</v>
      </c>
      <c r="K25" s="39" t="s">
        <v>135</v>
      </c>
      <c r="L25" s="65" t="s">
        <v>123</v>
      </c>
      <c r="M25" s="38" t="s">
        <v>89</v>
      </c>
      <c r="N25" s="69">
        <f>SUM(JAN!M55,FEB!M55)</f>
        <v>6</v>
      </c>
      <c r="O25" s="81">
        <f>SUM(JAN!N55,FEB!N55)</f>
        <v>160</v>
      </c>
      <c r="P25" s="81">
        <f>SUM(JAN!O55,FEB!O55)</f>
        <v>110</v>
      </c>
      <c r="Q25" s="81">
        <f>SUM(JAN!P55,FEB!P55)</f>
        <v>0</v>
      </c>
      <c r="R25" s="81">
        <f>SUM(JAN!Q55,FEB!Q55)</f>
        <v>270</v>
      </c>
      <c r="S25" s="66">
        <f t="shared" si="0"/>
        <v>0.59259259259259256</v>
      </c>
    </row>
    <row r="26" spans="1:19" x14ac:dyDescent="0.2">
      <c r="A26" s="4"/>
      <c r="B26" s="18"/>
      <c r="C26" s="27"/>
      <c r="D26" s="38" t="s">
        <v>49</v>
      </c>
      <c r="E26" s="26">
        <f>SUM(JAN!N25,FEB!N25)</f>
        <v>2</v>
      </c>
      <c r="F26" s="26">
        <f>SUM(JAN!O25,FEB!O25)</f>
        <v>2</v>
      </c>
      <c r="G26" s="26">
        <f>SUM(JAN!P25,FEB!P25)</f>
        <v>0</v>
      </c>
      <c r="H26" s="26">
        <f>SUM(JAN!Q25,FEB!Q25)</f>
        <v>0</v>
      </c>
      <c r="I26" s="26">
        <f>SUM(JAN!R25,FEB!R25)</f>
        <v>2</v>
      </c>
      <c r="K26" s="39" t="s">
        <v>135</v>
      </c>
      <c r="L26" s="65" t="s">
        <v>124</v>
      </c>
      <c r="M26" s="38" t="s">
        <v>90</v>
      </c>
      <c r="N26" s="69">
        <f>SUM(JAN!M56,FEB!M56)</f>
        <v>45</v>
      </c>
      <c r="O26" s="81">
        <f>SUM(JAN!N56,FEB!N56)</f>
        <v>2900.4</v>
      </c>
      <c r="P26" s="81">
        <f>SUM(JAN!O56,FEB!O56)</f>
        <v>962.5</v>
      </c>
      <c r="Q26" s="81">
        <f>SUM(JAN!P56,FEB!P56)</f>
        <v>0</v>
      </c>
      <c r="R26" s="81">
        <f>SUM(JAN!Q56,FEB!Q56)</f>
        <v>3862.8999999999996</v>
      </c>
      <c r="S26" s="66">
        <f t="shared" si="0"/>
        <v>0.75083486499779972</v>
      </c>
    </row>
    <row r="27" spans="1:19" x14ac:dyDescent="0.2">
      <c r="A27" s="4"/>
      <c r="B27" s="18"/>
      <c r="C27" s="27"/>
      <c r="D27" s="38" t="s">
        <v>56</v>
      </c>
      <c r="E27" s="26">
        <f>SUM(JAN!N26,FEB!N26)</f>
        <v>4</v>
      </c>
      <c r="F27" s="26">
        <f>SUM(JAN!O26,FEB!O26)</f>
        <v>2</v>
      </c>
      <c r="G27" s="26">
        <f>SUM(JAN!P26,FEB!P26)</f>
        <v>0</v>
      </c>
      <c r="H27" s="26">
        <f>SUM(JAN!Q26,FEB!Q26)</f>
        <v>2</v>
      </c>
      <c r="I27" s="26">
        <f>SUM(JAN!R26,FEB!R26)</f>
        <v>4</v>
      </c>
      <c r="K27" s="39" t="s">
        <v>135</v>
      </c>
      <c r="L27" s="65" t="s">
        <v>125</v>
      </c>
      <c r="M27" s="38" t="s">
        <v>91</v>
      </c>
      <c r="N27" s="69">
        <f>SUM(JAN!M57,FEB!M57)</f>
        <v>56</v>
      </c>
      <c r="O27" s="81">
        <f>SUM(JAN!N57,FEB!N57)</f>
        <v>2124.84</v>
      </c>
      <c r="P27" s="81">
        <f>SUM(JAN!O57,FEB!O57)</f>
        <v>754.37</v>
      </c>
      <c r="Q27" s="81">
        <f>SUM(JAN!P57,FEB!P57)</f>
        <v>1046.48</v>
      </c>
      <c r="R27" s="81">
        <f>SUM(JAN!Q57,FEB!Q57)</f>
        <v>3925.6900000000005</v>
      </c>
      <c r="S27" s="66">
        <f t="shared" si="0"/>
        <v>0.54126535717287916</v>
      </c>
    </row>
    <row r="28" spans="1:19" ht="18" customHeight="1" x14ac:dyDescent="0.2">
      <c r="A28" s="4"/>
      <c r="B28" s="18"/>
      <c r="C28" s="4"/>
      <c r="D28" s="43" t="s">
        <v>29</v>
      </c>
      <c r="E28" s="28">
        <f>SUM(E3:E27)</f>
        <v>269</v>
      </c>
      <c r="F28" s="29">
        <f>SUM(F3:F27)</f>
        <v>159</v>
      </c>
      <c r="G28" s="30">
        <f>SUM(G3:G27)</f>
        <v>60</v>
      </c>
      <c r="H28" s="31">
        <f>SUM(H3:H27)</f>
        <v>50</v>
      </c>
      <c r="I28" s="32">
        <f>SUM(I3:I27)</f>
        <v>269</v>
      </c>
      <c r="K28" s="39" t="s">
        <v>136</v>
      </c>
      <c r="L28" s="65" t="s">
        <v>126</v>
      </c>
      <c r="M28" s="38" t="s">
        <v>92</v>
      </c>
      <c r="N28" s="69">
        <f>SUM(JAN!M58,FEB!M58)</f>
        <v>8</v>
      </c>
      <c r="O28" s="81">
        <f>SUM(JAN!N58,FEB!N58)</f>
        <v>330</v>
      </c>
      <c r="P28" s="81">
        <f>SUM(JAN!O58,FEB!O58)</f>
        <v>189.31</v>
      </c>
      <c r="Q28" s="81">
        <f>SUM(JAN!P58,FEB!P58)</f>
        <v>185.86</v>
      </c>
      <c r="R28" s="81">
        <f>SUM(JAN!Q58,FEB!Q58)</f>
        <v>705.17000000000007</v>
      </c>
      <c r="S28" s="66">
        <f t="shared" si="0"/>
        <v>0.46797226200774278</v>
      </c>
    </row>
    <row r="29" spans="1:19" x14ac:dyDescent="0.2">
      <c r="K29" s="39" t="s">
        <v>135</v>
      </c>
      <c r="L29" s="65" t="s">
        <v>127</v>
      </c>
      <c r="M29" s="38" t="s">
        <v>93</v>
      </c>
      <c r="N29" s="69">
        <f>SUM(JAN!M59,FEB!M59)</f>
        <v>4</v>
      </c>
      <c r="O29" s="81">
        <f>SUM(JAN!N59,FEB!N59)</f>
        <v>220</v>
      </c>
      <c r="P29" s="81">
        <f>SUM(JAN!O59,FEB!O59)</f>
        <v>0</v>
      </c>
      <c r="Q29" s="81">
        <f>SUM(JAN!P59,FEB!P59)</f>
        <v>0</v>
      </c>
      <c r="R29" s="81">
        <f>SUM(JAN!Q59,FEB!Q59)</f>
        <v>220</v>
      </c>
      <c r="S29" s="66">
        <f t="shared" si="0"/>
        <v>1</v>
      </c>
    </row>
    <row r="30" spans="1:19" x14ac:dyDescent="0.2">
      <c r="K30" s="39" t="s">
        <v>135</v>
      </c>
      <c r="L30" s="65" t="s">
        <v>128</v>
      </c>
      <c r="M30" s="38" t="s">
        <v>94</v>
      </c>
      <c r="N30" s="69">
        <f>SUM(JAN!M60,FEB!M60)</f>
        <v>4</v>
      </c>
      <c r="O30" s="81">
        <f>SUM(JAN!N60,FEB!N60)</f>
        <v>0</v>
      </c>
      <c r="P30" s="81">
        <f>SUM(JAN!O60,FEB!O60)</f>
        <v>0</v>
      </c>
      <c r="Q30" s="81">
        <f>SUM(JAN!P60,FEB!P60)</f>
        <v>181.56</v>
      </c>
      <c r="R30" s="81">
        <f>SUM(JAN!Q60,FEB!Q60)</f>
        <v>181.56</v>
      </c>
      <c r="S30" s="66">
        <f>O30/R30</f>
        <v>0</v>
      </c>
    </row>
    <row r="31" spans="1:19" x14ac:dyDescent="0.2">
      <c r="K31" s="39" t="s">
        <v>137</v>
      </c>
      <c r="L31" s="65" t="s">
        <v>129</v>
      </c>
      <c r="M31" s="38" t="s">
        <v>95</v>
      </c>
      <c r="N31" s="69">
        <f>SUM(JAN!M61,FEB!M61)</f>
        <v>2</v>
      </c>
      <c r="O31" s="81">
        <f>SUM(JAN!N61,FEB!N61)</f>
        <v>220</v>
      </c>
      <c r="P31" s="81">
        <f>SUM(JAN!O61,FEB!O61)</f>
        <v>0</v>
      </c>
      <c r="Q31" s="81">
        <f>SUM(JAN!P61,FEB!P61)</f>
        <v>0</v>
      </c>
      <c r="R31" s="81">
        <f>SUM(JAN!Q61,FEB!Q61)</f>
        <v>220</v>
      </c>
      <c r="S31" s="66">
        <f t="shared" ref="S31:S36" si="1">O31/R31</f>
        <v>1</v>
      </c>
    </row>
    <row r="32" spans="1:19" ht="18" customHeight="1" x14ac:dyDescent="0.2">
      <c r="K32" s="39" t="s">
        <v>135</v>
      </c>
      <c r="L32" s="65" t="s">
        <v>130</v>
      </c>
      <c r="M32" s="38" t="s">
        <v>96</v>
      </c>
      <c r="N32" s="69">
        <f>SUM(JAN!M62,FEB!M62)</f>
        <v>7</v>
      </c>
      <c r="O32" s="81">
        <f>SUM(JAN!N62,FEB!N62)</f>
        <v>330</v>
      </c>
      <c r="P32" s="81">
        <f>SUM(JAN!O62,FEB!O62)</f>
        <v>165</v>
      </c>
      <c r="Q32" s="81">
        <f>SUM(JAN!P62,FEB!P62)</f>
        <v>0</v>
      </c>
      <c r="R32" s="81">
        <f>SUM(JAN!Q62,FEB!Q62)</f>
        <v>495</v>
      </c>
      <c r="S32" s="66">
        <f t="shared" si="1"/>
        <v>0.66666666666666663</v>
      </c>
    </row>
    <row r="33" spans="11:19" ht="21" customHeight="1" x14ac:dyDescent="0.2">
      <c r="K33" s="39" t="s">
        <v>136</v>
      </c>
      <c r="L33" s="65" t="s">
        <v>131</v>
      </c>
      <c r="M33" s="38" t="s">
        <v>97</v>
      </c>
      <c r="N33" s="69">
        <f>SUM(JAN!M63,FEB!M63)</f>
        <v>16</v>
      </c>
      <c r="O33" s="81">
        <f>SUM(JAN!N63,FEB!N63)</f>
        <v>1140</v>
      </c>
      <c r="P33" s="81">
        <f>SUM(JAN!O63,FEB!O63)</f>
        <v>220</v>
      </c>
      <c r="Q33" s="81">
        <f>SUM(JAN!P63,FEB!P63)</f>
        <v>0</v>
      </c>
      <c r="R33" s="81">
        <f>SUM(JAN!Q63,FEB!Q63)</f>
        <v>1360</v>
      </c>
      <c r="S33" s="66">
        <f t="shared" si="1"/>
        <v>0.83823529411764708</v>
      </c>
    </row>
    <row r="34" spans="11:19" x14ac:dyDescent="0.2">
      <c r="K34" s="39" t="s">
        <v>135</v>
      </c>
      <c r="L34" s="65" t="s">
        <v>132</v>
      </c>
      <c r="M34" s="38" t="s">
        <v>98</v>
      </c>
      <c r="N34" s="69">
        <f>SUM(JAN!M64,FEB!M64)</f>
        <v>4</v>
      </c>
      <c r="O34" s="81">
        <f>SUM(JAN!N64,FEB!N64)</f>
        <v>240</v>
      </c>
      <c r="P34" s="81">
        <f>SUM(JAN!O64,FEB!O64)</f>
        <v>0</v>
      </c>
      <c r="Q34" s="81">
        <f>SUM(JAN!P64,FEB!P64)</f>
        <v>110</v>
      </c>
      <c r="R34" s="81">
        <f>SUM(JAN!Q64,FEB!Q64)</f>
        <v>350</v>
      </c>
      <c r="S34" s="66">
        <f t="shared" si="1"/>
        <v>0.68571428571428572</v>
      </c>
    </row>
    <row r="35" spans="11:19" x14ac:dyDescent="0.2">
      <c r="K35" s="39" t="s">
        <v>135</v>
      </c>
      <c r="L35" s="65" t="s">
        <v>133</v>
      </c>
      <c r="M35" s="38" t="s">
        <v>99</v>
      </c>
      <c r="N35" s="69">
        <f>SUM(JAN!M65,FEB!M65)</f>
        <v>4</v>
      </c>
      <c r="O35" s="81">
        <f>SUM(JAN!N65,FEB!N65)</f>
        <v>220</v>
      </c>
      <c r="P35" s="81">
        <f>SUM(JAN!O65,FEB!O65)</f>
        <v>110</v>
      </c>
      <c r="Q35" s="81">
        <f>SUM(JAN!P65,FEB!P65)</f>
        <v>0</v>
      </c>
      <c r="R35" s="81">
        <f>SUM(JAN!Q65,FEB!Q65)</f>
        <v>330</v>
      </c>
      <c r="S35" s="66">
        <f t="shared" si="1"/>
        <v>0.66666666666666663</v>
      </c>
    </row>
    <row r="36" spans="11:19" x14ac:dyDescent="0.2">
      <c r="K36" s="39" t="s">
        <v>135</v>
      </c>
      <c r="L36" s="65" t="s">
        <v>134</v>
      </c>
      <c r="M36" s="38" t="s">
        <v>100</v>
      </c>
      <c r="N36" s="69">
        <f>SUM(JAN!M66,FEB!M66)</f>
        <v>8</v>
      </c>
      <c r="O36" s="81">
        <f>SUM(JAN!N66,FEB!N66)</f>
        <v>276.18</v>
      </c>
      <c r="P36" s="81">
        <f>SUM(JAN!O66,FEB!O66)</f>
        <v>0</v>
      </c>
      <c r="Q36" s="81">
        <f>SUM(JAN!P66,FEB!P66)</f>
        <v>215.34</v>
      </c>
      <c r="R36" s="81">
        <f>SUM(JAN!Q66,FEB!Q66)</f>
        <v>491.52</v>
      </c>
      <c r="S36" s="66">
        <f t="shared" si="1"/>
        <v>0.5618896484375</v>
      </c>
    </row>
    <row r="37" spans="11:19" ht="25" customHeight="1" x14ac:dyDescent="0.2">
      <c r="K37" s="4"/>
      <c r="L37" s="4"/>
      <c r="M37" s="22" t="s">
        <v>28</v>
      </c>
      <c r="N37" s="51">
        <f>SUM(N3:N36)</f>
        <v>269</v>
      </c>
      <c r="O37" s="71">
        <f>SUM(O3:O36)</f>
        <v>11210.22</v>
      </c>
      <c r="P37" s="72">
        <f>SUM(P3:P36)</f>
        <v>4875.4800000000005</v>
      </c>
      <c r="Q37" s="73">
        <f>SUM(Q3:Q36)</f>
        <v>4045.76</v>
      </c>
      <c r="R37" s="74">
        <f>SUM(R3:R36)</f>
        <v>20131.460000000003</v>
      </c>
      <c r="S37" s="77">
        <f>O37/R37</f>
        <v>0.55685081956301219</v>
      </c>
    </row>
    <row r="38" spans="11:19" ht="19" customHeight="1" x14ac:dyDescent="0.2"/>
    <row r="77" ht="26.25" customHeight="1" x14ac:dyDescent="0.2"/>
    <row r="108" ht="21.75" customHeight="1" x14ac:dyDescent="0.2"/>
  </sheetData>
  <mergeCells count="5">
    <mergeCell ref="A1:B1"/>
    <mergeCell ref="K1:K2"/>
    <mergeCell ref="L1:L2"/>
    <mergeCell ref="M1:M2"/>
    <mergeCell ref="N1:N2"/>
  </mergeCells>
  <conditionalFormatting sqref="E3:I27">
    <cfRule type="expression" dxfId="21" priority="4">
      <formula>$E3=0</formula>
    </cfRule>
  </conditionalFormatting>
  <conditionalFormatting sqref="M3:M36">
    <cfRule type="expression" dxfId="20" priority="1">
      <formula>ISERROR($R3)</formula>
    </cfRule>
  </conditionalFormatting>
  <conditionalFormatting sqref="N3:S36">
    <cfRule type="expression" dxfId="19" priority="3">
      <formula>ISERROR($S3)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</vt:lpstr>
      <vt:lpstr>FEB</vt:lpstr>
      <vt:lpstr>MAR</vt:lpstr>
      <vt:lpstr>MASTER</vt:lpstr>
      <vt:lpstr>ANALYSIS</vt:lpstr>
      <vt:lpstr>2025 DASHBOARD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Miller</dc:creator>
  <cp:lastModifiedBy>Neville Miller</cp:lastModifiedBy>
  <dcterms:created xsi:type="dcterms:W3CDTF">2025-01-10T00:24:52Z</dcterms:created>
  <dcterms:modified xsi:type="dcterms:W3CDTF">2025-09-20T20:32:57Z</dcterms:modified>
</cp:coreProperties>
</file>