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8"/>
  </bookViews>
  <sheets>
    <sheet name="Chapter 5" sheetId="1" r:id="rId1"/>
    <sheet name="Chapter 6" sheetId="3" r:id="rId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91" i="1" l="1"/>
  <c r="K91" i="1"/>
  <c r="L91" i="1"/>
  <c r="F130" i="1" l="1"/>
  <c r="L128" i="1" s="1"/>
  <c r="I42" i="1"/>
  <c r="E44" i="1" s="1"/>
  <c r="G44" i="1" s="1"/>
  <c r="J140" i="1"/>
  <c r="I53" i="1"/>
  <c r="I55" i="1"/>
  <c r="J124" i="1"/>
  <c r="F128" i="1" s="1"/>
  <c r="N19" i="3"/>
  <c r="K19" i="3" s="1"/>
  <c r="F55" i="1" l="1"/>
  <c r="H55" i="1" s="1"/>
  <c r="G55" i="1"/>
  <c r="I19" i="3"/>
  <c r="F126" i="1"/>
  <c r="R72" i="1"/>
  <c r="P72" i="1"/>
  <c r="N72" i="1"/>
  <c r="F115" i="1"/>
  <c r="N115" i="1" s="1"/>
  <c r="G115" i="1" s="1"/>
  <c r="K115" i="1" l="1"/>
  <c r="I101" i="1"/>
  <c r="G101" i="1"/>
  <c r="J82" i="1"/>
  <c r="H82" i="1" s="1"/>
  <c r="L72" i="1"/>
  <c r="F64" i="1"/>
  <c r="L62" i="1" s="1"/>
  <c r="F62" i="1"/>
  <c r="F34" i="1"/>
  <c r="L101" i="1" l="1"/>
</calcChain>
</file>

<file path=xl/sharedStrings.xml><?xml version="1.0" encoding="utf-8"?>
<sst xmlns="http://schemas.openxmlformats.org/spreadsheetml/2006/main" count="144" uniqueCount="98">
  <si>
    <t>* HƯỚNG DẪN SỬ DỤNG:</t>
  </si>
  <si>
    <t>- Công thức bị ảnh hưởng bởi kí hiệu dấu thập phân '.'. Trước khi xài cần cài đặt</t>
  </si>
  <si>
    <t>=&gt;</t>
  </si>
  <si>
    <t>- Bỏ tích ô Use system separator</t>
  </si>
  <si>
    <t>- Khung Decimal separator điền dấu '.'</t>
  </si>
  <si>
    <t>- Khung Thousands separator điền dấu ','</t>
  </si>
  <si>
    <t>- Ấn OK là xong</t>
  </si>
  <si>
    <r>
      <t xml:space="preserve">- </t>
    </r>
    <r>
      <rPr>
        <sz val="11"/>
        <color rgb="FF00B050"/>
        <rFont val="Calibri"/>
        <family val="2"/>
        <scheme val="minor"/>
      </rPr>
      <t>Số màu xanh</t>
    </r>
    <r>
      <rPr>
        <sz val="11"/>
        <color theme="1"/>
        <rFont val="Calibri"/>
        <family val="2"/>
        <scheme val="minor"/>
      </rPr>
      <t xml:space="preserve"> là dữ liệu đầu vào cần nhập</t>
    </r>
  </si>
  <si>
    <r>
      <t xml:space="preserve">- </t>
    </r>
    <r>
      <rPr>
        <b/>
        <sz val="11"/>
        <color rgb="FFFF0000"/>
        <rFont val="Calibri"/>
        <family val="2"/>
        <scheme val="minor"/>
      </rPr>
      <t>Số màu đỏ</t>
    </r>
    <r>
      <rPr>
        <sz val="11"/>
        <color theme="1"/>
        <rFont val="Calibri"/>
        <family val="2"/>
        <scheme val="minor"/>
      </rPr>
      <t xml:space="preserve"> là kết quả</t>
    </r>
  </si>
  <si>
    <t>- Nếu Ctrl+V riêng mấy dãy bit dài dài trực tiếp vào ô trang tính mà bị Excel format thì Ctrl+V vào thanh công thức phía trên</t>
  </si>
  <si>
    <t>- Để lấy kết quả thì chỉ cần Ctrl+C ở ô kết quả và Ctrl+V ở các ô dạng điền là được chứ không cần nhìn theo rồi gõ</t>
  </si>
  <si>
    <t>- Mọi ý kiến đóng góp xin liên hệ https://www.facebook.com/newluminous</t>
  </si>
  <si>
    <t>CONTIGUOUS ALLOCATION</t>
  </si>
  <si>
    <t>Base address</t>
  </si>
  <si>
    <t>Limit</t>
  </si>
  <si>
    <t>Physical address</t>
  </si>
  <si>
    <t>Page number</t>
  </si>
  <si>
    <t>Offset</t>
  </si>
  <si>
    <t>Page size (in bytes)</t>
  </si>
  <si>
    <t>Logical address</t>
  </si>
  <si>
    <t>Base address in page table</t>
  </si>
  <si>
    <t>maps to</t>
  </si>
  <si>
    <t>---&gt;</t>
  </si>
  <si>
    <t>NON-CONTIGUOUS ALLOCATION (LOGICAL ADDRESS AS INPUT)</t>
  </si>
  <si>
    <t>NON-CONTIGUOUS ALLOCATION (REFERENCE(PAGE NUMBER, OFFSET) AS INPUT)</t>
  </si>
  <si>
    <t>Page size (in KB)</t>
  </si>
  <si>
    <t>Address register (in bits)</t>
  </si>
  <si>
    <t>Register segmentation</t>
  </si>
  <si>
    <t>:</t>
  </si>
  <si>
    <t>!!!Note: Enter page size either in KB or bytes</t>
  </si>
  <si>
    <t>Associative Lookup</t>
  </si>
  <si>
    <t>Memory access time</t>
  </si>
  <si>
    <t>Hit ratio</t>
  </si>
  <si>
    <t>Effective access time</t>
  </si>
  <si>
    <t>Access time without cache</t>
  </si>
  <si>
    <t>Effective rate</t>
  </si>
  <si>
    <t>RAM (in GB)</t>
  </si>
  <si>
    <t>Frame size (in KB)</t>
  </si>
  <si>
    <t>Total frame</t>
  </si>
  <si>
    <t>Data type of frame column</t>
  </si>
  <si>
    <t>Maximum size of page table (in MB)</t>
  </si>
  <si>
    <t>Segment id</t>
  </si>
  <si>
    <t>Base address in segment table</t>
  </si>
  <si>
    <t>Limit in segment table</t>
  </si>
  <si>
    <t>!!!Note: First line in the segment table corresponds to page number 0</t>
  </si>
  <si>
    <t>!!!Note: Make sure segment id &lt; length of segment table</t>
  </si>
  <si>
    <t>!!!Note: Make sure it is valid</t>
  </si>
  <si>
    <t>ONE LEVEL PAGE TABLE SYSTEM</t>
  </si>
  <si>
    <t>TWO LEVEL PAGE TABLE SYSTEM</t>
  </si>
  <si>
    <t>!!!Note: First number in the page table corresponds to page number 0</t>
  </si>
  <si>
    <t>=</t>
  </si>
  <si>
    <t>*</t>
  </si>
  <si>
    <t>+</t>
  </si>
  <si>
    <t>!!!Note: Make sure page number &lt; length of page table</t>
  </si>
  <si>
    <t>PAGING ON DEMAND SYSTEM</t>
  </si>
  <si>
    <t>Page fault rate</t>
  </si>
  <si>
    <t>Memory access time (in ns)</t>
  </si>
  <si>
    <t>Page fault handling time (in ms)</t>
  </si>
  <si>
    <t>Slowdown by factor of</t>
  </si>
  <si>
    <t>EAT (in microsecond)</t>
  </si>
  <si>
    <t>EFFECTIVE ACCESS TIME WITH/WITHOUT CACHE</t>
  </si>
  <si>
    <t>Num of bits for p2</t>
  </si>
  <si>
    <t>Num of bits for p1</t>
  </si>
  <si>
    <r>
      <t xml:space="preserve">!!!Note: for problems below, go for </t>
    </r>
    <r>
      <rPr>
        <b/>
        <sz val="11"/>
        <color theme="1"/>
        <rFont val="Calibri"/>
        <family val="2"/>
        <scheme val="minor"/>
      </rPr>
      <t>Access time without cache</t>
    </r>
  </si>
  <si>
    <t>Memory size (in KB)</t>
  </si>
  <si>
    <t>P1 size</t>
  </si>
  <si>
    <t>P2 size</t>
  </si>
  <si>
    <t>P3 size</t>
  </si>
  <si>
    <t>Total size</t>
  </si>
  <si>
    <r>
      <t xml:space="preserve">!!!Note: Make sure it is valid, or else enter </t>
    </r>
    <r>
      <rPr>
        <b/>
        <sz val="11"/>
        <color rgb="FFFF0000"/>
        <rFont val="Calibri"/>
        <family val="2"/>
        <scheme val="minor"/>
      </rPr>
      <t>error</t>
    </r>
  </si>
  <si>
    <t>PROPORTIONAL MEMORY ALLOCATION (3 PROCESSES)</t>
  </si>
  <si>
    <t>PROPORTIONAL MEMORY ALLOCATION (2 PROCESSES)</t>
  </si>
  <si>
    <t>Memory size (in frame)</t>
  </si>
  <si>
    <t>P1 size (in frame)</t>
  </si>
  <si>
    <t>P2 size (in frame)</t>
  </si>
  <si>
    <t>Number of frames allocated</t>
  </si>
  <si>
    <t>!!!Note: Keep in mind that some questions have wrong answers so pls don't blame me</t>
  </si>
  <si>
    <t>Page number p2</t>
  </si>
  <si>
    <t>Page number p1</t>
  </si>
  <si>
    <t>Suppose a system uses contiguous memory allocation with the following informafion: the
base address is 71640; the limit register is 2400; and a reference is 1644. Calculate the
physical address of the above reference?</t>
  </si>
  <si>
    <t>Suppose a system uses proportional allocation based on the size of the processes.
There are two processes A and B with the size of 10 and 127 frames, correspondingly.
The memory size If 64 frames, calculate the number of frames allocated for A and B</t>
  </si>
  <si>
    <t>A system uses proportional memory allocation method. There are 3 processes In the
system: P1, P2, P3 with the size of 138KB, 96KB, and 164KB, correspondingly. Suppose
the memory size is 180KB, and the frame size is 2KB, calculate the number of frames
allocated for processes P1, P2, P3 (e.g. 23:34:12)?</t>
  </si>
  <si>
    <t>Given the 1-level page table of a process as bellow, with the frame size=1KB.
CaLculate the physicalL address of the 1ogicaL address 4982? (e.g. 18932 or error)
2 or error)</t>
  </si>
  <si>
    <t>Suppose a system uses paging (1-level page table) with the frame size of 4KB; the page table of
a process is [56, 120, 3]. Which is the physical address of the reference (1, 196)?</t>
  </si>
  <si>
    <t>A system uses Translation Look-aside Buffer (TLB) for address translation in paging (1 level
page table). Suppose the access time of TLB is 20ms; the access time of the memory is
200ms; and the hit rate of TLB is 84%. Which is the Effective Access Time (EAT) of the
system?</t>
  </si>
  <si>
    <t>A system does NOT use Translation Look-aside Buffer (TLB) for address translation in paging (1 level page table). Suppose the access time of the memory is 200ms; Which is the Effective Access Time (EAT) of the system?
Effective Access Time (EAT) of the system?</t>
  </si>
  <si>
    <t>Suppose a system uses paging (1 level page table), and the access time of memory is 250
ms. Calculate the time to access the memory from a reference (p,d)?</t>
  </si>
  <si>
    <t>Suppose a system has 4GB RAM with paging, and the frame size is 1KB, frame number
field is 4 bytes. Which is the maximum size of a page table?</t>
  </si>
  <si>
    <t>A system with 2-level page table in the form of (p1, p2, offset), and the content of page table
No 1 of level 2 is: {27, v),(213, ¡),(87, v),(826, v),(92, I)}. Suppose the frame size is 4KB; the
address register is 32 bịt, the number of bits for level 2 (p2) of the address register is 10.
Given a reference =4200968, calculate its physical address, e.g., 12764 or Page fault?</t>
  </si>
  <si>
    <t>Suppose a segment table with the following rows of (base, limit, valid): {(1432823, 1236, v),
(876530, 8364, v),(3898764, 2894, i),(14987378, 45288, v),(2876906, 9862, i)}. Given a
reference (s, offset)=(0, 894), identify its physical address?</t>
  </si>
  <si>
    <t>Suppose in a paging on demand system has the page fault rate = 0.2%; the memory access
time=200 nano seconds; and the page fault handling time is 7 milli seconds. How many times the performance are slowdown? (e.g. 87)</t>
  </si>
  <si>
    <t>Suppose a system uses paging on demand without a Translation Look-aside Table (TLB). The
memory access time is 200 nano seconds; page-fault service time is 9 miliseconds; page-fault
rate is 3/1000. Which is the Effective Access Time (FAT) of the system?</t>
  </si>
  <si>
    <t>REGISTER DIVISION (ONE LEVEL PAGE TABLE)</t>
  </si>
  <si>
    <t>Suppose a system uses paging (1-level page table) with the frame size of 4KB; the address
register is 32bits. Which is the CORRECT split of the address register?</t>
  </si>
  <si>
    <t>REGISTER DIVISION (TWO LEVEL PAGE TABLE)</t>
  </si>
  <si>
    <t>SEGMENT TABLE SYSTEM</t>
  </si>
  <si>
    <t>Row size (in bytes)</t>
  </si>
  <si>
    <t>Suppose a system with 2-level page table; the address register is 52 bits; the frame size IS
4KB; the row size of page table is 4 bytes; Vhich is the correct register division (in number
of bits) for fast address translation in the form of (p1, p2, offset)?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</si>
</sst>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
  </numFmts>
  <fonts count="12" x14ac:knownFonts="1">
    <font>
      <sz val="11"/>
      <color theme="1"/>
      <name val="Calibri"/>
      <family val="2"/>
      <scheme val="minor"/>
    </font>
    <font>
      <sz val="11"/>
      <color rgb="FFFF0000"/>
      <name val="Calibri"/>
      <family val="2"/>
      <scheme val="minor"/>
    </font>
    <font>
      <b/>
      <sz val="11"/>
      <color theme="1"/>
      <name val="Calibri"/>
      <family val="2"/>
      <scheme val="minor"/>
    </font>
    <font>
      <sz val="11"/>
      <color rgb="FF00B050"/>
      <name val="Calibri"/>
      <family val="2"/>
      <scheme val="minor"/>
    </font>
    <font>
      <b/>
      <sz val="11"/>
      <color rgb="FFFF0000"/>
      <name val="Calibri"/>
      <family val="2"/>
      <scheme val="minor"/>
    </font>
    <font>
      <sz val="11"/>
      <name val="Calibri"/>
      <family val="2"/>
      <scheme val="minor"/>
    </font>
    <font>
      <b/>
      <sz val="11"/>
      <color theme="8"/>
      <name val="Calibri"/>
      <family val="2"/>
      <scheme val="minor"/>
    </font>
    <font>
      <sz val="11"/>
      <color theme="0"/>
      <name val="Calibri"/>
      <family val="2"/>
      <scheme val="minor"/>
    </font>
    <font>
      <b/>
      <sz val="11"/>
      <name val="Calibri"/>
      <family val="2"/>
      <scheme val="minor"/>
    </font>
    <font>
      <b/>
      <sz val="11"/>
      <color rgb="FF0070C0"/>
      <name val="Calibri"/>
      <family val="2"/>
      <scheme val="minor"/>
    </font>
    <font>
      <b/>
      <sz val="11"/>
      <color theme="0"/>
      <name val="Calibri"/>
      <family val="2"/>
      <scheme val="minor"/>
    </font>
    <font>
      <b/>
      <sz val="11"/>
      <color rgb="FF7030A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4">
    <xf numFmtId="0" fontId="0" fillId="0" borderId="0" xfId="0"/>
    <xf numFmtId="164" fontId="3" fillId="0" borderId="0" xfId="0" applyNumberFormat="1" applyFont="1" applyAlignment="1" applyProtection="1">
      <alignment horizontal="center"/>
      <protection locked="0"/>
    </xf>
    <xf numFmtId="0" fontId="3" fillId="0" borderId="0" xfId="0" applyFont="1" applyAlignment="1" applyProtection="1">
      <alignment horizontal="center"/>
      <protection locked="0"/>
    </xf>
    <xf numFmtId="9" fontId="3" fillId="0" borderId="0" xfId="0" applyNumberFormat="1" applyFont="1" applyAlignment="1" applyProtection="1">
      <alignment horizontal="center"/>
      <protection locked="0"/>
    </xf>
    <xf numFmtId="0" fontId="3" fillId="0" borderId="0" xfId="0" applyFont="1" applyAlignment="1" applyProtection="1">
      <alignment horizontal="center"/>
      <protection locked="0"/>
    </xf>
    <xf numFmtId="0" fontId="0" fillId="0" borderId="0" xfId="0" applyAlignment="1" applyProtection="1">
      <alignment horizontal="center"/>
    </xf>
    <xf numFmtId="0" fontId="0" fillId="0" borderId="0" xfId="0" applyProtection="1"/>
    <xf numFmtId="0" fontId="1" fillId="0" borderId="0" xfId="0" quotePrefix="1" applyFont="1" applyAlignment="1" applyProtection="1">
      <alignment horizontal="left"/>
    </xf>
    <xf numFmtId="0" fontId="1" fillId="0" borderId="0" xfId="0" quotePrefix="1" applyFont="1" applyProtection="1"/>
    <xf numFmtId="0" fontId="2" fillId="0" borderId="0" xfId="0" quotePrefix="1" applyFont="1" applyProtection="1"/>
    <xf numFmtId="0" fontId="1" fillId="0" borderId="0" xfId="0" quotePrefix="1" applyFont="1" applyAlignment="1" applyProtection="1"/>
    <xf numFmtId="0" fontId="0" fillId="0" borderId="0" xfId="0" quotePrefix="1" applyAlignment="1" applyProtection="1">
      <alignment horizontal="left"/>
    </xf>
    <xf numFmtId="0" fontId="5" fillId="0" borderId="0" xfId="0" quotePrefix="1" applyFont="1" applyAlignment="1" applyProtection="1">
      <alignment horizontal="left"/>
    </xf>
    <xf numFmtId="0" fontId="6" fillId="0" borderId="0" xfId="0" applyFont="1" applyAlignment="1" applyProtection="1">
      <alignment horizontal="left"/>
    </xf>
    <xf numFmtId="0" fontId="2" fillId="0" borderId="0" xfId="0" applyFont="1" applyAlignment="1" applyProtection="1">
      <alignment horizontal="center"/>
    </xf>
    <xf numFmtId="0" fontId="2" fillId="0" borderId="0" xfId="0" applyFont="1" applyAlignment="1" applyProtection="1">
      <alignment horizontal="center"/>
    </xf>
    <xf numFmtId="0" fontId="2" fillId="0" borderId="0" xfId="0" applyFont="1" applyAlignment="1" applyProtection="1"/>
    <xf numFmtId="0" fontId="3" fillId="0" borderId="0" xfId="0" applyFont="1" applyAlignment="1" applyProtection="1">
      <alignment horizontal="center"/>
    </xf>
    <xf numFmtId="0" fontId="4" fillId="0" borderId="0" xfId="0" applyFont="1" applyAlignment="1" applyProtection="1">
      <alignment horizontal="center"/>
    </xf>
    <xf numFmtId="0" fontId="4" fillId="0" borderId="0" xfId="0" applyFont="1" applyAlignment="1" applyProtection="1"/>
    <xf numFmtId="0" fontId="4" fillId="0" borderId="0" xfId="0" applyFont="1" applyAlignment="1" applyProtection="1">
      <alignment horizontal="center"/>
    </xf>
    <xf numFmtId="0" fontId="9" fillId="0" borderId="0" xfId="0" applyFont="1" applyAlignment="1" applyProtection="1">
      <alignment horizontal="left"/>
    </xf>
    <xf numFmtId="0" fontId="9" fillId="0" borderId="0" xfId="0" applyFont="1" applyAlignment="1" applyProtection="1">
      <alignment horizontal="left"/>
    </xf>
    <xf numFmtId="0" fontId="8" fillId="0" borderId="0" xfId="0" applyFont="1" applyAlignment="1" applyProtection="1">
      <alignment horizontal="center"/>
    </xf>
    <xf numFmtId="0" fontId="8" fillId="0" borderId="0" xfId="0" applyFont="1" applyAlignment="1" applyProtection="1">
      <alignment horizontal="center"/>
    </xf>
    <xf numFmtId="0" fontId="9" fillId="0" borderId="0" xfId="0" applyFont="1" applyAlignment="1" applyProtection="1"/>
    <xf numFmtId="0" fontId="2" fillId="0" borderId="0" xfId="0" applyFont="1" applyProtection="1"/>
    <xf numFmtId="0" fontId="6" fillId="0" borderId="0" xfId="0" applyFont="1" applyAlignment="1" applyProtection="1"/>
    <xf numFmtId="0" fontId="6" fillId="0" borderId="0" xfId="0" applyFont="1" applyAlignment="1" applyProtection="1">
      <alignment horizontal="center"/>
    </xf>
    <xf numFmtId="0" fontId="1" fillId="0" borderId="0" xfId="0" applyFont="1" applyAlignment="1" applyProtection="1">
      <alignment horizontal="left"/>
    </xf>
    <xf numFmtId="0" fontId="1" fillId="0" borderId="0" xfId="0" applyFont="1" applyAlignment="1" applyProtection="1">
      <alignment horizontal="left"/>
    </xf>
    <xf numFmtId="0" fontId="2" fillId="0" borderId="0" xfId="0" quotePrefix="1" applyFont="1" applyAlignment="1" applyProtection="1">
      <alignment horizontal="center"/>
    </xf>
    <xf numFmtId="0" fontId="2" fillId="0" borderId="0" xfId="0" quotePrefix="1" applyFont="1" applyAlignment="1" applyProtection="1">
      <alignment horizontal="center"/>
    </xf>
    <xf numFmtId="0" fontId="1" fillId="0" borderId="0" xfId="0" applyFont="1" applyAlignment="1" applyProtection="1">
      <alignment horizontal="center"/>
    </xf>
    <xf numFmtId="0" fontId="1" fillId="0" borderId="0" xfId="0" applyFont="1" applyAlignment="1" applyProtection="1"/>
    <xf numFmtId="0" fontId="4" fillId="0" borderId="0" xfId="0" applyFont="1" applyAlignment="1" applyProtection="1">
      <alignment horizontal="left"/>
    </xf>
    <xf numFmtId="9" fontId="3" fillId="0" borderId="0" xfId="0" applyNumberFormat="1" applyFont="1" applyAlignment="1" applyProtection="1">
      <alignment horizontal="center"/>
    </xf>
    <xf numFmtId="0" fontId="7" fillId="0" borderId="0" xfId="0" applyFont="1" applyProtection="1"/>
    <xf numFmtId="0" fontId="0" fillId="0" borderId="0" xfId="0" applyAlignment="1" applyProtection="1">
      <alignment horizontal="center"/>
    </xf>
    <xf numFmtId="0" fontId="6" fillId="0" borderId="0" xfId="0" applyFont="1" applyAlignment="1" applyProtection="1">
      <alignment horizontal="center"/>
    </xf>
    <xf numFmtId="0" fontId="11" fillId="0" borderId="0" xfId="0" applyFont="1" applyAlignment="1" applyProtection="1">
      <alignment horizontal="left" wrapText="1"/>
    </xf>
    <xf numFmtId="0" fontId="11" fillId="0" borderId="0" xfId="0" applyFont="1" applyAlignment="1" applyProtection="1">
      <alignment horizontal="left"/>
    </xf>
    <xf numFmtId="0" fontId="10" fillId="0" borderId="0" xfId="0" applyNumberFormat="1" applyFont="1" applyAlignment="1" applyProtection="1"/>
    <xf numFmtId="0" fontId="1" fillId="0" borderId="0" xfId="0" applyFont="1" applyAlignment="1" applyProtection="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2</xdr:col>
      <xdr:colOff>1</xdr:colOff>
      <xdr:row>6</xdr:row>
      <xdr:rowOff>7621</xdr:rowOff>
    </xdr:from>
    <xdr:to>
      <xdr:col>3</xdr:col>
      <xdr:colOff>135518</xdr:colOff>
      <xdr:row>13</xdr:row>
      <xdr:rowOff>7621</xdr:rowOff>
    </xdr:to>
    <xdr:pic>
      <xdr:nvPicPr>
        <xdr:cNvPr id="2" name="Picture 1"/>
        <xdr:cNvPicPr>
          <a:picLocks noChangeAspect="1"/>
        </xdr:cNvPicPr>
      </xdr:nvPicPr>
      <xdr:blipFill>
        <a:blip xmlns:r="http://schemas.openxmlformats.org/officeDocument/2006/relationships" r:embed="rId1"/>
        <a:stretch>
          <a:fillRect/>
        </a:stretch>
      </xdr:blipFill>
      <xdr:spPr>
        <a:xfrm>
          <a:off x="1219201" y="1104901"/>
          <a:ext cx="1301377" cy="1280160"/>
        </a:xfrm>
        <a:prstGeom prst="rect">
          <a:avLst/>
        </a:prstGeom>
      </xdr:spPr>
    </xdr:pic>
    <xdr:clientData/>
  </xdr:twoCellAnchor>
  <xdr:twoCellAnchor editAs="oneCell">
    <xdr:from>
      <xdr:col>5</xdr:col>
      <xdr:colOff>0</xdr:colOff>
      <xdr:row>4</xdr:row>
      <xdr:rowOff>1</xdr:rowOff>
    </xdr:from>
    <xdr:to>
      <xdr:col>6</xdr:col>
      <xdr:colOff>18279</xdr:colOff>
      <xdr:row>17</xdr:row>
      <xdr:rowOff>137161</xdr:rowOff>
    </xdr:to>
    <xdr:pic>
      <xdr:nvPicPr>
        <xdr:cNvPr id="3" name="Picture 2"/>
        <xdr:cNvPicPr>
          <a:picLocks noChangeAspect="1"/>
        </xdr:cNvPicPr>
      </xdr:nvPicPr>
      <xdr:blipFill>
        <a:blip xmlns:r="http://schemas.openxmlformats.org/officeDocument/2006/relationships" r:embed="rId2"/>
        <a:stretch>
          <a:fillRect/>
        </a:stretch>
      </xdr:blipFill>
      <xdr:spPr>
        <a:xfrm>
          <a:off x="3985260" y="731521"/>
          <a:ext cx="734559" cy="2514600"/>
        </a:xfrm>
        <a:prstGeom prst="rect">
          <a:avLst/>
        </a:prstGeom>
      </xdr:spPr>
    </xdr:pic>
    <xdr:clientData/>
  </xdr:twoCellAnchor>
  <xdr:twoCellAnchor editAs="oneCell">
    <xdr:from>
      <xdr:col>8</xdr:col>
      <xdr:colOff>0</xdr:colOff>
      <xdr:row>4</xdr:row>
      <xdr:rowOff>0</xdr:rowOff>
    </xdr:from>
    <xdr:to>
      <xdr:col>9</xdr:col>
      <xdr:colOff>445511</xdr:colOff>
      <xdr:row>18</xdr:row>
      <xdr:rowOff>15240</xdr:rowOff>
    </xdr:to>
    <xdr:pic>
      <xdr:nvPicPr>
        <xdr:cNvPr id="4" name="Picture 3"/>
        <xdr:cNvPicPr>
          <a:picLocks noChangeAspect="1"/>
        </xdr:cNvPicPr>
      </xdr:nvPicPr>
      <xdr:blipFill>
        <a:blip xmlns:r="http://schemas.openxmlformats.org/officeDocument/2006/relationships" r:embed="rId3"/>
        <a:stretch>
          <a:fillRect/>
        </a:stretch>
      </xdr:blipFill>
      <xdr:spPr>
        <a:xfrm>
          <a:off x="6019800" y="731520"/>
          <a:ext cx="1245611" cy="2575560"/>
        </a:xfrm>
        <a:prstGeom prst="rect">
          <a:avLst/>
        </a:prstGeom>
      </xdr:spPr>
    </xdr:pic>
    <xdr:clientData/>
  </xdr:twoCellAnchor>
  <xdr:twoCellAnchor editAs="oneCell">
    <xdr:from>
      <xdr:col>11</xdr:col>
      <xdr:colOff>0</xdr:colOff>
      <xdr:row>4</xdr:row>
      <xdr:rowOff>1</xdr:rowOff>
    </xdr:from>
    <xdr:to>
      <xdr:col>13</xdr:col>
      <xdr:colOff>297180</xdr:colOff>
      <xdr:row>21</xdr:row>
      <xdr:rowOff>4079</xdr:rowOff>
    </xdr:to>
    <xdr:pic>
      <xdr:nvPicPr>
        <xdr:cNvPr id="5" name="Picture 4"/>
        <xdr:cNvPicPr>
          <a:picLocks noChangeAspect="1"/>
        </xdr:cNvPicPr>
      </xdr:nvPicPr>
      <xdr:blipFill>
        <a:blip xmlns:r="http://schemas.openxmlformats.org/officeDocument/2006/relationships" r:embed="rId4"/>
        <a:stretch>
          <a:fillRect/>
        </a:stretch>
      </xdr:blipFill>
      <xdr:spPr>
        <a:xfrm>
          <a:off x="8397240" y="731521"/>
          <a:ext cx="2827020" cy="311303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R143"/>
  <sheetViews>
    <sheetView tabSelected="1" topLeftCell="A28" workbookViewId="0">
      <selection activeCell="E42" sqref="E42:F42"/>
    </sheetView>
  </sheetViews>
  <sheetFormatPr defaultRowHeight="14.4" x14ac:dyDescent="0.3"/>
  <cols>
    <col min="1" max="2" width="8.88671875" style="6"/>
    <col min="3" max="3" width="17" style="6" customWidth="1"/>
    <col min="4" max="4" width="11.44140625" style="6" customWidth="1"/>
    <col min="5" max="5" width="11.6640625" style="6" customWidth="1"/>
    <col min="6" max="6" width="10.44140625" style="6" customWidth="1"/>
    <col min="7" max="7" width="9.88671875" style="6" customWidth="1"/>
    <col min="8" max="8" width="9.77734375" style="6" customWidth="1"/>
    <col min="9" max="9" width="11.6640625" style="6" customWidth="1"/>
    <col min="10" max="10" width="9.88671875" style="6" customWidth="1"/>
    <col min="11" max="11" width="13.21875" style="6" customWidth="1"/>
    <col min="12" max="12" width="13.88671875" style="6" customWidth="1"/>
    <col min="13" max="13" width="23" style="6" customWidth="1"/>
    <col min="14" max="14" width="8.88671875" style="6"/>
    <col min="15" max="15" width="1.88671875" style="6" customWidth="1"/>
    <col min="16" max="16" width="9.44140625" style="6" customWidth="1"/>
    <col min="17" max="17" width="1.88671875" style="6" customWidth="1"/>
    <col min="18" max="16384" width="8.88671875" style="6"/>
  </cols>
  <sheetData>
    <row r="3" spans="3:17" x14ac:dyDescent="0.3">
      <c r="C3" s="5" t="s">
        <v>0</v>
      </c>
      <c r="D3" s="5"/>
    </row>
    <row r="4" spans="3:17" x14ac:dyDescent="0.3">
      <c r="C4" s="7" t="s">
        <v>1</v>
      </c>
      <c r="D4" s="7"/>
      <c r="E4" s="7"/>
      <c r="F4" s="7"/>
      <c r="G4" s="7"/>
      <c r="H4" s="7"/>
    </row>
    <row r="5" spans="3:17" x14ac:dyDescent="0.3">
      <c r="C5" s="8"/>
    </row>
    <row r="6" spans="3:17" x14ac:dyDescent="0.3">
      <c r="C6" s="8"/>
    </row>
    <row r="7" spans="3:17" x14ac:dyDescent="0.3">
      <c r="C7" s="8"/>
    </row>
    <row r="8" spans="3:17" x14ac:dyDescent="0.3">
      <c r="C8" s="8"/>
      <c r="E8" s="9"/>
    </row>
    <row r="9" spans="3:17" x14ac:dyDescent="0.3">
      <c r="C9" s="8"/>
    </row>
    <row r="10" spans="3:17" x14ac:dyDescent="0.3">
      <c r="C10" s="8"/>
      <c r="E10" s="9" t="s">
        <v>2</v>
      </c>
      <c r="H10" s="9" t="s">
        <v>2</v>
      </c>
      <c r="K10" s="9" t="s">
        <v>2</v>
      </c>
    </row>
    <row r="11" spans="3:17" x14ac:dyDescent="0.3">
      <c r="C11" s="8"/>
    </row>
    <row r="12" spans="3:17" x14ac:dyDescent="0.3">
      <c r="C12" s="8"/>
    </row>
    <row r="13" spans="3:17" x14ac:dyDescent="0.3">
      <c r="C13" s="8"/>
    </row>
    <row r="14" spans="3:17" x14ac:dyDescent="0.3">
      <c r="C14" s="8"/>
    </row>
    <row r="15" spans="3:17" x14ac:dyDescent="0.3">
      <c r="C15" s="8"/>
      <c r="O15" s="10" t="s">
        <v>3</v>
      </c>
      <c r="P15" s="10"/>
      <c r="Q15" s="10"/>
    </row>
    <row r="16" spans="3:17" x14ac:dyDescent="0.3">
      <c r="C16" s="8"/>
      <c r="O16" s="7" t="s">
        <v>4</v>
      </c>
      <c r="P16" s="7"/>
      <c r="Q16" s="7"/>
    </row>
    <row r="17" spans="3:18" x14ac:dyDescent="0.3">
      <c r="C17" s="8"/>
      <c r="O17" s="7" t="s">
        <v>5</v>
      </c>
      <c r="P17" s="7"/>
      <c r="Q17" s="7"/>
      <c r="R17" s="7"/>
    </row>
    <row r="18" spans="3:18" x14ac:dyDescent="0.3">
      <c r="C18" s="8"/>
      <c r="O18" s="7" t="s">
        <v>6</v>
      </c>
      <c r="P18" s="7"/>
    </row>
    <row r="19" spans="3:18" x14ac:dyDescent="0.3">
      <c r="C19" s="8"/>
    </row>
    <row r="20" spans="3:18" x14ac:dyDescent="0.3">
      <c r="C20" s="8"/>
    </row>
    <row r="21" spans="3:18" x14ac:dyDescent="0.3">
      <c r="C21" s="8"/>
    </row>
    <row r="22" spans="3:18" x14ac:dyDescent="0.3">
      <c r="C22" s="11" t="s">
        <v>7</v>
      </c>
      <c r="D22" s="11"/>
      <c r="E22" s="11"/>
    </row>
    <row r="23" spans="3:18" x14ac:dyDescent="0.3">
      <c r="C23" s="11" t="s">
        <v>8</v>
      </c>
      <c r="D23" s="11"/>
    </row>
    <row r="24" spans="3:18" x14ac:dyDescent="0.3">
      <c r="C24" s="12" t="s">
        <v>9</v>
      </c>
      <c r="D24" s="12"/>
      <c r="E24" s="12"/>
      <c r="F24" s="12"/>
      <c r="G24" s="12"/>
      <c r="H24" s="12"/>
      <c r="I24" s="12"/>
      <c r="J24" s="12"/>
      <c r="K24" s="12"/>
    </row>
    <row r="25" spans="3:18" x14ac:dyDescent="0.3">
      <c r="C25" s="12" t="s">
        <v>10</v>
      </c>
      <c r="D25" s="12"/>
      <c r="E25" s="12"/>
      <c r="F25" s="12"/>
      <c r="G25" s="12"/>
      <c r="H25" s="12"/>
      <c r="I25" s="12"/>
      <c r="J25" s="12"/>
    </row>
    <row r="26" spans="3:18" x14ac:dyDescent="0.3">
      <c r="C26" s="12" t="s">
        <v>11</v>
      </c>
      <c r="D26" s="12"/>
      <c r="E26" s="12"/>
      <c r="F26" s="12"/>
      <c r="G26" s="12"/>
      <c r="H26" s="12"/>
    </row>
    <row r="29" spans="3:18" x14ac:dyDescent="0.3">
      <c r="E29" s="13" t="s">
        <v>12</v>
      </c>
      <c r="F29" s="13"/>
      <c r="G29" s="13"/>
    </row>
    <row r="30" spans="3:18" x14ac:dyDescent="0.3">
      <c r="E30" s="40" t="s">
        <v>79</v>
      </c>
      <c r="F30" s="41"/>
      <c r="G30" s="41"/>
      <c r="H30" s="41"/>
      <c r="I30" s="41"/>
      <c r="J30" s="41"/>
      <c r="K30" s="41"/>
    </row>
    <row r="31" spans="3:18" x14ac:dyDescent="0.3">
      <c r="E31" s="41"/>
      <c r="F31" s="41"/>
      <c r="G31" s="41"/>
      <c r="H31" s="41"/>
      <c r="I31" s="41"/>
      <c r="J31" s="41"/>
      <c r="K31" s="41"/>
    </row>
    <row r="32" spans="3:18" x14ac:dyDescent="0.3">
      <c r="E32" s="41"/>
      <c r="F32" s="41"/>
      <c r="G32" s="41"/>
      <c r="H32" s="41"/>
      <c r="I32" s="41"/>
      <c r="J32" s="41"/>
      <c r="K32" s="41"/>
    </row>
    <row r="33" spans="3:11" x14ac:dyDescent="0.3">
      <c r="C33" s="14" t="s">
        <v>19</v>
      </c>
      <c r="D33" s="14" t="s">
        <v>13</v>
      </c>
      <c r="E33" s="14" t="s">
        <v>14</v>
      </c>
      <c r="F33" s="15" t="s">
        <v>15</v>
      </c>
      <c r="G33" s="15"/>
      <c r="H33" s="16"/>
    </row>
    <row r="34" spans="3:11" x14ac:dyDescent="0.3">
      <c r="C34" s="2">
        <v>1644</v>
      </c>
      <c r="D34" s="2">
        <v>71640</v>
      </c>
      <c r="E34" s="2">
        <v>2400</v>
      </c>
      <c r="F34" s="18">
        <f>IF(D34+C34&gt;=E34,IF(C34&lt;E34,D34+C34,"invalid"),"invalid")</f>
        <v>73284</v>
      </c>
      <c r="G34" s="18"/>
      <c r="H34" s="19"/>
    </row>
    <row r="35" spans="3:11" x14ac:dyDescent="0.3">
      <c r="C35" s="17"/>
      <c r="D35" s="17"/>
      <c r="E35" s="17"/>
      <c r="F35" s="20"/>
      <c r="G35" s="20"/>
      <c r="H35" s="19"/>
    </row>
    <row r="36" spans="3:11" x14ac:dyDescent="0.3">
      <c r="C36" s="17"/>
      <c r="D36" s="17"/>
      <c r="E36" s="17"/>
      <c r="F36" s="20"/>
      <c r="G36" s="20"/>
      <c r="H36" s="19"/>
    </row>
    <row r="37" spans="3:11" x14ac:dyDescent="0.3">
      <c r="C37" s="17"/>
      <c r="D37" s="17"/>
      <c r="E37" s="21" t="s">
        <v>71</v>
      </c>
      <c r="F37" s="21"/>
      <c r="G37" s="21"/>
      <c r="H37" s="21"/>
      <c r="I37" s="21"/>
    </row>
    <row r="38" spans="3:11" x14ac:dyDescent="0.3">
      <c r="C38" s="17"/>
      <c r="D38" s="17"/>
      <c r="E38" s="40" t="s">
        <v>80</v>
      </c>
      <c r="F38" s="41"/>
      <c r="G38" s="41"/>
      <c r="H38" s="41"/>
      <c r="I38" s="41"/>
      <c r="J38" s="41"/>
      <c r="K38" s="41"/>
    </row>
    <row r="39" spans="3:11" x14ac:dyDescent="0.3">
      <c r="C39" s="17"/>
      <c r="D39" s="17"/>
      <c r="E39" s="41"/>
      <c r="F39" s="41"/>
      <c r="G39" s="41"/>
      <c r="H39" s="41"/>
      <c r="I39" s="41"/>
      <c r="J39" s="41"/>
      <c r="K39" s="41"/>
    </row>
    <row r="40" spans="3:11" x14ac:dyDescent="0.3">
      <c r="C40" s="17"/>
      <c r="D40" s="17"/>
      <c r="E40" s="41"/>
      <c r="F40" s="41"/>
      <c r="G40" s="41"/>
      <c r="H40" s="41"/>
      <c r="I40" s="41"/>
      <c r="J40" s="41"/>
      <c r="K40" s="41"/>
    </row>
    <row r="41" spans="3:11" x14ac:dyDescent="0.3">
      <c r="C41" s="23" t="s">
        <v>72</v>
      </c>
      <c r="D41" s="23"/>
      <c r="E41" s="15" t="s">
        <v>73</v>
      </c>
      <c r="F41" s="15"/>
      <c r="G41" s="15" t="s">
        <v>74</v>
      </c>
      <c r="H41" s="15"/>
      <c r="I41" s="22" t="s">
        <v>68</v>
      </c>
    </row>
    <row r="42" spans="3:11" x14ac:dyDescent="0.3">
      <c r="C42" s="4">
        <v>64</v>
      </c>
      <c r="D42" s="4"/>
      <c r="E42" s="4">
        <v>10</v>
      </c>
      <c r="F42" s="4"/>
      <c r="G42" s="4">
        <v>127</v>
      </c>
      <c r="H42" s="4"/>
      <c r="I42" s="24">
        <f>E42+G42</f>
        <v>137</v>
      </c>
    </row>
    <row r="43" spans="3:11" x14ac:dyDescent="0.3">
      <c r="C43" s="17"/>
      <c r="D43" s="17"/>
      <c r="E43" s="23" t="s">
        <v>75</v>
      </c>
      <c r="F43" s="23"/>
      <c r="G43" s="23"/>
      <c r="H43" s="23"/>
    </row>
    <row r="44" spans="3:11" x14ac:dyDescent="0.3">
      <c r="C44" s="17"/>
      <c r="D44" s="17"/>
      <c r="E44" s="18">
        <f>MROUND(C42*E42/I42,1)</f>
        <v>5</v>
      </c>
      <c r="F44" s="18"/>
      <c r="G44" s="18">
        <f>C42-E44</f>
        <v>59</v>
      </c>
      <c r="H44" s="18"/>
    </row>
    <row r="45" spans="3:11" x14ac:dyDescent="0.3">
      <c r="C45" s="17"/>
      <c r="D45" s="17"/>
      <c r="E45" s="24"/>
      <c r="F45" s="24"/>
      <c r="G45" s="24"/>
      <c r="H45" s="24"/>
    </row>
    <row r="46" spans="3:11" x14ac:dyDescent="0.3">
      <c r="C46" s="17"/>
      <c r="D46" s="17"/>
      <c r="E46" s="17"/>
      <c r="F46" s="20"/>
      <c r="G46" s="20"/>
      <c r="H46" s="19"/>
    </row>
    <row r="47" spans="3:11" x14ac:dyDescent="0.3">
      <c r="C47" s="17"/>
      <c r="D47" s="17"/>
      <c r="E47" s="25" t="s">
        <v>70</v>
      </c>
      <c r="F47" s="25"/>
      <c r="G47" s="25"/>
      <c r="H47" s="25"/>
    </row>
    <row r="48" spans="3:11" x14ac:dyDescent="0.3">
      <c r="C48" s="17"/>
      <c r="D48" s="17"/>
      <c r="E48" s="40" t="s">
        <v>81</v>
      </c>
      <c r="F48" s="41"/>
      <c r="G48" s="41"/>
      <c r="H48" s="41"/>
      <c r="I48" s="41"/>
      <c r="J48" s="41"/>
      <c r="K48" s="41"/>
    </row>
    <row r="49" spans="3:12" x14ac:dyDescent="0.3">
      <c r="C49" s="17"/>
      <c r="D49" s="17"/>
      <c r="E49" s="41"/>
      <c r="F49" s="41"/>
      <c r="G49" s="41"/>
      <c r="H49" s="41"/>
      <c r="I49" s="41"/>
      <c r="J49" s="41"/>
      <c r="K49" s="41"/>
    </row>
    <row r="50" spans="3:12" x14ac:dyDescent="0.3">
      <c r="C50" s="17"/>
      <c r="D50" s="17"/>
      <c r="E50" s="41"/>
      <c r="F50" s="41"/>
      <c r="G50" s="41"/>
      <c r="H50" s="41"/>
      <c r="I50" s="41"/>
      <c r="J50" s="41"/>
      <c r="K50" s="41"/>
    </row>
    <row r="51" spans="3:12" x14ac:dyDescent="0.3">
      <c r="C51" s="17"/>
      <c r="D51" s="17"/>
      <c r="E51" s="41"/>
      <c r="F51" s="41"/>
      <c r="G51" s="41"/>
      <c r="H51" s="41"/>
      <c r="I51" s="41"/>
      <c r="J51" s="41"/>
      <c r="K51" s="41"/>
    </row>
    <row r="52" spans="3:12" x14ac:dyDescent="0.3">
      <c r="C52" s="24" t="s">
        <v>64</v>
      </c>
      <c r="D52" s="23" t="s">
        <v>37</v>
      </c>
      <c r="E52" s="23"/>
      <c r="F52" s="24" t="s">
        <v>65</v>
      </c>
      <c r="G52" s="24" t="s">
        <v>66</v>
      </c>
      <c r="H52" s="24" t="s">
        <v>67</v>
      </c>
      <c r="I52" s="24" t="s">
        <v>68</v>
      </c>
    </row>
    <row r="53" spans="3:12" x14ac:dyDescent="0.3">
      <c r="C53" s="2">
        <v>180</v>
      </c>
      <c r="D53" s="4">
        <v>2</v>
      </c>
      <c r="E53" s="4"/>
      <c r="F53" s="2">
        <v>138</v>
      </c>
      <c r="G53" s="2">
        <v>96</v>
      </c>
      <c r="H53" s="2">
        <v>164</v>
      </c>
      <c r="I53" s="14">
        <f>SUM(F53:H53)</f>
        <v>398</v>
      </c>
    </row>
    <row r="54" spans="3:12" x14ac:dyDescent="0.3">
      <c r="C54" s="17"/>
      <c r="D54" s="17"/>
      <c r="E54" s="17"/>
      <c r="F54" s="23" t="s">
        <v>75</v>
      </c>
      <c r="G54" s="23"/>
      <c r="H54" s="23"/>
      <c r="I54" s="26" t="s">
        <v>38</v>
      </c>
    </row>
    <row r="55" spans="3:12" x14ac:dyDescent="0.3">
      <c r="C55" s="17"/>
      <c r="D55" s="17"/>
      <c r="E55" s="17"/>
      <c r="F55" s="20">
        <f>MROUND(I55*F53/I53,1)</f>
        <v>31</v>
      </c>
      <c r="G55" s="20">
        <f>MROUND(I55*G53/I53,1)</f>
        <v>22</v>
      </c>
      <c r="H55" s="20">
        <f>I55-F55-G55</f>
        <v>37</v>
      </c>
      <c r="I55" s="24">
        <f>ROUNDDOWN(C53/D53,0)</f>
        <v>90</v>
      </c>
    </row>
    <row r="58" spans="3:12" x14ac:dyDescent="0.3">
      <c r="E58" s="13" t="s">
        <v>23</v>
      </c>
      <c r="F58" s="13"/>
      <c r="G58" s="13"/>
      <c r="H58" s="13"/>
      <c r="I58" s="13"/>
      <c r="J58" s="13"/>
      <c r="K58" s="27"/>
    </row>
    <row r="59" spans="3:12" ht="14.4" customHeight="1" x14ac:dyDescent="0.3">
      <c r="E59" s="40" t="s">
        <v>82</v>
      </c>
      <c r="F59" s="41"/>
      <c r="G59" s="41"/>
      <c r="H59" s="41"/>
      <c r="I59" s="41"/>
      <c r="J59" s="41"/>
      <c r="K59" s="41"/>
    </row>
    <row r="60" spans="3:12" x14ac:dyDescent="0.3">
      <c r="E60" s="41"/>
      <c r="F60" s="41"/>
      <c r="G60" s="41"/>
      <c r="H60" s="41"/>
      <c r="I60" s="41"/>
      <c r="J60" s="41"/>
      <c r="K60" s="41"/>
    </row>
    <row r="61" spans="3:12" x14ac:dyDescent="0.3">
      <c r="C61" s="14" t="s">
        <v>19</v>
      </c>
      <c r="D61" s="15" t="s">
        <v>18</v>
      </c>
      <c r="E61" s="15"/>
      <c r="F61" s="15" t="s">
        <v>16</v>
      </c>
      <c r="G61" s="15"/>
      <c r="H61" s="26" t="s">
        <v>21</v>
      </c>
      <c r="I61" s="15" t="s">
        <v>20</v>
      </c>
      <c r="J61" s="15"/>
      <c r="K61" s="15"/>
      <c r="L61" s="14" t="s">
        <v>15</v>
      </c>
    </row>
    <row r="62" spans="3:12" x14ac:dyDescent="0.3">
      <c r="C62" s="2">
        <v>986</v>
      </c>
      <c r="D62" s="4">
        <v>1024</v>
      </c>
      <c r="E62" s="4"/>
      <c r="F62" s="18">
        <f>QUOTIENT(C62,D62)</f>
        <v>0</v>
      </c>
      <c r="G62" s="18"/>
      <c r="H62" s="9" t="s">
        <v>22</v>
      </c>
      <c r="I62" s="4">
        <v>1291</v>
      </c>
      <c r="J62" s="4"/>
      <c r="K62" s="4"/>
      <c r="L62" s="20">
        <f>IF(ISBLANK(I62),"No page table",I62*D62+F64)</f>
        <v>1322970</v>
      </c>
    </row>
    <row r="63" spans="3:12" x14ac:dyDescent="0.3">
      <c r="F63" s="15" t="s">
        <v>17</v>
      </c>
      <c r="G63" s="15"/>
      <c r="H63" s="29" t="s">
        <v>49</v>
      </c>
      <c r="I63" s="29"/>
      <c r="J63" s="29"/>
      <c r="K63" s="29"/>
      <c r="L63" s="29"/>
    </row>
    <row r="64" spans="3:12" x14ac:dyDescent="0.3">
      <c r="F64" s="18">
        <f>MOD(C62,D62)</f>
        <v>986</v>
      </c>
      <c r="G64" s="18"/>
      <c r="H64" s="29" t="s">
        <v>69</v>
      </c>
      <c r="I64" s="29"/>
      <c r="J64" s="29"/>
      <c r="K64" s="29"/>
      <c r="L64" s="29"/>
    </row>
    <row r="65" spans="3:18" x14ac:dyDescent="0.3">
      <c r="F65" s="20"/>
      <c r="G65" s="20"/>
      <c r="H65" s="29" t="s">
        <v>53</v>
      </c>
      <c r="I65" s="29"/>
      <c r="J65" s="29"/>
      <c r="K65" s="29"/>
      <c r="L65" s="29"/>
      <c r="M65" s="29"/>
    </row>
    <row r="66" spans="3:18" x14ac:dyDescent="0.3">
      <c r="F66" s="20"/>
      <c r="G66" s="20"/>
      <c r="H66" s="30"/>
      <c r="I66" s="30"/>
      <c r="J66" s="30"/>
      <c r="K66" s="30"/>
      <c r="L66" s="30"/>
      <c r="M66" s="30"/>
    </row>
    <row r="67" spans="3:18" x14ac:dyDescent="0.3">
      <c r="F67" s="20"/>
      <c r="G67" s="20"/>
    </row>
    <row r="68" spans="3:18" x14ac:dyDescent="0.3">
      <c r="E68" s="13" t="s">
        <v>24</v>
      </c>
      <c r="F68" s="13"/>
      <c r="G68" s="13"/>
      <c r="H68" s="13"/>
      <c r="I68" s="13"/>
      <c r="J68" s="13"/>
      <c r="K68" s="13"/>
    </row>
    <row r="69" spans="3:18" x14ac:dyDescent="0.3">
      <c r="E69" s="40" t="s">
        <v>83</v>
      </c>
      <c r="F69" s="41"/>
      <c r="G69" s="41"/>
      <c r="H69" s="41"/>
      <c r="I69" s="41"/>
      <c r="J69" s="41"/>
      <c r="K69" s="41"/>
      <c r="L69" s="41"/>
    </row>
    <row r="70" spans="3:18" x14ac:dyDescent="0.3">
      <c r="E70" s="41"/>
      <c r="F70" s="41"/>
      <c r="G70" s="41"/>
      <c r="H70" s="41"/>
      <c r="I70" s="41"/>
      <c r="J70" s="41"/>
      <c r="K70" s="41"/>
      <c r="L70" s="41"/>
    </row>
    <row r="71" spans="3:18" x14ac:dyDescent="0.3">
      <c r="C71" s="14" t="s">
        <v>25</v>
      </c>
      <c r="D71" s="15" t="s">
        <v>18</v>
      </c>
      <c r="E71" s="15"/>
      <c r="F71" s="15" t="s">
        <v>16</v>
      </c>
      <c r="G71" s="15"/>
      <c r="H71" s="14" t="s">
        <v>21</v>
      </c>
      <c r="I71" s="15" t="s">
        <v>20</v>
      </c>
      <c r="J71" s="15"/>
      <c r="K71" s="15"/>
      <c r="L71" s="15" t="s">
        <v>15</v>
      </c>
      <c r="M71" s="15"/>
      <c r="N71" s="31" t="s">
        <v>50</v>
      </c>
      <c r="O71" s="31"/>
      <c r="P71" s="31"/>
      <c r="Q71" s="31"/>
      <c r="R71" s="31"/>
    </row>
    <row r="72" spans="3:18" x14ac:dyDescent="0.3">
      <c r="C72" s="2">
        <v>4</v>
      </c>
      <c r="D72" s="4"/>
      <c r="E72" s="4"/>
      <c r="F72" s="4">
        <v>2</v>
      </c>
      <c r="G72" s="4"/>
      <c r="H72" s="32" t="s">
        <v>22</v>
      </c>
      <c r="I72" s="4">
        <v>3</v>
      </c>
      <c r="J72" s="4"/>
      <c r="K72" s="4"/>
      <c r="L72" s="18">
        <f>IF(ISBLANK(C72),IF(ISBLANK(D72),"Enter page size pls",I72*D72+F74),IF(ISBLANK(D72),I72*C72*1024+F74,"Page size in either KB or bytes pls"))</f>
        <v>12784</v>
      </c>
      <c r="M72" s="18"/>
      <c r="N72" s="20">
        <f>I72</f>
        <v>3</v>
      </c>
      <c r="O72" s="20" t="s">
        <v>51</v>
      </c>
      <c r="P72" s="20">
        <f>C72*1024</f>
        <v>4096</v>
      </c>
      <c r="Q72" s="20" t="s">
        <v>52</v>
      </c>
      <c r="R72" s="20">
        <f>F74</f>
        <v>496</v>
      </c>
    </row>
    <row r="73" spans="3:18" x14ac:dyDescent="0.3">
      <c r="C73" s="33" t="s">
        <v>29</v>
      </c>
      <c r="D73" s="33"/>
      <c r="E73" s="33"/>
      <c r="F73" s="15" t="s">
        <v>17</v>
      </c>
      <c r="G73" s="15"/>
      <c r="H73" s="29" t="s">
        <v>49</v>
      </c>
      <c r="I73" s="29"/>
      <c r="J73" s="29"/>
      <c r="K73" s="29"/>
      <c r="L73" s="29"/>
      <c r="M73" s="34"/>
    </row>
    <row r="74" spans="3:18" x14ac:dyDescent="0.3">
      <c r="F74" s="4">
        <v>496</v>
      </c>
      <c r="G74" s="4"/>
      <c r="H74" s="29" t="s">
        <v>46</v>
      </c>
      <c r="I74" s="29"/>
      <c r="J74" s="29"/>
      <c r="K74" s="29"/>
      <c r="L74" s="29"/>
    </row>
    <row r="75" spans="3:18" x14ac:dyDescent="0.3">
      <c r="H75" s="29" t="s">
        <v>53</v>
      </c>
      <c r="I75" s="29"/>
      <c r="J75" s="29"/>
      <c r="K75" s="29"/>
      <c r="L75" s="29"/>
      <c r="M75" s="29"/>
    </row>
    <row r="76" spans="3:18" x14ac:dyDescent="0.3">
      <c r="H76" s="30"/>
      <c r="I76" s="30"/>
      <c r="J76" s="30"/>
      <c r="K76" s="30"/>
      <c r="L76" s="30"/>
      <c r="M76" s="30"/>
    </row>
    <row r="78" spans="3:18" x14ac:dyDescent="0.3">
      <c r="E78" s="13" t="s">
        <v>92</v>
      </c>
      <c r="F78" s="13"/>
      <c r="G78" s="13"/>
      <c r="H78" s="13"/>
      <c r="I78" s="27"/>
      <c r="J78" s="27"/>
    </row>
    <row r="79" spans="3:18" x14ac:dyDescent="0.3">
      <c r="E79" s="40" t="s">
        <v>93</v>
      </c>
      <c r="F79" s="41"/>
      <c r="G79" s="41"/>
      <c r="H79" s="41"/>
      <c r="I79" s="41"/>
      <c r="J79" s="41"/>
      <c r="K79" s="41"/>
      <c r="L79" s="41"/>
    </row>
    <row r="80" spans="3:18" x14ac:dyDescent="0.3">
      <c r="E80" s="41"/>
      <c r="F80" s="41"/>
      <c r="G80" s="41"/>
      <c r="H80" s="41"/>
      <c r="I80" s="41"/>
      <c r="J80" s="41"/>
      <c r="K80" s="41"/>
      <c r="L80" s="41"/>
    </row>
    <row r="81" spans="3:12" x14ac:dyDescent="0.3">
      <c r="C81" s="14" t="s">
        <v>25</v>
      </c>
      <c r="D81" s="15" t="s">
        <v>18</v>
      </c>
      <c r="E81" s="15"/>
      <c r="F81" s="15" t="s">
        <v>26</v>
      </c>
      <c r="G81" s="15"/>
      <c r="H81" s="15" t="s">
        <v>27</v>
      </c>
      <c r="I81" s="15"/>
      <c r="J81" s="15"/>
    </row>
    <row r="82" spans="3:12" x14ac:dyDescent="0.3">
      <c r="C82" s="2">
        <v>4</v>
      </c>
      <c r="D82" s="4"/>
      <c r="E82" s="4"/>
      <c r="F82" s="4">
        <v>32</v>
      </c>
      <c r="G82" s="4"/>
      <c r="H82" s="20">
        <f>F82-J82</f>
        <v>20</v>
      </c>
      <c r="I82" s="20" t="s">
        <v>28</v>
      </c>
      <c r="J82" s="35">
        <f>IF(ISBLANK(C82),IF(ISBLANK(D82),"Enter page size pls",LOG(D82,2)),IF(ISBLANK(D82),LOG(C82,2)+10,"Page size in either KB or bytes pls"))</f>
        <v>12</v>
      </c>
    </row>
    <row r="83" spans="3:12" x14ac:dyDescent="0.3">
      <c r="C83" s="33" t="s">
        <v>29</v>
      </c>
      <c r="D83" s="33"/>
      <c r="E83" s="33"/>
    </row>
    <row r="86" spans="3:12" x14ac:dyDescent="0.3">
      <c r="E86" s="13" t="s">
        <v>94</v>
      </c>
      <c r="F86" s="13"/>
      <c r="G86" s="13"/>
      <c r="H86" s="13"/>
    </row>
    <row r="87" spans="3:12" x14ac:dyDescent="0.3">
      <c r="E87" s="40" t="s">
        <v>97</v>
      </c>
      <c r="F87" s="41"/>
      <c r="G87" s="41"/>
      <c r="H87" s="41"/>
      <c r="I87" s="41"/>
      <c r="J87" s="41"/>
      <c r="K87" s="41"/>
    </row>
    <row r="88" spans="3:12" x14ac:dyDescent="0.3">
      <c r="E88" s="41"/>
      <c r="F88" s="41"/>
      <c r="G88" s="41"/>
      <c r="H88" s="41"/>
      <c r="I88" s="41"/>
      <c r="J88" s="41"/>
      <c r="K88" s="41"/>
    </row>
    <row r="89" spans="3:12" x14ac:dyDescent="0.3">
      <c r="E89" s="41"/>
      <c r="F89" s="41"/>
      <c r="G89" s="41"/>
      <c r="H89" s="41"/>
      <c r="I89" s="41"/>
      <c r="J89" s="41"/>
      <c r="K89" s="41"/>
    </row>
    <row r="90" spans="3:12" x14ac:dyDescent="0.3">
      <c r="C90" s="14" t="s">
        <v>25</v>
      </c>
      <c r="D90" s="15" t="s">
        <v>18</v>
      </c>
      <c r="E90" s="15"/>
      <c r="F90" s="15" t="s">
        <v>26</v>
      </c>
      <c r="G90" s="15"/>
      <c r="H90" s="15" t="s">
        <v>96</v>
      </c>
      <c r="I90" s="15"/>
      <c r="J90" s="16" t="s">
        <v>27</v>
      </c>
      <c r="K90" s="16"/>
      <c r="L90" s="16"/>
    </row>
    <row r="91" spans="3:12" x14ac:dyDescent="0.3">
      <c r="C91" s="2">
        <v>4</v>
      </c>
      <c r="D91" s="4"/>
      <c r="E91" s="4"/>
      <c r="F91" s="4">
        <v>52</v>
      </c>
      <c r="G91" s="4"/>
      <c r="H91" s="4">
        <v>4</v>
      </c>
      <c r="I91" s="4"/>
      <c r="J91" s="20">
        <f>F91-L91-K91</f>
        <v>30</v>
      </c>
      <c r="K91" s="20">
        <f>ROUNDDOWN(LOG(C91*1024/H91,2),0)</f>
        <v>10</v>
      </c>
      <c r="L91" s="35">
        <f>IF(ISBLANK(C91),IF(ISBLANK(D91),"Enter page size pls",LOG(D91,2)),IF(ISBLANK(D91),LOG(C91,2)+10,"Page size in either KB or bytes pls"))</f>
        <v>12</v>
      </c>
    </row>
    <row r="92" spans="3:12" x14ac:dyDescent="0.3">
      <c r="C92" s="33" t="s">
        <v>29</v>
      </c>
      <c r="D92" s="33"/>
      <c r="E92" s="33"/>
    </row>
    <row r="93" spans="3:12" x14ac:dyDescent="0.3">
      <c r="C93" s="43"/>
      <c r="D93" s="43"/>
      <c r="E93" s="43"/>
    </row>
    <row r="95" spans="3:12" x14ac:dyDescent="0.3">
      <c r="E95" s="13" t="s">
        <v>60</v>
      </c>
      <c r="F95" s="13"/>
      <c r="G95" s="13"/>
      <c r="H95" s="13"/>
      <c r="I95" s="27"/>
      <c r="J95" s="27"/>
    </row>
    <row r="96" spans="3:12" x14ac:dyDescent="0.3">
      <c r="E96" s="40" t="s">
        <v>84</v>
      </c>
      <c r="F96" s="41"/>
      <c r="G96" s="41"/>
      <c r="H96" s="41"/>
      <c r="I96" s="41"/>
      <c r="J96" s="41"/>
      <c r="K96" s="41"/>
    </row>
    <row r="97" spans="3:12" x14ac:dyDescent="0.3">
      <c r="E97" s="41"/>
      <c r="F97" s="41"/>
      <c r="G97" s="41"/>
      <c r="H97" s="41"/>
      <c r="I97" s="41"/>
      <c r="J97" s="41"/>
      <c r="K97" s="41"/>
    </row>
    <row r="98" spans="3:12" x14ac:dyDescent="0.3">
      <c r="E98" s="41"/>
      <c r="F98" s="41"/>
      <c r="G98" s="41"/>
      <c r="H98" s="41"/>
      <c r="I98" s="41"/>
      <c r="J98" s="41"/>
      <c r="K98" s="41"/>
    </row>
    <row r="99" spans="3:12" x14ac:dyDescent="0.3">
      <c r="E99" s="41"/>
      <c r="F99" s="41"/>
      <c r="G99" s="41"/>
      <c r="H99" s="41"/>
      <c r="I99" s="41"/>
      <c r="J99" s="41"/>
      <c r="K99" s="41"/>
    </row>
    <row r="100" spans="3:12" x14ac:dyDescent="0.3">
      <c r="C100" s="14" t="s">
        <v>30</v>
      </c>
      <c r="D100" s="15" t="s">
        <v>31</v>
      </c>
      <c r="E100" s="15"/>
      <c r="F100" s="14" t="s">
        <v>32</v>
      </c>
      <c r="G100" s="15" t="s">
        <v>33</v>
      </c>
      <c r="H100" s="15"/>
      <c r="I100" s="15" t="s">
        <v>34</v>
      </c>
      <c r="J100" s="15"/>
      <c r="K100" s="15"/>
      <c r="L100" s="14" t="s">
        <v>35</v>
      </c>
    </row>
    <row r="101" spans="3:12" x14ac:dyDescent="0.3">
      <c r="C101" s="2">
        <v>20</v>
      </c>
      <c r="D101" s="4">
        <v>200</v>
      </c>
      <c r="E101" s="4"/>
      <c r="F101" s="3">
        <v>0.84</v>
      </c>
      <c r="G101" s="18">
        <f>2*D101+C101-F101*D101</f>
        <v>252</v>
      </c>
      <c r="H101" s="18"/>
      <c r="I101" s="18">
        <f>2*D101</f>
        <v>400</v>
      </c>
      <c r="J101" s="18"/>
      <c r="K101" s="18"/>
      <c r="L101" s="20">
        <f>I101/G101</f>
        <v>1.5873015873015872</v>
      </c>
    </row>
    <row r="102" spans="3:12" x14ac:dyDescent="0.3">
      <c r="C102" s="30" t="s">
        <v>63</v>
      </c>
      <c r="D102" s="17"/>
      <c r="E102" s="17"/>
      <c r="F102" s="36"/>
      <c r="G102" s="20"/>
      <c r="H102" s="20"/>
      <c r="I102" s="20"/>
      <c r="J102" s="20"/>
      <c r="K102" s="20"/>
      <c r="L102" s="20"/>
    </row>
    <row r="103" spans="3:12" x14ac:dyDescent="0.3">
      <c r="C103" s="30"/>
      <c r="D103" s="17"/>
      <c r="E103" s="40" t="s">
        <v>85</v>
      </c>
      <c r="F103" s="41"/>
      <c r="G103" s="41"/>
      <c r="H103" s="41"/>
      <c r="I103" s="41"/>
      <c r="J103" s="41"/>
      <c r="K103" s="41"/>
      <c r="L103" s="20"/>
    </row>
    <row r="104" spans="3:12" x14ac:dyDescent="0.3">
      <c r="E104" s="41"/>
      <c r="F104" s="41"/>
      <c r="G104" s="41"/>
      <c r="H104" s="41"/>
      <c r="I104" s="41"/>
      <c r="J104" s="41"/>
      <c r="K104" s="41"/>
    </row>
    <row r="105" spans="3:12" x14ac:dyDescent="0.3">
      <c r="E105" s="41"/>
      <c r="F105" s="41"/>
      <c r="G105" s="41"/>
      <c r="H105" s="41"/>
      <c r="I105" s="41"/>
      <c r="J105" s="41"/>
      <c r="K105" s="41"/>
    </row>
    <row r="107" spans="3:12" x14ac:dyDescent="0.3">
      <c r="E107" s="40" t="s">
        <v>86</v>
      </c>
      <c r="F107" s="41"/>
      <c r="G107" s="41"/>
      <c r="H107" s="41"/>
      <c r="I107" s="41"/>
      <c r="J107" s="41"/>
      <c r="K107" s="41"/>
    </row>
    <row r="108" spans="3:12" x14ac:dyDescent="0.3">
      <c r="E108" s="41"/>
      <c r="F108" s="41"/>
      <c r="G108" s="41"/>
      <c r="H108" s="41"/>
      <c r="I108" s="41"/>
      <c r="J108" s="41"/>
      <c r="K108" s="41"/>
    </row>
    <row r="111" spans="3:12" x14ac:dyDescent="0.3">
      <c r="E111" s="21" t="s">
        <v>47</v>
      </c>
      <c r="F111" s="21"/>
      <c r="G111" s="21"/>
      <c r="H111" s="25"/>
      <c r="I111" s="25"/>
    </row>
    <row r="112" spans="3:12" x14ac:dyDescent="0.3">
      <c r="E112" s="40" t="s">
        <v>87</v>
      </c>
      <c r="F112" s="41"/>
      <c r="G112" s="41"/>
      <c r="H112" s="41"/>
      <c r="I112" s="41"/>
      <c r="J112" s="41"/>
      <c r="K112" s="41"/>
    </row>
    <row r="113" spans="3:14" x14ac:dyDescent="0.3">
      <c r="E113" s="41"/>
      <c r="F113" s="41"/>
      <c r="G113" s="41"/>
      <c r="H113" s="41"/>
      <c r="I113" s="41"/>
      <c r="J113" s="41"/>
      <c r="K113" s="41"/>
    </row>
    <row r="114" spans="3:14" x14ac:dyDescent="0.3">
      <c r="C114" s="14" t="s">
        <v>36</v>
      </c>
      <c r="D114" s="15" t="s">
        <v>37</v>
      </c>
      <c r="E114" s="15"/>
      <c r="F114" s="14" t="s">
        <v>38</v>
      </c>
      <c r="G114" s="15" t="s">
        <v>39</v>
      </c>
      <c r="H114" s="15"/>
      <c r="I114" s="15"/>
      <c r="J114" s="15"/>
      <c r="K114" s="23" t="s">
        <v>40</v>
      </c>
      <c r="L114" s="23"/>
      <c r="M114" s="23"/>
    </row>
    <row r="115" spans="3:14" x14ac:dyDescent="0.3">
      <c r="C115" s="2">
        <v>4</v>
      </c>
      <c r="D115" s="4">
        <v>1</v>
      </c>
      <c r="E115" s="4"/>
      <c r="F115" s="14">
        <f>C115*1024*1024/D115</f>
        <v>4194304</v>
      </c>
      <c r="G115" s="18" t="str">
        <f>IF(N115&lt;=16,"short (16 bits)",IF(N115&lt;=32,"int (32 bits)",IF(N115&lt;=64,"long (64 bits)","No suitable data type, pls check inputs carefully")))</f>
        <v>int (32 bits)</v>
      </c>
      <c r="H115" s="18"/>
      <c r="I115" s="18"/>
      <c r="J115" s="18"/>
      <c r="K115" s="18">
        <f>IF(N115&lt;=16,2^(N115+1-20),IF(N115&lt;=32,2^(N115+2-20),IF(N115&lt;=64,2^(N115+3-20),"Pls check inputs carefully")))</f>
        <v>16</v>
      </c>
      <c r="L115" s="18"/>
      <c r="M115" s="18"/>
      <c r="N115" s="37">
        <f>LOG(F115,2)</f>
        <v>22</v>
      </c>
    </row>
    <row r="118" spans="3:14" x14ac:dyDescent="0.3">
      <c r="E118" s="21" t="s">
        <v>48</v>
      </c>
      <c r="F118" s="21"/>
      <c r="G118" s="21"/>
    </row>
    <row r="119" spans="3:14" ht="14.4" customHeight="1" x14ac:dyDescent="0.3">
      <c r="E119" s="40" t="s">
        <v>88</v>
      </c>
      <c r="F119" s="40"/>
      <c r="G119" s="40"/>
      <c r="H119" s="40"/>
      <c r="I119" s="40"/>
      <c r="J119" s="40"/>
      <c r="K119" s="40"/>
      <c r="L119" s="40"/>
    </row>
    <row r="120" spans="3:14" x14ac:dyDescent="0.3">
      <c r="E120" s="40"/>
      <c r="F120" s="40"/>
      <c r="G120" s="40"/>
      <c r="H120" s="40"/>
      <c r="I120" s="40"/>
      <c r="J120" s="40"/>
      <c r="K120" s="40"/>
      <c r="L120" s="40"/>
    </row>
    <row r="121" spans="3:14" x14ac:dyDescent="0.3">
      <c r="E121" s="40"/>
      <c r="F121" s="40"/>
      <c r="G121" s="40"/>
      <c r="H121" s="40"/>
      <c r="I121" s="40"/>
      <c r="J121" s="40"/>
      <c r="K121" s="40"/>
      <c r="L121" s="40"/>
    </row>
    <row r="122" spans="3:14" x14ac:dyDescent="0.3">
      <c r="E122" s="40"/>
      <c r="F122" s="40"/>
      <c r="G122" s="40"/>
      <c r="H122" s="40"/>
      <c r="I122" s="40"/>
      <c r="J122" s="40"/>
      <c r="K122" s="40"/>
      <c r="L122" s="40"/>
    </row>
    <row r="123" spans="3:14" x14ac:dyDescent="0.3">
      <c r="C123" s="14" t="s">
        <v>19</v>
      </c>
      <c r="D123" s="15" t="s">
        <v>26</v>
      </c>
      <c r="E123" s="15"/>
      <c r="F123" s="15" t="s">
        <v>37</v>
      </c>
      <c r="G123" s="15"/>
      <c r="H123" s="15" t="s">
        <v>61</v>
      </c>
      <c r="I123" s="15"/>
      <c r="J123" s="15" t="s">
        <v>62</v>
      </c>
      <c r="K123" s="15"/>
    </row>
    <row r="124" spans="3:14" x14ac:dyDescent="0.3">
      <c r="C124" s="2">
        <v>4196872</v>
      </c>
      <c r="D124" s="4">
        <v>32</v>
      </c>
      <c r="E124" s="4"/>
      <c r="F124" s="4">
        <v>4</v>
      </c>
      <c r="G124" s="4"/>
      <c r="H124" s="4">
        <v>10</v>
      </c>
      <c r="I124" s="4"/>
      <c r="J124" s="15">
        <f>D124-H124-LOG(F124*1024,2)</f>
        <v>10</v>
      </c>
      <c r="K124" s="15"/>
    </row>
    <row r="125" spans="3:14" x14ac:dyDescent="0.3">
      <c r="C125" s="17"/>
      <c r="D125" s="17"/>
      <c r="E125" s="17"/>
      <c r="F125" s="15" t="s">
        <v>78</v>
      </c>
      <c r="G125" s="15"/>
      <c r="H125" s="17"/>
      <c r="I125" s="17"/>
      <c r="J125" s="14"/>
      <c r="K125" s="14"/>
    </row>
    <row r="126" spans="3:14" x14ac:dyDescent="0.3">
      <c r="C126" s="17"/>
      <c r="D126" s="17"/>
      <c r="E126" s="17"/>
      <c r="F126" s="18">
        <f>QUOTIENT(QUOTIENT(C124,F124*1024),2^J124)</f>
        <v>1</v>
      </c>
      <c r="G126" s="18"/>
      <c r="H126" s="17"/>
      <c r="I126" s="17"/>
      <c r="J126" s="14"/>
      <c r="K126" s="14"/>
    </row>
    <row r="127" spans="3:14" x14ac:dyDescent="0.3">
      <c r="F127" s="15" t="s">
        <v>77</v>
      </c>
      <c r="G127" s="15"/>
      <c r="H127" s="14" t="s">
        <v>21</v>
      </c>
      <c r="I127" s="15" t="s">
        <v>20</v>
      </c>
      <c r="J127" s="15"/>
      <c r="K127" s="15"/>
      <c r="L127" s="14" t="s">
        <v>15</v>
      </c>
    </row>
    <row r="128" spans="3:14" x14ac:dyDescent="0.3">
      <c r="F128" s="18">
        <f>MOD(QUOTIENT(C124,F124*1024),2^J124)</f>
        <v>0</v>
      </c>
      <c r="G128" s="18"/>
      <c r="H128" s="32" t="s">
        <v>22</v>
      </c>
      <c r="I128" s="4">
        <v>27</v>
      </c>
      <c r="J128" s="4"/>
      <c r="K128" s="4"/>
      <c r="L128" s="20">
        <f>I128*F124*1024+F130</f>
        <v>113160</v>
      </c>
    </row>
    <row r="129" spans="3:14" x14ac:dyDescent="0.3">
      <c r="F129" s="15" t="s">
        <v>17</v>
      </c>
      <c r="G129" s="15"/>
      <c r="I129" s="29" t="s">
        <v>49</v>
      </c>
      <c r="J129" s="29"/>
      <c r="K129" s="29"/>
      <c r="L129" s="29"/>
      <c r="M129" s="29"/>
      <c r="N129" s="34"/>
    </row>
    <row r="130" spans="3:14" x14ac:dyDescent="0.3">
      <c r="F130" s="18">
        <f>MOD(C124,F124*1024)</f>
        <v>2568</v>
      </c>
      <c r="G130" s="18"/>
      <c r="I130" s="29" t="s">
        <v>46</v>
      </c>
      <c r="J130" s="29"/>
      <c r="K130" s="29"/>
      <c r="L130" s="29"/>
      <c r="M130" s="29"/>
    </row>
    <row r="131" spans="3:14" x14ac:dyDescent="0.3">
      <c r="F131" s="16"/>
      <c r="G131" s="16"/>
      <c r="I131" s="29" t="s">
        <v>53</v>
      </c>
      <c r="J131" s="29"/>
      <c r="K131" s="29"/>
      <c r="L131" s="29"/>
      <c r="M131" s="29"/>
      <c r="N131" s="29"/>
    </row>
    <row r="132" spans="3:14" x14ac:dyDescent="0.3">
      <c r="F132" s="19"/>
      <c r="G132" s="19"/>
      <c r="I132" s="30" t="s">
        <v>76</v>
      </c>
      <c r="J132" s="30"/>
      <c r="K132" s="30"/>
      <c r="L132" s="30"/>
      <c r="M132" s="30"/>
      <c r="N132" s="30"/>
    </row>
    <row r="133" spans="3:14" x14ac:dyDescent="0.3">
      <c r="F133" s="38"/>
      <c r="G133" s="38"/>
      <c r="I133" s="30"/>
      <c r="J133" s="30"/>
      <c r="K133" s="30"/>
      <c r="L133" s="30"/>
      <c r="M133" s="30"/>
      <c r="N133" s="30"/>
    </row>
    <row r="135" spans="3:14" x14ac:dyDescent="0.3">
      <c r="E135" s="13" t="s">
        <v>95</v>
      </c>
      <c r="F135" s="13"/>
      <c r="G135" s="27"/>
      <c r="H135" s="27"/>
    </row>
    <row r="136" spans="3:14" ht="14.4" customHeight="1" x14ac:dyDescent="0.3">
      <c r="E136" s="40" t="s">
        <v>89</v>
      </c>
      <c r="F136" s="40"/>
      <c r="G136" s="40"/>
      <c r="H136" s="40"/>
      <c r="I136" s="40"/>
      <c r="J136" s="40"/>
      <c r="K136" s="40"/>
      <c r="L136" s="40"/>
    </row>
    <row r="137" spans="3:14" x14ac:dyDescent="0.3">
      <c r="E137" s="40"/>
      <c r="F137" s="40"/>
      <c r="G137" s="40"/>
      <c r="H137" s="40"/>
      <c r="I137" s="40"/>
      <c r="J137" s="40"/>
      <c r="K137" s="40"/>
      <c r="L137" s="40"/>
    </row>
    <row r="138" spans="3:14" x14ac:dyDescent="0.3">
      <c r="E138" s="40"/>
      <c r="F138" s="40"/>
      <c r="G138" s="40"/>
      <c r="H138" s="40"/>
      <c r="I138" s="40"/>
      <c r="J138" s="40"/>
      <c r="K138" s="40"/>
      <c r="L138" s="40"/>
    </row>
    <row r="139" spans="3:14" x14ac:dyDescent="0.3">
      <c r="C139" s="14" t="s">
        <v>41</v>
      </c>
      <c r="D139" s="14" t="s">
        <v>21</v>
      </c>
      <c r="E139" s="15" t="s">
        <v>43</v>
      </c>
      <c r="F139" s="15"/>
      <c r="G139" s="15" t="s">
        <v>42</v>
      </c>
      <c r="H139" s="15"/>
      <c r="I139" s="15"/>
      <c r="J139" s="15" t="s">
        <v>15</v>
      </c>
      <c r="K139" s="15"/>
    </row>
    <row r="140" spans="3:14" x14ac:dyDescent="0.3">
      <c r="C140" s="2">
        <v>1</v>
      </c>
      <c r="D140" s="32" t="s">
        <v>22</v>
      </c>
      <c r="E140" s="4">
        <v>400</v>
      </c>
      <c r="F140" s="4"/>
      <c r="G140" s="4">
        <v>6300</v>
      </c>
      <c r="H140" s="4"/>
      <c r="I140" s="4"/>
      <c r="J140" s="18" t="str">
        <f>IF(OR(C142&lt;0,C142&gt;=E140),"invalid",G140+C142)</f>
        <v>invalid</v>
      </c>
      <c r="K140" s="18"/>
    </row>
    <row r="141" spans="3:14" x14ac:dyDescent="0.3">
      <c r="C141" s="14" t="s">
        <v>17</v>
      </c>
      <c r="E141" s="29" t="s">
        <v>44</v>
      </c>
      <c r="F141" s="29"/>
      <c r="G141" s="29"/>
      <c r="H141" s="29"/>
      <c r="I141" s="29"/>
      <c r="J141" s="29"/>
    </row>
    <row r="142" spans="3:14" x14ac:dyDescent="0.3">
      <c r="C142" s="2">
        <v>402</v>
      </c>
      <c r="E142" s="29" t="s">
        <v>46</v>
      </c>
      <c r="F142" s="29"/>
      <c r="G142" s="29"/>
      <c r="H142" s="29"/>
      <c r="I142" s="29"/>
      <c r="J142" s="29"/>
    </row>
    <row r="143" spans="3:14" x14ac:dyDescent="0.3">
      <c r="E143" s="29" t="s">
        <v>45</v>
      </c>
      <c r="F143" s="29"/>
      <c r="G143" s="29"/>
      <c r="H143" s="29"/>
      <c r="I143" s="29"/>
      <c r="J143" s="29"/>
    </row>
  </sheetData>
  <sheetProtection algorithmName="SHA-512" hashValue="Zq8pC7npFkvdnO+WrNW+AmfxlEDsljNE9vKsjroALKlFiOnGA6dCspQY2+doVtiFxCq9E3woA5X6m94Sxdwvag==" saltValue="3ECdHJC04mNixPY5WsE0LQ==" spinCount="100000" sheet="1" objects="1" scenarios="1"/>
  <mergeCells count="127">
    <mergeCell ref="E30:K32"/>
    <mergeCell ref="E38:K40"/>
    <mergeCell ref="E48:K51"/>
    <mergeCell ref="E59:K60"/>
    <mergeCell ref="E69:L70"/>
    <mergeCell ref="E79:L80"/>
    <mergeCell ref="E96:K99"/>
    <mergeCell ref="E78:H78"/>
    <mergeCell ref="E86:H86"/>
    <mergeCell ref="D90:E90"/>
    <mergeCell ref="F90:G90"/>
    <mergeCell ref="D91:E91"/>
    <mergeCell ref="F91:G91"/>
    <mergeCell ref="C92:E92"/>
    <mergeCell ref="H90:I90"/>
    <mergeCell ref="H91:I91"/>
    <mergeCell ref="E87:K89"/>
    <mergeCell ref="N71:R71"/>
    <mergeCell ref="H65:M65"/>
    <mergeCell ref="H75:M75"/>
    <mergeCell ref="E142:J142"/>
    <mergeCell ref="E143:J143"/>
    <mergeCell ref="E118:G118"/>
    <mergeCell ref="E111:G111"/>
    <mergeCell ref="J139:K139"/>
    <mergeCell ref="J140:K140"/>
    <mergeCell ref="E141:J141"/>
    <mergeCell ref="D123:E123"/>
    <mergeCell ref="D124:E124"/>
    <mergeCell ref="E103:K105"/>
    <mergeCell ref="E107:K108"/>
    <mergeCell ref="E112:K113"/>
    <mergeCell ref="E119:L122"/>
    <mergeCell ref="E136:L138"/>
    <mergeCell ref="E135:F135"/>
    <mergeCell ref="H74:L74"/>
    <mergeCell ref="D114:E114"/>
    <mergeCell ref="D115:E115"/>
    <mergeCell ref="G115:J115"/>
    <mergeCell ref="G114:J114"/>
    <mergeCell ref="K114:M114"/>
    <mergeCell ref="K115:M115"/>
    <mergeCell ref="F82:G82"/>
    <mergeCell ref="D82:E82"/>
    <mergeCell ref="H81:J81"/>
    <mergeCell ref="D81:E81"/>
    <mergeCell ref="F81:G81"/>
    <mergeCell ref="F74:G74"/>
    <mergeCell ref="C83:E83"/>
    <mergeCell ref="O18:P18"/>
    <mergeCell ref="E29:G29"/>
    <mergeCell ref="C3:D3"/>
    <mergeCell ref="C4:H4"/>
    <mergeCell ref="O15:Q15"/>
    <mergeCell ref="O16:Q16"/>
    <mergeCell ref="O17:R17"/>
    <mergeCell ref="C22:E22"/>
    <mergeCell ref="C23:D23"/>
    <mergeCell ref="C24:K24"/>
    <mergeCell ref="C25:J25"/>
    <mergeCell ref="C26:H26"/>
    <mergeCell ref="F33:G33"/>
    <mergeCell ref="F34:G34"/>
    <mergeCell ref="E58:J58"/>
    <mergeCell ref="D61:E61"/>
    <mergeCell ref="I61:K61"/>
    <mergeCell ref="D52:E52"/>
    <mergeCell ref="D53:E53"/>
    <mergeCell ref="F54:H54"/>
    <mergeCell ref="E37:I37"/>
    <mergeCell ref="C41:D41"/>
    <mergeCell ref="C42:D42"/>
    <mergeCell ref="E41:F41"/>
    <mergeCell ref="G41:H41"/>
    <mergeCell ref="E42:F42"/>
    <mergeCell ref="D71:E71"/>
    <mergeCell ref="D72:E72"/>
    <mergeCell ref="I71:K71"/>
    <mergeCell ref="I72:K72"/>
    <mergeCell ref="F71:G71"/>
    <mergeCell ref="I62:K62"/>
    <mergeCell ref="H63:L63"/>
    <mergeCell ref="D62:E62"/>
    <mergeCell ref="F61:G61"/>
    <mergeCell ref="F62:G62"/>
    <mergeCell ref="E139:F139"/>
    <mergeCell ref="E140:F140"/>
    <mergeCell ref="G139:I139"/>
    <mergeCell ref="G140:I140"/>
    <mergeCell ref="E95:H95"/>
    <mergeCell ref="F123:G123"/>
    <mergeCell ref="F124:G124"/>
    <mergeCell ref="H123:I123"/>
    <mergeCell ref="F130:G130"/>
    <mergeCell ref="I130:M130"/>
    <mergeCell ref="I131:N131"/>
    <mergeCell ref="D100:E100"/>
    <mergeCell ref="D101:E101"/>
    <mergeCell ref="G100:H100"/>
    <mergeCell ref="G101:H101"/>
    <mergeCell ref="I100:K100"/>
    <mergeCell ref="I101:K101"/>
    <mergeCell ref="H124:I124"/>
    <mergeCell ref="G42:H42"/>
    <mergeCell ref="E43:H43"/>
    <mergeCell ref="E44:F44"/>
    <mergeCell ref="G44:H44"/>
    <mergeCell ref="J123:K123"/>
    <mergeCell ref="J124:K124"/>
    <mergeCell ref="F127:G127"/>
    <mergeCell ref="F129:G129"/>
    <mergeCell ref="F128:G128"/>
    <mergeCell ref="I127:K127"/>
    <mergeCell ref="I128:K128"/>
    <mergeCell ref="I129:M129"/>
    <mergeCell ref="F125:G125"/>
    <mergeCell ref="F126:G126"/>
    <mergeCell ref="F73:G73"/>
    <mergeCell ref="F72:G72"/>
    <mergeCell ref="E68:K68"/>
    <mergeCell ref="F63:G63"/>
    <mergeCell ref="F64:G64"/>
    <mergeCell ref="H64:L64"/>
    <mergeCell ref="L71:M71"/>
    <mergeCell ref="L72:M72"/>
    <mergeCell ref="C73:E73"/>
    <mergeCell ref="H73:L73"/>
  </mergeCells>
  <pageMargins left="0.7" right="0.7" top="0.75" bottom="0.75" header="0.3" footer="0.3"/>
  <ignoredErrors>
    <ignoredError sqref="I53" formulaRange="1"/>
  </ignoredErrors>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N19"/>
  <sheetViews>
    <sheetView workbookViewId="0">
      <selection activeCell="D23" sqref="D23"/>
    </sheetView>
  </sheetViews>
  <sheetFormatPr defaultRowHeight="14.4" x14ac:dyDescent="0.3"/>
  <cols>
    <col min="1" max="2" width="8.88671875" style="6"/>
    <col min="3" max="3" width="17" style="6" customWidth="1"/>
    <col min="4" max="4" width="11.44140625" style="6" customWidth="1"/>
    <col min="5" max="5" width="11.6640625" style="6" customWidth="1"/>
    <col min="6" max="6" width="10.44140625" style="6" customWidth="1"/>
    <col min="7" max="7" width="9.88671875" style="6" customWidth="1"/>
    <col min="8" max="8" width="9.77734375" style="6" customWidth="1"/>
    <col min="9" max="9" width="11.6640625" style="6" customWidth="1"/>
    <col min="10" max="10" width="9.88671875" style="6" customWidth="1"/>
    <col min="11" max="11" width="13.21875" style="6" customWidth="1"/>
    <col min="12" max="12" width="13.5546875" style="6" customWidth="1"/>
    <col min="13" max="13" width="23" style="6" customWidth="1"/>
    <col min="14" max="14" width="8.88671875" style="6"/>
    <col min="15" max="15" width="1.88671875" style="6" customWidth="1"/>
    <col min="16" max="16" width="9.44140625" style="6" customWidth="1"/>
    <col min="17" max="17" width="1.88671875" style="6" customWidth="1"/>
    <col min="18" max="16384" width="8.88671875" style="6"/>
  </cols>
  <sheetData>
    <row r="3" spans="3:12" x14ac:dyDescent="0.3">
      <c r="C3" s="11" t="s">
        <v>7</v>
      </c>
      <c r="D3" s="11"/>
      <c r="E3" s="11"/>
    </row>
    <row r="4" spans="3:12" x14ac:dyDescent="0.3">
      <c r="C4" s="11" t="s">
        <v>8</v>
      </c>
      <c r="D4" s="11"/>
    </row>
    <row r="5" spans="3:12" x14ac:dyDescent="0.3">
      <c r="C5" s="12" t="s">
        <v>9</v>
      </c>
      <c r="D5" s="12"/>
      <c r="E5" s="12"/>
      <c r="F5" s="12"/>
      <c r="G5" s="12"/>
      <c r="H5" s="12"/>
      <c r="I5" s="12"/>
      <c r="J5" s="12"/>
      <c r="K5" s="12"/>
    </row>
    <row r="6" spans="3:12" x14ac:dyDescent="0.3">
      <c r="C6" s="12" t="s">
        <v>10</v>
      </c>
      <c r="D6" s="12"/>
      <c r="E6" s="12"/>
      <c r="F6" s="12"/>
      <c r="G6" s="12"/>
      <c r="H6" s="12"/>
      <c r="I6" s="12"/>
      <c r="J6" s="12"/>
    </row>
    <row r="7" spans="3:12" x14ac:dyDescent="0.3">
      <c r="C7" s="12" t="s">
        <v>11</v>
      </c>
      <c r="D7" s="12"/>
      <c r="E7" s="12"/>
      <c r="F7" s="12"/>
      <c r="G7" s="12"/>
      <c r="H7" s="12"/>
    </row>
    <row r="10" spans="3:12" x14ac:dyDescent="0.3">
      <c r="E10" s="39" t="s">
        <v>54</v>
      </c>
      <c r="F10" s="39"/>
      <c r="G10" s="39"/>
    </row>
    <row r="11" spans="3:12" x14ac:dyDescent="0.3">
      <c r="E11" s="40" t="s">
        <v>90</v>
      </c>
      <c r="F11" s="41"/>
      <c r="G11" s="41"/>
      <c r="H11" s="41"/>
      <c r="I11" s="41"/>
      <c r="J11" s="41"/>
      <c r="K11" s="41"/>
    </row>
    <row r="12" spans="3:12" x14ac:dyDescent="0.3">
      <c r="E12" s="41"/>
      <c r="F12" s="41"/>
      <c r="G12" s="41"/>
      <c r="H12" s="41"/>
      <c r="I12" s="41"/>
      <c r="J12" s="41"/>
      <c r="K12" s="41"/>
    </row>
    <row r="13" spans="3:12" x14ac:dyDescent="0.3">
      <c r="E13" s="41"/>
      <c r="F13" s="41"/>
      <c r="G13" s="41"/>
      <c r="H13" s="41"/>
      <c r="I13" s="41"/>
      <c r="J13" s="41"/>
      <c r="K13" s="41"/>
    </row>
    <row r="14" spans="3:12" x14ac:dyDescent="0.3">
      <c r="E14" s="28"/>
      <c r="F14" s="28"/>
      <c r="G14" s="28"/>
    </row>
    <row r="15" spans="3:12" ht="14.4" customHeight="1" x14ac:dyDescent="0.3">
      <c r="E15" s="40" t="s">
        <v>91</v>
      </c>
      <c r="F15" s="40"/>
      <c r="G15" s="40"/>
      <c r="H15" s="40"/>
      <c r="I15" s="40"/>
      <c r="J15" s="40"/>
      <c r="K15" s="40"/>
      <c r="L15" s="40"/>
    </row>
    <row r="16" spans="3:12" x14ac:dyDescent="0.3">
      <c r="E16" s="40"/>
      <c r="F16" s="40"/>
      <c r="G16" s="40"/>
      <c r="H16" s="40"/>
      <c r="I16" s="40"/>
      <c r="J16" s="40"/>
      <c r="K16" s="40"/>
      <c r="L16" s="40"/>
    </row>
    <row r="17" spans="3:14" x14ac:dyDescent="0.3">
      <c r="E17" s="40"/>
      <c r="F17" s="40"/>
      <c r="G17" s="40"/>
      <c r="H17" s="40"/>
      <c r="I17" s="40"/>
      <c r="J17" s="40"/>
      <c r="K17" s="40"/>
      <c r="L17" s="40"/>
    </row>
    <row r="18" spans="3:14" x14ac:dyDescent="0.3">
      <c r="C18" s="14" t="s">
        <v>55</v>
      </c>
      <c r="D18" s="15" t="s">
        <v>56</v>
      </c>
      <c r="E18" s="15"/>
      <c r="F18" s="15" t="s">
        <v>57</v>
      </c>
      <c r="G18" s="15"/>
      <c r="H18" s="15"/>
      <c r="I18" s="15" t="s">
        <v>59</v>
      </c>
      <c r="J18" s="15"/>
      <c r="K18" s="15" t="s">
        <v>58</v>
      </c>
      <c r="L18" s="15"/>
      <c r="M18" s="16"/>
    </row>
    <row r="19" spans="3:14" x14ac:dyDescent="0.3">
      <c r="C19" s="1">
        <v>4.8000000000000001E-4</v>
      </c>
      <c r="D19" s="4">
        <v>320</v>
      </c>
      <c r="E19" s="4"/>
      <c r="F19" s="4">
        <v>9</v>
      </c>
      <c r="G19" s="4"/>
      <c r="H19" s="4"/>
      <c r="I19" s="18">
        <f>MROUND(N19,0.1)</f>
        <v>4.6000000000000005</v>
      </c>
      <c r="J19" s="18"/>
      <c r="K19" s="18">
        <f>MROUND(N19*1000/D19,1)</f>
        <v>14</v>
      </c>
      <c r="L19" s="18"/>
      <c r="M19" s="19"/>
      <c r="N19" s="42">
        <f>(C19*F19*10^6+(1-C19)*D19)/1000</f>
        <v>4.6398464000000006</v>
      </c>
    </row>
  </sheetData>
  <sheetProtection algorithmName="SHA-512" hashValue="oHdKZDHxRIUjvbgqht255jQyNAO71oaRYhuTXAXbt7HEL7bjz27+jHrqEYi6JyZOe+Pvv85t223TpSnXQ2zlkA==" saltValue="l00pmnSrrZTSYPzc9H1uPw==" spinCount="100000" sheet="1" objects="1" scenarios="1"/>
  <mergeCells count="16">
    <mergeCell ref="E10:G10"/>
    <mergeCell ref="I19:J19"/>
    <mergeCell ref="K18:L18"/>
    <mergeCell ref="K19:L19"/>
    <mergeCell ref="E11:K13"/>
    <mergeCell ref="E15:L17"/>
    <mergeCell ref="C3:E3"/>
    <mergeCell ref="C4:D4"/>
    <mergeCell ref="C5:K5"/>
    <mergeCell ref="C6:J6"/>
    <mergeCell ref="C7:H7"/>
    <mergeCell ref="D18:E18"/>
    <mergeCell ref="D19:E19"/>
    <mergeCell ref="F18:H18"/>
    <mergeCell ref="F19:H19"/>
    <mergeCell ref="I18:J18"/>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Chapter 5</vt:lpstr>
      <vt:lpstr>Chapter 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2021-05-09T11:59:53Z</dcterms:modified>
</cp:coreProperties>
</file>