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folio\Data Analysis\موارد بشرية داتش بورد\"/>
    </mc:Choice>
  </mc:AlternateContent>
  <xr:revisionPtr revIDLastSave="0" documentId="13_ncr:1_{08123F60-FFA6-4B4A-9A55-1AB21FCBBF0F}" xr6:coauthVersionLast="47" xr6:coauthVersionMax="47" xr10:uidLastSave="{00000000-0000-0000-0000-000000000000}"/>
  <bookViews>
    <workbookView xWindow="-108" yWindow="-108" windowWidth="23256" windowHeight="12576" xr2:uid="{4711B67F-9258-428B-9DD6-7B4736BE48E3}"/>
  </bookViews>
  <sheets>
    <sheet name="Sheet1" sheetId="1" r:id="rId1"/>
    <sheet name="Sheet2" sheetId="2" r:id="rId2"/>
  </sheets>
  <definedNames>
    <definedName name="_xlnm.Print_Area" localSheetId="1">Sheet2!$C$3:$O$33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E14" i="1"/>
  <c r="F14" i="1" s="1"/>
  <c r="E13" i="1"/>
  <c r="F13" i="1" s="1"/>
  <c r="E12" i="1"/>
  <c r="F12" i="1" s="1"/>
  <c r="F11" i="1"/>
  <c r="E11" i="1"/>
  <c r="E10" i="1"/>
  <c r="F10" i="1" s="1"/>
  <c r="E9" i="1"/>
  <c r="F9" i="1" s="1"/>
  <c r="E8" i="1"/>
  <c r="F8" i="1" s="1"/>
  <c r="F7" i="1"/>
  <c r="E7" i="1"/>
  <c r="L6" i="1"/>
  <c r="E6" i="1"/>
  <c r="F6" i="1" s="1"/>
  <c r="E5" i="1"/>
  <c r="F5" i="1" s="1"/>
  <c r="E4" i="1"/>
  <c r="F4" i="1" s="1"/>
  <c r="E3" i="1"/>
  <c r="F3" i="1" s="1"/>
  <c r="F15" i="1" s="1"/>
  <c r="V27" i="2" l="1"/>
  <c r="Y25" i="2" s="1"/>
  <c r="V32" i="2"/>
  <c r="V35" i="2"/>
  <c r="W35" i="2" s="1"/>
  <c r="V37" i="2"/>
  <c r="W37" i="2" s="1"/>
  <c r="V36" i="2"/>
  <c r="V20" i="2"/>
  <c r="V31" i="2"/>
  <c r="V24" i="2"/>
  <c r="V25" i="2"/>
  <c r="V26" i="2"/>
  <c r="V28" i="2"/>
  <c r="V22" i="2"/>
  <c r="V21" i="2"/>
  <c r="V23" i="2"/>
  <c r="V30" i="2"/>
  <c r="V29" i="2"/>
  <c r="V19" i="2"/>
  <c r="V17" i="2"/>
  <c r="V16" i="2"/>
  <c r="V33" i="2"/>
  <c r="V15" i="2"/>
  <c r="V18" i="2"/>
  <c r="V34" i="2"/>
  <c r="V12" i="2"/>
  <c r="V11" i="2"/>
  <c r="V10" i="2"/>
  <c r="V13" i="2"/>
  <c r="V9" i="2"/>
  <c r="V14" i="2"/>
  <c r="V8" i="2"/>
  <c r="V7" i="2"/>
  <c r="V6" i="2"/>
  <c r="V5" i="2"/>
  <c r="X24" i="2" l="1"/>
  <c r="X26" i="2"/>
  <c r="W20" i="2"/>
  <c r="W31" i="2"/>
  <c r="X31" i="2" s="1"/>
</calcChain>
</file>

<file path=xl/sharedStrings.xml><?xml version="1.0" encoding="utf-8"?>
<sst xmlns="http://schemas.openxmlformats.org/spreadsheetml/2006/main" count="86" uniqueCount="53">
  <si>
    <t>Month</t>
  </si>
  <si>
    <t>Saudis</t>
  </si>
  <si>
    <t>Non-Sauids</t>
  </si>
  <si>
    <t># Headcount</t>
  </si>
  <si>
    <t>% Saudization</t>
  </si>
  <si>
    <t># Sick Leave</t>
  </si>
  <si>
    <t># Hours Late</t>
  </si>
  <si>
    <t># Unpaid Leaves</t>
  </si>
  <si>
    <t>$ Incentive</t>
  </si>
  <si>
    <t>$ Overtime</t>
  </si>
  <si>
    <t>$ Payroll</t>
  </si>
  <si>
    <t># Leavers</t>
  </si>
  <si>
    <t># Joiners</t>
  </si>
  <si>
    <t>% Outsource</t>
  </si>
  <si>
    <t># Part Timers</t>
  </si>
  <si>
    <t># Employees Aged &gt;50</t>
  </si>
  <si>
    <t>% Of Females</t>
  </si>
  <si>
    <t># Corrective Actions</t>
  </si>
  <si>
    <t># Contract Termination</t>
  </si>
  <si>
    <t># Probation Period Termination</t>
  </si>
  <si>
    <t># Leavers With Service Less Than 3 Years</t>
  </si>
  <si>
    <t>% Turnover</t>
  </si>
  <si>
    <t># Retried Employees</t>
  </si>
  <si>
    <t>Avg Age</t>
  </si>
  <si>
    <t>% Hr Expenses Vs Budget</t>
  </si>
  <si>
    <t># Training Hours</t>
  </si>
  <si>
    <t># Trained Employees</t>
  </si>
  <si>
    <t># HR Headcount</t>
  </si>
  <si>
    <t>% Automated Processes</t>
  </si>
  <si>
    <t>% High Performers</t>
  </si>
  <si>
    <t>% Low Performers</t>
  </si>
  <si>
    <t>% Training Effectiveness Index</t>
  </si>
  <si>
    <t>% Training Plan Achieved'</t>
  </si>
  <si>
    <t>% Manpower Plan Achieved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</si>
  <si>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</si>
  <si>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</si>
  <si>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</si>
  <si>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</si>
  <si>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</si>
  <si>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</si>
  <si>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</si>
  <si>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</si>
  <si>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</si>
  <si>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</si>
  <si>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</si>
  <si>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</si>
  <si>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Saudi</t>
  </si>
  <si>
    <t>non-Saudi</t>
  </si>
  <si>
    <t>Headcount</t>
  </si>
  <si>
    <t>High Performers</t>
  </si>
  <si>
    <t>Low Performers</t>
  </si>
  <si>
    <t xml:space="preserve"> </t>
  </si>
  <si>
    <t>HR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</si>
</sst>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gency FB"/>
      <family val="2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9" fontId="3" fillId="0" borderId="0" xfId="3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0" fontId="3" fillId="0" borderId="0" xfId="3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2" fillId="2" borderId="1" xfId="4"/>
    <xf numFmtId="44" fontId="2" fillId="2" borderId="1" xfId="2" applyFont="1" applyFill="1" applyBorder="1"/>
    <xf numFmtId="10" fontId="2" fillId="2" borderId="1" xfId="3" applyNumberFormat="1" applyFont="1" applyFill="1" applyBorder="1"/>
    <xf numFmtId="164" fontId="2" fillId="2" borderId="1" xfId="1" applyNumberFormat="1" applyFont="1" applyFill="1" applyBorder="1"/>
    <xf numFmtId="9" fontId="2" fillId="2" borderId="1" xfId="3" applyFont="1" applyFill="1" applyBorder="1"/>
    <xf numFmtId="0" fontId="5" fillId="3" borderId="0" xfId="0" applyFont="1" applyFill="1"/>
    <xf numFmtId="164" fontId="2" fillId="2" borderId="1" xfId="4" applyNumberFormat="1"/>
    <xf numFmtId="9" fontId="2" fillId="2" borderId="1" xfId="4" applyNumberFormat="1"/>
  </cellXfs>
  <cellStyles count="5">
    <cellStyle name="Comma" xfId="1" builtinId="3"/>
    <cellStyle name="Currency" xfId="2" builtinId="4"/>
    <cellStyle name="Normal" xfId="0" builtinId="0"/>
    <cellStyle name="Output" xfId="4" builtinId="21"/>
    <cellStyle name="Percent" xfId="3" builtin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gency FB" panose="020B0503020202020204" pitchFamily="34" charset="0"/>
              </a:rPr>
              <a:t>Saudis Vs Non-Saudis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4774351122775"/>
          <c:y val="0.19796850393700788"/>
          <c:w val="0.74040126494604841"/>
          <c:h val="0.710785214348206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66-4072-8493-EF5C3BF50F5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66-4072-8493-EF5C3BF50F5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52C129C-3417-43AE-A207-09DA0D430BD6}" type="CATEGORYNAME">
                      <a:rPr lang="en-US" sz="1050">
                        <a:solidFill>
                          <a:schemeClr val="bg1">
                            <a:lumMod val="95000"/>
                          </a:schemeClr>
                        </a:solidFill>
                        <a:latin typeface="Agency FB" panose="020B0503020202020204" pitchFamily="34" charset="0"/>
                      </a:rPr>
                      <a:pPr>
                        <a:defRPr sz="105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sz="105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gency FB" panose="020B0503020202020204" pitchFamily="34" charset="0"/>
                      </a:rPr>
                      <a:t>, </a:t>
                    </a:r>
                  </a:p>
                  <a:p>
                    <a:pPr>
                      <a:defRPr sz="1050"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fld id="{D68E5EEA-0305-4A3C-857D-8C4FEAC45969}" type="VALUE">
                      <a:rPr lang="en-US" sz="105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gency FB" panose="020B0503020202020204" pitchFamily="34" charset="0"/>
                      </a:rPr>
                      <a:pPr>
                        <a:defRPr sz="105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F66-4072-8493-EF5C3BF50F5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590A7747-BBDB-41BE-B782-E014156A2A42}" type="CATEGORYNAME">
                      <a:rPr lang="en-US" sz="1050">
                        <a:solidFill>
                          <a:schemeClr val="bg1">
                            <a:lumMod val="95000"/>
                          </a:schemeClr>
                        </a:solidFill>
                        <a:latin typeface="Agency FB" panose="020B0503020202020204" pitchFamily="34" charset="0"/>
                      </a:rPr>
                      <a:pPr>
                        <a:defRPr sz="105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gency FB" panose="020B0503020202020204" pitchFamily="34" charset="0"/>
                        </a:defRPr>
                      </a:pPr>
                      <a:t>[CATEGORY NAME]</a:t>
                    </a:fld>
                    <a:r>
                      <a:rPr lang="en-US" sz="105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gency FB" panose="020B0503020202020204" pitchFamily="34" charset="0"/>
                      </a:rPr>
                      <a:t>,</a:t>
                    </a:r>
                  </a:p>
                  <a:p>
                    <a:pPr>
                      <a:defRPr sz="1050">
                        <a:solidFill>
                          <a:schemeClr val="bg1">
                            <a:lumMod val="95000"/>
                          </a:schemeClr>
                        </a:solidFill>
                        <a:latin typeface="Agency FB" panose="020B0503020202020204" pitchFamily="34" charset="0"/>
                      </a:defRPr>
                    </a:pPr>
                    <a:r>
                      <a:rPr lang="en-US" sz="105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gency FB" panose="020B0503020202020204" pitchFamily="34" charset="0"/>
                      </a:rPr>
                      <a:t> </a:t>
                    </a:r>
                    <a:fld id="{5AD4EE7C-7EE9-482A-8901-8E9AB47759D2}" type="VALUE">
                      <a:rPr lang="en-US" sz="105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gency FB" panose="020B0503020202020204" pitchFamily="34" charset="0"/>
                      </a:rPr>
                      <a:pPr>
                        <a:defRPr sz="105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gency FB" panose="020B0503020202020204" pitchFamily="34" charset="0"/>
                        </a:defRPr>
                      </a:pPr>
                      <a:t>[VALUE]</a:t>
                    </a:fld>
                    <a:endParaRPr lang="en-US" sz="1050" baseline="0">
                      <a:solidFill>
                        <a:schemeClr val="bg1">
                          <a:lumMod val="95000"/>
                        </a:schemeClr>
                      </a:solidFill>
                      <a:latin typeface="Agency FB" panose="020B0503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F66-4072-8493-EF5C3BF50F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Sheet2!$U$5:$U$6</c:f>
              <c:strCache>
                <c:ptCount val="2"/>
                <c:pt idx="0">
                  <c:v>Saudi</c:v>
                </c:pt>
                <c:pt idx="1">
                  <c:v>non-Saudi</c:v>
                </c:pt>
              </c:strCache>
            </c:strRef>
          </c:cat>
          <c:val>
            <c:numRef>
              <c:f>Sheet2!$V$5:$V$6</c:f>
              <c:numCache>
                <c:formatCode>General</c:formatCode>
                <c:ptCount val="2"/>
                <c:pt idx="0">
                  <c:v>1000</c:v>
                </c:pt>
                <c:pt idx="1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6-4072-8493-EF5C3BF5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796261605104403E-2"/>
          <c:y val="7.3220677267678974E-2"/>
          <c:w val="0.89704822446877031"/>
          <c:h val="0.662276046670450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F07-432C-BE50-07BB1177C76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07-432C-BE50-07BB1177C7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Sheet2!$U$15:$U$16</c:f>
              <c:strCache>
                <c:ptCount val="2"/>
                <c:pt idx="0">
                  <c:v># Leavers</c:v>
                </c:pt>
                <c:pt idx="1">
                  <c:v># Joiners</c:v>
                </c:pt>
              </c:strCache>
            </c:strRef>
          </c:cat>
          <c:val>
            <c:numRef>
              <c:f>Sheet2!$V$15:$V$16</c:f>
              <c:numCache>
                <c:formatCode>_(* #,##0_);_(* \(#,##0\);_(* "-"??_);_(@_)</c:formatCode>
                <c:ptCount val="2"/>
                <c:pt idx="0">
                  <c:v>22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7-432C-BE50-07BB1177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60"/>
        <c:axId val="1926366848"/>
        <c:axId val="1926372128"/>
      </c:barChart>
      <c:catAx>
        <c:axId val="19263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926372128"/>
        <c:crosses val="autoZero"/>
        <c:auto val="0"/>
        <c:lblAlgn val="ctr"/>
        <c:lblOffset val="100"/>
        <c:noMultiLvlLbl val="0"/>
      </c:catAx>
      <c:valAx>
        <c:axId val="1926372128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926366848"/>
        <c:crosses val="autoZero"/>
        <c:crossBetween val="between"/>
      </c:valAx>
      <c:spPr>
        <a:noFill/>
        <a:ln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796261605104403E-2"/>
          <c:y val="7.3220677267678974E-2"/>
          <c:w val="0.89704822446877031"/>
          <c:h val="0.662276046670450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07-432C-BE50-07BB1177C7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Sheet2!$U$33:$U$34</c:f>
              <c:strCache>
                <c:ptCount val="2"/>
                <c:pt idx="0">
                  <c:v>High Performers</c:v>
                </c:pt>
                <c:pt idx="1">
                  <c:v>Low Performers</c:v>
                </c:pt>
              </c:strCache>
            </c:strRef>
          </c:cat>
          <c:val>
            <c:numRef>
              <c:f>Sheet2!$V$33:$V$34</c:f>
              <c:numCache>
                <c:formatCode>0%</c:formatCode>
                <c:ptCount val="2"/>
                <c:pt idx="0">
                  <c:v>0.1</c:v>
                </c:pt>
                <c:pt idx="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7-432C-BE50-07BB1177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60"/>
        <c:axId val="1926366848"/>
        <c:axId val="1926372128"/>
      </c:barChart>
      <c:catAx>
        <c:axId val="19263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926372128"/>
        <c:crosses val="autoZero"/>
        <c:auto val="0"/>
        <c:lblAlgn val="ctr"/>
        <c:lblOffset val="100"/>
        <c:noMultiLvlLbl val="0"/>
      </c:catAx>
      <c:valAx>
        <c:axId val="19263721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6366848"/>
        <c:crosses val="autoZero"/>
        <c:crossBetween val="between"/>
      </c:valAx>
      <c:spPr>
        <a:noFill/>
        <a:ln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  <a:latin typeface="Agency FB" panose="020B0503020202020204" pitchFamily="34" charset="0"/>
              </a:rPr>
              <a:t>Hr Expenses Vs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509803921568627E-2"/>
          <c:y val="0.19281587073175757"/>
          <c:w val="0.93888888888888888"/>
          <c:h val="0.77736111111111106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Sheet2!$W$28</c:f>
              <c:numCache>
                <c:formatCode>0%</c:formatCode>
                <c:ptCount val="1"/>
                <c:pt idx="0">
                  <c:v>0.2</c:v>
                </c:pt>
              </c:numCache>
            </c:numRef>
          </c:cat>
          <c:val>
            <c:numRef>
              <c:f>Sheet2!$V$28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7-4899-8A1B-09A76CAB4776}"/>
            </c:ext>
          </c:extLst>
        </c:ser>
        <c:ser>
          <c:idx val="1"/>
          <c:order val="1"/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Sheet2!$W$28</c:f>
              <c:numCache>
                <c:formatCode>0%</c:formatCode>
                <c:ptCount val="1"/>
                <c:pt idx="0">
                  <c:v>0.2</c:v>
                </c:pt>
              </c:numCache>
            </c:numRef>
          </c:cat>
          <c:val>
            <c:numRef>
              <c:f>Sheet2!$W$28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7-4899-8A1B-09A76CAB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970949744"/>
        <c:axId val="1970951184"/>
      </c:barChart>
      <c:catAx>
        <c:axId val="1970949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70951184"/>
        <c:crosses val="autoZero"/>
        <c:auto val="1"/>
        <c:lblAlgn val="ctr"/>
        <c:lblOffset val="100"/>
        <c:noMultiLvlLbl val="0"/>
      </c:catAx>
      <c:valAx>
        <c:axId val="19709511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70949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02816154856563E-2"/>
          <c:y val="7.1630565318727982E-2"/>
          <c:w val="0.89677609136268255"/>
          <c:h val="0.86521177523261716"/>
        </c:manualLayout>
      </c:layout>
      <c:doughnutChart>
        <c:varyColors val="1"/>
        <c:ser>
          <c:idx val="0"/>
          <c:order val="0"/>
          <c:tx>
            <c:strRef>
              <c:f>Sheet2!$U$31</c:f>
              <c:strCache>
                <c:ptCount val="1"/>
                <c:pt idx="0">
                  <c:v># HR Headcount</c:v>
                </c:pt>
              </c:strCache>
            </c:strRef>
          </c:tx>
          <c:spPr>
            <a:pattFill prst="pct25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68-49B6-AB47-9A88AE79DD46}"/>
              </c:ext>
            </c:extLst>
          </c:dPt>
          <c:dPt>
            <c:idx val="1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68-49B6-AB47-9A88AE79DD46}"/>
              </c:ext>
            </c:extLst>
          </c:dPt>
          <c:dLbls>
            <c:dLbl>
              <c:idx val="0"/>
              <c:layout>
                <c:manualLayout>
                  <c:x val="-9.8622637495796445E-2"/>
                  <c:y val="0.331832901751816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1" i="0" u="none" strike="noStrike" kern="1200" baseline="0">
                        <a:ln>
                          <a:noFill/>
                        </a:ln>
                        <a:solidFill>
                          <a:schemeClr val="accent1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2F7DE48E-7EF4-47EC-B990-FE69C5E9474B}" type="PERCENTAGE">
                      <a:rPr lang="en-US" sz="2000" b="1">
                        <a:ln>
                          <a:noFill/>
                        </a:ln>
                        <a:solidFill>
                          <a:schemeClr val="accent1"/>
                        </a:solidFill>
                      </a:rPr>
                      <a:pPr>
                        <a:defRPr sz="2400" b="1">
                          <a:ln>
                            <a:noFill/>
                          </a:ln>
                          <a:solidFill>
                            <a:schemeClr val="accent1"/>
                          </a:solidFill>
                          <a:latin typeface="Agency FB" panose="020B0503020202020204" pitchFamily="34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ln>
                        <a:noFill/>
                      </a:ln>
                      <a:solidFill>
                        <a:schemeClr val="accent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65537715431769"/>
                      <c:h val="0.2707116793883305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F68-49B6-AB47-9A88AE79DD4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68-49B6-AB47-9A88AE79DD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Sheet2!$V$31:$W$31</c:f>
              <c:numCache>
                <c:formatCode>General</c:formatCode>
                <c:ptCount val="2"/>
                <c:pt idx="0">
                  <c:v>320</c:v>
                </c:pt>
                <c:pt idx="1">
                  <c:v>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8-49B6-AB47-9A88AE79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gency FB" panose="020B0503020202020204" pitchFamily="34" charset="0"/>
              </a:rPr>
              <a:t>Average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45807521095857E-2"/>
          <c:y val="0.21823570520735641"/>
          <c:w val="0.8810577860322506"/>
          <c:h val="0.75302262761300232"/>
        </c:manualLayout>
      </c:layout>
      <c:barChart>
        <c:barDir val="col"/>
        <c:grouping val="stacked"/>
        <c:varyColors val="0"/>
        <c:ser>
          <c:idx val="1"/>
          <c:order val="0"/>
          <c:spPr>
            <a:pattFill prst="pct2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Sheet2!$X$24</c:f>
              <c:numCache>
                <c:formatCode>_(* #,##0_);_(* \(#,##0\);_(* "-"??_);_(@_)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6-48C0-8205-27044006CF59}"/>
            </c:ext>
          </c:extLst>
        </c:ser>
        <c:ser>
          <c:idx val="2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Sheet2!$X$25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6-48C0-8205-27044006CF59}"/>
            </c:ext>
          </c:extLst>
        </c:ser>
        <c:ser>
          <c:idx val="3"/>
          <c:order val="2"/>
          <c:spPr>
            <a:pattFill prst="pct2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Sheet2!$X$26</c:f>
              <c:numCache>
                <c:formatCode>_(* #,##0_);_(* \(#,##0\);_(* "-"??_);_(@_)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6-48C0-8205-27044006C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00"/>
        <c:axId val="1395293151"/>
        <c:axId val="1395278271"/>
      </c:barChart>
      <c:catAx>
        <c:axId val="1395293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5278271"/>
        <c:crosses val="autoZero"/>
        <c:auto val="1"/>
        <c:lblAlgn val="ctr"/>
        <c:lblOffset val="100"/>
        <c:noMultiLvlLbl val="0"/>
      </c:catAx>
      <c:valAx>
        <c:axId val="1395278271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3952931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830894604830912E-2"/>
          <c:y val="2.5462962962962962E-2"/>
          <c:w val="0.87310441198238409"/>
          <c:h val="0.9375"/>
        </c:manualLayout>
      </c:layout>
      <c:doughnutChart>
        <c:varyColors val="1"/>
        <c:ser>
          <c:idx val="0"/>
          <c:order val="0"/>
          <c:spPr>
            <a:pattFill prst="pct25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C8-4A2A-BD98-1ADE5CE68B53}"/>
              </c:ext>
            </c:extLst>
          </c:dPt>
          <c:dPt>
            <c:idx val="1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A7B-48CD-BF18-52AEBD455BFE}"/>
              </c:ext>
            </c:extLst>
          </c:dPt>
          <c:dPt>
            <c:idx val="2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C8-4A2A-BD98-1ADE5CE68B53}"/>
              </c:ext>
            </c:extLst>
          </c:dPt>
          <c:dPt>
            <c:idx val="3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C8-4A2A-BD98-1ADE5CE68B53}"/>
              </c:ext>
            </c:extLst>
          </c:dPt>
          <c:dPt>
            <c:idx val="4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C8-4A2A-BD98-1ADE5CE68B53}"/>
              </c:ext>
            </c:extLst>
          </c:dPt>
          <c:dPt>
            <c:idx val="5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C8-4A2A-BD98-1ADE5CE68B53}"/>
              </c:ext>
            </c:extLst>
          </c:dPt>
          <c:dPt>
            <c:idx val="6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C8-4A2A-BD98-1ADE5CE68B53}"/>
              </c:ext>
            </c:extLst>
          </c:dPt>
          <c:dPt>
            <c:idx val="7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C8-4A2A-BD98-1ADE5CE68B53}"/>
              </c:ext>
            </c:extLst>
          </c:dPt>
          <c:dPt>
            <c:idx val="8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C8-4A2A-BD98-1ADE5CE68B53}"/>
              </c:ext>
            </c:extLst>
          </c:dPt>
          <c:dPt>
            <c:idx val="9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C8-4A2A-BD98-1ADE5CE68B53}"/>
              </c:ext>
            </c:extLst>
          </c:dPt>
          <c:dPt>
            <c:idx val="10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0C8-4A2A-BD98-1ADE5CE68B53}"/>
              </c:ext>
            </c:extLst>
          </c:dPt>
          <c:dPt>
            <c:idx val="11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0C8-4A2A-BD98-1ADE5CE68B53}"/>
              </c:ext>
            </c:extLst>
          </c:dPt>
          <c:dPt>
            <c:idx val="12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0C8-4A2A-BD98-1ADE5CE68B53}"/>
              </c:ext>
            </c:extLst>
          </c:dPt>
          <c:dPt>
            <c:idx val="13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0C8-4A2A-BD98-1ADE5CE68B53}"/>
              </c:ext>
            </c:extLst>
          </c:dPt>
          <c:dPt>
            <c:idx val="14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0C8-4A2A-BD98-1ADE5CE68B53}"/>
              </c:ext>
            </c:extLst>
          </c:dPt>
          <c:dPt>
            <c:idx val="15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0C8-4A2A-BD98-1ADE5CE68B53}"/>
              </c:ext>
            </c:extLst>
          </c:dPt>
          <c:dPt>
            <c:idx val="16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0C8-4A2A-BD98-1ADE5CE68B53}"/>
              </c:ext>
            </c:extLst>
          </c:dPt>
          <c:dPt>
            <c:idx val="17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0C8-4A2A-BD98-1ADE5CE68B53}"/>
              </c:ext>
            </c:extLst>
          </c:dPt>
          <c:dPt>
            <c:idx val="18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0C8-4A2A-BD98-1ADE5CE68B53}"/>
              </c:ext>
            </c:extLst>
          </c:dPt>
          <c:dPt>
            <c:idx val="19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0C8-4A2A-BD98-1ADE5CE68B53}"/>
              </c:ext>
            </c:extLst>
          </c:dPt>
          <c:val>
            <c:numRef>
              <c:f>Sheet2!$S$22:$S$41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B-48CD-BF18-52AEBD45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0C8-4A2A-BD98-1ADE5CE68B53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7B-48CD-BF18-52AEBD455BFE}"/>
              </c:ext>
            </c:extLst>
          </c:dPt>
          <c:val>
            <c:numRef>
              <c:f>Sheet2!$V$35:$W$35</c:f>
              <c:numCache>
                <c:formatCode>0%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B-48CD-BF18-52AEBD45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50781525443649E-2"/>
          <c:y val="7.9361061274850389E-2"/>
          <c:w val="0.77799232185529055"/>
          <c:h val="0.87889965666823933"/>
        </c:manualLayout>
      </c:layout>
      <c:doughnutChart>
        <c:varyColors val="1"/>
        <c:ser>
          <c:idx val="0"/>
          <c:order val="0"/>
          <c:spPr>
            <a:pattFill prst="pct30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95-4AA7-BDC7-D84FBFDC208C}"/>
              </c:ext>
            </c:extLst>
          </c:dPt>
          <c:dPt>
            <c:idx val="1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95-4AA7-BDC7-D84FBFDC208C}"/>
              </c:ext>
            </c:extLst>
          </c:dPt>
          <c:dPt>
            <c:idx val="2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95-4AA7-BDC7-D84FBFDC208C}"/>
              </c:ext>
            </c:extLst>
          </c:dPt>
          <c:dPt>
            <c:idx val="3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95-4AA7-BDC7-D84FBFDC208C}"/>
              </c:ext>
            </c:extLst>
          </c:dPt>
          <c:dPt>
            <c:idx val="4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95-4AA7-BDC7-D84FBFDC208C}"/>
              </c:ext>
            </c:extLst>
          </c:dPt>
          <c:dPt>
            <c:idx val="5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95-4AA7-BDC7-D84FBFDC208C}"/>
              </c:ext>
            </c:extLst>
          </c:dPt>
          <c:dPt>
            <c:idx val="6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95-4AA7-BDC7-D84FBFDC208C}"/>
              </c:ext>
            </c:extLst>
          </c:dPt>
          <c:dPt>
            <c:idx val="7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95-4AA7-BDC7-D84FBFDC208C}"/>
              </c:ext>
            </c:extLst>
          </c:dPt>
          <c:dPt>
            <c:idx val="8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95-4AA7-BDC7-D84FBFDC208C}"/>
              </c:ext>
            </c:extLst>
          </c:dPt>
          <c:dPt>
            <c:idx val="9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95-4AA7-BDC7-D84FBFDC208C}"/>
              </c:ext>
            </c:extLst>
          </c:dPt>
          <c:dPt>
            <c:idx val="10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195-4AA7-BDC7-D84FBFDC208C}"/>
              </c:ext>
            </c:extLst>
          </c:dPt>
          <c:dPt>
            <c:idx val="11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195-4AA7-BDC7-D84FBFDC208C}"/>
              </c:ext>
            </c:extLst>
          </c:dPt>
          <c:dPt>
            <c:idx val="12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195-4AA7-BDC7-D84FBFDC208C}"/>
              </c:ext>
            </c:extLst>
          </c:dPt>
          <c:dPt>
            <c:idx val="13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195-4AA7-BDC7-D84FBFDC208C}"/>
              </c:ext>
            </c:extLst>
          </c:dPt>
          <c:dPt>
            <c:idx val="14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195-4AA7-BDC7-D84FBFDC208C}"/>
              </c:ext>
            </c:extLst>
          </c:dPt>
          <c:dPt>
            <c:idx val="15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195-4AA7-BDC7-D84FBFDC208C}"/>
              </c:ext>
            </c:extLst>
          </c:dPt>
          <c:dPt>
            <c:idx val="16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195-4AA7-BDC7-D84FBFDC208C}"/>
              </c:ext>
            </c:extLst>
          </c:dPt>
          <c:dPt>
            <c:idx val="17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195-4AA7-BDC7-D84FBFDC208C}"/>
              </c:ext>
            </c:extLst>
          </c:dPt>
          <c:dPt>
            <c:idx val="18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195-4AA7-BDC7-D84FBFDC208C}"/>
              </c:ext>
            </c:extLst>
          </c:dPt>
          <c:dPt>
            <c:idx val="19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195-4AA7-BDC7-D84FBFDC208C}"/>
              </c:ext>
            </c:extLst>
          </c:dPt>
          <c:val>
            <c:numRef>
              <c:f>Sheet2!$S$22:$S$41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C-4989-B110-3F03AD72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spPr>
            <a:noFill/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3C-4989-B110-3F03AD72C9F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195-4AA7-BDC7-D84FBFDC208C}"/>
              </c:ext>
            </c:extLst>
          </c:dPt>
          <c:val>
            <c:numRef>
              <c:f>Sheet2!$V$37:$W$37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C-4989-B110-3F03AD72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png"/><Relationship Id="rId18" Type="http://schemas.openxmlformats.org/officeDocument/2006/relationships/chart" Target="../charts/chart7.xml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chart" Target="../charts/chart2.xml"/><Relationship Id="rId19" Type="http://schemas.openxmlformats.org/officeDocument/2006/relationships/chart" Target="../charts/chart8.xml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8268</xdr:rowOff>
    </xdr:from>
    <xdr:to>
      <xdr:col>5</xdr:col>
      <xdr:colOff>380047</xdr:colOff>
      <xdr:row>14</xdr:row>
      <xdr:rowOff>22555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35033-192A-9BB2-68BB-FC12A34D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421051</xdr:colOff>
      <xdr:row>5</xdr:row>
      <xdr:rowOff>120273</xdr:rowOff>
    </xdr:from>
    <xdr:ext cx="517834" cy="331501"/>
    <xdr:sp macro="" textlink="$V$7">
      <xdr:nvSpPr>
        <xdr:cNvPr id="5" name="TextBox 4">
          <a:extLst>
            <a:ext uri="{FF2B5EF4-FFF2-40B4-BE49-F238E27FC236}">
              <a16:creationId xmlns:a16="http://schemas.microsoft.com/office/drawing/2014/main" id="{707E67A2-F3BE-B2C8-24F2-7274EB19D2B1}"/>
            </a:ext>
          </a:extLst>
        </xdr:cNvPr>
        <xdr:cNvSpPr txBox="1"/>
      </xdr:nvSpPr>
      <xdr:spPr>
        <a:xfrm>
          <a:off x="3469051" y="1143530"/>
          <a:ext cx="517834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6BEA1AA7-E706-4D0F-AB29-3E5A64E6A884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</a:rPr>
            <a:pPr/>
            <a:t>3700</a:t>
          </a:fld>
          <a:endParaRPr lang="en-US" sz="1600">
            <a:solidFill>
              <a:schemeClr val="accent1"/>
            </a:solidFill>
            <a:latin typeface="Agency FB" panose="020B0503020202020204" pitchFamily="34" charset="0"/>
          </a:endParaRPr>
        </a:p>
      </xdr:txBody>
    </xdr:sp>
    <xdr:clientData/>
  </xdr:oneCellAnchor>
  <xdr:twoCellAnchor editAs="oneCell">
    <xdr:from>
      <xdr:col>5</xdr:col>
      <xdr:colOff>409900</xdr:colOff>
      <xdr:row>2</xdr:row>
      <xdr:rowOff>105105</xdr:rowOff>
    </xdr:from>
    <xdr:to>
      <xdr:col>6</xdr:col>
      <xdr:colOff>409900</xdr:colOff>
      <xdr:row>5</xdr:row>
      <xdr:rowOff>53271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C20F8E-6CA0-49B5-BE51-89A14E024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006666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900" y="472967"/>
          <a:ext cx="609600" cy="599807"/>
        </a:xfrm>
        <a:prstGeom prst="rect">
          <a:avLst/>
        </a:prstGeom>
      </xdr:spPr>
    </xdr:pic>
    <xdr:clientData/>
  </xdr:twoCellAnchor>
  <xdr:twoCellAnchor>
    <xdr:from>
      <xdr:col>5</xdr:col>
      <xdr:colOff>409900</xdr:colOff>
      <xdr:row>2</xdr:row>
      <xdr:rowOff>41738</xdr:rowOff>
    </xdr:from>
    <xdr:to>
      <xdr:col>6</xdr:col>
      <xdr:colOff>438150</xdr:colOff>
      <xdr:row>7</xdr:row>
      <xdr:rowOff>125819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CD2BBC0-1DD5-7597-FB67-653EA79D057F}"/>
            </a:ext>
          </a:extLst>
        </xdr:cNvPr>
        <xdr:cNvSpPr/>
      </xdr:nvSpPr>
      <xdr:spPr>
        <a:xfrm>
          <a:off x="3457900" y="407498"/>
          <a:ext cx="637850" cy="109863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417057</xdr:colOff>
      <xdr:row>8</xdr:row>
      <xdr:rowOff>78187</xdr:rowOff>
    </xdr:from>
    <xdr:to>
      <xdr:col>6</xdr:col>
      <xdr:colOff>386578</xdr:colOff>
      <xdr:row>11</xdr:row>
      <xdr:rowOff>101998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BFD9751-1A45-4AD7-B98E-7C37F69D5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057" y="1641376"/>
          <a:ext cx="579121" cy="572451"/>
        </a:xfrm>
        <a:prstGeom prst="rect">
          <a:avLst/>
        </a:prstGeom>
      </xdr:spPr>
    </xdr:pic>
    <xdr:clientData/>
  </xdr:twoCellAnchor>
  <xdr:twoCellAnchor>
    <xdr:from>
      <xdr:col>5</xdr:col>
      <xdr:colOff>409900</xdr:colOff>
      <xdr:row>8</xdr:row>
      <xdr:rowOff>3078</xdr:rowOff>
    </xdr:from>
    <xdr:to>
      <xdr:col>6</xdr:col>
      <xdr:colOff>444747</xdr:colOff>
      <xdr:row>14</xdr:row>
      <xdr:rowOff>18587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E92FA69-DCB5-5441-55FA-8FADCA97F7D4}"/>
            </a:ext>
          </a:extLst>
        </xdr:cNvPr>
        <xdr:cNvSpPr/>
      </xdr:nvSpPr>
      <xdr:spPr>
        <a:xfrm>
          <a:off x="3457900" y="1550891"/>
          <a:ext cx="644447" cy="1101359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363807</xdr:colOff>
      <xdr:row>11</xdr:row>
      <xdr:rowOff>118946</xdr:rowOff>
    </xdr:from>
    <xdr:ext cx="733919" cy="331501"/>
    <xdr:sp macro="" textlink="$V$8">
      <xdr:nvSpPr>
        <xdr:cNvPr id="12" name="TextBox 11">
          <a:extLst>
            <a:ext uri="{FF2B5EF4-FFF2-40B4-BE49-F238E27FC236}">
              <a16:creationId xmlns:a16="http://schemas.microsoft.com/office/drawing/2014/main" id="{5FCC1C70-32E1-E363-C807-B6174B40E625}"/>
            </a:ext>
          </a:extLst>
        </xdr:cNvPr>
        <xdr:cNvSpPr txBox="1"/>
      </xdr:nvSpPr>
      <xdr:spPr>
        <a:xfrm>
          <a:off x="3411807" y="2252546"/>
          <a:ext cx="733919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2F0038DF-0FA6-4BAA-ADE8-9E4E6A4A4C83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27.03%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582902</xdr:colOff>
      <xdr:row>5</xdr:row>
      <xdr:rowOff>120273</xdr:rowOff>
    </xdr:from>
    <xdr:ext cx="359650" cy="331501"/>
    <xdr:sp macro="" textlink="$V$9">
      <xdr:nvSpPr>
        <xdr:cNvPr id="13" name="TextBox 12">
          <a:extLst>
            <a:ext uri="{FF2B5EF4-FFF2-40B4-BE49-F238E27FC236}">
              <a16:creationId xmlns:a16="http://schemas.microsoft.com/office/drawing/2014/main" id="{9FB30A1F-FB46-A756-881D-868BB8587365}"/>
            </a:ext>
          </a:extLst>
        </xdr:cNvPr>
        <xdr:cNvSpPr txBox="1"/>
      </xdr:nvSpPr>
      <xdr:spPr>
        <a:xfrm>
          <a:off x="4240502" y="1143530"/>
          <a:ext cx="359650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E1A87294-5BDA-41A4-B3DE-E9BA44A2BE4F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33 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456387</xdr:colOff>
      <xdr:row>2</xdr:row>
      <xdr:rowOff>39823</xdr:rowOff>
    </xdr:from>
    <xdr:ext cx="701089" cy="2506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90DEBD4-BC98-A653-C051-50DB18105E61}"/>
            </a:ext>
          </a:extLst>
        </xdr:cNvPr>
        <xdr:cNvSpPr txBox="1"/>
      </xdr:nvSpPr>
      <xdr:spPr>
        <a:xfrm>
          <a:off x="4113987" y="405583"/>
          <a:ext cx="701089" cy="250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Sick Leaves</a:t>
          </a:r>
        </a:p>
      </xdr:txBody>
    </xdr:sp>
    <xdr:clientData/>
  </xdr:oneCellAnchor>
  <xdr:twoCellAnchor editAs="oneCell">
    <xdr:from>
      <xdr:col>6</xdr:col>
      <xdr:colOff>522871</xdr:colOff>
      <xdr:row>2</xdr:row>
      <xdr:rowOff>252831</xdr:rowOff>
    </xdr:from>
    <xdr:to>
      <xdr:col>7</xdr:col>
      <xdr:colOff>441909</xdr:colOff>
      <xdr:row>5</xdr:row>
      <xdr:rowOff>138531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97D8F18-717C-04EB-E037-030F1BB6F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0471" y="615997"/>
          <a:ext cx="528638" cy="530968"/>
        </a:xfrm>
        <a:prstGeom prst="rect">
          <a:avLst/>
        </a:prstGeom>
      </xdr:spPr>
    </xdr:pic>
    <xdr:clientData/>
  </xdr:twoCellAnchor>
  <xdr:twoCellAnchor>
    <xdr:from>
      <xdr:col>6</xdr:col>
      <xdr:colOff>491774</xdr:colOff>
      <xdr:row>2</xdr:row>
      <xdr:rowOff>41738</xdr:rowOff>
    </xdr:from>
    <xdr:to>
      <xdr:col>7</xdr:col>
      <xdr:colOff>520024</xdr:colOff>
      <xdr:row>7</xdr:row>
      <xdr:rowOff>125819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98B8C46-F921-749B-2CA2-C1F008E99754}"/>
            </a:ext>
          </a:extLst>
        </xdr:cNvPr>
        <xdr:cNvSpPr/>
      </xdr:nvSpPr>
      <xdr:spPr>
        <a:xfrm>
          <a:off x="4149374" y="406011"/>
          <a:ext cx="637850" cy="109512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491774</xdr:colOff>
      <xdr:row>8</xdr:row>
      <xdr:rowOff>3078</xdr:rowOff>
    </xdr:from>
    <xdr:to>
      <xdr:col>7</xdr:col>
      <xdr:colOff>526621</xdr:colOff>
      <xdr:row>14</xdr:row>
      <xdr:rowOff>18587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010487D-DF4D-530F-0F7E-DA9AC9967487}"/>
            </a:ext>
          </a:extLst>
        </xdr:cNvPr>
        <xdr:cNvSpPr/>
      </xdr:nvSpPr>
      <xdr:spPr>
        <a:xfrm>
          <a:off x="4149374" y="1566267"/>
          <a:ext cx="644447" cy="1112789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583474</xdr:colOff>
      <xdr:row>9</xdr:row>
      <xdr:rowOff>52252</xdr:rowOff>
    </xdr:from>
    <xdr:to>
      <xdr:col>7</xdr:col>
      <xdr:colOff>431074</xdr:colOff>
      <xdr:row>11</xdr:row>
      <xdr:rowOff>143692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D7F10A5-4D45-514E-8DA2-1E6C5DB0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074" y="1798321"/>
          <a:ext cx="457200" cy="457200"/>
        </a:xfrm>
        <a:prstGeom prst="rect">
          <a:avLst/>
        </a:prstGeom>
      </xdr:spPr>
    </xdr:pic>
    <xdr:clientData/>
  </xdr:twoCellAnchor>
  <xdr:oneCellAnchor>
    <xdr:from>
      <xdr:col>6</xdr:col>
      <xdr:colOff>473763</xdr:colOff>
      <xdr:row>7</xdr:row>
      <xdr:rowOff>174171</xdr:rowOff>
    </xdr:from>
    <xdr:ext cx="666336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2EC5A2F-B8E6-5599-59FE-7078F68283CE}"/>
            </a:ext>
          </a:extLst>
        </xdr:cNvPr>
        <xdr:cNvSpPr txBox="1"/>
      </xdr:nvSpPr>
      <xdr:spPr>
        <a:xfrm>
          <a:off x="4131363" y="1554480"/>
          <a:ext cx="6663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Late</a:t>
          </a:r>
          <a:r>
            <a:rPr lang="en-US" sz="1100"/>
            <a:t>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Hours</a:t>
          </a:r>
        </a:p>
      </xdr:txBody>
    </xdr:sp>
    <xdr:clientData/>
  </xdr:oneCellAnchor>
  <xdr:oneCellAnchor>
    <xdr:from>
      <xdr:col>6</xdr:col>
      <xdr:colOff>582902</xdr:colOff>
      <xdr:row>11</xdr:row>
      <xdr:rowOff>163552</xdr:rowOff>
    </xdr:from>
    <xdr:ext cx="503664" cy="331501"/>
    <xdr:sp macro="" textlink="$V$10">
      <xdr:nvSpPr>
        <xdr:cNvPr id="33" name="TextBox 32">
          <a:extLst>
            <a:ext uri="{FF2B5EF4-FFF2-40B4-BE49-F238E27FC236}">
              <a16:creationId xmlns:a16="http://schemas.microsoft.com/office/drawing/2014/main" id="{0209BB84-0AD4-4098-BCB8-775FBEB3EBFF}"/>
            </a:ext>
          </a:extLst>
        </xdr:cNvPr>
        <xdr:cNvSpPr txBox="1"/>
      </xdr:nvSpPr>
      <xdr:spPr>
        <a:xfrm>
          <a:off x="4240502" y="2297152"/>
          <a:ext cx="503664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A831C0DE-F8BE-4567-8DC3-9609141313A6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33 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 editAs="oneCell">
    <xdr:from>
      <xdr:col>7</xdr:col>
      <xdr:colOff>587788</xdr:colOff>
      <xdr:row>3</xdr:row>
      <xdr:rowOff>53325</xdr:rowOff>
    </xdr:from>
    <xdr:to>
      <xdr:col>8</xdr:col>
      <xdr:colOff>381438</xdr:colOff>
      <xdr:row>5</xdr:row>
      <xdr:rowOff>95759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10272EA-0446-43B7-9161-1BC8A1E86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4988" y="700096"/>
          <a:ext cx="403250" cy="406707"/>
        </a:xfrm>
        <a:prstGeom prst="rect">
          <a:avLst/>
        </a:prstGeom>
      </xdr:spPr>
    </xdr:pic>
    <xdr:clientData/>
  </xdr:twoCellAnchor>
  <xdr:twoCellAnchor editAs="oneCell">
    <xdr:from>
      <xdr:col>7</xdr:col>
      <xdr:colOff>580875</xdr:colOff>
      <xdr:row>11</xdr:row>
      <xdr:rowOff>165311</xdr:rowOff>
    </xdr:from>
    <xdr:to>
      <xdr:col>8</xdr:col>
      <xdr:colOff>375135</xdr:colOff>
      <xdr:row>14</xdr:row>
      <xdr:rowOff>20416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AA9D6A0-3B22-416B-B98D-506120A9A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075" y="2281593"/>
          <a:ext cx="403860" cy="405823"/>
        </a:xfrm>
        <a:prstGeom prst="rect">
          <a:avLst/>
        </a:prstGeom>
      </xdr:spPr>
    </xdr:pic>
    <xdr:clientData/>
  </xdr:twoCellAnchor>
  <xdr:oneCellAnchor>
    <xdr:from>
      <xdr:col>7</xdr:col>
      <xdr:colOff>564995</xdr:colOff>
      <xdr:row>2</xdr:row>
      <xdr:rowOff>40888</xdr:rowOff>
    </xdr:from>
    <xdr:ext cx="1634624" cy="306403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88DBA51-E687-5A14-E385-0E95D4C7AEF5}"/>
            </a:ext>
          </a:extLst>
        </xdr:cNvPr>
        <xdr:cNvSpPr txBox="1"/>
      </xdr:nvSpPr>
      <xdr:spPr>
        <a:xfrm>
          <a:off x="4832195" y="404303"/>
          <a:ext cx="1634624" cy="306403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Incentive Cost</a:t>
          </a:r>
        </a:p>
      </xdr:txBody>
    </xdr:sp>
    <xdr:clientData/>
  </xdr:oneCellAnchor>
  <xdr:twoCellAnchor>
    <xdr:from>
      <xdr:col>7</xdr:col>
      <xdr:colOff>576145</xdr:colOff>
      <xdr:row>2</xdr:row>
      <xdr:rowOff>41738</xdr:rowOff>
    </xdr:from>
    <xdr:to>
      <xdr:col>10</xdr:col>
      <xdr:colOff>384464</xdr:colOff>
      <xdr:row>5</xdr:row>
      <xdr:rowOff>119798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6DACE19-25A1-4D8E-FB3A-009D5687E3D3}"/>
            </a:ext>
          </a:extLst>
        </xdr:cNvPr>
        <xdr:cNvSpPr/>
      </xdr:nvSpPr>
      <xdr:spPr>
        <a:xfrm>
          <a:off x="4843345" y="408883"/>
          <a:ext cx="1637119" cy="725760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371593</xdr:colOff>
      <xdr:row>3</xdr:row>
      <xdr:rowOff>124381</xdr:rowOff>
    </xdr:from>
    <xdr:ext cx="1192058" cy="331501"/>
    <xdr:sp macro="" textlink="$V$12">
      <xdr:nvSpPr>
        <xdr:cNvPr id="41" name="TextBox 40">
          <a:extLst>
            <a:ext uri="{FF2B5EF4-FFF2-40B4-BE49-F238E27FC236}">
              <a16:creationId xmlns:a16="http://schemas.microsoft.com/office/drawing/2014/main" id="{B7028E84-D5A3-4396-9885-DF83617F435F}"/>
            </a:ext>
          </a:extLst>
        </xdr:cNvPr>
        <xdr:cNvSpPr txBox="1"/>
      </xdr:nvSpPr>
      <xdr:spPr>
        <a:xfrm>
          <a:off x="5248393" y="776022"/>
          <a:ext cx="1192058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F0700F11-854B-4711-BF38-A479EC7DDC4E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$887,209.00 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568712</xdr:colOff>
      <xdr:row>5</xdr:row>
      <xdr:rowOff>174702</xdr:rowOff>
    </xdr:from>
    <xdr:ext cx="1636732" cy="306403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13B53F5-C5E5-0D4B-BD24-787099781C2A}"/>
            </a:ext>
          </a:extLst>
        </xdr:cNvPr>
        <xdr:cNvSpPr txBox="1"/>
      </xdr:nvSpPr>
      <xdr:spPr>
        <a:xfrm>
          <a:off x="4835912" y="1185746"/>
          <a:ext cx="1636732" cy="306403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Over Time Cost</a:t>
          </a:r>
        </a:p>
      </xdr:txBody>
    </xdr:sp>
    <xdr:clientData/>
  </xdr:oneCellAnchor>
  <xdr:twoCellAnchor>
    <xdr:from>
      <xdr:col>7</xdr:col>
      <xdr:colOff>572429</xdr:colOff>
      <xdr:row>5</xdr:row>
      <xdr:rowOff>175552</xdr:rowOff>
    </xdr:from>
    <xdr:to>
      <xdr:col>10</xdr:col>
      <xdr:colOff>382859</xdr:colOff>
      <xdr:row>9</xdr:row>
      <xdr:rowOff>171837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A7D1FF08-2E4C-00B2-4118-78E458859F52}"/>
            </a:ext>
          </a:extLst>
        </xdr:cNvPr>
        <xdr:cNvSpPr/>
      </xdr:nvSpPr>
      <xdr:spPr>
        <a:xfrm>
          <a:off x="4839629" y="1186596"/>
          <a:ext cx="1639230" cy="724831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390285</xdr:colOff>
      <xdr:row>7</xdr:row>
      <xdr:rowOff>176420</xdr:rowOff>
    </xdr:from>
    <xdr:ext cx="1273490" cy="331501"/>
    <xdr:sp macro="" textlink="$V$13">
      <xdr:nvSpPr>
        <xdr:cNvPr id="48" name="TextBox 47">
          <a:extLst>
            <a:ext uri="{FF2B5EF4-FFF2-40B4-BE49-F238E27FC236}">
              <a16:creationId xmlns:a16="http://schemas.microsoft.com/office/drawing/2014/main" id="{6C53BA8E-08D2-C537-B0D9-892062EFC35B}"/>
            </a:ext>
          </a:extLst>
        </xdr:cNvPr>
        <xdr:cNvSpPr txBox="1"/>
      </xdr:nvSpPr>
      <xdr:spPr>
        <a:xfrm>
          <a:off x="5267085" y="1569791"/>
          <a:ext cx="1273490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DAAA8EA9-9E7E-482F-855B-86E01D2A1804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$150,000.00 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 editAs="oneCell">
    <xdr:from>
      <xdr:col>7</xdr:col>
      <xdr:colOff>594731</xdr:colOff>
      <xdr:row>7</xdr:row>
      <xdr:rowOff>112798</xdr:rowOff>
    </xdr:from>
    <xdr:to>
      <xdr:col>8</xdr:col>
      <xdr:colOff>404231</xdr:colOff>
      <xdr:row>9</xdr:row>
      <xdr:rowOff>164108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A987E9F-6E59-4CD6-9BE1-204B7944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931" y="1488115"/>
          <a:ext cx="419100" cy="415583"/>
        </a:xfrm>
        <a:prstGeom prst="rect">
          <a:avLst/>
        </a:prstGeom>
      </xdr:spPr>
    </xdr:pic>
    <xdr:clientData/>
  </xdr:twoCellAnchor>
  <xdr:oneCellAnchor>
    <xdr:from>
      <xdr:col>7</xdr:col>
      <xdr:colOff>568710</xdr:colOff>
      <xdr:row>10</xdr:row>
      <xdr:rowOff>33454</xdr:rowOff>
    </xdr:from>
    <xdr:ext cx="1650383" cy="306403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4EF2713-8E8F-28B1-1856-7532A1C5119F}"/>
            </a:ext>
          </a:extLst>
        </xdr:cNvPr>
        <xdr:cNvSpPr txBox="1"/>
      </xdr:nvSpPr>
      <xdr:spPr>
        <a:xfrm>
          <a:off x="4835910" y="1955181"/>
          <a:ext cx="1650383" cy="306403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Over Time Cost</a:t>
          </a:r>
        </a:p>
      </xdr:txBody>
    </xdr:sp>
    <xdr:clientData/>
  </xdr:oneCellAnchor>
  <xdr:twoCellAnchor>
    <xdr:from>
      <xdr:col>7</xdr:col>
      <xdr:colOff>568711</xdr:colOff>
      <xdr:row>10</xdr:row>
      <xdr:rowOff>34304</xdr:rowOff>
    </xdr:from>
    <xdr:to>
      <xdr:col>10</xdr:col>
      <xdr:colOff>382859</xdr:colOff>
      <xdr:row>14</xdr:row>
      <xdr:rowOff>30589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B303BAF-627C-7933-511D-EA1BFD4FB445}"/>
            </a:ext>
          </a:extLst>
        </xdr:cNvPr>
        <xdr:cNvSpPr/>
      </xdr:nvSpPr>
      <xdr:spPr>
        <a:xfrm>
          <a:off x="4835911" y="1951027"/>
          <a:ext cx="1642948" cy="723116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278780</xdr:colOff>
      <xdr:row>12</xdr:row>
      <xdr:rowOff>14869</xdr:rowOff>
    </xdr:from>
    <xdr:ext cx="1363643" cy="331501"/>
    <xdr:sp macro="" textlink="$V$14">
      <xdr:nvSpPr>
        <xdr:cNvPr id="57" name="TextBox 56">
          <a:extLst>
            <a:ext uri="{FF2B5EF4-FFF2-40B4-BE49-F238E27FC236}">
              <a16:creationId xmlns:a16="http://schemas.microsoft.com/office/drawing/2014/main" id="{68A0CC64-6ACC-4829-8BCF-683EA3677396}"/>
            </a:ext>
          </a:extLst>
        </xdr:cNvPr>
        <xdr:cNvSpPr txBox="1"/>
      </xdr:nvSpPr>
      <xdr:spPr>
        <a:xfrm>
          <a:off x="5155580" y="2333526"/>
          <a:ext cx="1363643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398C677E-03FC-4C77-B5E6-FFBD6B903617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$12,009,400.00 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10</xdr:col>
      <xdr:colOff>419101</xdr:colOff>
      <xdr:row>2</xdr:row>
      <xdr:rowOff>40888</xdr:rowOff>
    </xdr:from>
    <xdr:to>
      <xdr:col>13</xdr:col>
      <xdr:colOff>272561</xdr:colOff>
      <xdr:row>7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EE9F1-18D6-3787-042F-EBD95728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419101</xdr:colOff>
      <xdr:row>8</xdr:row>
      <xdr:rowOff>0</xdr:rowOff>
    </xdr:from>
    <xdr:to>
      <xdr:col>13</xdr:col>
      <xdr:colOff>272561</xdr:colOff>
      <xdr:row>14</xdr:row>
      <xdr:rowOff>35170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D3F63F-5F35-CB93-F18A-4E72E96FC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320040</xdr:colOff>
      <xdr:row>2</xdr:row>
      <xdr:rowOff>40888</xdr:rowOff>
    </xdr:from>
    <xdr:to>
      <xdr:col>14</xdr:col>
      <xdr:colOff>541020</xdr:colOff>
      <xdr:row>7</xdr:row>
      <xdr:rowOff>128810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3B882F5-1B0F-0C76-1543-3F542E5FDDD1}"/>
            </a:ext>
          </a:extLst>
        </xdr:cNvPr>
        <xdr:cNvSpPr/>
      </xdr:nvSpPr>
      <xdr:spPr>
        <a:xfrm>
          <a:off x="8244840" y="406648"/>
          <a:ext cx="830580" cy="1101382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Outsource</a:t>
          </a:r>
        </a:p>
      </xdr:txBody>
    </xdr:sp>
    <xdr:clientData/>
  </xdr:twoCellAnchor>
  <xdr:twoCellAnchor>
    <xdr:from>
      <xdr:col>13</xdr:col>
      <xdr:colOff>320040</xdr:colOff>
      <xdr:row>7</xdr:row>
      <xdr:rowOff>166686</xdr:rowOff>
    </xdr:from>
    <xdr:to>
      <xdr:col>14</xdr:col>
      <xdr:colOff>548640</xdr:colOff>
      <xdr:row>14</xdr:row>
      <xdr:rowOff>31431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A10F4A2-C501-1B7D-8D9D-99B59263AB0F}"/>
            </a:ext>
          </a:extLst>
        </xdr:cNvPr>
        <xdr:cNvSpPr/>
      </xdr:nvSpPr>
      <xdr:spPr>
        <a:xfrm>
          <a:off x="8244840" y="1554328"/>
          <a:ext cx="838200" cy="1156135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Part Timers</a:t>
          </a:r>
        </a:p>
      </xdr:txBody>
    </xdr:sp>
    <xdr:clientData/>
  </xdr:twoCellAnchor>
  <xdr:oneCellAnchor>
    <xdr:from>
      <xdr:col>13</xdr:col>
      <xdr:colOff>426286</xdr:colOff>
      <xdr:row>4</xdr:row>
      <xdr:rowOff>10778</xdr:rowOff>
    </xdr:from>
    <xdr:ext cx="750077" cy="510845"/>
    <xdr:sp macro="" textlink="$V$17">
      <xdr:nvSpPr>
        <xdr:cNvPr id="21" name="TextBox 20">
          <a:extLst>
            <a:ext uri="{FF2B5EF4-FFF2-40B4-BE49-F238E27FC236}">
              <a16:creationId xmlns:a16="http://schemas.microsoft.com/office/drawing/2014/main" id="{7F412007-93A8-4B24-918A-A855E98795FF}"/>
            </a:ext>
          </a:extLst>
        </xdr:cNvPr>
        <xdr:cNvSpPr txBox="1"/>
      </xdr:nvSpPr>
      <xdr:spPr>
        <a:xfrm>
          <a:off x="8351086" y="848978"/>
          <a:ext cx="750077" cy="510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5DB840B2-6AE1-40FB-84A0-DDC882B8C8EC}" type="TxLink">
            <a:rPr lang="en-US" sz="28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40 </a:t>
          </a:fld>
          <a:endParaRPr lang="en-US" sz="28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13</xdr:col>
      <xdr:colOff>421652</xdr:colOff>
      <xdr:row>10</xdr:row>
      <xdr:rowOff>58403</xdr:rowOff>
    </xdr:from>
    <xdr:ext cx="665760" cy="510845"/>
    <xdr:sp macro="" textlink="$V$18">
      <xdr:nvSpPr>
        <xdr:cNvPr id="22" name="TextBox 21">
          <a:extLst>
            <a:ext uri="{FF2B5EF4-FFF2-40B4-BE49-F238E27FC236}">
              <a16:creationId xmlns:a16="http://schemas.microsoft.com/office/drawing/2014/main" id="{89AF1C2E-050E-4B66-A4EF-3445108DC1AB}"/>
            </a:ext>
          </a:extLst>
        </xdr:cNvPr>
        <xdr:cNvSpPr txBox="1"/>
      </xdr:nvSpPr>
      <xdr:spPr>
        <a:xfrm>
          <a:off x="8346452" y="2006946"/>
          <a:ext cx="665760" cy="510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611E6329-4A82-4D64-85F5-32DFB57949C2}" type="TxLink">
            <a:rPr lang="en-US" sz="28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50 </a:t>
          </a:fld>
          <a:endParaRPr lang="en-US" sz="28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57526</xdr:colOff>
      <xdr:row>14</xdr:row>
      <xdr:rowOff>56656</xdr:rowOff>
    </xdr:from>
    <xdr:to>
      <xdr:col>4</xdr:col>
      <xdr:colOff>321583</xdr:colOff>
      <xdr:row>18</xdr:row>
      <xdr:rowOff>2595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FFEEBE2-B7C6-8F77-B4F4-11CB53DF4255}"/>
            </a:ext>
          </a:extLst>
        </xdr:cNvPr>
        <xdr:cNvSpPr/>
      </xdr:nvSpPr>
      <xdr:spPr>
        <a:xfrm>
          <a:off x="1276726" y="2699337"/>
          <a:ext cx="1483257" cy="672271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oneCellAnchor>
    <xdr:from>
      <xdr:col>2</xdr:col>
      <xdr:colOff>64141</xdr:colOff>
      <xdr:row>14</xdr:row>
      <xdr:rowOff>52753</xdr:rowOff>
    </xdr:from>
    <xdr:ext cx="1472920" cy="36426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0B518BC-42F8-82D9-CD4A-A4814E6832B5}"/>
            </a:ext>
          </a:extLst>
        </xdr:cNvPr>
        <xdr:cNvSpPr txBox="1"/>
      </xdr:nvSpPr>
      <xdr:spPr>
        <a:xfrm>
          <a:off x="1283341" y="2713222"/>
          <a:ext cx="1472920" cy="36426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Employees Aged &gt; 50</a:t>
          </a:r>
        </a:p>
      </xdr:txBody>
    </xdr:sp>
    <xdr:clientData/>
  </xdr:oneCellAnchor>
  <xdr:oneCellAnchor>
    <xdr:from>
      <xdr:col>2</xdr:col>
      <xdr:colOff>462042</xdr:colOff>
      <xdr:row>16</xdr:row>
      <xdr:rowOff>59415</xdr:rowOff>
    </xdr:from>
    <xdr:ext cx="459357" cy="331501"/>
    <xdr:sp macro="" textlink="$V$19">
      <xdr:nvSpPr>
        <xdr:cNvPr id="26" name="TextBox 25">
          <a:extLst>
            <a:ext uri="{FF2B5EF4-FFF2-40B4-BE49-F238E27FC236}">
              <a16:creationId xmlns:a16="http://schemas.microsoft.com/office/drawing/2014/main" id="{645AACC2-B1AC-4349-A9B9-2A78184B315C}"/>
            </a:ext>
          </a:extLst>
        </xdr:cNvPr>
        <xdr:cNvSpPr txBox="1"/>
      </xdr:nvSpPr>
      <xdr:spPr>
        <a:xfrm>
          <a:off x="1681242" y="3118301"/>
          <a:ext cx="459357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60AE0FE6-38F1-48CA-AE36-1CAC2E367081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50 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373066</xdr:colOff>
      <xdr:row>14</xdr:row>
      <xdr:rowOff>55815</xdr:rowOff>
    </xdr:from>
    <xdr:to>
      <xdr:col>6</xdr:col>
      <xdr:colOff>507729</xdr:colOff>
      <xdr:row>18</xdr:row>
      <xdr:rowOff>3435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955BA05-7D9A-B060-7080-425E240B32A5}"/>
            </a:ext>
          </a:extLst>
        </xdr:cNvPr>
        <xdr:cNvSpPr/>
      </xdr:nvSpPr>
      <xdr:spPr>
        <a:xfrm>
          <a:off x="2811466" y="2716284"/>
          <a:ext cx="1353863" cy="679140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oneCellAnchor>
    <xdr:from>
      <xdr:col>4</xdr:col>
      <xdr:colOff>379535</xdr:colOff>
      <xdr:row>14</xdr:row>
      <xdr:rowOff>41030</xdr:rowOff>
    </xdr:from>
    <xdr:ext cx="1344428" cy="36426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623FEFA-5631-FD33-96B6-5A13EAAEE4F2}"/>
            </a:ext>
          </a:extLst>
        </xdr:cNvPr>
        <xdr:cNvSpPr txBox="1"/>
      </xdr:nvSpPr>
      <xdr:spPr>
        <a:xfrm>
          <a:off x="2817935" y="2701499"/>
          <a:ext cx="1344428" cy="36426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Corrective Actions</a:t>
          </a:r>
        </a:p>
      </xdr:txBody>
    </xdr:sp>
    <xdr:clientData/>
  </xdr:oneCellAnchor>
  <xdr:oneCellAnchor>
    <xdr:from>
      <xdr:col>5</xdr:col>
      <xdr:colOff>217466</xdr:colOff>
      <xdr:row>16</xdr:row>
      <xdr:rowOff>59415</xdr:rowOff>
    </xdr:from>
    <xdr:ext cx="374846" cy="331501"/>
    <xdr:sp macro="" textlink="$V$21">
      <xdr:nvSpPr>
        <xdr:cNvPr id="32" name="TextBox 31">
          <a:extLst>
            <a:ext uri="{FF2B5EF4-FFF2-40B4-BE49-F238E27FC236}">
              <a16:creationId xmlns:a16="http://schemas.microsoft.com/office/drawing/2014/main" id="{F614494A-83C1-A1E7-BBCD-35F6A50A2868}"/>
            </a:ext>
          </a:extLst>
        </xdr:cNvPr>
        <xdr:cNvSpPr txBox="1"/>
      </xdr:nvSpPr>
      <xdr:spPr>
        <a:xfrm>
          <a:off x="3265466" y="3118301"/>
          <a:ext cx="374846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3C5513D2-BBC9-4694-A4E3-0BC7FAC80D86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100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545869</xdr:colOff>
      <xdr:row>14</xdr:row>
      <xdr:rowOff>55703</xdr:rowOff>
    </xdr:from>
    <xdr:to>
      <xdr:col>9</xdr:col>
      <xdr:colOff>70932</xdr:colOff>
      <xdr:row>18</xdr:row>
      <xdr:rowOff>3547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2F2C07-C2DC-D986-D219-6283A86F0977}"/>
            </a:ext>
          </a:extLst>
        </xdr:cNvPr>
        <xdr:cNvSpPr/>
      </xdr:nvSpPr>
      <xdr:spPr>
        <a:xfrm>
          <a:off x="4203469" y="2698384"/>
          <a:ext cx="1353863" cy="674176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oneCellAnchor>
    <xdr:from>
      <xdr:col>6</xdr:col>
      <xdr:colOff>554478</xdr:colOff>
      <xdr:row>14</xdr:row>
      <xdr:rowOff>61608</xdr:rowOff>
    </xdr:from>
    <xdr:ext cx="1335932" cy="35035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889E4C8-1A67-D6FF-02BE-B5CC60D4BDB7}"/>
            </a:ext>
          </a:extLst>
        </xdr:cNvPr>
        <xdr:cNvSpPr txBox="1"/>
      </xdr:nvSpPr>
      <xdr:spPr>
        <a:xfrm>
          <a:off x="4212078" y="2704289"/>
          <a:ext cx="1335932" cy="35035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Contract</a:t>
          </a:r>
          <a:r>
            <a:rPr lang="en-US" sz="14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 Termination</a:t>
          </a:r>
        </a:p>
      </xdr:txBody>
    </xdr:sp>
    <xdr:clientData/>
  </xdr:oneCellAnchor>
  <xdr:oneCellAnchor>
    <xdr:from>
      <xdr:col>7</xdr:col>
      <xdr:colOff>416831</xdr:colOff>
      <xdr:row>16</xdr:row>
      <xdr:rowOff>59415</xdr:rowOff>
    </xdr:from>
    <xdr:ext cx="232884" cy="331501"/>
    <xdr:sp macro="" textlink="$V$22">
      <xdr:nvSpPr>
        <xdr:cNvPr id="40" name="TextBox 39">
          <a:extLst>
            <a:ext uri="{FF2B5EF4-FFF2-40B4-BE49-F238E27FC236}">
              <a16:creationId xmlns:a16="http://schemas.microsoft.com/office/drawing/2014/main" id="{C7D9D148-E73E-E480-CAE8-8BE370379568}"/>
            </a:ext>
          </a:extLst>
        </xdr:cNvPr>
        <xdr:cNvSpPr txBox="1"/>
      </xdr:nvSpPr>
      <xdr:spPr>
        <a:xfrm>
          <a:off x="4684031" y="3118301"/>
          <a:ext cx="232884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179C37B0-95ED-4EEA-84C1-AB60C2ED7611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10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9</xdr:col>
      <xdr:colOff>143862</xdr:colOff>
      <xdr:row>14</xdr:row>
      <xdr:rowOff>55703</xdr:rowOff>
    </xdr:from>
    <xdr:to>
      <xdr:col>11</xdr:col>
      <xdr:colOff>278525</xdr:colOff>
      <xdr:row>18</xdr:row>
      <xdr:rowOff>1642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6F3143E-1545-3B52-311C-C27DA9E77FC3}"/>
            </a:ext>
          </a:extLst>
        </xdr:cNvPr>
        <xdr:cNvSpPr/>
      </xdr:nvSpPr>
      <xdr:spPr>
        <a:xfrm>
          <a:off x="5630262" y="2730586"/>
          <a:ext cx="1353863" cy="681663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oneCellAnchor>
    <xdr:from>
      <xdr:col>9</xdr:col>
      <xdr:colOff>136187</xdr:colOff>
      <xdr:row>14</xdr:row>
      <xdr:rowOff>64851</xdr:rowOff>
    </xdr:from>
    <xdr:ext cx="1342417" cy="35292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A5B4715-62D7-3823-7680-376885A88DA8}"/>
            </a:ext>
          </a:extLst>
        </xdr:cNvPr>
        <xdr:cNvSpPr txBox="1"/>
      </xdr:nvSpPr>
      <xdr:spPr>
        <a:xfrm>
          <a:off x="5622587" y="2707532"/>
          <a:ext cx="1342417" cy="3529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Probation Period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 Ter</a:t>
          </a:r>
          <a:endParaRPr lang="en-US" sz="1200">
            <a:solidFill>
              <a:schemeClr val="bg1">
                <a:lumMod val="50000"/>
              </a:schemeClr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9</xdr:col>
      <xdr:colOff>606400</xdr:colOff>
      <xdr:row>16</xdr:row>
      <xdr:rowOff>59415</xdr:rowOff>
    </xdr:from>
    <xdr:ext cx="275140" cy="331501"/>
    <xdr:sp macro="" textlink="$V$23">
      <xdr:nvSpPr>
        <xdr:cNvPr id="44" name="TextBox 43">
          <a:extLst>
            <a:ext uri="{FF2B5EF4-FFF2-40B4-BE49-F238E27FC236}">
              <a16:creationId xmlns:a16="http://schemas.microsoft.com/office/drawing/2014/main" id="{8A8C1E04-C1A9-0DD7-8350-28E4335CB6E4}"/>
            </a:ext>
          </a:extLst>
        </xdr:cNvPr>
        <xdr:cNvSpPr txBox="1"/>
      </xdr:nvSpPr>
      <xdr:spPr>
        <a:xfrm>
          <a:off x="6092800" y="3118301"/>
          <a:ext cx="275140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092AC1C7-AC69-4628-AEC2-B11FDB6CF2F8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12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11</xdr:col>
      <xdr:colOff>319648</xdr:colOff>
      <xdr:row>14</xdr:row>
      <xdr:rowOff>56289</xdr:rowOff>
    </xdr:from>
    <xdr:to>
      <xdr:col>13</xdr:col>
      <xdr:colOff>16550</xdr:colOff>
      <xdr:row>18</xdr:row>
      <xdr:rowOff>2961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1860FB8A-4CE6-BACD-7F21-960A56E8F2C0}"/>
            </a:ext>
          </a:extLst>
        </xdr:cNvPr>
        <xdr:cNvSpPr/>
      </xdr:nvSpPr>
      <xdr:spPr>
        <a:xfrm>
          <a:off x="7025248" y="2689952"/>
          <a:ext cx="916102" cy="670572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oneCellAnchor>
    <xdr:from>
      <xdr:col>11</xdr:col>
      <xdr:colOff>335272</xdr:colOff>
      <xdr:row>14</xdr:row>
      <xdr:rowOff>61546</xdr:rowOff>
    </xdr:from>
    <xdr:ext cx="909718" cy="364266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BD205DC-7B68-B550-187B-46DBF7FB11B5}"/>
            </a:ext>
          </a:extLst>
        </xdr:cNvPr>
        <xdr:cNvSpPr txBox="1"/>
      </xdr:nvSpPr>
      <xdr:spPr>
        <a:xfrm>
          <a:off x="7040872" y="2705100"/>
          <a:ext cx="909718" cy="36426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Traning Hours</a:t>
          </a:r>
        </a:p>
      </xdr:txBody>
    </xdr:sp>
    <xdr:clientData/>
  </xdr:oneCellAnchor>
  <xdr:oneCellAnchor>
    <xdr:from>
      <xdr:col>11</xdr:col>
      <xdr:colOff>562589</xdr:colOff>
      <xdr:row>16</xdr:row>
      <xdr:rowOff>59415</xdr:rowOff>
    </xdr:from>
    <xdr:ext cx="369717" cy="331501"/>
    <xdr:sp macro="" textlink="$V$29">
      <xdr:nvSpPr>
        <xdr:cNvPr id="56" name="TextBox 55">
          <a:extLst>
            <a:ext uri="{FF2B5EF4-FFF2-40B4-BE49-F238E27FC236}">
              <a16:creationId xmlns:a16="http://schemas.microsoft.com/office/drawing/2014/main" id="{205137B2-37E4-044E-4F0F-69694EB9CA64}"/>
            </a:ext>
          </a:extLst>
        </xdr:cNvPr>
        <xdr:cNvSpPr txBox="1"/>
      </xdr:nvSpPr>
      <xdr:spPr>
        <a:xfrm>
          <a:off x="7268189" y="3118301"/>
          <a:ext cx="369717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0A29FEF8-BEE2-482B-A6A8-CE1B775AE13C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120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13</xdr:col>
      <xdr:colOff>67281</xdr:colOff>
      <xdr:row>14</xdr:row>
      <xdr:rowOff>56289</xdr:rowOff>
    </xdr:from>
    <xdr:to>
      <xdr:col>14</xdr:col>
      <xdr:colOff>548640</xdr:colOff>
      <xdr:row>18</xdr:row>
      <xdr:rowOff>2961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A67EC049-EF9D-9EED-EACB-84551951386D}"/>
            </a:ext>
          </a:extLst>
        </xdr:cNvPr>
        <xdr:cNvSpPr/>
      </xdr:nvSpPr>
      <xdr:spPr>
        <a:xfrm>
          <a:off x="7992081" y="2689952"/>
          <a:ext cx="1090959" cy="670572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oneCellAnchor>
    <xdr:from>
      <xdr:col>13</xdr:col>
      <xdr:colOff>74884</xdr:colOff>
      <xdr:row>14</xdr:row>
      <xdr:rowOff>64034</xdr:rowOff>
    </xdr:from>
    <xdr:ext cx="1083356" cy="36426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F8B6DA4-19F0-5941-CE93-126A991159BE}"/>
            </a:ext>
          </a:extLst>
        </xdr:cNvPr>
        <xdr:cNvSpPr txBox="1"/>
      </xdr:nvSpPr>
      <xdr:spPr>
        <a:xfrm>
          <a:off x="7999684" y="2707588"/>
          <a:ext cx="1083356" cy="36426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Trained Employees</a:t>
          </a:r>
        </a:p>
      </xdr:txBody>
    </xdr:sp>
    <xdr:clientData/>
  </xdr:oneCellAnchor>
  <xdr:oneCellAnchor>
    <xdr:from>
      <xdr:col>13</xdr:col>
      <xdr:colOff>402165</xdr:colOff>
      <xdr:row>16</xdr:row>
      <xdr:rowOff>59415</xdr:rowOff>
    </xdr:from>
    <xdr:ext cx="327462" cy="331501"/>
    <xdr:sp macro="" textlink="$V$30">
      <xdr:nvSpPr>
        <xdr:cNvPr id="60" name="TextBox 59">
          <a:extLst>
            <a:ext uri="{FF2B5EF4-FFF2-40B4-BE49-F238E27FC236}">
              <a16:creationId xmlns:a16="http://schemas.microsoft.com/office/drawing/2014/main" id="{9155B817-B0F2-0EB7-9216-A57BC32CCB07}"/>
            </a:ext>
          </a:extLst>
        </xdr:cNvPr>
        <xdr:cNvSpPr txBox="1"/>
      </xdr:nvSpPr>
      <xdr:spPr>
        <a:xfrm>
          <a:off x="8326965" y="3118301"/>
          <a:ext cx="327462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534EE02B-29BC-4903-88D2-2D14F91BEF7F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45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 editAs="oneCell">
    <xdr:from>
      <xdr:col>2</xdr:col>
      <xdr:colOff>387789</xdr:colOff>
      <xdr:row>18</xdr:row>
      <xdr:rowOff>48971</xdr:rowOff>
    </xdr:from>
    <xdr:to>
      <xdr:col>3</xdr:col>
      <xdr:colOff>605907</xdr:colOff>
      <xdr:row>22</xdr:row>
      <xdr:rowOff>140411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6CA1503-69E6-634E-F293-C8BB983AA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6989" y="3440960"/>
          <a:ext cx="827718" cy="822960"/>
        </a:xfrm>
        <a:prstGeom prst="rect">
          <a:avLst/>
        </a:prstGeom>
      </xdr:spPr>
    </xdr:pic>
    <xdr:clientData/>
  </xdr:twoCellAnchor>
  <xdr:twoCellAnchor>
    <xdr:from>
      <xdr:col>2</xdr:col>
      <xdr:colOff>57525</xdr:colOff>
      <xdr:row>18</xdr:row>
      <xdr:rowOff>48971</xdr:rowOff>
    </xdr:from>
    <xdr:to>
      <xdr:col>4</xdr:col>
      <xdr:colOff>326571</xdr:colOff>
      <xdr:row>24</xdr:row>
      <xdr:rowOff>52250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52E3801D-4B8F-9500-8602-E286FC6FC63E}"/>
            </a:ext>
          </a:extLst>
        </xdr:cNvPr>
        <xdr:cNvSpPr/>
      </xdr:nvSpPr>
      <xdr:spPr>
        <a:xfrm>
          <a:off x="1276725" y="3406534"/>
          <a:ext cx="1488246" cy="1089129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344128</xdr:colOff>
      <xdr:row>22</xdr:row>
      <xdr:rowOff>57705</xdr:rowOff>
    </xdr:from>
    <xdr:ext cx="407612" cy="256737"/>
    <xdr:sp macro="" textlink="$V$20">
      <xdr:nvSpPr>
        <xdr:cNvPr id="84" name="TextBox 83">
          <a:extLst>
            <a:ext uri="{FF2B5EF4-FFF2-40B4-BE49-F238E27FC236}">
              <a16:creationId xmlns:a16="http://schemas.microsoft.com/office/drawing/2014/main" id="{BEE50E49-B369-4EC7-AE6A-489DD32CC79A}"/>
            </a:ext>
          </a:extLst>
        </xdr:cNvPr>
        <xdr:cNvSpPr txBox="1"/>
      </xdr:nvSpPr>
      <xdr:spPr>
        <a:xfrm>
          <a:off x="1563328" y="4226934"/>
          <a:ext cx="40761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C9FE649-2F10-4DEC-ACED-9149A4160EC2}" type="TxLink">
            <a:rPr lang="en-US" sz="1100" b="1" i="0" u="none" strike="noStrike">
              <a:solidFill>
                <a:schemeClr val="accent1"/>
              </a:solidFill>
              <a:latin typeface="Agency FB" panose="020B0503020202020204" pitchFamily="34" charset="0"/>
            </a:rPr>
            <a:pPr/>
            <a:t> 300 </a:t>
          </a:fld>
          <a:endParaRPr lang="en-US" sz="1100">
            <a:solidFill>
              <a:schemeClr val="accent1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3</xdr:col>
      <xdr:colOff>202543</xdr:colOff>
      <xdr:row>22</xdr:row>
      <xdr:rowOff>61617</xdr:rowOff>
    </xdr:from>
    <xdr:ext cx="497637" cy="256737"/>
    <xdr:sp macro="" textlink="$W$20">
      <xdr:nvSpPr>
        <xdr:cNvPr id="85" name="TextBox 84">
          <a:extLst>
            <a:ext uri="{FF2B5EF4-FFF2-40B4-BE49-F238E27FC236}">
              <a16:creationId xmlns:a16="http://schemas.microsoft.com/office/drawing/2014/main" id="{EA972CEA-48B4-4AA2-B178-41C37CA4FC72}"/>
            </a:ext>
          </a:extLst>
        </xdr:cNvPr>
        <xdr:cNvSpPr txBox="1"/>
      </xdr:nvSpPr>
      <xdr:spPr>
        <a:xfrm>
          <a:off x="2031343" y="4230846"/>
          <a:ext cx="497637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3CA549AD-22C8-4EE8-ACDD-1B1958381ED6}" type="TxLink">
            <a:rPr lang="en-US" sz="11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3,400 </a:t>
          </a:fld>
          <a:endParaRPr lang="en-US" sz="11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373066</xdr:colOff>
      <xdr:row>18</xdr:row>
      <xdr:rowOff>42041</xdr:rowOff>
    </xdr:from>
    <xdr:to>
      <xdr:col>6</xdr:col>
      <xdr:colOff>506083</xdr:colOff>
      <xdr:row>24</xdr:row>
      <xdr:rowOff>40968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5139BD53-4C18-B850-B599-DC99FCAACC39}"/>
            </a:ext>
          </a:extLst>
        </xdr:cNvPr>
        <xdr:cNvSpPr/>
      </xdr:nvSpPr>
      <xdr:spPr>
        <a:xfrm>
          <a:off x="2811466" y="3452350"/>
          <a:ext cx="1352217" cy="1103109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Turnover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193063</xdr:colOff>
      <xdr:row>19</xdr:row>
      <xdr:rowOff>136056</xdr:rowOff>
    </xdr:from>
    <xdr:ext cx="530210" cy="256737"/>
    <xdr:sp macro="" textlink="$V$25">
      <xdr:nvSpPr>
        <xdr:cNvPr id="88" name="TextBox 87">
          <a:extLst>
            <a:ext uri="{FF2B5EF4-FFF2-40B4-BE49-F238E27FC236}">
              <a16:creationId xmlns:a16="http://schemas.microsoft.com/office/drawing/2014/main" id="{4468AA40-0881-459C-9382-9D626738099A}"/>
            </a:ext>
          </a:extLst>
        </xdr:cNvPr>
        <xdr:cNvSpPr txBox="1"/>
      </xdr:nvSpPr>
      <xdr:spPr>
        <a:xfrm>
          <a:off x="3241063" y="3711360"/>
          <a:ext cx="530210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FA53042B-4016-437B-A80E-61AB648C73A2}" type="TxLink">
            <a:rPr lang="en-US" sz="11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12.00%</a:t>
          </a:fld>
          <a:endParaRPr lang="en-US" sz="11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545870</xdr:colOff>
      <xdr:row>18</xdr:row>
      <xdr:rowOff>42042</xdr:rowOff>
    </xdr:from>
    <xdr:to>
      <xdr:col>8</xdr:col>
      <xdr:colOff>25879</xdr:colOff>
      <xdr:row>22</xdr:row>
      <xdr:rowOff>60159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3E60E17D-8C00-7F2D-926C-92EACE59A886}"/>
            </a:ext>
          </a:extLst>
        </xdr:cNvPr>
        <xdr:cNvSpPr/>
      </xdr:nvSpPr>
      <xdr:spPr>
        <a:xfrm>
          <a:off x="4203470" y="3459010"/>
          <a:ext cx="699209" cy="756054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Retired</a:t>
          </a:r>
          <a:r>
            <a:rPr lang="en-US" sz="1200" baseline="0">
              <a:latin typeface="Agency FB" panose="020B0503020202020204" pitchFamily="34" charset="0"/>
            </a:rPr>
            <a:t>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Employees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9144</xdr:colOff>
      <xdr:row>19</xdr:row>
      <xdr:rowOff>143256</xdr:rowOff>
    </xdr:from>
    <xdr:to>
      <xdr:col>6</xdr:col>
      <xdr:colOff>274320</xdr:colOff>
      <xdr:row>24</xdr:row>
      <xdr:rowOff>103632</xdr:rowOff>
    </xdr:to>
    <xdr:pic>
      <xdr:nvPicPr>
        <xdr:cNvPr id="97" name="Graphic 96" descr="Fork In Road with solid fill">
          <a:extLst>
            <a:ext uri="{FF2B5EF4-FFF2-40B4-BE49-F238E27FC236}">
              <a16:creationId xmlns:a16="http://schemas.microsoft.com/office/drawing/2014/main" id="{DBE6FD66-6940-E9CF-989A-1B6FAC4C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057144" y="3718560"/>
          <a:ext cx="874776" cy="874776"/>
        </a:xfrm>
        <a:prstGeom prst="rect">
          <a:avLst/>
        </a:prstGeom>
      </xdr:spPr>
    </xdr:pic>
    <xdr:clientData/>
  </xdr:twoCellAnchor>
  <xdr:twoCellAnchor>
    <xdr:from>
      <xdr:col>8</xdr:col>
      <xdr:colOff>51278</xdr:colOff>
      <xdr:row>18</xdr:row>
      <xdr:rowOff>44918</xdr:rowOff>
    </xdr:from>
    <xdr:to>
      <xdr:col>9</xdr:col>
      <xdr:colOff>140887</xdr:colOff>
      <xdr:row>22</xdr:row>
      <xdr:rowOff>88212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56844459-CBEC-B328-022D-8CB0326154D0}"/>
            </a:ext>
          </a:extLst>
        </xdr:cNvPr>
        <xdr:cNvSpPr/>
      </xdr:nvSpPr>
      <xdr:spPr>
        <a:xfrm>
          <a:off x="4928078" y="3455525"/>
          <a:ext cx="699209" cy="779018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Leavers &lt;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3 Years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oneCellAnchor>
    <xdr:from>
      <xdr:col>7</xdr:col>
      <xdr:colOff>127177</xdr:colOff>
      <xdr:row>20</xdr:row>
      <xdr:rowOff>108157</xdr:rowOff>
    </xdr:from>
    <xdr:ext cx="450123" cy="331501"/>
    <xdr:sp macro="" textlink="$V$26">
      <xdr:nvSpPr>
        <xdr:cNvPr id="102" name="TextBox 101">
          <a:extLst>
            <a:ext uri="{FF2B5EF4-FFF2-40B4-BE49-F238E27FC236}">
              <a16:creationId xmlns:a16="http://schemas.microsoft.com/office/drawing/2014/main" id="{1345D83D-BD8E-405C-90DD-3D9A9B7041D8}"/>
            </a:ext>
          </a:extLst>
        </xdr:cNvPr>
        <xdr:cNvSpPr txBox="1"/>
      </xdr:nvSpPr>
      <xdr:spPr>
        <a:xfrm>
          <a:off x="4394377" y="3907271"/>
          <a:ext cx="450123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7DA928D8-112E-4046-B3B4-6C83A027733B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 1 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261357</xdr:colOff>
      <xdr:row>20</xdr:row>
      <xdr:rowOff>108157</xdr:rowOff>
    </xdr:from>
    <xdr:ext cx="373436" cy="331501"/>
    <xdr:sp macro="" textlink="$V$24">
      <xdr:nvSpPr>
        <xdr:cNvPr id="103" name="TextBox 102">
          <a:extLst>
            <a:ext uri="{FF2B5EF4-FFF2-40B4-BE49-F238E27FC236}">
              <a16:creationId xmlns:a16="http://schemas.microsoft.com/office/drawing/2014/main" id="{8F220368-7391-4B82-B436-FA95A10E4A21}"/>
            </a:ext>
          </a:extLst>
        </xdr:cNvPr>
        <xdr:cNvSpPr txBox="1"/>
      </xdr:nvSpPr>
      <xdr:spPr>
        <a:xfrm>
          <a:off x="5138157" y="3907271"/>
          <a:ext cx="373436" cy="33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FF538140-C5D8-42D8-B7A3-827D9172AD31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/>
            <a:t>3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69249</xdr:colOff>
      <xdr:row>24</xdr:row>
      <xdr:rowOff>121703</xdr:rowOff>
    </xdr:from>
    <xdr:to>
      <xdr:col>6</xdr:col>
      <xdr:colOff>504395</xdr:colOff>
      <xdr:row>31</xdr:row>
      <xdr:rowOff>140677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E0D725FE-4090-4E7E-D000-E06A9F062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583294</xdr:colOff>
      <xdr:row>23</xdr:row>
      <xdr:rowOff>99241</xdr:rowOff>
    </xdr:from>
    <xdr:to>
      <xdr:col>9</xdr:col>
      <xdr:colOff>178883</xdr:colOff>
      <xdr:row>31</xdr:row>
      <xdr:rowOff>99720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11F89A65-D386-66BE-2DA6-9B31566EC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337292</xdr:colOff>
      <xdr:row>18</xdr:row>
      <xdr:rowOff>44917</xdr:rowOff>
    </xdr:from>
    <xdr:to>
      <xdr:col>11</xdr:col>
      <xdr:colOff>461444</xdr:colOff>
      <xdr:row>32</xdr:row>
      <xdr:rowOff>99645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3F7A818-98D2-DF20-42BE-011A47C7A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168973</xdr:colOff>
      <xdr:row>18</xdr:row>
      <xdr:rowOff>67306</xdr:rowOff>
    </xdr:from>
    <xdr:to>
      <xdr:col>14</xdr:col>
      <xdr:colOff>363414</xdr:colOff>
      <xdr:row>24</xdr:row>
      <xdr:rowOff>151794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35C932-DC90-B26B-76C5-9D36AC055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168974</xdr:colOff>
      <xdr:row>25</xdr:row>
      <xdr:rowOff>23447</xdr:rowOff>
    </xdr:from>
    <xdr:to>
      <xdr:col>14</xdr:col>
      <xdr:colOff>363415</xdr:colOff>
      <xdr:row>32</xdr:row>
      <xdr:rowOff>99646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54420B-9560-91A3-9BB0-78133A93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0.4098</cdr:x>
      <cdr:y>0.61319</cdr:y>
    </cdr:from>
    <cdr:to>
      <cdr:x>0.60146</cdr:x>
      <cdr:y>0.72916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38CA6C3-6A85-093D-5453-D0220C8FE8BB}"/>
            </a:ext>
          </a:extLst>
        </cdr:cNvPr>
        <cdr:cNvSpPr txBox="1"/>
      </cdr:nvSpPr>
      <cdr:spPr>
        <a:xfrm xmlns:a="http://schemas.openxmlformats.org/drawingml/2006/main">
          <a:off x="583714" y="905281"/>
          <a:ext cx="272999" cy="1712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kern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HR Count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0.31749</cdr:x>
      <cdr:y>0.13969</cdr:y>
    </cdr:from>
    <cdr:to>
      <cdr:x>0.65944</cdr:x>
      <cdr:y>0.265</cdr:y>
    </cdr:to>
    <cdr:sp macro="" textlink="Sheet2!$Y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4A57D3-7C62-FE99-5353-FA29FCB896A4}"/>
            </a:ext>
          </a:extLst>
        </cdr:cNvPr>
        <cdr:cNvSpPr txBox="1"/>
      </cdr:nvSpPr>
      <cdr:spPr>
        <a:xfrm xmlns:a="http://schemas.openxmlformats.org/drawingml/2006/main">
          <a:off x="426502" y="369554"/>
          <a:ext cx="459358" cy="33150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none" rtlCol="0" anchor="t">
          <a:spAutoFit/>
        </a:bodyPr>
        <a:lstStyle xmlns:a="http://schemas.openxmlformats.org/drawingml/2006/main"/>
        <a:p xmlns:a="http://schemas.openxmlformats.org/drawingml/2006/main">
          <a:pPr marL="0" indent="0" algn="ctr"/>
          <a:fld id="{E79F7E10-027D-4BB5-8BCB-A6E9B906C322}" type="TxLink">
            <a:rPr lang="en-US" sz="16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 algn="ctr"/>
            <a:t> 32 </a:t>
          </a:fld>
          <a:endParaRPr lang="en-US" sz="16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0.26005</cdr:x>
      <cdr:y>0.35377</cdr:y>
    </cdr:from>
    <cdr:to>
      <cdr:x>0.73641</cdr:x>
      <cdr:y>0.70082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AC7D91-443D-9D22-FA10-CE6D5B1943FC}"/>
            </a:ext>
          </a:extLst>
        </cdr:cNvPr>
        <cdr:cNvSpPr txBox="1"/>
      </cdr:nvSpPr>
      <cdr:spPr>
        <a:xfrm xmlns:a="http://schemas.openxmlformats.org/drawingml/2006/main">
          <a:off x="420761" y="443683"/>
          <a:ext cx="770745" cy="43526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kern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Training </a:t>
          </a:r>
        </a:p>
        <a:p xmlns:a="http://schemas.openxmlformats.org/drawingml/2006/main">
          <a:pPr algn="ctr"/>
          <a:r>
            <a:rPr lang="en-US" sz="1100" kern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Effectiveness</a:t>
          </a:r>
        </a:p>
      </cdr:txBody>
    </cdr:sp>
  </cdr:relSizeAnchor>
  <cdr:relSizeAnchor xmlns:cdr="http://schemas.openxmlformats.org/drawingml/2006/chartDrawing">
    <cdr:from>
      <cdr:x>0.34249</cdr:x>
      <cdr:y>0.20033</cdr:y>
    </cdr:from>
    <cdr:to>
      <cdr:x>0.67529</cdr:x>
      <cdr:y>0.45277</cdr:y>
    </cdr:to>
    <cdr:sp macro="" textlink="Sheet2!$V$35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09833F8-94F9-82DF-897C-B23B90A06087}"/>
            </a:ext>
          </a:extLst>
        </cdr:cNvPr>
        <cdr:cNvSpPr txBox="1"/>
      </cdr:nvSpPr>
      <cdr:spPr>
        <a:xfrm xmlns:a="http://schemas.openxmlformats.org/drawingml/2006/main">
          <a:off x="484163" y="239360"/>
          <a:ext cx="470450" cy="3016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none" rtlCol="0" anchor="t">
          <a:spAutoFit/>
        </a:bodyPr>
        <a:lstStyle xmlns:a="http://schemas.openxmlformats.org/drawingml/2006/main"/>
        <a:p xmlns:a="http://schemas.openxmlformats.org/drawingml/2006/main">
          <a:pPr marL="0" indent="0" algn="ctr"/>
          <a:fld id="{AE7DE0F5-A7C9-4F4D-B16B-E659BB8C2583}" type="TxLink">
            <a:rPr lang="en-US" sz="14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 algn="ctr"/>
            <a:t>80%</a:t>
          </a:fld>
          <a:endParaRPr lang="en-US" sz="14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0.32546</cdr:x>
      <cdr:y>0.39272</cdr:y>
    </cdr:from>
    <cdr:to>
      <cdr:x>0.64693</cdr:x>
      <cdr:y>0.74292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8C6531-394F-7E4E-EAC8-7EE29520CD18}"/>
            </a:ext>
          </a:extLst>
        </cdr:cNvPr>
        <cdr:cNvSpPr txBox="1"/>
      </cdr:nvSpPr>
      <cdr:spPr>
        <a:xfrm xmlns:a="http://schemas.openxmlformats.org/drawingml/2006/main">
          <a:off x="527312" y="605495"/>
          <a:ext cx="520848" cy="539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kern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Manpower </a:t>
          </a:r>
        </a:p>
        <a:p xmlns:a="http://schemas.openxmlformats.org/drawingml/2006/main">
          <a:pPr algn="ctr"/>
          <a:r>
            <a:rPr lang="en-US" sz="1100" kern="1200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</a:rPr>
            <a:t>Plan</a:t>
          </a:r>
        </a:p>
      </cdr:txBody>
    </cdr:sp>
  </cdr:relSizeAnchor>
  <cdr:relSizeAnchor xmlns:cdr="http://schemas.openxmlformats.org/drawingml/2006/chartDrawing">
    <cdr:from>
      <cdr:x>0.32945</cdr:x>
      <cdr:y>0.28718</cdr:y>
    </cdr:from>
    <cdr:to>
      <cdr:x>0.6612</cdr:x>
      <cdr:y>0.50708</cdr:y>
    </cdr:to>
    <cdr:sp macro="" textlink="Sheet2!$V$3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63EED54-178E-C515-A659-331E68A5B862}"/>
            </a:ext>
          </a:extLst>
        </cdr:cNvPr>
        <cdr:cNvSpPr txBox="1"/>
      </cdr:nvSpPr>
      <cdr:spPr>
        <a:xfrm xmlns:a="http://schemas.openxmlformats.org/drawingml/2006/main">
          <a:off x="465724" y="393896"/>
          <a:ext cx="468976" cy="3016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none" rtlCol="0" anchor="t">
          <a:spAutoFit/>
        </a:bodyPr>
        <a:lstStyle xmlns:a="http://schemas.openxmlformats.org/drawingml/2006/main"/>
        <a:p xmlns:a="http://schemas.openxmlformats.org/drawingml/2006/main">
          <a:pPr marL="0" indent="0" algn="ctr"/>
          <a:fld id="{95F00158-5C12-443A-8DB2-75C397D9F6AE}" type="TxLink">
            <a:rPr lang="en-US" sz="1400" b="1" i="0" u="none" strike="noStrike">
              <a:solidFill>
                <a:schemeClr val="accent1"/>
              </a:solidFill>
              <a:latin typeface="Agency FB" panose="020B0503020202020204" pitchFamily="34" charset="0"/>
              <a:ea typeface="+mn-ea"/>
              <a:cs typeface="+mn-cs"/>
            </a:rPr>
            <a:pPr marL="0" indent="0" algn="ctr"/>
            <a:t>22%</a:t>
          </a:fld>
          <a:endParaRPr lang="en-US" sz="1400" b="1" i="0" u="none" strike="noStrike">
            <a:solidFill>
              <a:schemeClr val="accent1"/>
            </a:solidFill>
            <a:latin typeface="Agency FB" panose="020B0503020202020204" pitchFamily="34" charset="0"/>
            <a:ea typeface="+mn-ea"/>
            <a:cs typeface="+mn-cs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4F703-CFC3-4E36-BB59-1745F3BDDC95}" name="MyData" displayName="MyData" ref="B2:AI15" totalsRowCount="1" headerRowDxfId="69" dataDxfId="68">
  <autoFilter ref="B2:AI14" xr:uid="{0CE2AEC7-3676-4109-8EBA-2372B922625A}"/>
  <tableColumns count="34">
    <tableColumn id="1" xr3:uid="{2821C943-21CD-4239-80CF-44D7FE9C4FE6}" name="Month" dataDxfId="67" totalsRowDxfId="66"/>
    <tableColumn id="2" xr3:uid="{5C59866E-9D85-49A0-A8E8-A6C208BA3BEE}" name="Saudis" totalsRowFunction="average" dataDxfId="65" totalsRowDxfId="64"/>
    <tableColumn id="3" xr3:uid="{80DAA95B-5C62-4B27-B94E-B2955E05269C}" name="Non-Sauids" totalsRowFunction="average" dataDxfId="63" totalsRowDxfId="62"/>
    <tableColumn id="13" xr3:uid="{CCC50C0D-BB89-4C51-AD45-1C7A9C8E9919}" name="# Headcount" totalsRowFunction="average" dataDxfId="61" totalsRowDxfId="60">
      <calculatedColumnFormula>MyData[[#This Row],[Non-Sauids]]+MyData[[#This Row],[Saudis]]</calculatedColumnFormula>
    </tableColumn>
    <tableColumn id="22" xr3:uid="{CEBE46C6-65F3-4DE7-9285-BCD6E411A414}" name="% Saudization" totalsRowFunction="average" dataDxfId="59" totalsRowDxfId="58" dataCellStyle="Percent">
      <calculatedColumnFormula>MyData[[#This Row],[Saudis]]/MyData[[#This Row],['# Headcount]]</calculatedColumnFormula>
    </tableColumn>
    <tableColumn id="4" xr3:uid="{D6A607D1-C915-47D4-A3A1-A768829AE5BB}" name="# Sick Leave" totalsRowFunction="custom" dataDxfId="57" totalsRowDxfId="56">
      <totalsRowFormula>SUBTOTAL(109,G3:G14)</totalsRowFormula>
    </tableColumn>
    <tableColumn id="5" xr3:uid="{3D1FA0AD-8395-49B5-9C4A-CD2A7C086F10}" name="# Hours Late" totalsRowFunction="custom" dataDxfId="55" totalsRowDxfId="54">
      <totalsRowFormula>SUBTOTAL(109,H3:H14)</totalsRowFormula>
    </tableColumn>
    <tableColumn id="6" xr3:uid="{91841416-F0C1-4A52-85A3-DB19C37582A4}" name="# Unpaid Leaves" totalsRowFunction="custom" dataDxfId="53" totalsRowDxfId="52">
      <totalsRowFormula>SUBTOTAL(109,I3:I14)</totalsRowFormula>
    </tableColumn>
    <tableColumn id="7" xr3:uid="{D4DDDB56-B48B-4257-9932-028B4F58BDB9}" name="$ Incentive" totalsRowFunction="custom" dataDxfId="51" totalsRowDxfId="50" dataCellStyle="Comma">
      <totalsRowFormula>SUBTOTAL(109,J3:J14)</totalsRowFormula>
    </tableColumn>
    <tableColumn id="8" xr3:uid="{4CDB4530-36A1-4E4F-ADEA-63C88C7B8679}" name="$ Overtime" totalsRowFunction="custom" dataDxfId="49" totalsRowDxfId="48" dataCellStyle="Comma">
      <totalsRowFormula>SUBTOTAL(109,K3:K14)</totalsRowFormula>
    </tableColumn>
    <tableColumn id="9" xr3:uid="{9824E010-4D2E-4236-B68A-703717781A0E}" name="$ Payroll" totalsRowFunction="custom" dataDxfId="47" totalsRowDxfId="46" dataCellStyle="Comma">
      <totalsRowFormula>SUBTOTAL(109,L3:L14)</totalsRowFormula>
    </tableColumn>
    <tableColumn id="14" xr3:uid="{3C6EA15E-496D-4AD6-A0C4-5EDFFDCA49D9}" name="# Leavers" totalsRowFunction="custom" dataDxfId="45" totalsRowDxfId="44">
      <totalsRowFormula>SUBTOTAL(109,M3:M14)</totalsRowFormula>
    </tableColumn>
    <tableColumn id="15" xr3:uid="{6AC456FB-223E-4C15-A196-2EF900FE96F8}" name="# Joiners" totalsRowFunction="custom" dataDxfId="43" totalsRowDxfId="42">
      <totalsRowFormula>SUBTOTAL(109,N3:N14)</totalsRowFormula>
    </tableColumn>
    <tableColumn id="16" xr3:uid="{D912267E-9F23-4443-B1F8-EBA86A2025BE}" name="% Outsource" totalsRowFunction="custom" dataDxfId="41" totalsRowDxfId="40">
      <totalsRowFormula>SUBTOTAL(109,O3:O14)</totalsRowFormula>
    </tableColumn>
    <tableColumn id="17" xr3:uid="{7B8C2F51-8F5A-4E28-8A83-678EE6AC5100}" name="# Part Timers" totalsRowFunction="custom" dataDxfId="39" totalsRowDxfId="38">
      <totalsRowFormula>SUBTOTAL(109,P3:P14)</totalsRowFormula>
    </tableColumn>
    <tableColumn id="19" xr3:uid="{A7F2120D-11EB-4360-B35D-F4E6DBABFD89}" name="# Employees Aged &gt;50" totalsRowFunction="custom" dataDxfId="37" totalsRowDxfId="36">
      <totalsRowFormula>SUBTOTAL(109,Q3:Q14)</totalsRowFormula>
    </tableColumn>
    <tableColumn id="21" xr3:uid="{FC30E176-AED6-4A86-9A8E-0AE1A9487284}" name="% Of Females" totalsRowFunction="custom" dataDxfId="35" totalsRowDxfId="34">
      <totalsRowFormula>SUBTOTAL(109,R3:R14)</totalsRowFormula>
    </tableColumn>
    <tableColumn id="23" xr3:uid="{02469115-9985-4F41-B754-EC2F419C63EB}" name="# Corrective Actions" totalsRowFunction="custom" dataDxfId="33" totalsRowDxfId="32">
      <totalsRowFormula>SUBTOTAL(109,S3:S14)</totalsRowFormula>
    </tableColumn>
    <tableColumn id="25" xr3:uid="{102F0314-655D-4669-B21F-12322AB78E47}" name="# Contract Termination" totalsRowFunction="custom" dataDxfId="31" totalsRowDxfId="30">
      <totalsRowFormula>SUBTOTAL(109,T3:T14)</totalsRowFormula>
    </tableColumn>
    <tableColumn id="27" xr3:uid="{1A090311-FACF-48EA-98BC-EF4ECB2EC8B8}" name="# Probation Period Termination" totalsRowFunction="custom" dataDxfId="29" totalsRowDxfId="28">
      <totalsRowFormula>SUBTOTAL(109,U3:U14)</totalsRowFormula>
    </tableColumn>
    <tableColumn id="33" xr3:uid="{799A4F53-97EA-47AF-93AF-F14454CA43A9}" name="# Leavers With Service Less Than 3 Years" totalsRowFunction="custom" dataDxfId="27" totalsRowDxfId="26">
      <totalsRowFormula>SUBTOTAL(109,V3:V14)</totalsRowFormula>
    </tableColumn>
    <tableColumn id="34" xr3:uid="{7D6F7FF3-FD6F-449A-B722-ED4924E7F22B}" name="% Turnover" totalsRowFunction="custom" dataDxfId="25" totalsRowDxfId="24" dataCellStyle="Percent">
      <totalsRowFormula>SUBTOTAL(109,W3:W14)</totalsRowFormula>
    </tableColumn>
    <tableColumn id="35" xr3:uid="{E127FC50-9424-4B90-8E82-1064C63FF4FC}" name="# Retried Employees" totalsRowFunction="custom" dataDxfId="23" totalsRowDxfId="22">
      <totalsRowFormula>SUBTOTAL(109,X3:X14)</totalsRowFormula>
    </tableColumn>
    <tableColumn id="36" xr3:uid="{16CD64DA-078B-4FB4-A0B5-07A0CBD47816}" name="Avg Age" totalsRowFunction="custom" dataDxfId="21" totalsRowDxfId="20">
      <totalsRowFormula>SUBTOTAL(109,Y3:Y14)</totalsRowFormula>
    </tableColumn>
    <tableColumn id="37" xr3:uid="{C0293DE7-8C81-421E-B7A2-F37FEF05BB21}" name="% Hr Expenses Vs Budget" totalsRowFunction="custom" dataDxfId="19" totalsRowDxfId="18" dataCellStyle="Percent">
      <totalsRowFormula>SUBTOTAL(109,Z3:Z14)</totalsRowFormula>
    </tableColumn>
    <tableColumn id="38" xr3:uid="{8CB91D00-EA16-44A1-B4DA-453B8511DB93}" name="# Training Hours" totalsRowFunction="custom" dataDxfId="17" totalsRowDxfId="16">
      <totalsRowFormula>SUBTOTAL(109,AA3:AA14)</totalsRowFormula>
    </tableColumn>
    <tableColumn id="46" xr3:uid="{A7BB2AB3-849F-4FE1-9351-EA1E89232EB0}" name="# Trained Employees" totalsRowFunction="custom" dataDxfId="15" totalsRowDxfId="14">
      <totalsRowFormula>SUBTOTAL(109,AB3:AB14)</totalsRowFormula>
    </tableColumn>
    <tableColumn id="40" xr3:uid="{3FBFEBB4-6A8B-4DE9-8CA0-9BDBC05DF3E3}" name="# HR Headcount" totalsRowFunction="custom" dataDxfId="13" totalsRowDxfId="12">
      <totalsRowFormula>SUBTOTAL(109,AC3:AC14)</totalsRowFormula>
    </tableColumn>
    <tableColumn id="41" xr3:uid="{E322A2DD-5729-4D61-86A1-43A4796347AA}" name="% Automated Processes" totalsRowFunction="average" dataDxfId="11" totalsRowDxfId="10" dataCellStyle="Percent"/>
    <tableColumn id="43" xr3:uid="{EC6DEA78-D2DA-4512-83B3-203B2AD4EA4D}" name="% High Performers" totalsRowFunction="average" dataDxfId="9" totalsRowDxfId="8" dataCellStyle="Percent"/>
    <tableColumn id="44" xr3:uid="{D7DE3FCA-1111-4BA3-BF0A-C690D2471429}" name="% Low Performers" totalsRowFunction="average" dataDxfId="7" totalsRowDxfId="6" dataCellStyle="Percent"/>
    <tableColumn id="49" xr3:uid="{D381E206-F673-471D-83C4-15519D589E0D}" name="% Training Effectiveness Index" totalsRowFunction="average" dataDxfId="5" totalsRowDxfId="4" dataCellStyle="Percent"/>
    <tableColumn id="51" xr3:uid="{4FF55EC8-E26A-4A96-9267-2A4D9AE65F99}" name="% Training Plan Achieved'" totalsRowFunction="custom" dataDxfId="3" totalsRowDxfId="2" dataCellStyle="Percent">
      <totalsRowFormula>SUBTOTAL(109,AH3:AH14)</totalsRowFormula>
    </tableColumn>
    <tableColumn id="52" xr3:uid="{BEC5983C-E0B7-4267-817F-CD4BFF585824}" name="% Manpower Plan Achieved" totalsRowFunction="custom" dataDxfId="1" totalsRowDxfId="0" dataCellStyle="Percent">
      <totalsRowFormula>SUBTOTAL(109,AI3:AI14)</totalsRow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F5AD-22CC-4BA1-8D50-3D73F666B91E}">
  <dimension ref="B1:AI15"/>
  <sheetViews>
    <sheetView showGridLines="0" tabSelected="1" topLeftCell="F1" zoomScale="70" zoomScaleNormal="70" workbookViewId="0">
      <selection activeCell="AB3" sqref="AB3"/>
    </sheetView>
  </sheetViews>
  <sheetFormatPr defaultRowHeight="14.4" x14ac:dyDescent="0.3"/>
  <cols>
    <col min="1" max="1" width="2.6640625" customWidth="1"/>
    <col min="2" max="2" width="10.109375" customWidth="1"/>
    <col min="3" max="9" width="10.6640625" customWidth="1"/>
    <col min="10" max="11" width="12.44140625" bestFit="1" customWidth="1"/>
    <col min="12" max="12" width="12.109375" bestFit="1" customWidth="1"/>
    <col min="14" max="18" width="10.6640625" customWidth="1"/>
    <col min="20" max="20" width="10.6640625" customWidth="1"/>
    <col min="21" max="21" width="13.44140625" bestFit="1" customWidth="1"/>
    <col min="22" max="39" width="10.6640625" customWidth="1"/>
  </cols>
  <sheetData>
    <row r="1" spans="2:3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</row>
    <row r="2" spans="2:35" s="1" customFormat="1" ht="49.8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</row>
    <row r="3" spans="2:35" s="1" customFormat="1" ht="29.4" customHeight="1" x14ac:dyDescent="0.3">
      <c r="B3" s="2" t="s">
        <v>34</v>
      </c>
      <c r="C3" s="3">
        <v>1000</v>
      </c>
      <c r="D3" s="3">
        <v>2700</v>
      </c>
      <c r="E3" s="3">
        <f>MyData[[#This Row],[Non-Sauids]]+MyData[[#This Row],[Saudis]]</f>
        <v>3700</v>
      </c>
      <c r="F3" s="4">
        <f>MyData[[#This Row],[Saudis]]/MyData[[#This Row],['# Headcount]]</f>
        <v>0.27027027027027029</v>
      </c>
      <c r="G3" s="2">
        <v>33</v>
      </c>
      <c r="H3" s="2">
        <v>33</v>
      </c>
      <c r="I3" s="2">
        <v>120</v>
      </c>
      <c r="J3" s="5">
        <v>887209</v>
      </c>
      <c r="K3" s="5">
        <v>150000</v>
      </c>
      <c r="L3" s="5">
        <v>12009400</v>
      </c>
      <c r="M3" s="2">
        <v>22</v>
      </c>
      <c r="N3" s="2">
        <v>10</v>
      </c>
      <c r="O3" s="2">
        <v>40</v>
      </c>
      <c r="P3" s="2">
        <v>50</v>
      </c>
      <c r="Q3" s="2">
        <v>50</v>
      </c>
      <c r="R3" s="2">
        <v>300</v>
      </c>
      <c r="S3" s="2">
        <v>100</v>
      </c>
      <c r="T3" s="2">
        <v>10</v>
      </c>
      <c r="U3" s="2">
        <v>12</v>
      </c>
      <c r="V3" s="2">
        <v>3</v>
      </c>
      <c r="W3" s="6">
        <v>0.12</v>
      </c>
      <c r="X3" s="2">
        <v>1</v>
      </c>
      <c r="Y3" s="2">
        <v>32</v>
      </c>
      <c r="Z3" s="4">
        <v>0.8</v>
      </c>
      <c r="AA3" s="2">
        <v>120</v>
      </c>
      <c r="AB3" s="2">
        <v>45</v>
      </c>
      <c r="AC3" s="2">
        <v>320</v>
      </c>
      <c r="AD3" s="4">
        <v>0.18</v>
      </c>
      <c r="AE3" s="4">
        <v>0.1</v>
      </c>
      <c r="AF3" s="4">
        <v>0.22</v>
      </c>
      <c r="AG3" s="4">
        <v>0.8</v>
      </c>
      <c r="AH3" s="4">
        <v>0.7</v>
      </c>
      <c r="AI3" s="4">
        <v>0.22</v>
      </c>
    </row>
    <row r="4" spans="2:35" s="1" customFormat="1" ht="29.4" customHeight="1" x14ac:dyDescent="0.3">
      <c r="B4" s="2" t="s">
        <v>35</v>
      </c>
      <c r="C4" s="3">
        <v>1100</v>
      </c>
      <c r="D4" s="3">
        <v>2800</v>
      </c>
      <c r="E4" s="3">
        <f>MyData[[#This Row],[Non-Sauids]]+MyData[[#This Row],[Saudis]]</f>
        <v>3900</v>
      </c>
      <c r="F4" s="4">
        <f>MyData[[#This Row],[Saudis]]/MyData[[#This Row],['# Headcount]]</f>
        <v>0.28205128205128205</v>
      </c>
      <c r="G4" s="2">
        <v>12</v>
      </c>
      <c r="H4" s="2">
        <v>50</v>
      </c>
      <c r="I4" s="2">
        <v>300</v>
      </c>
      <c r="J4" s="5">
        <v>665840</v>
      </c>
      <c r="K4" s="5">
        <v>550403</v>
      </c>
      <c r="L4" s="5">
        <v>13004030</v>
      </c>
      <c r="M4" s="2">
        <v>14</v>
      </c>
      <c r="N4" s="2">
        <v>30</v>
      </c>
      <c r="O4" s="2">
        <v>150</v>
      </c>
      <c r="P4" s="2">
        <v>55</v>
      </c>
      <c r="Q4" s="2">
        <v>40</v>
      </c>
      <c r="R4" s="2">
        <v>250</v>
      </c>
      <c r="S4" s="2">
        <v>90</v>
      </c>
      <c r="T4" s="2">
        <v>2</v>
      </c>
      <c r="U4" s="2">
        <v>5</v>
      </c>
      <c r="V4" s="2">
        <v>12</v>
      </c>
      <c r="W4" s="6">
        <v>0.123</v>
      </c>
      <c r="X4" s="2">
        <v>1</v>
      </c>
      <c r="Y4" s="2">
        <v>33</v>
      </c>
      <c r="Z4" s="4">
        <v>0.7</v>
      </c>
      <c r="AA4" s="2">
        <v>100</v>
      </c>
      <c r="AB4" s="2">
        <v>40</v>
      </c>
      <c r="AC4" s="2">
        <v>320</v>
      </c>
      <c r="AD4" s="4">
        <v>0.33</v>
      </c>
      <c r="AE4" s="4">
        <v>0.1</v>
      </c>
      <c r="AF4" s="4">
        <v>0.19</v>
      </c>
      <c r="AG4" s="4">
        <v>0.85</v>
      </c>
      <c r="AH4" s="4">
        <v>0.55000000000000004</v>
      </c>
      <c r="AI4" s="4">
        <v>0.5</v>
      </c>
    </row>
    <row r="5" spans="2:35" s="1" customFormat="1" ht="29.4" customHeight="1" x14ac:dyDescent="0.3">
      <c r="B5" s="2" t="s">
        <v>36</v>
      </c>
      <c r="C5" s="3">
        <v>1101</v>
      </c>
      <c r="D5" s="3">
        <v>2900</v>
      </c>
      <c r="E5" s="3">
        <f>MyData[[#This Row],[Non-Sauids]]+MyData[[#This Row],[Saudis]]</f>
        <v>4001</v>
      </c>
      <c r="F5" s="4">
        <f>MyData[[#This Row],[Saudis]]/MyData[[#This Row],['# Headcount]]</f>
        <v>0.27518120469882529</v>
      </c>
      <c r="G5" s="2">
        <v>2</v>
      </c>
      <c r="H5" s="2">
        <v>120</v>
      </c>
      <c r="I5" s="2">
        <v>450</v>
      </c>
      <c r="J5" s="5">
        <v>398485</v>
      </c>
      <c r="K5" s="5">
        <v>1223002</v>
      </c>
      <c r="L5" s="5">
        <v>12902030</v>
      </c>
      <c r="M5" s="2">
        <v>29</v>
      </c>
      <c r="N5" s="2">
        <v>4</v>
      </c>
      <c r="O5" s="2">
        <v>160</v>
      </c>
      <c r="P5" s="2">
        <v>60</v>
      </c>
      <c r="Q5" s="2">
        <v>30</v>
      </c>
      <c r="R5" s="2">
        <v>100</v>
      </c>
      <c r="S5" s="2">
        <v>30</v>
      </c>
      <c r="T5" s="2">
        <v>1</v>
      </c>
      <c r="U5" s="2">
        <v>2</v>
      </c>
      <c r="V5" s="2">
        <v>33</v>
      </c>
      <c r="W5" s="6">
        <v>0.13</v>
      </c>
      <c r="X5" s="2">
        <v>22</v>
      </c>
      <c r="Y5" s="2">
        <v>34</v>
      </c>
      <c r="Z5" s="4">
        <v>0.55000000000000004</v>
      </c>
      <c r="AA5" s="2">
        <v>92</v>
      </c>
      <c r="AB5" s="2">
        <v>19</v>
      </c>
      <c r="AC5" s="2">
        <v>290</v>
      </c>
      <c r="AD5" s="4">
        <v>0.45</v>
      </c>
      <c r="AE5" s="4">
        <v>0.12</v>
      </c>
      <c r="AF5" s="4">
        <v>0.15</v>
      </c>
      <c r="AG5" s="4">
        <v>0.7</v>
      </c>
      <c r="AH5" s="4">
        <v>0.4</v>
      </c>
      <c r="AI5" s="4">
        <v>0.6</v>
      </c>
    </row>
    <row r="6" spans="2:35" s="1" customFormat="1" ht="29.4" customHeight="1" x14ac:dyDescent="0.3">
      <c r="B6" s="2" t="s">
        <v>37</v>
      </c>
      <c r="C6" s="3">
        <v>900</v>
      </c>
      <c r="D6" s="3">
        <v>3000</v>
      </c>
      <c r="E6" s="3">
        <f>MyData[[#This Row],[Non-Sauids]]+MyData[[#This Row],[Saudis]]</f>
        <v>3900</v>
      </c>
      <c r="F6" s="4">
        <f>MyData[[#This Row],[Saudis]]/MyData[[#This Row],['# Headcount]]</f>
        <v>0.23076923076923078</v>
      </c>
      <c r="G6" s="2">
        <v>11</v>
      </c>
      <c r="H6" s="2">
        <v>70</v>
      </c>
      <c r="I6" s="2">
        <v>100</v>
      </c>
      <c r="J6" s="5">
        <v>150003</v>
      </c>
      <c r="K6" s="5">
        <v>900540</v>
      </c>
      <c r="L6" s="5">
        <f>L5+12990</f>
        <v>12915020</v>
      </c>
      <c r="M6" s="2">
        <v>30</v>
      </c>
      <c r="N6" s="2">
        <v>50</v>
      </c>
      <c r="O6" s="2">
        <v>30</v>
      </c>
      <c r="P6" s="2">
        <v>40</v>
      </c>
      <c r="Q6" s="2">
        <v>10</v>
      </c>
      <c r="R6" s="2">
        <v>150</v>
      </c>
      <c r="S6" s="2">
        <v>11</v>
      </c>
      <c r="T6" s="2">
        <v>0</v>
      </c>
      <c r="U6" s="2">
        <v>2</v>
      </c>
      <c r="V6" s="2">
        <v>2</v>
      </c>
      <c r="W6" s="6">
        <v>0.14000000000000001</v>
      </c>
      <c r="X6" s="2">
        <v>12</v>
      </c>
      <c r="Y6" s="2">
        <v>40</v>
      </c>
      <c r="Z6" s="4">
        <v>0.9</v>
      </c>
      <c r="AA6" s="2">
        <v>76</v>
      </c>
      <c r="AB6" s="2">
        <v>5</v>
      </c>
      <c r="AC6" s="2">
        <v>290</v>
      </c>
      <c r="AD6" s="4">
        <v>0.6</v>
      </c>
      <c r="AE6" s="4">
        <v>0.11</v>
      </c>
      <c r="AF6" s="4">
        <v>0.12</v>
      </c>
      <c r="AG6" s="4">
        <v>0.74</v>
      </c>
      <c r="AH6" s="4">
        <v>0.8</v>
      </c>
      <c r="AI6" s="4">
        <v>0.9</v>
      </c>
    </row>
    <row r="7" spans="2:35" s="1" customFormat="1" ht="29.4" customHeight="1" x14ac:dyDescent="0.3">
      <c r="B7" s="2" t="s">
        <v>38</v>
      </c>
      <c r="C7" s="3">
        <v>1110</v>
      </c>
      <c r="D7" s="3">
        <v>2700</v>
      </c>
      <c r="E7" s="3">
        <f>MyData[[#This Row],[Non-Sauids]]+MyData[[#This Row],[Saudis]]</f>
        <v>3810</v>
      </c>
      <c r="F7" s="4">
        <f>MyData[[#This Row],[Saudis]]/MyData[[#This Row],['# Headcount]]</f>
        <v>0.29133858267716534</v>
      </c>
      <c r="G7" s="2">
        <v>14</v>
      </c>
      <c r="H7" s="2">
        <v>26</v>
      </c>
      <c r="I7" s="2">
        <v>11</v>
      </c>
      <c r="J7" s="5">
        <v>433779</v>
      </c>
      <c r="K7" s="5">
        <v>248723</v>
      </c>
      <c r="L7" s="5">
        <v>13669607</v>
      </c>
      <c r="M7" s="2">
        <v>233</v>
      </c>
      <c r="N7" s="2">
        <v>107</v>
      </c>
      <c r="O7" s="2">
        <v>158</v>
      </c>
      <c r="P7" s="2">
        <v>197</v>
      </c>
      <c r="Q7" s="2">
        <v>80</v>
      </c>
      <c r="R7" s="2">
        <v>167</v>
      </c>
      <c r="S7" s="2">
        <v>76</v>
      </c>
      <c r="T7" s="2">
        <v>61</v>
      </c>
      <c r="U7" s="2">
        <v>58</v>
      </c>
      <c r="V7" s="2">
        <v>166</v>
      </c>
      <c r="W7" s="6">
        <v>0.12</v>
      </c>
      <c r="X7" s="2">
        <v>16</v>
      </c>
      <c r="Y7" s="2">
        <v>41</v>
      </c>
      <c r="Z7" s="4">
        <v>0.6</v>
      </c>
      <c r="AA7" s="2">
        <v>84</v>
      </c>
      <c r="AB7" s="2">
        <v>75</v>
      </c>
      <c r="AC7" s="2">
        <v>281</v>
      </c>
      <c r="AD7" s="4">
        <v>0.6</v>
      </c>
      <c r="AE7" s="4">
        <v>0.12</v>
      </c>
      <c r="AF7" s="4">
        <v>0.12</v>
      </c>
      <c r="AG7" s="4">
        <v>0.7</v>
      </c>
      <c r="AH7" s="4">
        <v>0.89</v>
      </c>
      <c r="AI7" s="4">
        <v>0.9</v>
      </c>
    </row>
    <row r="8" spans="2:35" s="1" customFormat="1" ht="29.4" customHeight="1" x14ac:dyDescent="0.3">
      <c r="B8" s="2" t="s">
        <v>39</v>
      </c>
      <c r="C8" s="3">
        <v>1000</v>
      </c>
      <c r="D8" s="3">
        <v>2713</v>
      </c>
      <c r="E8" s="3">
        <f>MyData[[#This Row],[Non-Sauids]]+MyData[[#This Row],[Saudis]]</f>
        <v>3713</v>
      </c>
      <c r="F8" s="4">
        <f>MyData[[#This Row],[Saudis]]/MyData[[#This Row],['# Headcount]]</f>
        <v>0.26932399676811203</v>
      </c>
      <c r="G8" s="2">
        <v>33</v>
      </c>
      <c r="H8" s="2">
        <v>94</v>
      </c>
      <c r="I8" s="2">
        <v>75</v>
      </c>
      <c r="J8" s="5">
        <v>516453</v>
      </c>
      <c r="K8" s="5">
        <v>207989</v>
      </c>
      <c r="L8" s="5">
        <v>14397345</v>
      </c>
      <c r="M8" s="2">
        <v>164</v>
      </c>
      <c r="N8" s="2">
        <v>232</v>
      </c>
      <c r="O8" s="2">
        <v>235</v>
      </c>
      <c r="P8" s="2">
        <v>59</v>
      </c>
      <c r="Q8" s="2">
        <v>80</v>
      </c>
      <c r="R8" s="2">
        <v>59</v>
      </c>
      <c r="S8" s="2">
        <v>288</v>
      </c>
      <c r="T8" s="2">
        <v>153</v>
      </c>
      <c r="U8" s="2">
        <v>186</v>
      </c>
      <c r="V8" s="2">
        <v>163</v>
      </c>
      <c r="W8" s="6">
        <v>0.13</v>
      </c>
      <c r="X8" s="2">
        <v>9</v>
      </c>
      <c r="Y8" s="2">
        <v>39</v>
      </c>
      <c r="Z8" s="4">
        <v>0.7</v>
      </c>
      <c r="AA8" s="2">
        <v>85</v>
      </c>
      <c r="AB8" s="2">
        <v>58</v>
      </c>
      <c r="AC8" s="2">
        <v>337</v>
      </c>
      <c r="AD8" s="4">
        <v>0.66</v>
      </c>
      <c r="AE8" s="4">
        <v>0.19</v>
      </c>
      <c r="AF8" s="4">
        <v>0.12</v>
      </c>
      <c r="AG8" s="4">
        <v>0.7</v>
      </c>
      <c r="AH8" s="4">
        <v>0.6</v>
      </c>
      <c r="AI8" s="4">
        <v>0.87</v>
      </c>
    </row>
    <row r="9" spans="2:35" s="1" customFormat="1" ht="29.4" customHeight="1" x14ac:dyDescent="0.3">
      <c r="B9" s="2" t="s">
        <v>40</v>
      </c>
      <c r="C9" s="3">
        <v>1009</v>
      </c>
      <c r="D9" s="3">
        <v>2710</v>
      </c>
      <c r="E9" s="3">
        <f>MyData[[#This Row],[Non-Sauids]]+MyData[[#This Row],[Saudis]]</f>
        <v>3719</v>
      </c>
      <c r="F9" s="4">
        <f>MyData[[#This Row],[Saudis]]/MyData[[#This Row],['# Headcount]]</f>
        <v>0.27130949179887065</v>
      </c>
      <c r="G9" s="2">
        <v>98</v>
      </c>
      <c r="H9" s="2">
        <v>66</v>
      </c>
      <c r="I9" s="2">
        <v>35</v>
      </c>
      <c r="J9" s="5">
        <v>789394</v>
      </c>
      <c r="K9" s="5">
        <v>245972</v>
      </c>
      <c r="L9" s="5">
        <v>10881281</v>
      </c>
      <c r="M9" s="2">
        <v>278</v>
      </c>
      <c r="N9" s="2">
        <v>99</v>
      </c>
      <c r="O9" s="2">
        <v>168</v>
      </c>
      <c r="P9" s="2">
        <v>30</v>
      </c>
      <c r="Q9" s="2">
        <v>67</v>
      </c>
      <c r="R9" s="2">
        <v>201</v>
      </c>
      <c r="S9" s="2">
        <v>180</v>
      </c>
      <c r="T9" s="2">
        <v>30</v>
      </c>
      <c r="U9" s="2">
        <v>54</v>
      </c>
      <c r="V9" s="2">
        <v>154</v>
      </c>
      <c r="W9" s="6">
        <v>0.19</v>
      </c>
      <c r="X9" s="2">
        <v>6</v>
      </c>
      <c r="Y9" s="2">
        <v>35</v>
      </c>
      <c r="Z9" s="4">
        <v>0.7</v>
      </c>
      <c r="AA9" s="2">
        <v>114</v>
      </c>
      <c r="AB9" s="2">
        <v>73</v>
      </c>
      <c r="AC9" s="2">
        <v>345</v>
      </c>
      <c r="AD9" s="4">
        <v>0.7</v>
      </c>
      <c r="AE9" s="4">
        <v>0.1</v>
      </c>
      <c r="AF9" s="4">
        <v>0.12</v>
      </c>
      <c r="AG9" s="4">
        <v>0.8</v>
      </c>
      <c r="AH9" s="4">
        <v>0.5</v>
      </c>
      <c r="AI9" s="4">
        <v>0.87</v>
      </c>
    </row>
    <row r="10" spans="2:35" s="1" customFormat="1" ht="29.4" customHeight="1" x14ac:dyDescent="0.3">
      <c r="B10" s="2" t="s">
        <v>41</v>
      </c>
      <c r="C10" s="3">
        <v>1003</v>
      </c>
      <c r="D10" s="3">
        <v>2600</v>
      </c>
      <c r="E10" s="3">
        <f>MyData[[#This Row],[Non-Sauids]]+MyData[[#This Row],[Saudis]]</f>
        <v>3603</v>
      </c>
      <c r="F10" s="4">
        <f>MyData[[#This Row],[Saudis]]/MyData[[#This Row],['# Headcount]]</f>
        <v>0.27837912850402441</v>
      </c>
      <c r="G10" s="2">
        <v>80</v>
      </c>
      <c r="H10" s="2">
        <v>46</v>
      </c>
      <c r="I10" s="2">
        <v>71</v>
      </c>
      <c r="J10" s="5">
        <v>407225</v>
      </c>
      <c r="K10" s="5">
        <v>798950</v>
      </c>
      <c r="L10" s="5">
        <v>12046951</v>
      </c>
      <c r="M10" s="2">
        <v>101</v>
      </c>
      <c r="N10" s="2">
        <v>70</v>
      </c>
      <c r="O10" s="2">
        <v>165</v>
      </c>
      <c r="P10" s="2">
        <v>166</v>
      </c>
      <c r="Q10" s="2">
        <v>56</v>
      </c>
      <c r="R10" s="2">
        <v>213</v>
      </c>
      <c r="S10" s="2">
        <v>260</v>
      </c>
      <c r="T10" s="2">
        <v>32</v>
      </c>
      <c r="U10" s="2">
        <v>278</v>
      </c>
      <c r="V10" s="2">
        <v>214</v>
      </c>
      <c r="W10" s="6">
        <v>0.18</v>
      </c>
      <c r="X10" s="2">
        <v>10</v>
      </c>
      <c r="Y10" s="2">
        <v>32</v>
      </c>
      <c r="Z10" s="4">
        <v>0.4</v>
      </c>
      <c r="AA10" s="2">
        <v>51</v>
      </c>
      <c r="AB10" s="2">
        <v>158</v>
      </c>
      <c r="AC10" s="2">
        <v>308</v>
      </c>
      <c r="AD10" s="4">
        <v>0.71</v>
      </c>
      <c r="AE10" s="4">
        <v>0.04</v>
      </c>
      <c r="AF10" s="4">
        <v>0.19</v>
      </c>
      <c r="AG10" s="4">
        <v>0.76</v>
      </c>
      <c r="AH10" s="4">
        <v>0.97</v>
      </c>
      <c r="AI10" s="4">
        <v>0.89</v>
      </c>
    </row>
    <row r="11" spans="2:35" s="1" customFormat="1" ht="29.4" customHeight="1" x14ac:dyDescent="0.3">
      <c r="B11" s="2" t="s">
        <v>42</v>
      </c>
      <c r="C11" s="3">
        <v>980</v>
      </c>
      <c r="D11" s="3">
        <v>2500</v>
      </c>
      <c r="E11" s="3">
        <f>MyData[[#This Row],[Non-Sauids]]+MyData[[#This Row],[Saudis]]</f>
        <v>3480</v>
      </c>
      <c r="F11" s="4">
        <f>MyData[[#This Row],[Saudis]]/MyData[[#This Row],['# Headcount]]</f>
        <v>0.28160919540229884</v>
      </c>
      <c r="G11" s="2">
        <v>60</v>
      </c>
      <c r="H11" s="2">
        <v>67</v>
      </c>
      <c r="I11" s="2">
        <v>55</v>
      </c>
      <c r="J11" s="5">
        <v>281429</v>
      </c>
      <c r="K11" s="5">
        <v>450543</v>
      </c>
      <c r="L11" s="5">
        <v>13066105</v>
      </c>
      <c r="M11" s="2">
        <v>183</v>
      </c>
      <c r="N11" s="2">
        <v>174</v>
      </c>
      <c r="O11" s="2">
        <v>83</v>
      </c>
      <c r="P11" s="2">
        <v>152</v>
      </c>
      <c r="Q11" s="2">
        <v>243</v>
      </c>
      <c r="R11" s="2">
        <v>95</v>
      </c>
      <c r="S11" s="2">
        <v>125</v>
      </c>
      <c r="T11" s="2">
        <v>236</v>
      </c>
      <c r="U11" s="2">
        <v>235</v>
      </c>
      <c r="V11" s="2">
        <v>145</v>
      </c>
      <c r="W11" s="6">
        <v>0.16</v>
      </c>
      <c r="X11" s="2">
        <v>9</v>
      </c>
      <c r="Y11" s="2">
        <v>30</v>
      </c>
      <c r="Z11" s="4">
        <v>0.2</v>
      </c>
      <c r="AA11" s="2">
        <v>160</v>
      </c>
      <c r="AB11" s="2">
        <v>127</v>
      </c>
      <c r="AC11" s="2">
        <v>307</v>
      </c>
      <c r="AD11" s="4">
        <v>0.71</v>
      </c>
      <c r="AE11" s="4">
        <v>0.08</v>
      </c>
      <c r="AF11" s="4">
        <v>0.2</v>
      </c>
      <c r="AG11" s="4">
        <v>0.54</v>
      </c>
      <c r="AH11" s="4">
        <v>0.76</v>
      </c>
      <c r="AI11" s="4">
        <v>0.87</v>
      </c>
    </row>
    <row r="12" spans="2:35" s="1" customFormat="1" ht="29.4" customHeight="1" x14ac:dyDescent="0.3">
      <c r="B12" s="2" t="s">
        <v>43</v>
      </c>
      <c r="C12" s="3">
        <v>930</v>
      </c>
      <c r="D12" s="3">
        <v>2400</v>
      </c>
      <c r="E12" s="3">
        <f>MyData[[#This Row],[Non-Sauids]]+MyData[[#This Row],[Saudis]]</f>
        <v>3330</v>
      </c>
      <c r="F12" s="4">
        <f>MyData[[#This Row],[Saudis]]/MyData[[#This Row],['# Headcount]]</f>
        <v>0.27927927927927926</v>
      </c>
      <c r="G12" s="2">
        <v>33</v>
      </c>
      <c r="H12" s="2">
        <v>27</v>
      </c>
      <c r="I12" s="2">
        <v>99</v>
      </c>
      <c r="J12" s="5">
        <v>730379</v>
      </c>
      <c r="K12" s="5">
        <v>330499</v>
      </c>
      <c r="L12" s="5">
        <v>14575876</v>
      </c>
      <c r="M12" s="2">
        <v>151</v>
      </c>
      <c r="N12" s="2">
        <v>62</v>
      </c>
      <c r="O12" s="2">
        <v>40</v>
      </c>
      <c r="P12" s="2">
        <v>274</v>
      </c>
      <c r="Q12" s="2">
        <v>230</v>
      </c>
      <c r="R12" s="2">
        <v>216</v>
      </c>
      <c r="S12" s="2">
        <v>237</v>
      </c>
      <c r="T12" s="2">
        <v>46</v>
      </c>
      <c r="U12" s="2">
        <v>283</v>
      </c>
      <c r="V12" s="2">
        <v>159</v>
      </c>
      <c r="W12" s="6">
        <v>0.15</v>
      </c>
      <c r="X12" s="2">
        <v>15</v>
      </c>
      <c r="Y12" s="2">
        <v>30</v>
      </c>
      <c r="Z12" s="4">
        <v>0.9</v>
      </c>
      <c r="AA12" s="2">
        <v>106</v>
      </c>
      <c r="AB12" s="2">
        <v>53</v>
      </c>
      <c r="AC12" s="2">
        <v>309</v>
      </c>
      <c r="AD12" s="4">
        <v>0.72</v>
      </c>
      <c r="AE12" s="4">
        <v>0.19</v>
      </c>
      <c r="AF12" s="4">
        <v>0.04</v>
      </c>
      <c r="AG12" s="4">
        <v>0.77</v>
      </c>
      <c r="AH12" s="4">
        <v>0.54</v>
      </c>
      <c r="AI12" s="4">
        <v>0.54</v>
      </c>
    </row>
    <row r="13" spans="2:35" s="1" customFormat="1" ht="29.4" customHeight="1" x14ac:dyDescent="0.3">
      <c r="B13" s="2" t="s">
        <v>44</v>
      </c>
      <c r="C13" s="3">
        <v>870</v>
      </c>
      <c r="D13" s="3">
        <v>2300</v>
      </c>
      <c r="E13" s="3">
        <f>MyData[[#This Row],[Non-Sauids]]+MyData[[#This Row],[Saudis]]</f>
        <v>3170</v>
      </c>
      <c r="F13" s="4">
        <f>MyData[[#This Row],[Saudis]]/MyData[[#This Row],['# Headcount]]</f>
        <v>0.27444794952681389</v>
      </c>
      <c r="G13" s="2">
        <v>28</v>
      </c>
      <c r="H13" s="2">
        <v>26</v>
      </c>
      <c r="I13" s="2">
        <v>77</v>
      </c>
      <c r="J13" s="5">
        <v>117709</v>
      </c>
      <c r="K13" s="5">
        <v>541242</v>
      </c>
      <c r="L13" s="5">
        <v>10588823</v>
      </c>
      <c r="M13" s="2">
        <v>300</v>
      </c>
      <c r="N13" s="2">
        <v>198</v>
      </c>
      <c r="O13" s="2">
        <v>287</v>
      </c>
      <c r="P13" s="2">
        <v>130</v>
      </c>
      <c r="Q13" s="2">
        <v>146</v>
      </c>
      <c r="R13" s="2">
        <v>269</v>
      </c>
      <c r="S13" s="2">
        <v>137</v>
      </c>
      <c r="T13" s="2">
        <v>53</v>
      </c>
      <c r="U13" s="2">
        <v>269</v>
      </c>
      <c r="V13" s="2">
        <v>61</v>
      </c>
      <c r="W13" s="6">
        <v>0.12</v>
      </c>
      <c r="X13" s="2">
        <v>15</v>
      </c>
      <c r="Y13" s="2">
        <v>30</v>
      </c>
      <c r="Z13" s="4">
        <v>1</v>
      </c>
      <c r="AA13" s="2">
        <v>151</v>
      </c>
      <c r="AB13" s="2">
        <v>101</v>
      </c>
      <c r="AC13" s="2">
        <v>311</v>
      </c>
      <c r="AD13" s="4">
        <v>0.8</v>
      </c>
      <c r="AE13" s="4">
        <v>0.2</v>
      </c>
      <c r="AF13" s="4">
        <v>0.05</v>
      </c>
      <c r="AG13" s="4">
        <v>0.76</v>
      </c>
      <c r="AH13" s="4">
        <v>0.67</v>
      </c>
      <c r="AI13" s="4">
        <v>0.78</v>
      </c>
    </row>
    <row r="14" spans="2:35" s="1" customFormat="1" ht="29.4" customHeight="1" x14ac:dyDescent="0.3">
      <c r="B14" s="2" t="s">
        <v>45</v>
      </c>
      <c r="C14" s="3">
        <v>990</v>
      </c>
      <c r="D14" s="3">
        <v>2210</v>
      </c>
      <c r="E14" s="3">
        <f>MyData[[#This Row],[Non-Sauids]]+MyData[[#This Row],[Saudis]]</f>
        <v>3200</v>
      </c>
      <c r="F14" s="4">
        <f>MyData[[#This Row],[Saudis]]/MyData[[#This Row],['# Headcount]]</f>
        <v>0.30937500000000001</v>
      </c>
      <c r="G14" s="2">
        <v>14</v>
      </c>
      <c r="H14" s="2">
        <v>87</v>
      </c>
      <c r="I14" s="2">
        <v>79</v>
      </c>
      <c r="J14" s="5">
        <v>888950</v>
      </c>
      <c r="K14" s="5">
        <v>253079</v>
      </c>
      <c r="L14" s="5">
        <v>14824780</v>
      </c>
      <c r="M14" s="2">
        <v>230</v>
      </c>
      <c r="N14" s="2">
        <v>266</v>
      </c>
      <c r="O14" s="2">
        <v>260</v>
      </c>
      <c r="P14" s="2">
        <v>72</v>
      </c>
      <c r="Q14" s="2">
        <v>73</v>
      </c>
      <c r="R14" s="2">
        <v>283</v>
      </c>
      <c r="S14" s="2">
        <v>217</v>
      </c>
      <c r="T14" s="2">
        <v>15</v>
      </c>
      <c r="U14" s="2">
        <v>102</v>
      </c>
      <c r="V14" s="2">
        <v>100</v>
      </c>
      <c r="W14" s="6">
        <v>0.16</v>
      </c>
      <c r="X14" s="2">
        <v>13</v>
      </c>
      <c r="Y14" s="2">
        <v>30</v>
      </c>
      <c r="Z14" s="4">
        <v>1</v>
      </c>
      <c r="AA14" s="2">
        <v>156</v>
      </c>
      <c r="AB14" s="2">
        <v>191</v>
      </c>
      <c r="AC14" s="2">
        <v>291</v>
      </c>
      <c r="AD14" s="4">
        <v>0.8</v>
      </c>
      <c r="AE14" s="4">
        <v>0.33</v>
      </c>
      <c r="AF14" s="4">
        <v>0.05</v>
      </c>
      <c r="AG14" s="4">
        <v>0.9</v>
      </c>
      <c r="AH14" s="4">
        <v>0.87</v>
      </c>
      <c r="AI14" s="4">
        <v>0.86</v>
      </c>
    </row>
    <row r="15" spans="2:35" ht="15.6" x14ac:dyDescent="0.3">
      <c r="B15" s="2"/>
      <c r="C15" s="3">
        <f>SUBTOTAL(101,MyData[Saudis])</f>
        <v>999.41666666666663</v>
      </c>
      <c r="D15" s="3">
        <f>SUBTOTAL(101,MyData[Non-Sauids])</f>
        <v>2627.75</v>
      </c>
      <c r="E15" s="3">
        <f>SUBTOTAL(101,MyData['# Headcount])</f>
        <v>3627.1666666666665</v>
      </c>
      <c r="F15" s="7">
        <f>SUBTOTAL(101,MyData[% Saudization])</f>
        <v>0.27611121764551444</v>
      </c>
      <c r="G15" s="2">
        <f t="shared" ref="G15:AI15" si="0">SUBTOTAL(109,G3:G14)</f>
        <v>418</v>
      </c>
      <c r="H15" s="2">
        <f t="shared" si="0"/>
        <v>712</v>
      </c>
      <c r="I15" s="2">
        <f t="shared" si="0"/>
        <v>1472</v>
      </c>
      <c r="J15" s="2">
        <f t="shared" si="0"/>
        <v>6266855</v>
      </c>
      <c r="K15" s="2">
        <f t="shared" si="0"/>
        <v>5900942</v>
      </c>
      <c r="L15" s="2">
        <f t="shared" si="0"/>
        <v>154881248</v>
      </c>
      <c r="M15" s="2">
        <f t="shared" si="0"/>
        <v>1735</v>
      </c>
      <c r="N15" s="2">
        <f t="shared" si="0"/>
        <v>1302</v>
      </c>
      <c r="O15" s="2">
        <f t="shared" si="0"/>
        <v>1776</v>
      </c>
      <c r="P15" s="2">
        <f t="shared" si="0"/>
        <v>1285</v>
      </c>
      <c r="Q15" s="2">
        <f t="shared" si="0"/>
        <v>1105</v>
      </c>
      <c r="R15" s="2">
        <f t="shared" si="0"/>
        <v>2303</v>
      </c>
      <c r="S15" s="2">
        <f t="shared" si="0"/>
        <v>1751</v>
      </c>
      <c r="T15" s="2">
        <f t="shared" si="0"/>
        <v>639</v>
      </c>
      <c r="U15" s="2">
        <f t="shared" si="0"/>
        <v>1486</v>
      </c>
      <c r="V15" s="2">
        <f t="shared" si="0"/>
        <v>1212</v>
      </c>
      <c r="W15" s="2">
        <f t="shared" si="0"/>
        <v>1.7229999999999996</v>
      </c>
      <c r="X15" s="2">
        <f t="shared" si="0"/>
        <v>129</v>
      </c>
      <c r="Y15" s="2">
        <f t="shared" si="0"/>
        <v>406</v>
      </c>
      <c r="Z15" s="2">
        <f t="shared" si="0"/>
        <v>8.4500000000000011</v>
      </c>
      <c r="AA15" s="2">
        <f t="shared" si="0"/>
        <v>1295</v>
      </c>
      <c r="AB15" s="2">
        <f>SUBTOTAL(109,AB3:AB14)</f>
        <v>945</v>
      </c>
      <c r="AC15" s="2">
        <f t="shared" si="0"/>
        <v>3709</v>
      </c>
      <c r="AD15" s="7">
        <f>SUBTOTAL(101,MyData[% Automated Processes])</f>
        <v>0.60499999999999998</v>
      </c>
      <c r="AE15" s="7">
        <f>SUBTOTAL(101,MyData[% High Performers])</f>
        <v>0.13999999999999999</v>
      </c>
      <c r="AF15" s="7">
        <f>SUBTOTAL(101,MyData[% Low Performers])</f>
        <v>0.13083333333333333</v>
      </c>
      <c r="AG15" s="7">
        <f>SUBTOTAL(101,MyData[% Training Effectiveness Index])</f>
        <v>0.75166666666666659</v>
      </c>
      <c r="AH15" s="2">
        <f t="shared" si="0"/>
        <v>8.25</v>
      </c>
      <c r="AI15" s="2">
        <f t="shared" si="0"/>
        <v>8.7999999999999989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4817-F500-45DD-A0B8-DC27CF9FDE57}">
  <dimension ref="A3:Y41"/>
  <sheetViews>
    <sheetView showGridLines="0" zoomScale="70" zoomScaleNormal="70" workbookViewId="0">
      <selection activeCell="B3" sqref="B3"/>
    </sheetView>
  </sheetViews>
  <sheetFormatPr defaultRowHeight="14.4" x14ac:dyDescent="0.3"/>
  <cols>
    <col min="1" max="20" width="8.88671875" style="8"/>
    <col min="21" max="21" width="33.88671875" style="8" bestFit="1" customWidth="1"/>
    <col min="22" max="22" width="15.5546875" style="8" bestFit="1" customWidth="1"/>
    <col min="23" max="16384" width="8.88671875" style="8"/>
  </cols>
  <sheetData>
    <row r="3" spans="1:24" ht="22.2" x14ac:dyDescent="0.35">
      <c r="A3" s="10" t="s">
        <v>0</v>
      </c>
      <c r="B3" s="8" t="s">
        <v>34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T3" s="16" t="s">
        <v>0</v>
      </c>
      <c r="U3" s="8" t="str">
        <f>$B$3</f>
        <v>Jan</v>
      </c>
    </row>
    <row r="4" spans="1:24" x14ac:dyDescent="0.3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24" x14ac:dyDescent="0.3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T5" s="8">
        <v>2</v>
      </c>
      <c r="U5" s="11" t="s">
        <v>46</v>
      </c>
      <c r="V5" s="11">
        <f>VLOOKUP($U$3,MyData[],2,0)</f>
        <v>1000</v>
      </c>
      <c r="W5" s="11"/>
      <c r="X5" s="11"/>
    </row>
    <row r="6" spans="1:24" x14ac:dyDescent="0.3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T6" s="8">
        <v>3</v>
      </c>
      <c r="U6" s="11" t="s">
        <v>47</v>
      </c>
      <c r="V6" s="11">
        <f>VLOOKUP($U$3,MyData[],3,0)</f>
        <v>2700</v>
      </c>
      <c r="W6" s="11"/>
      <c r="X6" s="11"/>
    </row>
    <row r="7" spans="1:24" x14ac:dyDescent="0.3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8" t="s">
        <v>51</v>
      </c>
      <c r="T7" s="8">
        <v>4</v>
      </c>
      <c r="U7" s="11" t="s">
        <v>48</v>
      </c>
      <c r="V7" s="11">
        <f>VLOOKUP($U$3,MyData[],T7,0)</f>
        <v>3700</v>
      </c>
      <c r="W7" s="11"/>
      <c r="X7" s="11"/>
    </row>
    <row r="8" spans="1:24" x14ac:dyDescent="0.3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T8" s="8">
        <v>5</v>
      </c>
      <c r="U8" s="11" t="s">
        <v>4</v>
      </c>
      <c r="V8" s="13">
        <f>VLOOKUP($U$3,MyData[],T8,0)</f>
        <v>0.27027027027027029</v>
      </c>
      <c r="W8" s="11"/>
      <c r="X8" s="11"/>
    </row>
    <row r="9" spans="1:24" x14ac:dyDescent="0.3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T9" s="8">
        <v>6</v>
      </c>
      <c r="U9" s="11" t="s">
        <v>5</v>
      </c>
      <c r="V9" s="14">
        <f>VLOOKUP($U$3,MyData[],T9,0)</f>
        <v>33</v>
      </c>
      <c r="W9" s="11"/>
      <c r="X9" s="11"/>
    </row>
    <row r="10" spans="1:24" x14ac:dyDescent="0.3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T10" s="8">
        <v>7</v>
      </c>
      <c r="U10" s="11" t="s">
        <v>6</v>
      </c>
      <c r="V10" s="14">
        <f>VLOOKUP($U$3,MyData[],T10,0)</f>
        <v>33</v>
      </c>
      <c r="W10" s="11"/>
      <c r="X10" s="11"/>
    </row>
    <row r="11" spans="1:24" x14ac:dyDescent="0.3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T11" s="8">
        <v>8</v>
      </c>
      <c r="U11" s="11" t="s">
        <v>7</v>
      </c>
      <c r="V11" s="14">
        <f>VLOOKUP($U$3,MyData[],T11,0)</f>
        <v>120</v>
      </c>
      <c r="W11" s="11"/>
      <c r="X11" s="11"/>
    </row>
    <row r="12" spans="1:24" x14ac:dyDescent="0.3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T12" s="8">
        <v>9</v>
      </c>
      <c r="U12" s="11" t="s">
        <v>8</v>
      </c>
      <c r="V12" s="12">
        <f>VLOOKUP($U$3,MyData[],T12,0)</f>
        <v>887209</v>
      </c>
      <c r="W12" s="11"/>
      <c r="X12" s="11"/>
    </row>
    <row r="13" spans="1:24" x14ac:dyDescent="0.3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T13" s="8">
        <v>10</v>
      </c>
      <c r="U13" s="11" t="s">
        <v>9</v>
      </c>
      <c r="V13" s="12">
        <f>VLOOKUP($U$3,MyData[],T13,0)</f>
        <v>150000</v>
      </c>
      <c r="W13" s="11"/>
      <c r="X13" s="11"/>
    </row>
    <row r="14" spans="1:24" x14ac:dyDescent="0.3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T14" s="8">
        <v>11</v>
      </c>
      <c r="U14" s="11" t="s">
        <v>10</v>
      </c>
      <c r="V14" s="12">
        <f>VLOOKUP($U$3,MyData[],T14,0)</f>
        <v>12009400</v>
      </c>
      <c r="W14" s="11"/>
      <c r="X14" s="11"/>
    </row>
    <row r="15" spans="1:24" x14ac:dyDescent="0.3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T15" s="8">
        <v>12</v>
      </c>
      <c r="U15" s="11" t="s">
        <v>11</v>
      </c>
      <c r="V15" s="14">
        <f>VLOOKUP($U$3,MyData[],T15,0)</f>
        <v>22</v>
      </c>
      <c r="W15" s="11"/>
      <c r="X15" s="11"/>
    </row>
    <row r="16" spans="1:24" x14ac:dyDescent="0.3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T16" s="8">
        <v>13</v>
      </c>
      <c r="U16" s="11" t="s">
        <v>12</v>
      </c>
      <c r="V16" s="14">
        <f>VLOOKUP($U$3,MyData[],T16,0)</f>
        <v>10</v>
      </c>
      <c r="W16" s="11"/>
      <c r="X16" s="11"/>
    </row>
    <row r="17" spans="3:25" x14ac:dyDescent="0.3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T17" s="8">
        <v>14</v>
      </c>
      <c r="U17" s="11" t="s">
        <v>13</v>
      </c>
      <c r="V17" s="14">
        <f>VLOOKUP($U$3,MyData[],T17,0)</f>
        <v>40</v>
      </c>
      <c r="W17" s="11"/>
      <c r="X17" s="11"/>
    </row>
    <row r="18" spans="3:25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T18" s="8">
        <v>15</v>
      </c>
      <c r="U18" s="11" t="s">
        <v>14</v>
      </c>
      <c r="V18" s="14">
        <f>VLOOKUP($U$3,MyData[],T18,0)</f>
        <v>50</v>
      </c>
      <c r="W18" s="11"/>
      <c r="X18" s="11"/>
    </row>
    <row r="19" spans="3:25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T19" s="8">
        <v>16</v>
      </c>
      <c r="U19" s="11" t="s">
        <v>15</v>
      </c>
      <c r="V19" s="14">
        <f>VLOOKUP($U$3,MyData[],T19,0)</f>
        <v>50</v>
      </c>
      <c r="W19" s="11"/>
      <c r="X19" s="11"/>
    </row>
    <row r="20" spans="3:25" x14ac:dyDescent="0.3">
      <c r="C20" s="9"/>
      <c r="D20" s="9"/>
      <c r="E20" s="9"/>
      <c r="F20" s="9" t="s">
        <v>51</v>
      </c>
      <c r="G20" s="9"/>
      <c r="H20" s="9"/>
      <c r="I20" s="9"/>
      <c r="J20" s="9"/>
      <c r="K20" s="9"/>
      <c r="L20" s="9"/>
      <c r="M20" s="9"/>
      <c r="N20" s="9"/>
      <c r="O20" s="9"/>
      <c r="T20" s="8">
        <v>17</v>
      </c>
      <c r="U20" s="11" t="s">
        <v>16</v>
      </c>
      <c r="V20" s="14">
        <f>VLOOKUP($U$3,MyData[],T20,0)</f>
        <v>300</v>
      </c>
      <c r="W20" s="17">
        <f>$V$7-V20</f>
        <v>3400</v>
      </c>
      <c r="X20" s="11"/>
    </row>
    <row r="21" spans="3:25" x14ac:dyDescent="0.3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T21" s="8">
        <v>18</v>
      </c>
      <c r="U21" s="11" t="s">
        <v>17</v>
      </c>
      <c r="V21" s="11">
        <f>VLOOKUP($U$3,MyData[],T21,0)</f>
        <v>100</v>
      </c>
      <c r="W21" s="11"/>
      <c r="X21" s="11"/>
    </row>
    <row r="22" spans="3:25" x14ac:dyDescent="0.3">
      <c r="C22" s="9"/>
      <c r="D22" s="9"/>
      <c r="E22" s="9"/>
      <c r="F22" s="9"/>
      <c r="G22" s="9" t="s">
        <v>51</v>
      </c>
      <c r="H22" s="9"/>
      <c r="I22" s="9"/>
      <c r="J22" s="9"/>
      <c r="K22" s="9"/>
      <c r="L22" s="9"/>
      <c r="M22" s="9"/>
      <c r="N22" s="9"/>
      <c r="O22" s="9"/>
      <c r="S22" s="8">
        <v>1</v>
      </c>
      <c r="T22" s="8">
        <v>19</v>
      </c>
      <c r="U22" s="11" t="s">
        <v>18</v>
      </c>
      <c r="V22" s="11">
        <f>VLOOKUP($U$3,MyData[],T22,0)</f>
        <v>10</v>
      </c>
      <c r="W22" s="11"/>
      <c r="X22" s="11"/>
    </row>
    <row r="23" spans="3:25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S23" s="8">
        <v>1</v>
      </c>
      <c r="T23" s="8">
        <v>20</v>
      </c>
      <c r="U23" s="11" t="s">
        <v>19</v>
      </c>
      <c r="V23" s="11">
        <f>VLOOKUP($U$3,MyData[],T23,0)</f>
        <v>12</v>
      </c>
      <c r="W23" s="11"/>
      <c r="X23" s="11">
        <v>18</v>
      </c>
      <c r="Y23" s="11"/>
    </row>
    <row r="24" spans="3:25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S24" s="8">
        <v>1</v>
      </c>
      <c r="T24" s="8">
        <v>21</v>
      </c>
      <c r="U24" s="11" t="s">
        <v>20</v>
      </c>
      <c r="V24" s="11">
        <f>VLOOKUP($U$3,MyData[],T24,0)</f>
        <v>3</v>
      </c>
      <c r="W24" s="11"/>
      <c r="X24" s="17">
        <f>Y25-X23</f>
        <v>14</v>
      </c>
      <c r="Y24" s="11"/>
    </row>
    <row r="25" spans="3:25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S25" s="8">
        <v>1</v>
      </c>
      <c r="T25" s="8">
        <v>22</v>
      </c>
      <c r="U25" s="11" t="s">
        <v>21</v>
      </c>
      <c r="V25" s="13">
        <f>VLOOKUP($U$3,MyData[],T25,0)</f>
        <v>0.12</v>
      </c>
      <c r="W25" s="11"/>
      <c r="X25" s="11">
        <v>5</v>
      </c>
      <c r="Y25" s="17">
        <f>$V$27</f>
        <v>32</v>
      </c>
    </row>
    <row r="26" spans="3:25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S26" s="8">
        <v>1</v>
      </c>
      <c r="T26" s="8">
        <v>23</v>
      </c>
      <c r="U26" s="11" t="s">
        <v>22</v>
      </c>
      <c r="V26" s="14">
        <f>VLOOKUP($U$3,MyData[],T26,0)</f>
        <v>1</v>
      </c>
      <c r="W26" s="11"/>
      <c r="X26" s="17">
        <f>X27-Y25</f>
        <v>28</v>
      </c>
      <c r="Y26" s="11"/>
    </row>
    <row r="27" spans="3:25" x14ac:dyDescent="0.3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S27" s="8">
        <v>1</v>
      </c>
      <c r="T27" s="8">
        <v>24</v>
      </c>
      <c r="U27" s="11" t="s">
        <v>23</v>
      </c>
      <c r="V27" s="14">
        <f>VLOOKUP($U$3,MyData[],T27,0)</f>
        <v>32</v>
      </c>
      <c r="W27" s="11"/>
      <c r="X27" s="11">
        <v>60</v>
      </c>
    </row>
    <row r="28" spans="3:25" x14ac:dyDescent="0.3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S28" s="8">
        <v>1</v>
      </c>
      <c r="T28" s="8">
        <v>25</v>
      </c>
      <c r="U28" s="11" t="s">
        <v>24</v>
      </c>
      <c r="V28" s="15">
        <f>VLOOKUP($U$3,MyData[],T28,0)</f>
        <v>0.8</v>
      </c>
      <c r="W28" s="15">
        <v>0.2</v>
      </c>
      <c r="X28" s="11"/>
    </row>
    <row r="29" spans="3:25" x14ac:dyDescent="0.3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S29" s="8">
        <v>1</v>
      </c>
      <c r="T29" s="8">
        <v>26</v>
      </c>
      <c r="U29" s="11" t="s">
        <v>25</v>
      </c>
      <c r="V29" s="11">
        <f>VLOOKUP($U$3,MyData[],T29,0)</f>
        <v>120</v>
      </c>
      <c r="W29" s="11"/>
      <c r="X29" s="11"/>
    </row>
    <row r="30" spans="3:25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S30" s="8">
        <v>1</v>
      </c>
      <c r="T30" s="8">
        <v>27</v>
      </c>
      <c r="U30" s="11" t="s">
        <v>26</v>
      </c>
      <c r="V30" s="11">
        <f>VLOOKUP($U$3,MyData[],T30,0)</f>
        <v>45</v>
      </c>
      <c r="W30" s="11"/>
      <c r="X30" s="11" t="s">
        <v>52</v>
      </c>
    </row>
    <row r="31" spans="3:25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S31" s="8">
        <v>1</v>
      </c>
      <c r="T31" s="8">
        <v>28</v>
      </c>
      <c r="U31" s="11" t="s">
        <v>27</v>
      </c>
      <c r="V31" s="11">
        <f>VLOOKUP($U$3,MyData[],28,0)</f>
        <v>320</v>
      </c>
      <c r="W31" s="11">
        <f>V7-V31</f>
        <v>3380</v>
      </c>
      <c r="X31" s="15">
        <f>V31/W31</f>
        <v>9.4674556213017749E-2</v>
      </c>
    </row>
    <row r="32" spans="3:25" x14ac:dyDescent="0.3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S32" s="8">
        <v>1</v>
      </c>
      <c r="T32" s="8">
        <v>29</v>
      </c>
      <c r="U32" s="11" t="s">
        <v>28</v>
      </c>
      <c r="V32" s="14">
        <f>VLOOKUP($U$3,MyData[],28,0)</f>
        <v>320</v>
      </c>
      <c r="W32" s="11"/>
      <c r="X32" s="11"/>
    </row>
    <row r="33" spans="3:24" x14ac:dyDescent="0.3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S33" s="8">
        <v>1</v>
      </c>
      <c r="T33" s="8">
        <v>30</v>
      </c>
      <c r="U33" s="11" t="s">
        <v>49</v>
      </c>
      <c r="V33" s="15">
        <f>VLOOKUP($U$3,MyData[],T33,0)</f>
        <v>0.1</v>
      </c>
      <c r="W33" s="11"/>
      <c r="X33" s="11"/>
    </row>
    <row r="34" spans="3:24" x14ac:dyDescent="0.3">
      <c r="S34" s="8">
        <v>1</v>
      </c>
      <c r="T34" s="8">
        <v>31</v>
      </c>
      <c r="U34" s="11" t="s">
        <v>50</v>
      </c>
      <c r="V34" s="15">
        <f>VLOOKUP($U$3,MyData[],T34,0)</f>
        <v>0.22</v>
      </c>
      <c r="W34" s="11"/>
      <c r="X34" s="11"/>
    </row>
    <row r="35" spans="3:24" x14ac:dyDescent="0.3">
      <c r="S35" s="8">
        <v>1</v>
      </c>
      <c r="T35" s="8">
        <v>32</v>
      </c>
      <c r="U35" s="11" t="s">
        <v>31</v>
      </c>
      <c r="V35" s="15">
        <f>VLOOKUP($U$3,MyData[],T35,0)</f>
        <v>0.8</v>
      </c>
      <c r="W35" s="18">
        <f>1-V35</f>
        <v>0.19999999999999996</v>
      </c>
      <c r="X35" s="11"/>
    </row>
    <row r="36" spans="3:24" x14ac:dyDescent="0.3">
      <c r="S36" s="8">
        <v>1</v>
      </c>
      <c r="T36" s="8">
        <v>33</v>
      </c>
      <c r="U36" s="11" t="s">
        <v>32</v>
      </c>
      <c r="V36" s="15">
        <f>VLOOKUP($U$3,MyData[],T36,0)</f>
        <v>0.7</v>
      </c>
      <c r="W36" s="11"/>
      <c r="X36" s="11"/>
    </row>
    <row r="37" spans="3:24" x14ac:dyDescent="0.3">
      <c r="S37" s="8">
        <v>1</v>
      </c>
      <c r="T37" s="8">
        <v>34</v>
      </c>
      <c r="U37" s="11" t="s">
        <v>33</v>
      </c>
      <c r="V37" s="15">
        <f>VLOOKUP($U$3,MyData[],T37,0)</f>
        <v>0.22</v>
      </c>
      <c r="W37" s="18">
        <f>1-V37</f>
        <v>0.78</v>
      </c>
      <c r="X37" s="11"/>
    </row>
    <row r="38" spans="3:24" x14ac:dyDescent="0.3">
      <c r="S38" s="8">
        <v>1</v>
      </c>
    </row>
    <row r="39" spans="3:24" x14ac:dyDescent="0.3">
      <c r="S39" s="8">
        <v>1</v>
      </c>
    </row>
    <row r="40" spans="3:24" x14ac:dyDescent="0.3">
      <c r="S40" s="8">
        <v>1</v>
      </c>
    </row>
    <row r="41" spans="3:24" x14ac:dyDescent="0.3">
      <c r="S41" s="8">
        <v>1</v>
      </c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CB676F-FFEA-49DE-B274-F74FEC487370}">
          <x14:formula1>
            <xm:f>Sheet1!$B$3:$B$14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Medhat</dc:creator>
  <cp:lastModifiedBy>Mohamed Medhat</cp:lastModifiedBy>
  <cp:lastPrinted>2025-04-10T16:24:45Z</cp:lastPrinted>
  <dcterms:created xsi:type="dcterms:W3CDTF">2025-04-09T17:24:47Z</dcterms:created>
  <dcterms:modified xsi:type="dcterms:W3CDTF">2025-04-10T16:26:32Z</dcterms:modified>
</cp:coreProperties>
</file>