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Literature\Deforestasi\"/>
    </mc:Choice>
  </mc:AlternateContent>
  <xr:revisionPtr revIDLastSave="0" documentId="13_ncr:1_{03016FCD-8C88-41E6-994E-A8B59931E37F}" xr6:coauthVersionLast="47" xr6:coauthVersionMax="47" xr10:uidLastSave="{00000000-0000-0000-0000-000000000000}"/>
  <bookViews>
    <workbookView xWindow="-120" yWindow="-120" windowWidth="29040" windowHeight="15720" activeTab="6" xr2:uid="{63FF31C0-AB62-4627-9941-48D5407CB4C0}"/>
  </bookViews>
  <sheets>
    <sheet name="Main Data" sheetId="1" r:id="rId1"/>
    <sheet name="custom Data" sheetId="2" r:id="rId2"/>
    <sheet name="Sheet1" sheetId="10" r:id="rId3"/>
    <sheet name="forword" sheetId="6" r:id="rId4"/>
    <sheet name="rawdat" sheetId="5" r:id="rId5"/>
    <sheet name="explorasi" sheetId="9" r:id="rId6"/>
    <sheet name="Sheet2" sheetId="11"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0" l="1"/>
  <c r="B37" i="9"/>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N32" i="5"/>
  <c r="N33" i="5"/>
  <c r="N34" i="5"/>
  <c r="N35" i="5"/>
  <c r="N36" i="5"/>
  <c r="N37" i="5"/>
  <c r="N5" i="5"/>
  <c r="N6" i="5"/>
  <c r="N7" i="5"/>
  <c r="N8" i="5"/>
  <c r="N9" i="5"/>
  <c r="N10" i="5"/>
  <c r="N11" i="5"/>
  <c r="N12" i="5"/>
  <c r="N13" i="5"/>
  <c r="N14" i="5"/>
  <c r="N15" i="5"/>
  <c r="N16" i="5"/>
  <c r="N17" i="5"/>
  <c r="N18" i="5"/>
  <c r="N19" i="5"/>
  <c r="N20" i="5"/>
  <c r="N21" i="5"/>
  <c r="N22" i="5"/>
  <c r="N23" i="5"/>
  <c r="N24" i="5"/>
  <c r="N25" i="5"/>
  <c r="N26" i="5"/>
  <c r="N27" i="5"/>
  <c r="N28" i="5"/>
  <c r="N29" i="5"/>
  <c r="N30" i="5"/>
  <c r="N31" i="5"/>
  <c r="N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4" i="5"/>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K37" i="5"/>
  <c r="L37" i="5" s="1"/>
  <c r="K36" i="5"/>
  <c r="L36" i="5" s="1"/>
  <c r="K35" i="5"/>
  <c r="L35" i="5" s="1"/>
  <c r="K34" i="5"/>
  <c r="L34" i="5" s="1"/>
  <c r="K33" i="5"/>
  <c r="L33" i="5" s="1"/>
  <c r="L32" i="5"/>
  <c r="K32" i="5"/>
  <c r="K31" i="5"/>
  <c r="L31" i="5" s="1"/>
  <c r="K30" i="5"/>
  <c r="L30" i="5" s="1"/>
  <c r="K29" i="5"/>
  <c r="L29" i="5" s="1"/>
  <c r="L28" i="5"/>
  <c r="K28" i="5"/>
  <c r="L27" i="5"/>
  <c r="K27" i="5"/>
  <c r="K26" i="5"/>
  <c r="L26" i="5" s="1"/>
  <c r="K25" i="5"/>
  <c r="L25" i="5" s="1"/>
  <c r="L24" i="5"/>
  <c r="K24" i="5"/>
  <c r="L23" i="5"/>
  <c r="K23" i="5"/>
  <c r="K22" i="5"/>
  <c r="L22" i="5" s="1"/>
  <c r="K21" i="5"/>
  <c r="L21" i="5" s="1"/>
  <c r="L20" i="5"/>
  <c r="K20" i="5"/>
  <c r="L19" i="5"/>
  <c r="K19" i="5"/>
  <c r="K18" i="5"/>
  <c r="L18" i="5" s="1"/>
  <c r="K17" i="5"/>
  <c r="L17" i="5" s="1"/>
  <c r="L16" i="5"/>
  <c r="K16" i="5"/>
  <c r="L15" i="5"/>
  <c r="K15" i="5"/>
  <c r="K14" i="5"/>
  <c r="L14" i="5" s="1"/>
  <c r="K13" i="5"/>
  <c r="L13" i="5" s="1"/>
  <c r="L12" i="5"/>
  <c r="K12" i="5"/>
  <c r="L11" i="5"/>
  <c r="K11" i="5"/>
  <c r="K10" i="5"/>
  <c r="L10" i="5" s="1"/>
  <c r="K9" i="5"/>
  <c r="L9" i="5" s="1"/>
  <c r="L8" i="5"/>
  <c r="K8" i="5"/>
  <c r="L7" i="5"/>
  <c r="K7" i="5"/>
  <c r="K6" i="5"/>
  <c r="L6" i="5" s="1"/>
  <c r="K5" i="5"/>
  <c r="L5" i="5" s="1"/>
  <c r="L4" i="5"/>
  <c r="K4" i="5"/>
  <c r="J38" i="2"/>
  <c r="K38" i="2" s="1"/>
  <c r="J37" i="2"/>
  <c r="K37" i="2" s="1"/>
  <c r="J36" i="2"/>
  <c r="K36" i="2" s="1"/>
  <c r="J35" i="2"/>
  <c r="K35" i="2" s="1"/>
  <c r="J34" i="2"/>
  <c r="K34" i="2" s="1"/>
  <c r="J33" i="2"/>
  <c r="K33" i="2" s="1"/>
  <c r="J32" i="2"/>
  <c r="K32" i="2" s="1"/>
  <c r="J31" i="2"/>
  <c r="K31" i="2" s="1"/>
  <c r="J30" i="2"/>
  <c r="K30" i="2" s="1"/>
  <c r="J29" i="2"/>
  <c r="K29" i="2" s="1"/>
  <c r="J28" i="2"/>
  <c r="K28" i="2" s="1"/>
  <c r="J27" i="2"/>
  <c r="K27" i="2" s="1"/>
  <c r="J26" i="2"/>
  <c r="K26" i="2" s="1"/>
  <c r="J25" i="2"/>
  <c r="K25" i="2" s="1"/>
  <c r="J24" i="2"/>
  <c r="K24" i="2" s="1"/>
  <c r="J23" i="2"/>
  <c r="K23" i="2" s="1"/>
  <c r="J22" i="2"/>
  <c r="K22" i="2" s="1"/>
  <c r="J21" i="2"/>
  <c r="K21" i="2" s="1"/>
  <c r="J20" i="2"/>
  <c r="K20" i="2" s="1"/>
  <c r="J19" i="2"/>
  <c r="K19" i="2" s="1"/>
  <c r="J18" i="2"/>
  <c r="K18" i="2" s="1"/>
  <c r="J17" i="2"/>
  <c r="K17" i="2" s="1"/>
  <c r="J16" i="2"/>
  <c r="K16" i="2" s="1"/>
  <c r="J15" i="2"/>
  <c r="K15" i="2" s="1"/>
  <c r="J14" i="2"/>
  <c r="K14" i="2" s="1"/>
  <c r="J13" i="2"/>
  <c r="K13" i="2" s="1"/>
  <c r="J12" i="2"/>
  <c r="K12" i="2" s="1"/>
  <c r="J11" i="2"/>
  <c r="K11" i="2" s="1"/>
  <c r="J10" i="2"/>
  <c r="K10" i="2" s="1"/>
  <c r="J9" i="2"/>
  <c r="K9" i="2" s="1"/>
  <c r="J8" i="2"/>
  <c r="K8" i="2" s="1"/>
  <c r="J7" i="2"/>
  <c r="K7" i="2" s="1"/>
  <c r="J6" i="2"/>
  <c r="K6" i="2" s="1"/>
  <c r="J5" i="2"/>
  <c r="K5" i="2" s="1"/>
  <c r="AB37" i="1"/>
  <c r="Y37" i="1"/>
  <c r="AB36" i="1"/>
  <c r="Y36" i="1"/>
  <c r="AB35" i="1"/>
  <c r="Y35" i="1"/>
  <c r="AB34" i="1"/>
  <c r="Y34" i="1"/>
  <c r="AB33" i="1"/>
  <c r="Y33" i="1"/>
  <c r="AB32" i="1"/>
  <c r="Y32" i="1"/>
  <c r="AB31" i="1"/>
  <c r="Y31" i="1"/>
  <c r="AB30" i="1"/>
  <c r="Y30" i="1"/>
  <c r="AB29" i="1"/>
  <c r="Y29" i="1"/>
  <c r="AB28" i="1"/>
  <c r="Y28" i="1"/>
  <c r="AA27" i="1"/>
  <c r="AA38" i="1" s="1"/>
  <c r="Z27" i="1"/>
  <c r="Z38" i="1" s="1"/>
  <c r="AB38" i="1" s="1"/>
  <c r="X27" i="1"/>
  <c r="X38" i="1" s="1"/>
  <c r="W27" i="1"/>
  <c r="Y27" i="1" s="1"/>
  <c r="AB26" i="1"/>
  <c r="Y26" i="1"/>
  <c r="AB25" i="1"/>
  <c r="Y25" i="1"/>
  <c r="AB24" i="1"/>
  <c r="Y24" i="1"/>
  <c r="AB23" i="1"/>
  <c r="Y23" i="1"/>
  <c r="AB22" i="1"/>
  <c r="Y22" i="1"/>
  <c r="AB21" i="1"/>
  <c r="Y21" i="1"/>
  <c r="AB20" i="1"/>
  <c r="Y20" i="1"/>
  <c r="AB19" i="1"/>
  <c r="Y19" i="1"/>
  <c r="AB18" i="1"/>
  <c r="Y18" i="1"/>
  <c r="AB17" i="1"/>
  <c r="Y17" i="1"/>
  <c r="AB16" i="1"/>
  <c r="Y16" i="1"/>
  <c r="AB15" i="1"/>
  <c r="Y15" i="1"/>
  <c r="AB14" i="1"/>
  <c r="Y14" i="1"/>
  <c r="AB13" i="1"/>
  <c r="Y13" i="1"/>
  <c r="AB12" i="1"/>
  <c r="Y12" i="1"/>
  <c r="AB11" i="1"/>
  <c r="Y11" i="1"/>
  <c r="AB10" i="1"/>
  <c r="Y10" i="1"/>
  <c r="AB9" i="1"/>
  <c r="Y9" i="1"/>
  <c r="AB8" i="1"/>
  <c r="Y8" i="1"/>
  <c r="AB7" i="1"/>
  <c r="Y7" i="1"/>
  <c r="AB6" i="1"/>
  <c r="Y6" i="1"/>
  <c r="AB5" i="1"/>
  <c r="Y5" i="1"/>
  <c r="W38" i="1" l="1"/>
  <c r="Y38" i="1" s="1"/>
  <c r="AB27" i="1"/>
</calcChain>
</file>

<file path=xl/sharedStrings.xml><?xml version="1.0" encoding="utf-8"?>
<sst xmlns="http://schemas.openxmlformats.org/spreadsheetml/2006/main" count="282" uniqueCount="65">
  <si>
    <t>Angka Deforestasi Netto Indonesia Di Dalam Dan Di Luar Kawasan Hutan Tahun 2013-2022  (Ha/Th)</t>
  </si>
  <si>
    <t>Provinsi</t>
  </si>
  <si>
    <t>2013-2014</t>
  </si>
  <si>
    <t>2014-2015</t>
  </si>
  <si>
    <t>2015-2016</t>
  </si>
  <si>
    <t>2016-2017</t>
  </si>
  <si>
    <t>2017-2018</t>
  </si>
  <si>
    <t>2018-2019</t>
  </si>
  <si>
    <t>2019-2020</t>
  </si>
  <si>
    <t>2020-2021</t>
  </si>
  <si>
    <t>2021-2022</t>
  </si>
  <si>
    <t>Kawasan Hutan</t>
  </si>
  <si>
    <t>APL (Areal Penggunaan Lain) / Bukan Kawasan Hutan</t>
  </si>
  <si>
    <t>Total Deforestasi</t>
  </si>
  <si>
    <t>Aceh</t>
  </si>
  <si>
    <t>Sumatera Utara</t>
  </si>
  <si>
    <t>Sumatera Barat</t>
  </si>
  <si>
    <t>Riau</t>
  </si>
  <si>
    <t>Jambi</t>
  </si>
  <si>
    <t>Sumatera Selatan</t>
  </si>
  <si>
    <t>Bengkulu</t>
  </si>
  <si>
    <t>Lampung</t>
  </si>
  <si>
    <t>Kepulauan Bangka Belitung</t>
  </si>
  <si>
    <t>Kepulauan Riau</t>
  </si>
  <si>
    <t>DKI Jakarta</t>
  </si>
  <si>
    <t>-</t>
  </si>
  <si>
    <t>Jawa Barat</t>
  </si>
  <si>
    <t>Jawa Tengah</t>
  </si>
  <si>
    <t>DI Yogyakarta</t>
  </si>
  <si>
    <t>Jawa Timur</t>
  </si>
  <si>
    <t>Banten</t>
  </si>
  <si>
    <t>Bali</t>
  </si>
  <si>
    <t>Nusa Tenggara Barat</t>
  </si>
  <si>
    <t>Nusa Tenggara Timur</t>
  </si>
  <si>
    <t>Kalimantan Barat</t>
  </si>
  <si>
    <t>Kalimantan Tengah</t>
  </si>
  <si>
    <t>Kalimantan Selatan</t>
  </si>
  <si>
    <t xml:space="preserve">Kalimantan Timur dan Kalimantan Utara </t>
  </si>
  <si>
    <t>Sulawesi Utara</t>
  </si>
  <si>
    <t>Sulawesi Tengah</t>
  </si>
  <si>
    <t>Sulawesi Selatan</t>
  </si>
  <si>
    <t>Sulawesi Tenggara</t>
  </si>
  <si>
    <t>Gorontalo</t>
  </si>
  <si>
    <t>Sulawesi Barat</t>
  </si>
  <si>
    <t>Maluku</t>
  </si>
  <si>
    <t>Maluku Utara</t>
  </si>
  <si>
    <t>Papua Barat</t>
  </si>
  <si>
    <t>Papua</t>
  </si>
  <si>
    <t>INDONESIA</t>
  </si>
  <si>
    <t xml:space="preserve">Ket *: </t>
  </si>
  <si>
    <t>- Hutan  Tanaman berdasarkan penafsiran citra adalah  penutupan lahan  hutan yang merupakan hasil budidaya  manusia, meliputi seluruh  Hutan  Tanaman baik Hutan  Tanaman Industri/IUPHHK-HT maupun Hutan  Tanaman yang merupakan hasil reboisasi/penghijauan yang berada di dalam  maupun di luar kawasan hutan; terlihat  dari citra mempunyai pola tanam yang teratur pada  area datar, sedangkan untuk  daerah bergelombang terlihat  warna  citra yang berbeda dgn lingkungan sekitarnya. Deforestasi  pada  Hutan Tanaman di dalam  kawasan hutan KSA-KPA dan/atau HL , tidak diklasifikasikan sebagai  Hutan  Tanaman Industri/IUPHHK-HT</t>
  </si>
  <si>
    <t>- Deforesatasi Netto: perubahan/pengurangan luas penutupan lahan dengan kategori berhutan pada kurun waktu tertentu yang diperoleh dari perhitungan luas deforestasi bruto dikurangi dengan luas reforestasi. Angka deforestasi netto bernilai negatif artinya terjadi reforestasi  yang lebih besar dibandingkan deforestasi bruto.</t>
  </si>
  <si>
    <t xml:space="preserve">Sumber : </t>
  </si>
  <si>
    <t>Buku Deforestasi Indonesia Tahun 2013-2014, 2014-2015, 2015-2016, 2016-2017, 2018-2019, 2019-2020, 2020-2021, 2021-2022 Kementerian Lingkungan Hidup dan Kehutanan (KLHK) dan Buku Statistik KLHK 2018</t>
  </si>
  <si>
    <t>Tahun</t>
  </si>
  <si>
    <t>Total</t>
  </si>
  <si>
    <t>Kalimantan Timur dan Kalimantan Utara</t>
  </si>
  <si>
    <t>Rata - Rata</t>
  </si>
  <si>
    <t>Keterangan</t>
  </si>
  <si>
    <t>Standar Devisasi</t>
  </si>
  <si>
    <t>Column1</t>
  </si>
  <si>
    <t>Rendah</t>
  </si>
  <si>
    <t>Sedang</t>
  </si>
  <si>
    <t>Tinggi</t>
  </si>
  <si>
    <t>Keparahan Deforestasi per Provinsi di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</si>
</sst>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p&quot;* #,##0_-;\-&quot;Rp&quot;* #,##0_-;_-&quot;Rp&quot;* &quot;-&quot;_-;_-@_-"/>
    <numFmt numFmtId="41" formatCode="_-* #,##0_-;\-* #,##0_-;_-* &quot;-&quot;_-;_-@_-"/>
    <numFmt numFmtId="164" formatCode="#,##0.0"/>
    <numFmt numFmtId="165" formatCode="_(* #,##0.0_);_(* \(#,##0.0\);_(* &quot;-&quot;_);_(@_)"/>
  </numFmts>
  <fonts count="27" x14ac:knownFonts="1">
    <font>
      <sz val="11"/>
      <color theme="1"/>
      <name val="Calibri"/>
      <family val="2"/>
      <charset val="1"/>
      <scheme val="minor"/>
    </font>
    <font>
      <sz val="11"/>
      <color theme="1"/>
      <name val="Calibri"/>
      <family val="2"/>
      <charset val="1"/>
      <scheme val="minor"/>
    </font>
    <font>
      <b/>
      <sz val="11"/>
      <name val="Calibri"/>
      <family val="2"/>
      <scheme val="minor"/>
    </font>
    <font>
      <b/>
      <sz val="9"/>
      <color rgb="FF363435"/>
      <name val="Times New Roman"/>
      <family val="1"/>
    </font>
    <font>
      <b/>
      <sz val="9"/>
      <color theme="1"/>
      <name val="Calibri"/>
      <family val="2"/>
      <scheme val="minor"/>
    </font>
    <font>
      <sz val="9"/>
      <color theme="1"/>
      <name val="Calibri"/>
      <family val="2"/>
      <charset val="1"/>
      <scheme val="minor"/>
    </font>
    <font>
      <b/>
      <sz val="10"/>
      <color theme="0"/>
      <name val="Calibri"/>
      <family val="2"/>
      <scheme val="minor"/>
    </font>
    <font>
      <sz val="10"/>
      <color theme="1"/>
      <name val="Calibri"/>
      <family val="2"/>
      <scheme val="minor"/>
    </font>
    <font>
      <sz val="9"/>
      <color theme="1"/>
      <name val="Calibri"/>
      <family val="2"/>
      <scheme val="minor"/>
    </font>
    <font>
      <sz val="9"/>
      <name val="Calibri"/>
      <family val="2"/>
    </font>
    <font>
      <b/>
      <sz val="9"/>
      <name val="Calibri"/>
      <family val="2"/>
    </font>
    <font>
      <sz val="9"/>
      <color rgb="FF000000"/>
      <name val="Calibri"/>
      <family val="2"/>
      <scheme val="minor"/>
    </font>
    <font>
      <b/>
      <sz val="9"/>
      <color theme="1"/>
      <name val="Calibri"/>
      <family val="2"/>
      <charset val="1"/>
      <scheme val="minor"/>
    </font>
    <font>
      <b/>
      <sz val="11"/>
      <color rgb="FFFFFFFF"/>
      <name val="Calibri"/>
      <family val="2"/>
      <scheme val="minor"/>
    </font>
    <font>
      <sz val="8"/>
      <color theme="1"/>
      <name val="Calibri"/>
      <family val="2"/>
      <scheme val="minor"/>
    </font>
    <font>
      <b/>
      <sz val="8"/>
      <name val="Calibri"/>
      <family val="2"/>
    </font>
    <font>
      <sz val="8"/>
      <color rgb="FF000000"/>
      <name val="Calibri"/>
      <family val="2"/>
      <scheme val="minor"/>
    </font>
    <font>
      <b/>
      <sz val="8"/>
      <color theme="1"/>
      <name val="Calibri"/>
      <family val="2"/>
      <scheme val="minor"/>
    </font>
    <font>
      <b/>
      <sz val="8"/>
      <color theme="0"/>
      <name val="Calibri"/>
      <family val="2"/>
      <scheme val="minor"/>
    </font>
    <font>
      <b/>
      <sz val="8"/>
      <color rgb="FFFFFFFF"/>
      <name val="Calibri"/>
      <family val="2"/>
      <scheme val="minor"/>
    </font>
    <font>
      <b/>
      <sz val="7"/>
      <name val="Calibri"/>
      <family val="2"/>
    </font>
    <font>
      <b/>
      <sz val="7"/>
      <color theme="1"/>
      <name val="Calibri"/>
      <family val="2"/>
      <scheme val="minor"/>
    </font>
    <font>
      <sz val="9"/>
      <color theme="1"/>
      <name val="Aptos"/>
      <family val="2"/>
    </font>
    <font>
      <sz val="8"/>
      <color theme="1"/>
      <name val="Aptos"/>
      <family val="2"/>
    </font>
    <font>
      <b/>
      <sz val="8"/>
      <color theme="1"/>
      <name val="Aptos"/>
      <family val="2"/>
    </font>
    <font>
      <sz val="11"/>
      <color theme="0"/>
      <name val="Aptos"/>
      <family val="2"/>
    </font>
    <font>
      <b/>
      <sz val="9"/>
      <color theme="1"/>
      <name val="Aptos"/>
      <family val="2"/>
    </font>
  </fonts>
  <fills count="9">
    <fill>
      <patternFill patternType="none"/>
    </fill>
    <fill>
      <patternFill patternType="gray125"/>
    </fill>
    <fill>
      <patternFill patternType="solid">
        <fgColor rgb="FF002142"/>
        <bgColor indexed="64"/>
      </patternFill>
    </fill>
    <fill>
      <patternFill patternType="solid">
        <fgColor theme="0"/>
        <bgColor indexed="64"/>
      </patternFill>
    </fill>
    <fill>
      <patternFill patternType="solid">
        <fgColor rgb="FFEEEEEE"/>
        <bgColor indexed="64"/>
      </patternFill>
    </fill>
    <fill>
      <patternFill patternType="solid">
        <fgColor rgb="FF002060"/>
        <bgColor indexed="64"/>
      </patternFill>
    </fill>
    <fill>
      <patternFill patternType="solid">
        <fgColor rgb="FFFF5050"/>
        <bgColor indexed="64"/>
      </patternFill>
    </fill>
    <fill>
      <patternFill patternType="solid">
        <fgColor rgb="FFFFC000"/>
        <bgColor indexed="64"/>
      </patternFill>
    </fill>
    <fill>
      <patternFill patternType="solid">
        <fgColor rgb="FFCCFF66"/>
        <bgColor indexed="64"/>
      </patternFill>
    </fill>
  </fills>
  <borders count="1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theme="0"/>
      </bottom>
      <diagonal/>
    </border>
    <border>
      <left style="thin">
        <color indexed="64"/>
      </left>
      <right style="hair">
        <color theme="0" tint="-0.14996795556505021"/>
      </right>
      <top style="thin">
        <color indexed="64"/>
      </top>
      <bottom style="hair">
        <color theme="0" tint="-0.14996795556505021"/>
      </bottom>
      <diagonal/>
    </border>
    <border>
      <left style="hair">
        <color theme="0" tint="-0.14996795556505021"/>
      </left>
      <right style="hair">
        <color theme="0" tint="-0.14996795556505021"/>
      </right>
      <top style="thin">
        <color indexed="64"/>
      </top>
      <bottom style="hair">
        <color theme="0" tint="-0.14996795556505021"/>
      </bottom>
      <diagonal/>
    </border>
    <border>
      <left style="hair">
        <color theme="0" tint="-0.14996795556505021"/>
      </left>
      <right style="thin">
        <color indexed="64"/>
      </right>
      <top style="thin">
        <color indexed="64"/>
      </top>
      <bottom style="hair">
        <color theme="0" tint="-0.14996795556505021"/>
      </bottom>
      <diagonal/>
    </border>
    <border>
      <left style="thin">
        <color indexed="64"/>
      </left>
      <right style="thin">
        <color indexed="64"/>
      </right>
      <top style="thin">
        <color theme="0"/>
      </top>
      <bottom style="thin">
        <color theme="0"/>
      </bottom>
      <diagonal/>
    </border>
    <border>
      <left style="thin">
        <color indexed="64"/>
      </left>
      <right style="hair">
        <color theme="0" tint="-0.14996795556505021"/>
      </right>
      <top style="hair">
        <color theme="0" tint="-0.14996795556505021"/>
      </top>
      <bottom style="hair">
        <color theme="0" tint="-0.14996795556505021"/>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style="hair">
        <color theme="0" tint="-0.14996795556505021"/>
      </left>
      <right style="thin">
        <color indexed="64"/>
      </right>
      <top style="hair">
        <color theme="0" tint="-0.14996795556505021"/>
      </top>
      <bottom style="hair">
        <color theme="0" tint="-0.14996795556505021"/>
      </bottom>
      <diagonal/>
    </border>
    <border>
      <left style="thin">
        <color indexed="64"/>
      </left>
      <right style="thin">
        <color indexed="64"/>
      </right>
      <top style="thin">
        <color theme="0"/>
      </top>
      <bottom style="thin">
        <color indexed="64"/>
      </bottom>
      <diagonal/>
    </border>
    <border>
      <left style="thin">
        <color indexed="64"/>
      </left>
      <right style="hair">
        <color theme="0" tint="-0.14996795556505021"/>
      </right>
      <top style="hair">
        <color theme="0" tint="-0.14996795556505021"/>
      </top>
      <bottom style="thin">
        <color indexed="64"/>
      </bottom>
      <diagonal/>
    </border>
    <border>
      <left style="hair">
        <color theme="0" tint="-0.14996795556505021"/>
      </left>
      <right style="hair">
        <color theme="0" tint="-0.14996795556505021"/>
      </right>
      <top style="hair">
        <color theme="0" tint="-0.14996795556505021"/>
      </top>
      <bottom style="thin">
        <color indexed="64"/>
      </bottom>
      <diagonal/>
    </border>
    <border>
      <left style="hair">
        <color theme="0" tint="-0.14996795556505021"/>
      </left>
      <right style="thin">
        <color indexed="64"/>
      </right>
      <top style="hair">
        <color theme="0" tint="-0.14996795556505021"/>
      </top>
      <bottom style="thin">
        <color indexed="64"/>
      </bottom>
      <diagonal/>
    </border>
    <border>
      <left/>
      <right/>
      <top/>
      <bottom style="thin">
        <color indexed="64"/>
      </bottom>
      <diagonal/>
    </border>
  </borders>
  <cellStyleXfs count="3">
    <xf numFmtId="0" fontId="0" fillId="0" borderId="0"/>
    <xf numFmtId="41" fontId="1" fillId="0" borderId="0" applyFont="0" applyFill="0" applyBorder="0" applyAlignment="0" applyProtection="0"/>
    <xf numFmtId="42" fontId="1" fillId="0" borderId="0" applyFont="0" applyFill="0" applyBorder="0" applyAlignment="0" applyProtection="0"/>
  </cellStyleXfs>
  <cellXfs count="117">
    <xf numFmtId="0" fontId="0" fillId="0" borderId="0" xfId="0"/>
    <xf numFmtId="0" fontId="3" fillId="0" borderId="0" xfId="0" applyFont="1"/>
    <xf numFmtId="0" fontId="4" fillId="0" borderId="0" xfId="0" applyFont="1"/>
    <xf numFmtId="0" fontId="5" fillId="0" borderId="0" xfId="0" applyFont="1"/>
    <xf numFmtId="0" fontId="7" fillId="0" borderId="0" xfId="0" applyFont="1"/>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8" fillId="0" borderId="3" xfId="0" applyFont="1" applyBorder="1" applyAlignment="1">
      <alignment horizontal="left" vertical="center" indent="1"/>
    </xf>
    <xf numFmtId="164" fontId="9" fillId="3" borderId="4" xfId="0" applyNumberFormat="1" applyFont="1" applyFill="1" applyBorder="1" applyAlignment="1">
      <alignment horizontal="right" vertical="center" wrapText="1" indent="2"/>
    </xf>
    <xf numFmtId="164" fontId="9" fillId="3" borderId="5" xfId="0" applyNumberFormat="1" applyFont="1" applyFill="1" applyBorder="1" applyAlignment="1">
      <alignment horizontal="right" vertical="center" wrapText="1" indent="2"/>
    </xf>
    <xf numFmtId="164" fontId="10" fillId="3" borderId="6" xfId="0" applyNumberFormat="1" applyFont="1" applyFill="1" applyBorder="1" applyAlignment="1">
      <alignment horizontal="right" vertical="center" wrapText="1" indent="2"/>
    </xf>
    <xf numFmtId="164" fontId="9" fillId="3" borderId="4" xfId="1" applyNumberFormat="1" applyFont="1" applyFill="1" applyBorder="1" applyAlignment="1">
      <alignment horizontal="right" vertical="center" wrapText="1" indent="2"/>
    </xf>
    <xf numFmtId="164" fontId="9" fillId="3" borderId="5" xfId="1" applyNumberFormat="1" applyFont="1" applyFill="1" applyBorder="1" applyAlignment="1">
      <alignment horizontal="right" vertical="center" wrapText="1" indent="2"/>
    </xf>
    <xf numFmtId="164" fontId="10" fillId="3" borderId="6" xfId="1" applyNumberFormat="1" applyFont="1" applyFill="1" applyBorder="1" applyAlignment="1">
      <alignment horizontal="right" vertical="center" wrapText="1" indent="2"/>
    </xf>
    <xf numFmtId="0" fontId="11" fillId="4" borderId="7" xfId="0" applyFont="1" applyFill="1" applyBorder="1" applyAlignment="1">
      <alignment horizontal="left" indent="1"/>
    </xf>
    <xf numFmtId="164" fontId="9" fillId="4" borderId="8" xfId="0" applyNumberFormat="1" applyFont="1" applyFill="1" applyBorder="1" applyAlignment="1">
      <alignment horizontal="right" vertical="center" wrapText="1" indent="2"/>
    </xf>
    <xf numFmtId="164" fontId="9" fillId="4" borderId="9" xfId="0" applyNumberFormat="1" applyFont="1" applyFill="1" applyBorder="1" applyAlignment="1">
      <alignment horizontal="right" vertical="center" wrapText="1" indent="2"/>
    </xf>
    <xf numFmtId="164" fontId="10" fillId="4" borderId="10" xfId="0" applyNumberFormat="1" applyFont="1" applyFill="1" applyBorder="1" applyAlignment="1">
      <alignment horizontal="right" vertical="center" wrapText="1" indent="2"/>
    </xf>
    <xf numFmtId="164" fontId="9" fillId="4" borderId="8" xfId="1" applyNumberFormat="1" applyFont="1" applyFill="1" applyBorder="1" applyAlignment="1">
      <alignment horizontal="right" vertical="center" wrapText="1" indent="2"/>
    </xf>
    <xf numFmtId="164" fontId="9" fillId="4" borderId="9" xfId="1" applyNumberFormat="1" applyFont="1" applyFill="1" applyBorder="1" applyAlignment="1">
      <alignment horizontal="right" vertical="center" wrapText="1" indent="2"/>
    </xf>
    <xf numFmtId="164" fontId="10" fillId="4" borderId="10" xfId="1" applyNumberFormat="1" applyFont="1" applyFill="1" applyBorder="1" applyAlignment="1">
      <alignment horizontal="right" vertical="center" wrapText="1" indent="2"/>
    </xf>
    <xf numFmtId="0" fontId="11" fillId="0" borderId="7" xfId="0" applyFont="1" applyBorder="1" applyAlignment="1">
      <alignment horizontal="left" indent="1"/>
    </xf>
    <xf numFmtId="164" fontId="9" fillId="3" borderId="8" xfId="0" applyNumberFormat="1" applyFont="1" applyFill="1" applyBorder="1" applyAlignment="1">
      <alignment horizontal="right" vertical="center" wrapText="1" indent="2"/>
    </xf>
    <xf numFmtId="164" fontId="9" fillId="3" borderId="9" xfId="0" applyNumberFormat="1" applyFont="1" applyFill="1" applyBorder="1" applyAlignment="1">
      <alignment horizontal="right" vertical="center" wrapText="1" indent="2"/>
    </xf>
    <xf numFmtId="164" fontId="10" fillId="3" borderId="10" xfId="0" applyNumberFormat="1" applyFont="1" applyFill="1" applyBorder="1" applyAlignment="1">
      <alignment horizontal="right" vertical="center" wrapText="1" indent="2"/>
    </xf>
    <xf numFmtId="164" fontId="8" fillId="3" borderId="8" xfId="1" applyNumberFormat="1" applyFont="1" applyFill="1" applyBorder="1" applyAlignment="1">
      <alignment horizontal="right" indent="2"/>
    </xf>
    <xf numFmtId="164" fontId="8" fillId="3" borderId="9" xfId="1" applyNumberFormat="1" applyFont="1" applyFill="1" applyBorder="1" applyAlignment="1">
      <alignment horizontal="right" indent="2"/>
    </xf>
    <xf numFmtId="164" fontId="4" fillId="3" borderId="10" xfId="1" applyNumberFormat="1" applyFont="1" applyFill="1" applyBorder="1" applyAlignment="1">
      <alignment horizontal="right" indent="2"/>
    </xf>
    <xf numFmtId="164" fontId="9" fillId="3" borderId="8" xfId="1" applyNumberFormat="1" applyFont="1" applyFill="1" applyBorder="1" applyAlignment="1">
      <alignment horizontal="right" vertical="center" wrapText="1" indent="2"/>
    </xf>
    <xf numFmtId="164" fontId="9" fillId="3" borderId="9" xfId="1" applyNumberFormat="1" applyFont="1" applyFill="1" applyBorder="1" applyAlignment="1">
      <alignment horizontal="right" vertical="center" wrapText="1" indent="2"/>
    </xf>
    <xf numFmtId="164" fontId="10" fillId="3" borderId="10" xfId="1" applyNumberFormat="1" applyFont="1" applyFill="1" applyBorder="1" applyAlignment="1">
      <alignment horizontal="right" vertical="center" wrapText="1" indent="2"/>
    </xf>
    <xf numFmtId="0" fontId="8" fillId="4" borderId="7" xfId="0" applyFont="1" applyFill="1" applyBorder="1" applyAlignment="1">
      <alignment horizontal="left" vertical="center" indent="1"/>
    </xf>
    <xf numFmtId="0" fontId="8" fillId="4" borderId="7" xfId="0" applyFont="1" applyFill="1" applyBorder="1" applyAlignment="1">
      <alignment horizontal="left" indent="1"/>
    </xf>
    <xf numFmtId="0" fontId="8" fillId="0" borderId="7" xfId="0" applyFont="1" applyBorder="1" applyAlignment="1">
      <alignment horizontal="left" vertical="center" wrapText="1" indent="1"/>
    </xf>
    <xf numFmtId="0" fontId="4" fillId="4" borderId="11" xfId="0" applyFont="1" applyFill="1" applyBorder="1" applyAlignment="1">
      <alignment horizontal="left" vertical="center" indent="1"/>
    </xf>
    <xf numFmtId="164" fontId="4" fillId="4" borderId="12" xfId="0" applyNumberFormat="1" applyFont="1" applyFill="1" applyBorder="1" applyAlignment="1">
      <alignment horizontal="right" vertical="center" indent="2"/>
    </xf>
    <xf numFmtId="164" fontId="4" fillId="4" borderId="13" xfId="0" applyNumberFormat="1" applyFont="1" applyFill="1" applyBorder="1" applyAlignment="1">
      <alignment horizontal="right" vertical="center" indent="2"/>
    </xf>
    <xf numFmtId="164" fontId="4" fillId="4" borderId="14" xfId="0" applyNumberFormat="1" applyFont="1" applyFill="1" applyBorder="1" applyAlignment="1">
      <alignment horizontal="right" vertical="center" indent="2"/>
    </xf>
    <xf numFmtId="164" fontId="4" fillId="4" borderId="12" xfId="1" applyNumberFormat="1" applyFont="1" applyFill="1" applyBorder="1" applyAlignment="1">
      <alignment horizontal="right" vertical="center" indent="2"/>
    </xf>
    <xf numFmtId="164" fontId="4" fillId="4" borderId="13" xfId="1" applyNumberFormat="1" applyFont="1" applyFill="1" applyBorder="1" applyAlignment="1">
      <alignment horizontal="right" vertical="center" indent="2"/>
    </xf>
    <xf numFmtId="164" fontId="4" fillId="4" borderId="14" xfId="1" applyNumberFormat="1" applyFont="1" applyFill="1" applyBorder="1" applyAlignment="1">
      <alignment horizontal="right" vertical="center" indent="2"/>
    </xf>
    <xf numFmtId="0" fontId="4" fillId="0" borderId="0" xfId="0" applyFont="1" applyAlignment="1">
      <alignment vertical="center"/>
    </xf>
    <xf numFmtId="4" fontId="4" fillId="0" borderId="0" xfId="0" applyNumberFormat="1" applyFont="1" applyAlignment="1">
      <alignment vertical="center"/>
    </xf>
    <xf numFmtId="165" fontId="4" fillId="0" borderId="0" xfId="0" applyNumberFormat="1" applyFont="1" applyAlignment="1">
      <alignment vertical="center"/>
    </xf>
    <xf numFmtId="0" fontId="8" fillId="0" borderId="0" xfId="0" applyFont="1" applyAlignment="1">
      <alignment horizontal="right" vertical="top"/>
    </xf>
    <xf numFmtId="0" fontId="8" fillId="0" borderId="0" xfId="0" applyFont="1" applyAlignment="1">
      <alignment horizontal="left" vertical="center" wrapText="1"/>
    </xf>
    <xf numFmtId="0" fontId="11" fillId="0" borderId="0" xfId="0" applyFont="1" applyAlignment="1">
      <alignment horizontal="right" vertical="top"/>
    </xf>
    <xf numFmtId="0" fontId="5" fillId="0" borderId="0" xfId="0" applyFont="1" applyAlignment="1">
      <alignment vertical="top" wrapText="1"/>
    </xf>
    <xf numFmtId="0" fontId="12" fillId="0" borderId="0" xfId="0" applyFont="1"/>
    <xf numFmtId="0" fontId="6" fillId="5" borderId="0" xfId="0" applyFont="1" applyFill="1" applyAlignment="1">
      <alignment vertical="center"/>
    </xf>
    <xf numFmtId="0" fontId="6" fillId="5" borderId="15" xfId="0" applyFont="1" applyFill="1" applyBorder="1" applyAlignment="1">
      <alignment vertical="center"/>
    </xf>
    <xf numFmtId="0" fontId="13" fillId="5" borderId="0" xfId="0" applyFont="1" applyFill="1" applyAlignment="1">
      <alignment horizontal="right" indent="1"/>
    </xf>
    <xf numFmtId="0" fontId="14" fillId="0" borderId="3" xfId="0" applyFont="1" applyBorder="1" applyAlignment="1">
      <alignment horizontal="left" vertical="center" indent="1"/>
    </xf>
    <xf numFmtId="0" fontId="16" fillId="4" borderId="7" xfId="0" applyFont="1" applyFill="1" applyBorder="1" applyAlignment="1">
      <alignment horizontal="left" indent="1"/>
    </xf>
    <xf numFmtId="0" fontId="16" fillId="0" borderId="7" xfId="0" applyFont="1" applyBorder="1" applyAlignment="1">
      <alignment horizontal="left" indent="1"/>
    </xf>
    <xf numFmtId="0" fontId="14" fillId="4" borderId="7" xfId="0" applyFont="1" applyFill="1" applyBorder="1" applyAlignment="1">
      <alignment horizontal="left" vertical="center" indent="1"/>
    </xf>
    <xf numFmtId="0" fontId="14" fillId="4" borderId="7" xfId="0" applyFont="1" applyFill="1" applyBorder="1" applyAlignment="1">
      <alignment horizontal="left" indent="1"/>
    </xf>
    <xf numFmtId="0" fontId="14" fillId="0" borderId="7" xfId="0" applyFont="1" applyBorder="1" applyAlignment="1">
      <alignment horizontal="left" vertical="center" wrapText="1" indent="1"/>
    </xf>
    <xf numFmtId="0" fontId="17" fillId="4" borderId="11" xfId="0" applyFont="1" applyFill="1" applyBorder="1" applyAlignment="1">
      <alignment horizontal="left" vertical="center" indent="1"/>
    </xf>
    <xf numFmtId="0" fontId="15" fillId="3" borderId="6" xfId="0" applyFont="1" applyFill="1" applyBorder="1" applyAlignment="1">
      <alignment horizontal="right" wrapText="1" indent="1"/>
    </xf>
    <xf numFmtId="0" fontId="15" fillId="3" borderId="6" xfId="1" applyNumberFormat="1" applyFont="1" applyFill="1" applyBorder="1" applyAlignment="1">
      <alignment horizontal="right" wrapText="1" indent="1"/>
    </xf>
    <xf numFmtId="0" fontId="15" fillId="4" borderId="10" xfId="0" applyFont="1" applyFill="1" applyBorder="1" applyAlignment="1">
      <alignment horizontal="right" wrapText="1" indent="1"/>
    </xf>
    <xf numFmtId="0" fontId="15" fillId="4" borderId="10" xfId="1" applyNumberFormat="1" applyFont="1" applyFill="1" applyBorder="1" applyAlignment="1">
      <alignment horizontal="right" wrapText="1" indent="1"/>
    </xf>
    <xf numFmtId="0" fontId="15" fillId="3" borderId="10" xfId="0" applyFont="1" applyFill="1" applyBorder="1" applyAlignment="1">
      <alignment horizontal="right" wrapText="1" indent="1"/>
    </xf>
    <xf numFmtId="0" fontId="17" fillId="3" borderId="10" xfId="1" applyNumberFormat="1" applyFont="1" applyFill="1" applyBorder="1" applyAlignment="1">
      <alignment horizontal="right" indent="1"/>
    </xf>
    <xf numFmtId="0" fontId="15" fillId="3" borderId="10" xfId="1" applyNumberFormat="1" applyFont="1" applyFill="1" applyBorder="1" applyAlignment="1">
      <alignment horizontal="right" wrapText="1" indent="1"/>
    </xf>
    <xf numFmtId="0" fontId="17" fillId="4" borderId="14" xfId="0" applyFont="1" applyFill="1" applyBorder="1" applyAlignment="1">
      <alignment horizontal="right" indent="1"/>
    </xf>
    <xf numFmtId="0" fontId="17" fillId="4" borderId="14" xfId="1" applyNumberFormat="1" applyFont="1" applyFill="1" applyBorder="1" applyAlignment="1">
      <alignment horizontal="right" indent="1"/>
    </xf>
    <xf numFmtId="0" fontId="14" fillId="0" borderId="0" xfId="0" applyFont="1"/>
    <xf numFmtId="0" fontId="19" fillId="5" borderId="0" xfId="0" applyFont="1" applyFill="1" applyAlignment="1">
      <alignment horizontal="right" indent="1"/>
    </xf>
    <xf numFmtId="2" fontId="20" fillId="3" borderId="6" xfId="0" applyNumberFormat="1" applyFont="1" applyFill="1" applyBorder="1" applyAlignment="1">
      <alignment horizontal="right" wrapText="1" indent="1"/>
    </xf>
    <xf numFmtId="2" fontId="20" fillId="3" borderId="6" xfId="1" applyNumberFormat="1" applyFont="1" applyFill="1" applyBorder="1" applyAlignment="1">
      <alignment horizontal="right" wrapText="1" indent="1"/>
    </xf>
    <xf numFmtId="164" fontId="20" fillId="3" borderId="6" xfId="1" applyNumberFormat="1" applyFont="1" applyFill="1" applyBorder="1" applyAlignment="1">
      <alignment horizontal="right" wrapText="1" indent="1"/>
    </xf>
    <xf numFmtId="2" fontId="20" fillId="4" borderId="10" xfId="0" applyNumberFormat="1" applyFont="1" applyFill="1" applyBorder="1" applyAlignment="1">
      <alignment horizontal="right" wrapText="1" indent="1"/>
    </xf>
    <xf numFmtId="2" fontId="20" fillId="4" borderId="10" xfId="1" applyNumberFormat="1" applyFont="1" applyFill="1" applyBorder="1" applyAlignment="1">
      <alignment horizontal="right" wrapText="1" indent="1"/>
    </xf>
    <xf numFmtId="2" fontId="20" fillId="3" borderId="10" xfId="0" applyNumberFormat="1" applyFont="1" applyFill="1" applyBorder="1" applyAlignment="1">
      <alignment horizontal="right" wrapText="1" indent="1"/>
    </xf>
    <xf numFmtId="2" fontId="21" fillId="3" borderId="10" xfId="1" applyNumberFormat="1" applyFont="1" applyFill="1" applyBorder="1" applyAlignment="1">
      <alignment horizontal="right" indent="1"/>
    </xf>
    <xf numFmtId="2" fontId="20" fillId="3" borderId="10" xfId="1" applyNumberFormat="1" applyFont="1" applyFill="1" applyBorder="1" applyAlignment="1">
      <alignment horizontal="right" wrapText="1" indent="1"/>
    </xf>
    <xf numFmtId="2" fontId="21" fillId="4" borderId="14" xfId="0" applyNumberFormat="1" applyFont="1" applyFill="1" applyBorder="1" applyAlignment="1">
      <alignment horizontal="right" indent="1"/>
    </xf>
    <xf numFmtId="2" fontId="21" fillId="4" borderId="14" xfId="1" applyNumberFormat="1" applyFont="1" applyFill="1" applyBorder="1" applyAlignment="1">
      <alignment horizontal="right" indent="1"/>
    </xf>
    <xf numFmtId="0" fontId="19" fillId="5" borderId="0" xfId="0" applyFont="1" applyFill="1" applyAlignment="1">
      <alignment horizontal="right" wrapText="1"/>
    </xf>
    <xf numFmtId="0" fontId="14" fillId="0" borderId="3" xfId="0" applyFont="1" applyBorder="1" applyAlignment="1">
      <alignment horizontal="left" vertical="center" wrapText="1"/>
    </xf>
    <xf numFmtId="0" fontId="16" fillId="4" borderId="7" xfId="0" applyFont="1" applyFill="1" applyBorder="1" applyAlignment="1">
      <alignment horizontal="left" wrapText="1"/>
    </xf>
    <xf numFmtId="0" fontId="16" fillId="0" borderId="7" xfId="0" applyFont="1" applyBorder="1" applyAlignment="1">
      <alignment horizontal="left" wrapText="1"/>
    </xf>
    <xf numFmtId="0" fontId="14" fillId="4" borderId="7" xfId="0" applyFont="1" applyFill="1" applyBorder="1" applyAlignment="1">
      <alignment horizontal="left" vertical="center" wrapText="1"/>
    </xf>
    <xf numFmtId="0" fontId="14" fillId="4" borderId="7" xfId="0" applyFont="1" applyFill="1" applyBorder="1" applyAlignment="1">
      <alignment horizontal="left" wrapText="1"/>
    </xf>
    <xf numFmtId="0" fontId="14" fillId="0" borderId="7" xfId="0" applyFont="1" applyBorder="1" applyAlignment="1">
      <alignment horizontal="left" vertical="center" wrapText="1"/>
    </xf>
    <xf numFmtId="0" fontId="17" fillId="4" borderId="11" xfId="0" applyFont="1" applyFill="1" applyBorder="1" applyAlignment="1">
      <alignment horizontal="left" vertical="center" wrapText="1"/>
    </xf>
    <xf numFmtId="2" fontId="21" fillId="3" borderId="10" xfId="1" applyNumberFormat="1" applyFont="1" applyFill="1" applyBorder="1" applyAlignment="1">
      <alignment horizontal="right" wrapText="1" indent="1"/>
    </xf>
    <xf numFmtId="2" fontId="21" fillId="4" borderId="14" xfId="0" applyNumberFormat="1" applyFont="1" applyFill="1" applyBorder="1" applyAlignment="1">
      <alignment horizontal="right" wrapText="1" indent="1"/>
    </xf>
    <xf numFmtId="2" fontId="21" fillId="4" borderId="14" xfId="1" applyNumberFormat="1" applyFont="1" applyFill="1" applyBorder="1" applyAlignment="1">
      <alignment horizontal="right" wrapText="1" indent="1"/>
    </xf>
    <xf numFmtId="0" fontId="22" fillId="0" borderId="0" xfId="0" applyFont="1"/>
    <xf numFmtId="0" fontId="24" fillId="0" borderId="0" xfId="0" applyFont="1"/>
    <xf numFmtId="0" fontId="25" fillId="5" borderId="0" xfId="0" applyFont="1" applyFill="1" applyAlignment="1">
      <alignment vertical="center"/>
    </xf>
    <xf numFmtId="0" fontId="26" fillId="0" borderId="0" xfId="0" applyFont="1"/>
    <xf numFmtId="2" fontId="23" fillId="0" borderId="0" xfId="0" applyNumberFormat="1" applyFont="1"/>
    <xf numFmtId="2" fontId="24" fillId="0" borderId="0" xfId="0" applyNumberFormat="1" applyFont="1"/>
    <xf numFmtId="0" fontId="25" fillId="5" borderId="0" xfId="0" applyFont="1" applyFill="1" applyAlignment="1">
      <alignment horizontal="center" vertical="center" wrapText="1"/>
    </xf>
    <xf numFmtId="0" fontId="24" fillId="6" borderId="0" xfId="0" applyFont="1" applyFill="1" applyAlignment="1">
      <alignment horizontal="center"/>
    </xf>
    <xf numFmtId="0" fontId="24" fillId="8" borderId="0" xfId="0" applyFont="1" applyFill="1" applyAlignment="1">
      <alignment horizontal="center"/>
    </xf>
    <xf numFmtId="0" fontId="24" fillId="7" borderId="0" xfId="0" applyFont="1" applyFill="1" applyAlignment="1">
      <alignment horizontal="center"/>
    </xf>
    <xf numFmtId="42" fontId="6" fillId="2" borderId="1" xfId="2" applyFont="1" applyFill="1" applyBorder="1" applyAlignment="1">
      <alignment horizontal="center" vertical="center"/>
    </xf>
    <xf numFmtId="0" fontId="8" fillId="0" borderId="0" xfId="0" quotePrefix="1" applyFont="1" applyAlignment="1">
      <alignment horizontal="left" vertical="center" wrapText="1"/>
    </xf>
    <xf numFmtId="0" fontId="5" fillId="0" borderId="0" xfId="0" applyFont="1" applyAlignment="1">
      <alignment vertical="top" wrapText="1"/>
    </xf>
    <xf numFmtId="0" fontId="2" fillId="0" borderId="0" xfId="0" applyFont="1"/>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19" fillId="5" borderId="0" xfId="0" applyFont="1" applyFill="1" applyAlignment="1">
      <alignment horizontal="center"/>
    </xf>
    <xf numFmtId="0" fontId="18" fillId="5" borderId="0" xfId="0" applyFont="1" applyFill="1" applyAlignment="1">
      <alignment horizontal="center" vertical="center"/>
    </xf>
    <xf numFmtId="0" fontId="18" fillId="5" borderId="15" xfId="0" applyFont="1" applyFill="1" applyBorder="1" applyAlignment="1">
      <alignment horizontal="center" vertical="center"/>
    </xf>
    <xf numFmtId="0" fontId="18" fillId="5" borderId="0" xfId="0" applyFont="1" applyFill="1" applyAlignment="1">
      <alignment horizontal="center" vertical="center" wrapText="1"/>
    </xf>
    <xf numFmtId="0" fontId="18" fillId="5" borderId="15" xfId="0" applyFont="1" applyFill="1" applyBorder="1" applyAlignment="1">
      <alignment horizontal="center" vertical="center" wrapText="1"/>
    </xf>
    <xf numFmtId="0" fontId="19" fillId="5" borderId="0" xfId="0" applyFont="1" applyFill="1" applyAlignment="1">
      <alignment horizontal="center" wrapText="1"/>
    </xf>
    <xf numFmtId="0" fontId="13" fillId="5" borderId="0" xfId="0" applyFont="1" applyFill="1" applyAlignment="1">
      <alignment horizontal="center"/>
    </xf>
    <xf numFmtId="2" fontId="0" fillId="0" borderId="0" xfId="0" applyNumberFormat="1"/>
    <xf numFmtId="0" fontId="25" fillId="5" borderId="0" xfId="0" applyFont="1" applyFill="1" applyAlignment="1">
      <alignment horizontal="center" vertical="center"/>
    </xf>
    <xf numFmtId="0" fontId="0" fillId="0" borderId="0" xfId="0" applyAlignment="1">
      <alignment horizontal="center" wrapText="1"/>
    </xf>
  </cellXfs>
  <cellStyles count="3">
    <cellStyle name="Comma [0]" xfId="1" builtinId="6"/>
    <cellStyle name="Currency [0]" xfId="2" builtinId="7"/>
    <cellStyle name="Normal" xfId="0" builtinId="0"/>
  </cellStyles>
  <dxfs count="8">
    <dxf>
      <font>
        <b/>
        <i val="0"/>
        <strike val="0"/>
        <condense val="0"/>
        <extend val="0"/>
        <outline val="0"/>
        <shadow val="0"/>
        <u val="none"/>
        <vertAlign val="baseline"/>
        <sz val="8"/>
        <color theme="1"/>
        <name val="Aptos"/>
        <family val="2"/>
        <scheme val="none"/>
      </font>
    </dxf>
    <dxf>
      <font>
        <b/>
        <i val="0"/>
        <strike val="0"/>
        <condense val="0"/>
        <extend val="0"/>
        <outline val="0"/>
        <shadow val="0"/>
        <u val="none"/>
        <vertAlign val="baseline"/>
        <sz val="8"/>
        <color theme="1"/>
        <name val="Aptos"/>
        <family val="2"/>
        <scheme val="none"/>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8"/>
        <color theme="1"/>
        <name val="Aptos"/>
        <family val="2"/>
        <scheme val="none"/>
      </font>
      <numFmt numFmtId="2" formatCode="0.00"/>
    </dxf>
    <dxf>
      <font>
        <b/>
        <i val="0"/>
        <strike val="0"/>
        <condense val="0"/>
        <extend val="0"/>
        <outline val="0"/>
        <shadow val="0"/>
        <u val="none"/>
        <vertAlign val="baseline"/>
        <sz val="8"/>
        <color theme="1"/>
        <name val="Aptos"/>
        <family val="2"/>
        <scheme val="none"/>
      </font>
      <numFmt numFmtId="2" formatCode="0.00"/>
    </dxf>
    <dxf>
      <font>
        <b/>
        <i val="0"/>
        <strike val="0"/>
        <condense val="0"/>
        <extend val="0"/>
        <outline val="0"/>
        <shadow val="0"/>
        <u val="none"/>
        <vertAlign val="baseline"/>
        <sz val="8"/>
        <color theme="1"/>
        <name val="Aptos"/>
        <family val="2"/>
        <scheme val="none"/>
      </font>
    </dxf>
    <dxf>
      <font>
        <b val="0"/>
        <i val="0"/>
        <strike val="0"/>
        <condense val="0"/>
        <extend val="0"/>
        <outline val="0"/>
        <shadow val="0"/>
        <u val="none"/>
        <vertAlign val="baseline"/>
        <sz val="9"/>
        <color theme="1"/>
        <name val="Aptos"/>
        <family val="2"/>
        <scheme val="none"/>
      </font>
    </dxf>
    <dxf>
      <font>
        <b/>
        <i val="0"/>
        <strike val="0"/>
        <condense val="0"/>
        <extend val="0"/>
        <outline val="0"/>
        <shadow val="0"/>
        <u val="none"/>
        <vertAlign val="baseline"/>
        <sz val="8"/>
        <color theme="1"/>
        <name val="Aptos"/>
        <family val="2"/>
        <scheme val="none"/>
      </font>
    </dxf>
    <dxf>
      <font>
        <b val="0"/>
        <i val="0"/>
        <strike val="0"/>
        <condense val="0"/>
        <extend val="0"/>
        <outline val="0"/>
        <shadow val="0"/>
        <u val="none"/>
        <vertAlign val="baseline"/>
        <sz val="11"/>
        <color theme="0"/>
        <name val="Aptos"/>
        <family val="2"/>
        <scheme val="none"/>
      </font>
      <fill>
        <patternFill patternType="solid">
          <fgColor indexed="64"/>
          <bgColor rgb="FF002060"/>
        </patternFill>
      </fill>
      <alignment horizontal="center" vertical="center" textRotation="0" wrapText="0" indent="0" justifyLastLine="0" shrinkToFit="0" readingOrder="0"/>
    </dxf>
  </dxfs>
  <tableStyles count="0" defaultTableStyle="TableStyleMedium2" defaultPivotStyle="PivotStyleLight16"/>
  <colors>
    <mruColors>
      <color rgb="FFFF505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39722903489523"/>
          <c:y val="2.7777956326887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[1]Sheet1!$A$5</c:f>
              <c:strCache>
                <c:ptCount val="1"/>
                <c:pt idx="0">
                  <c:v>Aceh</c:v>
                </c:pt>
              </c:strCache>
            </c:strRef>
          </c:tx>
          <c:spPr>
            <a:ln w="28575" cap="sq">
              <a:solidFill>
                <a:srgbClr val="008000"/>
              </a:solidFill>
              <a:round/>
            </a:ln>
            <a:effectLst/>
          </c:spPr>
          <c:marker>
            <c:symbol val="circle"/>
            <c:size val="5"/>
            <c:spPr>
              <a:solidFill>
                <a:srgbClr val="336600"/>
              </a:solidFill>
              <a:ln w="9525">
                <a:noFill/>
              </a:ln>
              <a:effectLst/>
            </c:spPr>
          </c:marker>
          <c:cat>
            <c:numRef>
              <c:f>[1]Sheet1!$B$4:$J$4</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[1]Sheet1!$B$5:$J$5</c:f>
              <c:numCache>
                <c:formatCode>General</c:formatCode>
                <c:ptCount val="9"/>
                <c:pt idx="0">
                  <c:v>7648.1</c:v>
                </c:pt>
                <c:pt idx="1">
                  <c:v>3231.5</c:v>
                </c:pt>
                <c:pt idx="2">
                  <c:v>23071.599999999999</c:v>
                </c:pt>
                <c:pt idx="3">
                  <c:v>15515.7</c:v>
                </c:pt>
                <c:pt idx="4">
                  <c:v>7502.2</c:v>
                </c:pt>
                <c:pt idx="5">
                  <c:v>11608</c:v>
                </c:pt>
                <c:pt idx="6">
                  <c:v>1917.9</c:v>
                </c:pt>
                <c:pt idx="7">
                  <c:v>2998.8</c:v>
                </c:pt>
                <c:pt idx="8">
                  <c:v>4916.7000000000007</c:v>
                </c:pt>
              </c:numCache>
            </c:numRef>
          </c:val>
          <c:smooth val="0"/>
          <c:extLst>
            <c:ext xmlns:c16="http://schemas.microsoft.com/office/drawing/2014/chart" uri="{C3380CC4-5D6E-409C-BE32-E72D297353CC}">
              <c16:uniqueId val="{00000000-1937-4EB3-BD44-D0F564697FD2}"/>
            </c:ext>
          </c:extLst>
        </c:ser>
        <c:dLbls>
          <c:showLegendKey val="0"/>
          <c:showVal val="0"/>
          <c:showCatName val="0"/>
          <c:showSerName val="0"/>
          <c:showPercent val="0"/>
          <c:showBubbleSize val="0"/>
        </c:dLbls>
        <c:marker val="1"/>
        <c:smooth val="0"/>
        <c:axId val="529109096"/>
        <c:axId val="1"/>
      </c:lineChart>
      <c:catAx>
        <c:axId val="52910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solidFill>
                      <a:schemeClr val="tx1">
                        <a:lumMod val="85000"/>
                        <a:lumOff val="15000"/>
                      </a:schemeClr>
                    </a:solidFill>
                    <a:latin typeface="Source Sans Pro" panose="020B0503030403020204" pitchFamily="34" charset="0"/>
                    <a:ea typeface="Source Sans Pro" panose="020B0503030403020204" pitchFamily="34" charset="0"/>
                  </a:rPr>
                  <a:t>Tahun</a:t>
                </a:r>
                <a:endParaRPr lang="en-ID">
                  <a:solidFill>
                    <a:schemeClr val="tx1">
                      <a:lumMod val="85000"/>
                      <a:lumOff val="15000"/>
                    </a:schemeClr>
                  </a:solidFill>
                  <a:latin typeface="Source Sans Pro" panose="020B0503030403020204" pitchFamily="34" charset="0"/>
                  <a:ea typeface="Source Sans Pro" panose="020B0503030403020204" pitchFamily="34" charset="0"/>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ource Sans Pro" panose="020B05030304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Source Sans Pro" panose="020B0503030403020204" pitchFamily="34" charset="0"/>
                    <a:ea typeface="Source Sans Pro" panose="020B0503030403020204" pitchFamily="34" charset="0"/>
                    <a:cs typeface="+mn-cs"/>
                  </a:defRPr>
                </a:pPr>
                <a:r>
                  <a:rPr lang="id-ID">
                    <a:solidFill>
                      <a:schemeClr val="tx1"/>
                    </a:solidFill>
                    <a:latin typeface="Source Sans Pro" panose="020B0503030403020204" pitchFamily="34" charset="0"/>
                    <a:ea typeface="Source Sans Pro" panose="020B0503030403020204" pitchFamily="34" charset="0"/>
                  </a:rPr>
                  <a:t>Luas Deforestasi (Ha)</a:t>
                </a:r>
                <a:endParaRPr lang="en-ID">
                  <a:solidFill>
                    <a:schemeClr val="tx1"/>
                  </a:solidFill>
                  <a:latin typeface="Source Sans Pro" panose="020B0503030403020204" pitchFamily="34" charset="0"/>
                  <a:ea typeface="Source Sans Pro" panose="020B0503030403020204" pitchFamily="34" charset="0"/>
                </a:endParaRP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6600"/>
                </a:solidFill>
                <a:latin typeface="Source Sans Pro" panose="020B0503030403020204" pitchFamily="34" charset="0"/>
                <a:ea typeface="Source Sans Pro" panose="020B0503030403020204" pitchFamily="34" charset="0"/>
                <a:cs typeface="Segoe UI" panose="020B0502040204020203" pitchFamily="34" charset="0"/>
              </a:defRPr>
            </a:pPr>
            <a:endParaRPr lang="en-US"/>
          </a:p>
        </c:txPr>
        <c:crossAx val="52910909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Sheet1!$A$2</c:f>
              <c:strCache>
                <c:ptCount val="1"/>
                <c:pt idx="0">
                  <c:v>INDONESIA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Sheet1!$B$2:$J$2</c:f>
              <c:numCache>
                <c:formatCode>0.00</c:formatCode>
                <c:ptCount val="9"/>
                <c:pt idx="0">
                  <c:v>397370.9</c:v>
                </c:pt>
                <c:pt idx="1">
                  <c:v>1092181.5</c:v>
                </c:pt>
                <c:pt idx="2">
                  <c:v>629176.9</c:v>
                </c:pt>
                <c:pt idx="3">
                  <c:v>480010.8</c:v>
                </c:pt>
                <c:pt idx="4">
                  <c:v>439439.1</c:v>
                </c:pt>
                <c:pt idx="5">
                  <c:v>462458.5</c:v>
                </c:pt>
                <c:pt idx="6">
                  <c:v>115459.8</c:v>
                </c:pt>
                <c:pt idx="7">
                  <c:v>120705.8</c:v>
                </c:pt>
                <c:pt idx="8">
                  <c:v>236165.6</c:v>
                </c:pt>
              </c:numCache>
            </c:numRef>
          </c:yVal>
          <c:smooth val="0"/>
          <c:extLst>
            <c:ext xmlns:c16="http://schemas.microsoft.com/office/drawing/2014/chart" uri="{C3380CC4-5D6E-409C-BE32-E72D297353CC}">
              <c16:uniqueId val="{00000000-06ED-4AAE-AA1B-C3BD23A35018}"/>
            </c:ext>
          </c:extLst>
        </c:ser>
        <c:dLbls>
          <c:showLegendKey val="0"/>
          <c:showVal val="0"/>
          <c:showCatName val="0"/>
          <c:showSerName val="0"/>
          <c:showPercent val="0"/>
          <c:showBubbleSize val="0"/>
        </c:dLbls>
        <c:axId val="586257088"/>
        <c:axId val="586252768"/>
      </c:scatterChart>
      <c:valAx>
        <c:axId val="5862570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52768"/>
        <c:crosses val="autoZero"/>
        <c:crossBetween val="midCat"/>
      </c:valAx>
      <c:valAx>
        <c:axId val="586252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57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Century" panose="02040604050505020304" pitchFamily="18" charset="0"/>
                <a:ea typeface="+mn-ea"/>
                <a:cs typeface="+mn-cs"/>
              </a:defRPr>
            </a:pPr>
            <a:r>
              <a:rPr lang="en-ID" b="1">
                <a:solidFill>
                  <a:schemeClr val="tx1"/>
                </a:solidFill>
                <a:latin typeface="Century" panose="02040604050505020304" pitchFamily="18" charset="0"/>
              </a:rPr>
              <a:t>Keparahan Deforestasi Provinsi di Indonesia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entury" panose="02040604050505020304" pitchFamily="18" charset="0"/>
              <a:ea typeface="+mn-ea"/>
              <a:cs typeface="+mn-cs"/>
            </a:defRPr>
          </a:pPr>
          <a:endParaRPr lang="en-US"/>
        </a:p>
      </c:txPr>
    </c:title>
    <c:autoTitleDeleted val="0"/>
    <c:plotArea>
      <c:layout/>
      <c:pieChart>
        <c:varyColors val="1"/>
        <c:ser>
          <c:idx val="0"/>
          <c:order val="0"/>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3E8A-4584-BD7E-C49DA083D3F5}"/>
              </c:ext>
            </c:extLst>
          </c:dPt>
          <c:dPt>
            <c:idx val="1"/>
            <c:bubble3D val="0"/>
            <c:spPr>
              <a:solidFill>
                <a:srgbClr val="FFC000"/>
              </a:solidFill>
              <a:ln w="19050">
                <a:noFill/>
              </a:ln>
              <a:effectLst/>
            </c:spPr>
            <c:extLst>
              <c:ext xmlns:c16="http://schemas.microsoft.com/office/drawing/2014/chart" uri="{C3380CC4-5D6E-409C-BE32-E72D297353CC}">
                <c16:uniqueId val="{00000002-3E8A-4584-BD7E-C49DA083D3F5}"/>
              </c:ext>
            </c:extLst>
          </c:dPt>
          <c:dPt>
            <c:idx val="2"/>
            <c:bubble3D val="0"/>
            <c:spPr>
              <a:solidFill>
                <a:srgbClr val="FF5050"/>
              </a:solidFill>
              <a:ln w="19050">
                <a:noFill/>
              </a:ln>
              <a:effectLst/>
            </c:spPr>
            <c:extLst>
              <c:ext xmlns:c16="http://schemas.microsoft.com/office/drawing/2014/chart" uri="{C3380CC4-5D6E-409C-BE32-E72D297353CC}">
                <c16:uniqueId val="{00000001-3E8A-4584-BD7E-C49DA083D3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Sheet2!$B$2:$B$4</c:f>
              <c:strCache>
                <c:ptCount val="3"/>
                <c:pt idx="0">
                  <c:v>Rendah</c:v>
                </c:pt>
                <c:pt idx="1">
                  <c:v>Sedang</c:v>
                </c:pt>
                <c:pt idx="2">
                  <c:v>Tinggi</c:v>
                </c:pt>
              </c:strCache>
            </c:strRef>
          </c:cat>
          <c:val>
            <c:numRef>
              <c:f>Sheet2!$C$2:$C$4</c:f>
              <c:numCache>
                <c:formatCode>General</c:formatCode>
                <c:ptCount val="3"/>
                <c:pt idx="0">
                  <c:v>2</c:v>
                </c:pt>
                <c:pt idx="1">
                  <c:v>1</c:v>
                </c:pt>
                <c:pt idx="2">
                  <c:v>30</c:v>
                </c:pt>
              </c:numCache>
            </c:numRef>
          </c:val>
          <c:extLst>
            <c:ext xmlns:c16="http://schemas.microsoft.com/office/drawing/2014/chart" uri="{C3380CC4-5D6E-409C-BE32-E72D297353CC}">
              <c16:uniqueId val="{00000000-3E8A-4584-BD7E-C49DA083D3F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127571</xdr:colOff>
      <xdr:row>4</xdr:row>
      <xdr:rowOff>38099</xdr:rowOff>
    </xdr:from>
    <xdr:to>
      <xdr:col>19</xdr:col>
      <xdr:colOff>470899</xdr:colOff>
      <xdr:row>18</xdr:row>
      <xdr:rowOff>114300</xdr:rowOff>
    </xdr:to>
    <xdr:graphicFrame macro="">
      <xdr:nvGraphicFramePr>
        <xdr:cNvPr id="2" name="Chart 4">
          <a:extLst>
            <a:ext uri="{FF2B5EF4-FFF2-40B4-BE49-F238E27FC236}">
              <a16:creationId xmlns:a16="http://schemas.microsoft.com/office/drawing/2014/main" id="{F3711FEA-DF98-476B-AEBF-6F2644E5B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533400</xdr:colOff>
      <xdr:row>11</xdr:row>
      <xdr:rowOff>147637</xdr:rowOff>
    </xdr:from>
    <xdr:to>
      <xdr:col>18</xdr:col>
      <xdr:colOff>228600</xdr:colOff>
      <xdr:row>26</xdr:row>
      <xdr:rowOff>33337</xdr:rowOff>
    </xdr:to>
    <xdr:graphicFrame macro="">
      <xdr:nvGraphicFramePr>
        <xdr:cNvPr id="2" name="Chart 1">
          <a:extLst>
            <a:ext uri="{FF2B5EF4-FFF2-40B4-BE49-F238E27FC236}">
              <a16:creationId xmlns:a16="http://schemas.microsoft.com/office/drawing/2014/main" id="{8E0A4CDF-98B3-088C-9565-9FA348C1D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119062</xdr:colOff>
      <xdr:row>10</xdr:row>
      <xdr:rowOff>52387</xdr:rowOff>
    </xdr:from>
    <xdr:to>
      <xdr:col>12</xdr:col>
      <xdr:colOff>423862</xdr:colOff>
      <xdr:row>24</xdr:row>
      <xdr:rowOff>128587</xdr:rowOff>
    </xdr:to>
    <xdr:graphicFrame macro="">
      <xdr:nvGraphicFramePr>
        <xdr:cNvPr id="2" name="Chart 1">
          <a:extLst>
            <a:ext uri="{FF2B5EF4-FFF2-40B4-BE49-F238E27FC236}">
              <a16:creationId xmlns:a16="http://schemas.microsoft.com/office/drawing/2014/main" id="{6F1E0869-832D-6357-CABB-884BB18C9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Literature\Deforestasi\Data_BPS_2022.xls" TargetMode="External"/><Relationship Id="rId1" Type="http://schemas.openxmlformats.org/officeDocument/2006/relationships/externalLinkPath" Target="Data_BPS_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 Indonesia"/>
      <sheetName val="B Indonesia (2)"/>
      <sheetName val="Sheet1"/>
    </sheetNames>
    <sheetDataSet>
      <sheetData sheetId="0"/>
      <sheetData sheetId="1"/>
      <sheetData sheetId="2">
        <row r="4">
          <cell r="B4">
            <v>2014</v>
          </cell>
          <cell r="C4">
            <v>2015</v>
          </cell>
          <cell r="D4">
            <v>2016</v>
          </cell>
          <cell r="E4">
            <v>2017</v>
          </cell>
          <cell r="F4">
            <v>2018</v>
          </cell>
          <cell r="G4">
            <v>2019</v>
          </cell>
          <cell r="H4">
            <v>2020</v>
          </cell>
          <cell r="I4">
            <v>2021</v>
          </cell>
          <cell r="J4">
            <v>2022</v>
          </cell>
        </row>
        <row r="5">
          <cell r="A5" t="str">
            <v>Aceh</v>
          </cell>
          <cell r="B5">
            <v>7648.1</v>
          </cell>
          <cell r="C5">
            <v>3231.5</v>
          </cell>
          <cell r="D5">
            <v>23071.599999999999</v>
          </cell>
          <cell r="E5">
            <v>15515.7</v>
          </cell>
          <cell r="F5">
            <v>7502.2</v>
          </cell>
          <cell r="G5">
            <v>11608</v>
          </cell>
          <cell r="H5">
            <v>1917.9</v>
          </cell>
          <cell r="I5">
            <v>2998.8</v>
          </cell>
          <cell r="J5">
            <v>4916.7000000000007</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11A074B-3D05-4B70-9E02-0C7503FF98B7}" name="Table7" displayName="Table7" ref="A1:F35" totalsRowShown="0" headerRowDxfId="7" dataDxfId="6">
  <autoFilter ref="A1:F35" xr:uid="{311A074B-3D05-4B70-9E02-0C7503FF98B7}"/>
  <tableColumns count="6">
    <tableColumn id="1" xr3:uid="{73BB01B8-D91F-41FF-B06B-C6725F93155E}" name="Provinsi" dataDxfId="5"/>
    <tableColumn id="2" xr3:uid="{F3FAAA20-9CC8-426E-AE48-B3418A6077EC}" name="Total Deforestasi" dataDxfId="4"/>
    <tableColumn id="3" xr3:uid="{58C97CA3-E6E7-496B-8F96-832CC431BD92}" name="Rata - Rata" dataDxfId="3"/>
    <tableColumn id="4" xr3:uid="{C6D9E2A1-8D6F-413F-A461-D2B606C262FF}" name="Standar Devisasi" dataDxfId="2"/>
    <tableColumn id="5" xr3:uid="{FF917DCE-A3CC-47D7-B77E-B68997B4C8AE}" name="Keterangan" dataDxfId="1">
      <calculatedColumnFormula>IF(Table7[[#This Row],[Total Deforestasi]] &lt; Table7[[#This Row],[Rata - Rata]] - Table7[[#This Row],[Standar Devisasi]],
    "RENDAH",
    IF(Table7[[#This Row],[Total Deforestasi]] &lt;= Table7[[#This Row],[Rata - Rata]] + Table7[[#This Row],[Standar Devisasi]],
        "SEDANG",
        "TINGGI"))</calculatedColumnFormula>
    </tableColumn>
    <tableColumn id="6" xr3:uid="{00F22639-4639-4BDC-B95E-4231C822EA63}" name="Column1"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74A16-972C-4B6E-8088-A8205AB0FDE7}">
  <dimension ref="A1:AB42"/>
  <sheetViews>
    <sheetView workbookViewId="0">
      <selection activeCell="A7" sqref="A7"/>
    </sheetView>
  </sheetViews>
  <sheetFormatPr defaultRowHeight="12" x14ac:dyDescent="0.2"/>
  <cols>
    <col min="1" max="1" width="33.7109375" style="3" customWidth="1"/>
    <col min="2" max="3" width="13.7109375" style="3" customWidth="1"/>
    <col min="4" max="4" width="13.7109375" style="48" customWidth="1"/>
    <col min="5" max="6" width="13.7109375" style="3" customWidth="1"/>
    <col min="7" max="7" width="13.7109375" style="48" customWidth="1"/>
    <col min="8" max="9" width="13.7109375" style="3" customWidth="1"/>
    <col min="10" max="10" width="13.7109375" style="48" customWidth="1"/>
    <col min="11" max="12" width="13.7109375" style="3" customWidth="1"/>
    <col min="13" max="13" width="13.7109375" style="2" customWidth="1"/>
    <col min="14" max="28" width="13.7109375" style="3" customWidth="1"/>
    <col min="29" max="256" width="9.140625" style="3"/>
    <col min="257" max="257" width="33.7109375" style="3" customWidth="1"/>
    <col min="258" max="284" width="13.7109375" style="3" customWidth="1"/>
    <col min="285" max="512" width="9.140625" style="3"/>
    <col min="513" max="513" width="33.7109375" style="3" customWidth="1"/>
    <col min="514" max="540" width="13.7109375" style="3" customWidth="1"/>
    <col min="541" max="768" width="9.140625" style="3"/>
    <col min="769" max="769" width="33.7109375" style="3" customWidth="1"/>
    <col min="770" max="796" width="13.7109375" style="3" customWidth="1"/>
    <col min="797" max="1024" width="9.140625" style="3"/>
    <col min="1025" max="1025" width="33.7109375" style="3" customWidth="1"/>
    <col min="1026" max="1052" width="13.7109375" style="3" customWidth="1"/>
    <col min="1053" max="1280" width="9.140625" style="3"/>
    <col min="1281" max="1281" width="33.7109375" style="3" customWidth="1"/>
    <col min="1282" max="1308" width="13.7109375" style="3" customWidth="1"/>
    <col min="1309" max="1536" width="9.140625" style="3"/>
    <col min="1537" max="1537" width="33.7109375" style="3" customWidth="1"/>
    <col min="1538" max="1564" width="13.7109375" style="3" customWidth="1"/>
    <col min="1565" max="1792" width="9.140625" style="3"/>
    <col min="1793" max="1793" width="33.7109375" style="3" customWidth="1"/>
    <col min="1794" max="1820" width="13.7109375" style="3" customWidth="1"/>
    <col min="1821" max="2048" width="9.140625" style="3"/>
    <col min="2049" max="2049" width="33.7109375" style="3" customWidth="1"/>
    <col min="2050" max="2076" width="13.7109375" style="3" customWidth="1"/>
    <col min="2077" max="2304" width="9.140625" style="3"/>
    <col min="2305" max="2305" width="33.7109375" style="3" customWidth="1"/>
    <col min="2306" max="2332" width="13.7109375" style="3" customWidth="1"/>
    <col min="2333" max="2560" width="9.140625" style="3"/>
    <col min="2561" max="2561" width="33.7109375" style="3" customWidth="1"/>
    <col min="2562" max="2588" width="13.7109375" style="3" customWidth="1"/>
    <col min="2589" max="2816" width="9.140625" style="3"/>
    <col min="2817" max="2817" width="33.7109375" style="3" customWidth="1"/>
    <col min="2818" max="2844" width="13.7109375" style="3" customWidth="1"/>
    <col min="2845" max="3072" width="9.140625" style="3"/>
    <col min="3073" max="3073" width="33.7109375" style="3" customWidth="1"/>
    <col min="3074" max="3100" width="13.7109375" style="3" customWidth="1"/>
    <col min="3101" max="3328" width="9.140625" style="3"/>
    <col min="3329" max="3329" width="33.7109375" style="3" customWidth="1"/>
    <col min="3330" max="3356" width="13.7109375" style="3" customWidth="1"/>
    <col min="3357" max="3584" width="9.140625" style="3"/>
    <col min="3585" max="3585" width="33.7109375" style="3" customWidth="1"/>
    <col min="3586" max="3612" width="13.7109375" style="3" customWidth="1"/>
    <col min="3613" max="3840" width="9.140625" style="3"/>
    <col min="3841" max="3841" width="33.7109375" style="3" customWidth="1"/>
    <col min="3842" max="3868" width="13.7109375" style="3" customWidth="1"/>
    <col min="3869" max="4096" width="9.140625" style="3"/>
    <col min="4097" max="4097" width="33.7109375" style="3" customWidth="1"/>
    <col min="4098" max="4124" width="13.7109375" style="3" customWidth="1"/>
    <col min="4125" max="4352" width="9.140625" style="3"/>
    <col min="4353" max="4353" width="33.7109375" style="3" customWidth="1"/>
    <col min="4354" max="4380" width="13.7109375" style="3" customWidth="1"/>
    <col min="4381" max="4608" width="9.140625" style="3"/>
    <col min="4609" max="4609" width="33.7109375" style="3" customWidth="1"/>
    <col min="4610" max="4636" width="13.7109375" style="3" customWidth="1"/>
    <col min="4637" max="4864" width="9.140625" style="3"/>
    <col min="4865" max="4865" width="33.7109375" style="3" customWidth="1"/>
    <col min="4866" max="4892" width="13.7109375" style="3" customWidth="1"/>
    <col min="4893" max="5120" width="9.140625" style="3"/>
    <col min="5121" max="5121" width="33.7109375" style="3" customWidth="1"/>
    <col min="5122" max="5148" width="13.7109375" style="3" customWidth="1"/>
    <col min="5149" max="5376" width="9.140625" style="3"/>
    <col min="5377" max="5377" width="33.7109375" style="3" customWidth="1"/>
    <col min="5378" max="5404" width="13.7109375" style="3" customWidth="1"/>
    <col min="5405" max="5632" width="9.140625" style="3"/>
    <col min="5633" max="5633" width="33.7109375" style="3" customWidth="1"/>
    <col min="5634" max="5660" width="13.7109375" style="3" customWidth="1"/>
    <col min="5661" max="5888" width="9.140625" style="3"/>
    <col min="5889" max="5889" width="33.7109375" style="3" customWidth="1"/>
    <col min="5890" max="5916" width="13.7109375" style="3" customWidth="1"/>
    <col min="5917" max="6144" width="9.140625" style="3"/>
    <col min="6145" max="6145" width="33.7109375" style="3" customWidth="1"/>
    <col min="6146" max="6172" width="13.7109375" style="3" customWidth="1"/>
    <col min="6173" max="6400" width="9.140625" style="3"/>
    <col min="6401" max="6401" width="33.7109375" style="3" customWidth="1"/>
    <col min="6402" max="6428" width="13.7109375" style="3" customWidth="1"/>
    <col min="6429" max="6656" width="9.140625" style="3"/>
    <col min="6657" max="6657" width="33.7109375" style="3" customWidth="1"/>
    <col min="6658" max="6684" width="13.7109375" style="3" customWidth="1"/>
    <col min="6685" max="6912" width="9.140625" style="3"/>
    <col min="6913" max="6913" width="33.7109375" style="3" customWidth="1"/>
    <col min="6914" max="6940" width="13.7109375" style="3" customWidth="1"/>
    <col min="6941" max="7168" width="9.140625" style="3"/>
    <col min="7169" max="7169" width="33.7109375" style="3" customWidth="1"/>
    <col min="7170" max="7196" width="13.7109375" style="3" customWidth="1"/>
    <col min="7197" max="7424" width="9.140625" style="3"/>
    <col min="7425" max="7425" width="33.7109375" style="3" customWidth="1"/>
    <col min="7426" max="7452" width="13.7109375" style="3" customWidth="1"/>
    <col min="7453" max="7680" width="9.140625" style="3"/>
    <col min="7681" max="7681" width="33.7109375" style="3" customWidth="1"/>
    <col min="7682" max="7708" width="13.7109375" style="3" customWidth="1"/>
    <col min="7709" max="7936" width="9.140625" style="3"/>
    <col min="7937" max="7937" width="33.7109375" style="3" customWidth="1"/>
    <col min="7938" max="7964" width="13.7109375" style="3" customWidth="1"/>
    <col min="7965" max="8192" width="9.140625" style="3"/>
    <col min="8193" max="8193" width="33.7109375" style="3" customWidth="1"/>
    <col min="8194" max="8220" width="13.7109375" style="3" customWidth="1"/>
    <col min="8221" max="8448" width="9.140625" style="3"/>
    <col min="8449" max="8449" width="33.7109375" style="3" customWidth="1"/>
    <col min="8450" max="8476" width="13.7109375" style="3" customWidth="1"/>
    <col min="8477" max="8704" width="9.140625" style="3"/>
    <col min="8705" max="8705" width="33.7109375" style="3" customWidth="1"/>
    <col min="8706" max="8732" width="13.7109375" style="3" customWidth="1"/>
    <col min="8733" max="8960" width="9.140625" style="3"/>
    <col min="8961" max="8961" width="33.7109375" style="3" customWidth="1"/>
    <col min="8962" max="8988" width="13.7109375" style="3" customWidth="1"/>
    <col min="8989" max="9216" width="9.140625" style="3"/>
    <col min="9217" max="9217" width="33.7109375" style="3" customWidth="1"/>
    <col min="9218" max="9244" width="13.7109375" style="3" customWidth="1"/>
    <col min="9245" max="9472" width="9.140625" style="3"/>
    <col min="9473" max="9473" width="33.7109375" style="3" customWidth="1"/>
    <col min="9474" max="9500" width="13.7109375" style="3" customWidth="1"/>
    <col min="9501" max="9728" width="9.140625" style="3"/>
    <col min="9729" max="9729" width="33.7109375" style="3" customWidth="1"/>
    <col min="9730" max="9756" width="13.7109375" style="3" customWidth="1"/>
    <col min="9757" max="9984" width="9.140625" style="3"/>
    <col min="9985" max="9985" width="33.7109375" style="3" customWidth="1"/>
    <col min="9986" max="10012" width="13.7109375" style="3" customWidth="1"/>
    <col min="10013" max="10240" width="9.140625" style="3"/>
    <col min="10241" max="10241" width="33.7109375" style="3" customWidth="1"/>
    <col min="10242" max="10268" width="13.7109375" style="3" customWidth="1"/>
    <col min="10269" max="10496" width="9.140625" style="3"/>
    <col min="10497" max="10497" width="33.7109375" style="3" customWidth="1"/>
    <col min="10498" max="10524" width="13.7109375" style="3" customWidth="1"/>
    <col min="10525" max="10752" width="9.140625" style="3"/>
    <col min="10753" max="10753" width="33.7109375" style="3" customWidth="1"/>
    <col min="10754" max="10780" width="13.7109375" style="3" customWidth="1"/>
    <col min="10781" max="11008" width="9.140625" style="3"/>
    <col min="11009" max="11009" width="33.7109375" style="3" customWidth="1"/>
    <col min="11010" max="11036" width="13.7109375" style="3" customWidth="1"/>
    <col min="11037" max="11264" width="9.140625" style="3"/>
    <col min="11265" max="11265" width="33.7109375" style="3" customWidth="1"/>
    <col min="11266" max="11292" width="13.7109375" style="3" customWidth="1"/>
    <col min="11293" max="11520" width="9.140625" style="3"/>
    <col min="11521" max="11521" width="33.7109375" style="3" customWidth="1"/>
    <col min="11522" max="11548" width="13.7109375" style="3" customWidth="1"/>
    <col min="11549" max="11776" width="9.140625" style="3"/>
    <col min="11777" max="11777" width="33.7109375" style="3" customWidth="1"/>
    <col min="11778" max="11804" width="13.7109375" style="3" customWidth="1"/>
    <col min="11805" max="12032" width="9.140625" style="3"/>
    <col min="12033" max="12033" width="33.7109375" style="3" customWidth="1"/>
    <col min="12034" max="12060" width="13.7109375" style="3" customWidth="1"/>
    <col min="12061" max="12288" width="9.140625" style="3"/>
    <col min="12289" max="12289" width="33.7109375" style="3" customWidth="1"/>
    <col min="12290" max="12316" width="13.7109375" style="3" customWidth="1"/>
    <col min="12317" max="12544" width="9.140625" style="3"/>
    <col min="12545" max="12545" width="33.7109375" style="3" customWidth="1"/>
    <col min="12546" max="12572" width="13.7109375" style="3" customWidth="1"/>
    <col min="12573" max="12800" width="9.140625" style="3"/>
    <col min="12801" max="12801" width="33.7109375" style="3" customWidth="1"/>
    <col min="12802" max="12828" width="13.7109375" style="3" customWidth="1"/>
    <col min="12829" max="13056" width="9.140625" style="3"/>
    <col min="13057" max="13057" width="33.7109375" style="3" customWidth="1"/>
    <col min="13058" max="13084" width="13.7109375" style="3" customWidth="1"/>
    <col min="13085" max="13312" width="9.140625" style="3"/>
    <col min="13313" max="13313" width="33.7109375" style="3" customWidth="1"/>
    <col min="13314" max="13340" width="13.7109375" style="3" customWidth="1"/>
    <col min="13341" max="13568" width="9.140625" style="3"/>
    <col min="13569" max="13569" width="33.7109375" style="3" customWidth="1"/>
    <col min="13570" max="13596" width="13.7109375" style="3" customWidth="1"/>
    <col min="13597" max="13824" width="9.140625" style="3"/>
    <col min="13825" max="13825" width="33.7109375" style="3" customWidth="1"/>
    <col min="13826" max="13852" width="13.7109375" style="3" customWidth="1"/>
    <col min="13853" max="14080" width="9.140625" style="3"/>
    <col min="14081" max="14081" width="33.7109375" style="3" customWidth="1"/>
    <col min="14082" max="14108" width="13.7109375" style="3" customWidth="1"/>
    <col min="14109" max="14336" width="9.140625" style="3"/>
    <col min="14337" max="14337" width="33.7109375" style="3" customWidth="1"/>
    <col min="14338" max="14364" width="13.7109375" style="3" customWidth="1"/>
    <col min="14365" max="14592" width="9.140625" style="3"/>
    <col min="14593" max="14593" width="33.7109375" style="3" customWidth="1"/>
    <col min="14594" max="14620" width="13.7109375" style="3" customWidth="1"/>
    <col min="14621" max="14848" width="9.140625" style="3"/>
    <col min="14849" max="14849" width="33.7109375" style="3" customWidth="1"/>
    <col min="14850" max="14876" width="13.7109375" style="3" customWidth="1"/>
    <col min="14877" max="15104" width="9.140625" style="3"/>
    <col min="15105" max="15105" width="33.7109375" style="3" customWidth="1"/>
    <col min="15106" max="15132" width="13.7109375" style="3" customWidth="1"/>
    <col min="15133" max="15360" width="9.140625" style="3"/>
    <col min="15361" max="15361" width="33.7109375" style="3" customWidth="1"/>
    <col min="15362" max="15388" width="13.7109375" style="3" customWidth="1"/>
    <col min="15389" max="15616" width="9.140625" style="3"/>
    <col min="15617" max="15617" width="33.7109375" style="3" customWidth="1"/>
    <col min="15618" max="15644" width="13.7109375" style="3" customWidth="1"/>
    <col min="15645" max="15872" width="9.140625" style="3"/>
    <col min="15873" max="15873" width="33.7109375" style="3" customWidth="1"/>
    <col min="15874" max="15900" width="13.7109375" style="3" customWidth="1"/>
    <col min="15901" max="16128" width="9.140625" style="3"/>
    <col min="16129" max="16129" width="33.7109375" style="3" customWidth="1"/>
    <col min="16130" max="16156" width="13.7109375" style="3" customWidth="1"/>
    <col min="16157" max="16384" width="9.140625" style="3"/>
  </cols>
  <sheetData>
    <row r="1" spans="1:28" customFormat="1" ht="15" customHeight="1" x14ac:dyDescent="0.25">
      <c r="A1" s="104" t="s">
        <v>0</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x14ac:dyDescent="0.2">
      <c r="A2" s="1"/>
      <c r="B2" s="1"/>
      <c r="C2" s="1"/>
      <c r="D2" s="1"/>
      <c r="E2" s="1"/>
      <c r="F2" s="1"/>
      <c r="G2" s="1"/>
      <c r="H2" s="1"/>
      <c r="I2" s="1"/>
      <c r="J2" s="1"/>
      <c r="K2" s="1"/>
      <c r="L2" s="1"/>
    </row>
    <row r="3" spans="1:28" s="4" customFormat="1" ht="12.75" x14ac:dyDescent="0.2">
      <c r="A3" s="105" t="s">
        <v>1</v>
      </c>
      <c r="B3" s="101" t="s">
        <v>2</v>
      </c>
      <c r="C3" s="101"/>
      <c r="D3" s="101"/>
      <c r="E3" s="101" t="s">
        <v>3</v>
      </c>
      <c r="F3" s="101"/>
      <c r="G3" s="101"/>
      <c r="H3" s="101" t="s">
        <v>4</v>
      </c>
      <c r="I3" s="101"/>
      <c r="J3" s="101"/>
      <c r="K3" s="101" t="s">
        <v>5</v>
      </c>
      <c r="L3" s="101"/>
      <c r="M3" s="101"/>
      <c r="N3" s="101" t="s">
        <v>6</v>
      </c>
      <c r="O3" s="101"/>
      <c r="P3" s="101"/>
      <c r="Q3" s="101" t="s">
        <v>7</v>
      </c>
      <c r="R3" s="101"/>
      <c r="S3" s="101"/>
      <c r="T3" s="101" t="s">
        <v>8</v>
      </c>
      <c r="U3" s="101"/>
      <c r="V3" s="101"/>
      <c r="W3" s="101" t="s">
        <v>9</v>
      </c>
      <c r="X3" s="101"/>
      <c r="Y3" s="101"/>
      <c r="Z3" s="101" t="s">
        <v>10</v>
      </c>
      <c r="AA3" s="101"/>
      <c r="AB3" s="101"/>
    </row>
    <row r="4" spans="1:28" s="4" customFormat="1" ht="51" x14ac:dyDescent="0.2">
      <c r="A4" s="106"/>
      <c r="B4" s="5" t="s">
        <v>11</v>
      </c>
      <c r="C4" s="6" t="s">
        <v>12</v>
      </c>
      <c r="D4" s="5" t="s">
        <v>13</v>
      </c>
      <c r="E4" s="5" t="s">
        <v>11</v>
      </c>
      <c r="F4" s="6" t="s">
        <v>12</v>
      </c>
      <c r="G4" s="5" t="s">
        <v>13</v>
      </c>
      <c r="H4" s="5" t="s">
        <v>11</v>
      </c>
      <c r="I4" s="6" t="s">
        <v>12</v>
      </c>
      <c r="J4" s="5" t="s">
        <v>13</v>
      </c>
      <c r="K4" s="5" t="s">
        <v>11</v>
      </c>
      <c r="L4" s="6" t="s">
        <v>12</v>
      </c>
      <c r="M4" s="6" t="s">
        <v>13</v>
      </c>
      <c r="N4" s="5" t="s">
        <v>11</v>
      </c>
      <c r="O4" s="6" t="s">
        <v>12</v>
      </c>
      <c r="P4" s="6" t="s">
        <v>13</v>
      </c>
      <c r="Q4" s="5" t="s">
        <v>11</v>
      </c>
      <c r="R4" s="6" t="s">
        <v>12</v>
      </c>
      <c r="S4" s="6" t="s">
        <v>13</v>
      </c>
      <c r="T4" s="5" t="s">
        <v>11</v>
      </c>
      <c r="U4" s="6" t="s">
        <v>12</v>
      </c>
      <c r="V4" s="6" t="s">
        <v>13</v>
      </c>
      <c r="W4" s="5" t="s">
        <v>11</v>
      </c>
      <c r="X4" s="6" t="s">
        <v>12</v>
      </c>
      <c r="Y4" s="6" t="s">
        <v>13</v>
      </c>
      <c r="Z4" s="5" t="s">
        <v>11</v>
      </c>
      <c r="AA4" s="6" t="s">
        <v>12</v>
      </c>
      <c r="AB4" s="6" t="s">
        <v>13</v>
      </c>
    </row>
    <row r="5" spans="1:28" x14ac:dyDescent="0.2">
      <c r="A5" s="7" t="s">
        <v>14</v>
      </c>
      <c r="B5" s="8">
        <v>3363.9</v>
      </c>
      <c r="C5" s="9">
        <v>4284.2</v>
      </c>
      <c r="D5" s="10">
        <v>7648.1</v>
      </c>
      <c r="E5" s="8">
        <v>-72.099999999999994</v>
      </c>
      <c r="F5" s="9">
        <v>3303.5</v>
      </c>
      <c r="G5" s="10">
        <v>3231.5</v>
      </c>
      <c r="H5" s="8">
        <v>12523</v>
      </c>
      <c r="I5" s="9">
        <v>10548.6</v>
      </c>
      <c r="J5" s="10">
        <v>23071.599999999999</v>
      </c>
      <c r="K5" s="8">
        <v>11028.1</v>
      </c>
      <c r="L5" s="9">
        <v>4487.6000000000004</v>
      </c>
      <c r="M5" s="10">
        <v>15515.7</v>
      </c>
      <c r="N5" s="11">
        <v>3216.4</v>
      </c>
      <c r="O5" s="12">
        <v>4285.8</v>
      </c>
      <c r="P5" s="13">
        <v>7502.2</v>
      </c>
      <c r="Q5" s="11">
        <v>6737.5</v>
      </c>
      <c r="R5" s="12">
        <v>4870.5</v>
      </c>
      <c r="S5" s="13">
        <v>11608</v>
      </c>
      <c r="T5" s="11">
        <v>1195.3</v>
      </c>
      <c r="U5" s="12">
        <v>722.6</v>
      </c>
      <c r="V5" s="13">
        <v>1917.9</v>
      </c>
      <c r="W5" s="11">
        <v>1816.3</v>
      </c>
      <c r="X5" s="12">
        <v>1182.5</v>
      </c>
      <c r="Y5" s="13">
        <f>W5+X5</f>
        <v>2998.8</v>
      </c>
      <c r="Z5" s="11">
        <v>2834.5</v>
      </c>
      <c r="AA5" s="12">
        <v>2532.6</v>
      </c>
      <c r="AB5" s="13">
        <f>Z5+AA5</f>
        <v>5367.1</v>
      </c>
    </row>
    <row r="6" spans="1:28" x14ac:dyDescent="0.2">
      <c r="A6" s="14" t="s">
        <v>15</v>
      </c>
      <c r="B6" s="15">
        <v>4675.2</v>
      </c>
      <c r="C6" s="16">
        <v>1465.3</v>
      </c>
      <c r="D6" s="17">
        <v>6140.5</v>
      </c>
      <c r="E6" s="15">
        <v>15450.3</v>
      </c>
      <c r="F6" s="16">
        <v>5215.3999999999996</v>
      </c>
      <c r="G6" s="17">
        <v>20665.7</v>
      </c>
      <c r="H6" s="15">
        <v>7907.3</v>
      </c>
      <c r="I6" s="16">
        <v>1807</v>
      </c>
      <c r="J6" s="17">
        <v>9714.2999999999993</v>
      </c>
      <c r="K6" s="15">
        <v>16853.8</v>
      </c>
      <c r="L6" s="16">
        <v>5695.8</v>
      </c>
      <c r="M6" s="17">
        <v>22549.599999999999</v>
      </c>
      <c r="N6" s="18">
        <v>4255.7</v>
      </c>
      <c r="O6" s="19">
        <v>3063.4</v>
      </c>
      <c r="P6" s="20">
        <v>7319.1</v>
      </c>
      <c r="Q6" s="18">
        <v>9583.9</v>
      </c>
      <c r="R6" s="19">
        <v>2818.5</v>
      </c>
      <c r="S6" s="20">
        <v>12402.4</v>
      </c>
      <c r="T6" s="18">
        <v>470.4</v>
      </c>
      <c r="U6" s="19">
        <v>763.2</v>
      </c>
      <c r="V6" s="20">
        <v>1233.5999999999999</v>
      </c>
      <c r="W6" s="18">
        <v>2499</v>
      </c>
      <c r="X6" s="19">
        <v>840</v>
      </c>
      <c r="Y6" s="20">
        <f t="shared" ref="Y6:Y38" si="0">W6+X6</f>
        <v>3339</v>
      </c>
      <c r="Z6" s="18">
        <v>3259.5</v>
      </c>
      <c r="AA6" s="19">
        <v>2339.4</v>
      </c>
      <c r="AB6" s="20">
        <f t="shared" ref="AB6:AB38" si="1">Z6+AA6</f>
        <v>5598.9</v>
      </c>
    </row>
    <row r="7" spans="1:28" x14ac:dyDescent="0.2">
      <c r="A7" s="21" t="s">
        <v>16</v>
      </c>
      <c r="B7" s="22">
        <v>3330.3</v>
      </c>
      <c r="C7" s="23">
        <v>1725.7</v>
      </c>
      <c r="D7" s="24">
        <v>5056</v>
      </c>
      <c r="E7" s="22">
        <v>8813.9</v>
      </c>
      <c r="F7" s="23">
        <v>1685.1</v>
      </c>
      <c r="G7" s="24">
        <v>10498.9</v>
      </c>
      <c r="H7" s="22">
        <v>8199.1</v>
      </c>
      <c r="I7" s="23">
        <v>-381.4</v>
      </c>
      <c r="J7" s="24">
        <v>7817.8</v>
      </c>
      <c r="K7" s="22">
        <v>6567.1</v>
      </c>
      <c r="L7" s="23">
        <v>2112.9</v>
      </c>
      <c r="M7" s="24">
        <v>8680</v>
      </c>
      <c r="N7" s="25">
        <v>3824.1</v>
      </c>
      <c r="O7" s="26">
        <v>1689.9</v>
      </c>
      <c r="P7" s="27">
        <v>5514</v>
      </c>
      <c r="Q7" s="25">
        <v>7626</v>
      </c>
      <c r="R7" s="26">
        <v>1698.9</v>
      </c>
      <c r="S7" s="27">
        <v>9324.7999999999993</v>
      </c>
      <c r="T7" s="25">
        <v>700.2</v>
      </c>
      <c r="U7" s="26">
        <v>74.400000000000006</v>
      </c>
      <c r="V7" s="27">
        <v>774.6</v>
      </c>
      <c r="W7" s="25">
        <v>5772</v>
      </c>
      <c r="X7" s="26">
        <v>1025</v>
      </c>
      <c r="Y7" s="27">
        <f t="shared" si="0"/>
        <v>6797</v>
      </c>
      <c r="Z7" s="25">
        <v>4861.3999999999996</v>
      </c>
      <c r="AA7" s="26">
        <v>956.1</v>
      </c>
      <c r="AB7" s="27">
        <f t="shared" si="1"/>
        <v>5817.5</v>
      </c>
    </row>
    <row r="8" spans="1:28" x14ac:dyDescent="0.2">
      <c r="A8" s="14" t="s">
        <v>17</v>
      </c>
      <c r="B8" s="15">
        <v>180786.5</v>
      </c>
      <c r="C8" s="16">
        <v>21152.9</v>
      </c>
      <c r="D8" s="17">
        <v>201939.4</v>
      </c>
      <c r="E8" s="15">
        <v>124314.6</v>
      </c>
      <c r="F8" s="16">
        <v>11216.1</v>
      </c>
      <c r="G8" s="17">
        <v>135530.70000000001</v>
      </c>
      <c r="H8" s="15">
        <v>18365.400000000001</v>
      </c>
      <c r="I8" s="16">
        <v>5825.4</v>
      </c>
      <c r="J8" s="17">
        <v>24190.9</v>
      </c>
      <c r="K8" s="15">
        <v>8120.6</v>
      </c>
      <c r="L8" s="16">
        <v>-1139</v>
      </c>
      <c r="M8" s="17">
        <v>6981.6</v>
      </c>
      <c r="N8" s="18">
        <v>23672.3</v>
      </c>
      <c r="O8" s="19">
        <v>20042.5</v>
      </c>
      <c r="P8" s="20">
        <v>43714.8</v>
      </c>
      <c r="Q8" s="18">
        <v>136998.29999999999</v>
      </c>
      <c r="R8" s="19">
        <v>5012.8999999999996</v>
      </c>
      <c r="S8" s="20">
        <v>142011.1</v>
      </c>
      <c r="T8" s="18">
        <v>5672.6</v>
      </c>
      <c r="U8" s="19">
        <v>893.6</v>
      </c>
      <c r="V8" s="20">
        <v>6566.2000000000007</v>
      </c>
      <c r="W8" s="18">
        <v>1425</v>
      </c>
      <c r="X8" s="19">
        <v>93</v>
      </c>
      <c r="Y8" s="20">
        <f t="shared" si="0"/>
        <v>1518</v>
      </c>
      <c r="Z8" s="18">
        <v>7897.7</v>
      </c>
      <c r="AA8" s="19">
        <v>1357.1</v>
      </c>
      <c r="AB8" s="20">
        <f t="shared" si="1"/>
        <v>9254.7999999999993</v>
      </c>
    </row>
    <row r="9" spans="1:28" x14ac:dyDescent="0.2">
      <c r="A9" s="21" t="s">
        <v>18</v>
      </c>
      <c r="B9" s="22">
        <v>-12809.6</v>
      </c>
      <c r="C9" s="23">
        <v>2868.1</v>
      </c>
      <c r="D9" s="24">
        <v>-9941.5</v>
      </c>
      <c r="E9" s="22">
        <v>15422.4</v>
      </c>
      <c r="F9" s="23">
        <v>1470.7</v>
      </c>
      <c r="G9" s="24">
        <v>16893.099999999999</v>
      </c>
      <c r="H9" s="22">
        <v>24263</v>
      </c>
      <c r="I9" s="23">
        <v>558.4</v>
      </c>
      <c r="J9" s="24">
        <v>24821.4</v>
      </c>
      <c r="K9" s="22">
        <v>29987.1</v>
      </c>
      <c r="L9" s="23">
        <v>2884.2</v>
      </c>
      <c r="M9" s="24">
        <v>32871.300000000003</v>
      </c>
      <c r="N9" s="28">
        <v>5994.4</v>
      </c>
      <c r="O9" s="29">
        <v>3241.2</v>
      </c>
      <c r="P9" s="30">
        <v>9235.6</v>
      </c>
      <c r="Q9" s="28">
        <v>26109.599999999999</v>
      </c>
      <c r="R9" s="29">
        <v>1272.3</v>
      </c>
      <c r="S9" s="30">
        <v>27382</v>
      </c>
      <c r="T9" s="28">
        <v>4035</v>
      </c>
      <c r="U9" s="29">
        <v>451.9</v>
      </c>
      <c r="V9" s="30">
        <v>4486.8999999999996</v>
      </c>
      <c r="W9" s="28">
        <v>19442</v>
      </c>
      <c r="X9" s="29">
        <v>605</v>
      </c>
      <c r="Y9" s="30">
        <f t="shared" si="0"/>
        <v>20047</v>
      </c>
      <c r="Z9" s="28">
        <v>5094.3999999999996</v>
      </c>
      <c r="AA9" s="29">
        <v>372.3</v>
      </c>
      <c r="AB9" s="30">
        <f t="shared" si="1"/>
        <v>5466.7</v>
      </c>
    </row>
    <row r="10" spans="1:28" x14ac:dyDescent="0.2">
      <c r="A10" s="14" t="s">
        <v>19</v>
      </c>
      <c r="B10" s="15">
        <v>2853.5</v>
      </c>
      <c r="C10" s="16">
        <v>673.7</v>
      </c>
      <c r="D10" s="17">
        <v>3527.2</v>
      </c>
      <c r="E10" s="15">
        <v>271032.8</v>
      </c>
      <c r="F10" s="16">
        <v>19744.2</v>
      </c>
      <c r="G10" s="17">
        <v>290777</v>
      </c>
      <c r="H10" s="15">
        <v>3089.3</v>
      </c>
      <c r="I10" s="16">
        <v>1204.8</v>
      </c>
      <c r="J10" s="17">
        <v>4294.2</v>
      </c>
      <c r="K10" s="15">
        <v>17437.900000000001</v>
      </c>
      <c r="L10" s="16">
        <v>4848.7</v>
      </c>
      <c r="M10" s="17">
        <v>22286.6</v>
      </c>
      <c r="N10" s="18">
        <v>3619.4</v>
      </c>
      <c r="O10" s="19">
        <v>121.6</v>
      </c>
      <c r="P10" s="20">
        <v>3741</v>
      </c>
      <c r="Q10" s="18">
        <v>57857.599999999999</v>
      </c>
      <c r="R10" s="19">
        <v>2797.5</v>
      </c>
      <c r="S10" s="20">
        <v>60655.1</v>
      </c>
      <c r="T10" s="18">
        <v>-2353.6</v>
      </c>
      <c r="U10" s="19">
        <v>41.6</v>
      </c>
      <c r="V10" s="20">
        <v>-2312</v>
      </c>
      <c r="W10" s="18">
        <v>1982</v>
      </c>
      <c r="X10" s="19">
        <v>210</v>
      </c>
      <c r="Y10" s="20">
        <f t="shared" si="0"/>
        <v>2192</v>
      </c>
      <c r="Z10" s="18">
        <v>-136.6</v>
      </c>
      <c r="AA10" s="19">
        <v>540.5</v>
      </c>
      <c r="AB10" s="20">
        <f t="shared" si="1"/>
        <v>403.9</v>
      </c>
    </row>
    <row r="11" spans="1:28" x14ac:dyDescent="0.2">
      <c r="A11" s="21" t="s">
        <v>20</v>
      </c>
      <c r="B11" s="22">
        <v>12106.8</v>
      </c>
      <c r="C11" s="23">
        <v>-37.4</v>
      </c>
      <c r="D11" s="24">
        <v>12069.4</v>
      </c>
      <c r="E11" s="22">
        <v>2139.6</v>
      </c>
      <c r="F11" s="23">
        <v>1993.5</v>
      </c>
      <c r="G11" s="24">
        <v>4133.1000000000004</v>
      </c>
      <c r="H11" s="22">
        <v>1493.5</v>
      </c>
      <c r="I11" s="23">
        <v>305.2</v>
      </c>
      <c r="J11" s="24">
        <v>1798.8</v>
      </c>
      <c r="K11" s="22">
        <v>3887.9</v>
      </c>
      <c r="L11" s="23">
        <v>1203.5</v>
      </c>
      <c r="M11" s="24">
        <v>5091.5</v>
      </c>
      <c r="N11" s="28">
        <v>7064</v>
      </c>
      <c r="O11" s="29">
        <v>642.4</v>
      </c>
      <c r="P11" s="30">
        <v>7706.4</v>
      </c>
      <c r="Q11" s="28">
        <v>1959.4</v>
      </c>
      <c r="R11" s="29">
        <v>201.2</v>
      </c>
      <c r="S11" s="30">
        <v>2160.6</v>
      </c>
      <c r="T11" s="28">
        <v>3022.5</v>
      </c>
      <c r="U11" s="29">
        <v>337.3</v>
      </c>
      <c r="V11" s="30">
        <v>3359.8</v>
      </c>
      <c r="W11" s="28">
        <v>1854</v>
      </c>
      <c r="X11" s="29">
        <v>179</v>
      </c>
      <c r="Y11" s="30">
        <f t="shared" si="0"/>
        <v>2033</v>
      </c>
      <c r="Z11" s="28">
        <v>4432.3</v>
      </c>
      <c r="AA11" s="29">
        <v>330</v>
      </c>
      <c r="AB11" s="30">
        <f t="shared" si="1"/>
        <v>4762.3</v>
      </c>
    </row>
    <row r="12" spans="1:28" x14ac:dyDescent="0.2">
      <c r="A12" s="31" t="s">
        <v>21</v>
      </c>
      <c r="B12" s="15">
        <v>197.8</v>
      </c>
      <c r="C12" s="16">
        <v>-33.9</v>
      </c>
      <c r="D12" s="17">
        <v>163.9</v>
      </c>
      <c r="E12" s="15">
        <v>12909.9</v>
      </c>
      <c r="F12" s="16">
        <v>3790.3</v>
      </c>
      <c r="G12" s="17">
        <v>16700.2</v>
      </c>
      <c r="H12" s="15">
        <v>1384.1</v>
      </c>
      <c r="I12" s="16">
        <v>-170.5</v>
      </c>
      <c r="J12" s="17">
        <v>1213.5999999999999</v>
      </c>
      <c r="K12" s="15">
        <v>2989.5</v>
      </c>
      <c r="L12" s="16">
        <v>1430.8</v>
      </c>
      <c r="M12" s="17">
        <v>4420.3</v>
      </c>
      <c r="N12" s="18">
        <v>1104.7</v>
      </c>
      <c r="O12" s="19">
        <v>253.8</v>
      </c>
      <c r="P12" s="20">
        <v>1358.5</v>
      </c>
      <c r="Q12" s="18">
        <v>182.3</v>
      </c>
      <c r="R12" s="19">
        <v>443.2</v>
      </c>
      <c r="S12" s="20">
        <v>625.4</v>
      </c>
      <c r="T12" s="18">
        <v>384.1</v>
      </c>
      <c r="U12" s="19">
        <v>79.2</v>
      </c>
      <c r="V12" s="20">
        <v>463.3</v>
      </c>
      <c r="W12" s="18">
        <v>222</v>
      </c>
      <c r="X12" s="19">
        <v>53</v>
      </c>
      <c r="Y12" s="20">
        <f t="shared" si="0"/>
        <v>275</v>
      </c>
      <c r="Z12" s="18">
        <v>557.6</v>
      </c>
      <c r="AA12" s="19">
        <v>66.099999999999994</v>
      </c>
      <c r="AB12" s="20">
        <f t="shared" si="1"/>
        <v>623.70000000000005</v>
      </c>
    </row>
    <row r="13" spans="1:28" x14ac:dyDescent="0.2">
      <c r="A13" s="21" t="s">
        <v>22</v>
      </c>
      <c r="B13" s="22">
        <v>1209.7</v>
      </c>
      <c r="C13" s="23">
        <v>489.7</v>
      </c>
      <c r="D13" s="24">
        <v>1699.4</v>
      </c>
      <c r="E13" s="22">
        <v>13594.7</v>
      </c>
      <c r="F13" s="23">
        <v>5697.7</v>
      </c>
      <c r="G13" s="24">
        <v>19292.3</v>
      </c>
      <c r="H13" s="22">
        <v>344.8</v>
      </c>
      <c r="I13" s="23">
        <v>1347.5</v>
      </c>
      <c r="J13" s="24">
        <v>1692.3</v>
      </c>
      <c r="K13" s="22">
        <v>1854</v>
      </c>
      <c r="L13" s="23">
        <v>1327.8</v>
      </c>
      <c r="M13" s="24">
        <v>3181.7</v>
      </c>
      <c r="N13" s="28">
        <v>3559.1</v>
      </c>
      <c r="O13" s="29">
        <v>186.7</v>
      </c>
      <c r="P13" s="30">
        <v>3745.8</v>
      </c>
      <c r="Q13" s="28">
        <v>1574.3</v>
      </c>
      <c r="R13" s="29">
        <v>580.20000000000005</v>
      </c>
      <c r="S13" s="30">
        <v>2154.4</v>
      </c>
      <c r="T13" s="28">
        <v>89.3</v>
      </c>
      <c r="U13" s="29">
        <v>29.1</v>
      </c>
      <c r="V13" s="30">
        <v>118.4</v>
      </c>
      <c r="W13" s="28">
        <v>1870</v>
      </c>
      <c r="X13" s="29">
        <v>117</v>
      </c>
      <c r="Y13" s="30">
        <f t="shared" si="0"/>
        <v>1987</v>
      </c>
      <c r="Z13" s="28">
        <v>1683.8</v>
      </c>
      <c r="AA13" s="29">
        <v>531.29999999999995</v>
      </c>
      <c r="AB13" s="30">
        <f t="shared" si="1"/>
        <v>2215.1</v>
      </c>
    </row>
    <row r="14" spans="1:28" x14ac:dyDescent="0.2">
      <c r="A14" s="32" t="s">
        <v>23</v>
      </c>
      <c r="B14" s="15">
        <v>4.3</v>
      </c>
      <c r="C14" s="16">
        <v>0.4</v>
      </c>
      <c r="D14" s="17">
        <v>4.5999999999999996</v>
      </c>
      <c r="E14" s="15">
        <v>1191.5</v>
      </c>
      <c r="F14" s="16">
        <v>130.4</v>
      </c>
      <c r="G14" s="17">
        <v>1322</v>
      </c>
      <c r="H14" s="15">
        <v>2651.4</v>
      </c>
      <c r="I14" s="16">
        <v>-1953.7</v>
      </c>
      <c r="J14" s="17">
        <v>697.7</v>
      </c>
      <c r="K14" s="15">
        <v>3173.7</v>
      </c>
      <c r="L14" s="16">
        <v>2489.1999999999998</v>
      </c>
      <c r="M14" s="17">
        <v>5662.8</v>
      </c>
      <c r="N14" s="18">
        <v>503.9</v>
      </c>
      <c r="O14" s="19">
        <v>-646.4</v>
      </c>
      <c r="P14" s="20">
        <v>-142.5</v>
      </c>
      <c r="Q14" s="18">
        <v>356.7</v>
      </c>
      <c r="R14" s="19">
        <v>205.3</v>
      </c>
      <c r="S14" s="20">
        <v>562</v>
      </c>
      <c r="T14" s="18">
        <v>980.3</v>
      </c>
      <c r="U14" s="19">
        <v>334.1</v>
      </c>
      <c r="V14" s="20">
        <v>1314.4</v>
      </c>
      <c r="W14" s="18">
        <v>422</v>
      </c>
      <c r="X14" s="19">
        <v>60</v>
      </c>
      <c r="Y14" s="20">
        <f t="shared" si="0"/>
        <v>482</v>
      </c>
      <c r="Z14" s="18">
        <v>91.8</v>
      </c>
      <c r="AA14" s="19">
        <v>298.10000000000002</v>
      </c>
      <c r="AB14" s="20">
        <f t="shared" si="1"/>
        <v>389.90000000000003</v>
      </c>
    </row>
    <row r="15" spans="1:28" x14ac:dyDescent="0.2">
      <c r="A15" s="21" t="s">
        <v>24</v>
      </c>
      <c r="B15" s="22" t="s">
        <v>25</v>
      </c>
      <c r="C15" s="23" t="s">
        <v>25</v>
      </c>
      <c r="D15" s="24" t="s">
        <v>25</v>
      </c>
      <c r="E15" s="22" t="s">
        <v>25</v>
      </c>
      <c r="F15" s="23" t="s">
        <v>25</v>
      </c>
      <c r="G15" s="24" t="s">
        <v>25</v>
      </c>
      <c r="H15" s="22" t="s">
        <v>25</v>
      </c>
      <c r="I15" s="23" t="s">
        <v>25</v>
      </c>
      <c r="J15" s="24" t="s">
        <v>25</v>
      </c>
      <c r="K15" s="22" t="s">
        <v>25</v>
      </c>
      <c r="L15" s="23">
        <v>-0.8</v>
      </c>
      <c r="M15" s="24">
        <v>-0.8</v>
      </c>
      <c r="N15" s="28" t="s">
        <v>25</v>
      </c>
      <c r="O15" s="29" t="s">
        <v>25</v>
      </c>
      <c r="P15" s="30" t="s">
        <v>25</v>
      </c>
      <c r="Q15" s="28" t="s">
        <v>25</v>
      </c>
      <c r="R15" s="29" t="s">
        <v>25</v>
      </c>
      <c r="S15" s="30" t="s">
        <v>25</v>
      </c>
      <c r="T15" s="28">
        <v>0</v>
      </c>
      <c r="U15" s="29">
        <v>0</v>
      </c>
      <c r="V15" s="30">
        <v>0</v>
      </c>
      <c r="W15" s="28">
        <v>0</v>
      </c>
      <c r="X15" s="29">
        <v>0</v>
      </c>
      <c r="Y15" s="30">
        <f t="shared" si="0"/>
        <v>0</v>
      </c>
      <c r="Z15" s="28">
        <v>0</v>
      </c>
      <c r="AA15" s="29">
        <v>0</v>
      </c>
      <c r="AB15" s="30">
        <f t="shared" si="1"/>
        <v>0</v>
      </c>
    </row>
    <row r="16" spans="1:28" x14ac:dyDescent="0.2">
      <c r="A16" s="31" t="s">
        <v>26</v>
      </c>
      <c r="B16" s="15">
        <v>-10979.5</v>
      </c>
      <c r="C16" s="16">
        <v>-3901</v>
      </c>
      <c r="D16" s="17">
        <v>-14880.5</v>
      </c>
      <c r="E16" s="15">
        <v>1750.5</v>
      </c>
      <c r="F16" s="16">
        <v>4309.5</v>
      </c>
      <c r="G16" s="17">
        <v>6060</v>
      </c>
      <c r="H16" s="15" t="s">
        <v>25</v>
      </c>
      <c r="I16" s="16" t="s">
        <v>25</v>
      </c>
      <c r="J16" s="17" t="s">
        <v>25</v>
      </c>
      <c r="K16" s="15">
        <v>-160.6</v>
      </c>
      <c r="L16" s="16">
        <v>-27.4</v>
      </c>
      <c r="M16" s="17">
        <v>-188</v>
      </c>
      <c r="N16" s="18">
        <v>2598.9</v>
      </c>
      <c r="O16" s="19">
        <v>3789.6</v>
      </c>
      <c r="P16" s="20">
        <v>6388.5</v>
      </c>
      <c r="Q16" s="18">
        <v>3782.4</v>
      </c>
      <c r="R16" s="19">
        <v>1194.9000000000001</v>
      </c>
      <c r="S16" s="20">
        <v>4977.3999999999996</v>
      </c>
      <c r="T16" s="18">
        <v>0</v>
      </c>
      <c r="U16" s="19">
        <v>0</v>
      </c>
      <c r="V16" s="20">
        <v>0</v>
      </c>
      <c r="W16" s="18">
        <v>339</v>
      </c>
      <c r="X16" s="19">
        <v>43</v>
      </c>
      <c r="Y16" s="20">
        <f t="shared" si="0"/>
        <v>382</v>
      </c>
      <c r="Z16" s="18">
        <v>102.3</v>
      </c>
      <c r="AA16" s="19">
        <v>127.9</v>
      </c>
      <c r="AB16" s="20">
        <f t="shared" si="1"/>
        <v>230.2</v>
      </c>
    </row>
    <row r="17" spans="1:28" x14ac:dyDescent="0.2">
      <c r="A17" s="21" t="s">
        <v>27</v>
      </c>
      <c r="B17" s="22">
        <v>-79.2</v>
      </c>
      <c r="C17" s="23">
        <v>-15.1</v>
      </c>
      <c r="D17" s="24">
        <v>-94.3</v>
      </c>
      <c r="E17" s="22">
        <v>1589.5</v>
      </c>
      <c r="F17" s="23">
        <v>3641.9</v>
      </c>
      <c r="G17" s="24">
        <v>5231.3999999999996</v>
      </c>
      <c r="H17" s="22" t="s">
        <v>25</v>
      </c>
      <c r="I17" s="23" t="s">
        <v>25</v>
      </c>
      <c r="J17" s="24" t="s">
        <v>25</v>
      </c>
      <c r="K17" s="22" t="s">
        <v>25</v>
      </c>
      <c r="L17" s="23" t="s">
        <v>25</v>
      </c>
      <c r="M17" s="24" t="s">
        <v>25</v>
      </c>
      <c r="N17" s="28">
        <v>2004.7</v>
      </c>
      <c r="O17" s="29">
        <v>1110.8</v>
      </c>
      <c r="P17" s="30">
        <v>3115.6</v>
      </c>
      <c r="Q17" s="28">
        <v>1859.6</v>
      </c>
      <c r="R17" s="29">
        <v>44.5</v>
      </c>
      <c r="S17" s="30">
        <v>1904</v>
      </c>
      <c r="T17" s="28">
        <v>0</v>
      </c>
      <c r="U17" s="29">
        <v>0</v>
      </c>
      <c r="V17" s="30">
        <v>0</v>
      </c>
      <c r="W17" s="28">
        <v>195</v>
      </c>
      <c r="X17" s="29">
        <v>12</v>
      </c>
      <c r="Y17" s="30">
        <f t="shared" si="0"/>
        <v>207</v>
      </c>
      <c r="Z17" s="28">
        <v>209.9</v>
      </c>
      <c r="AA17" s="29">
        <v>-585.1</v>
      </c>
      <c r="AB17" s="30">
        <f t="shared" si="1"/>
        <v>-375.20000000000005</v>
      </c>
    </row>
    <row r="18" spans="1:28" x14ac:dyDescent="0.2">
      <c r="A18" s="14" t="s">
        <v>28</v>
      </c>
      <c r="B18" s="15">
        <v>0.9</v>
      </c>
      <c r="C18" s="16">
        <v>31.9</v>
      </c>
      <c r="D18" s="17">
        <v>32.799999999999997</v>
      </c>
      <c r="E18" s="15">
        <v>51.8</v>
      </c>
      <c r="F18" s="16" t="s">
        <v>25</v>
      </c>
      <c r="G18" s="17">
        <v>51.8</v>
      </c>
      <c r="H18" s="15" t="s">
        <v>25</v>
      </c>
      <c r="I18" s="16" t="s">
        <v>25</v>
      </c>
      <c r="J18" s="17" t="s">
        <v>25</v>
      </c>
      <c r="K18" s="15">
        <v>-163.80000000000001</v>
      </c>
      <c r="L18" s="16">
        <v>-106.5</v>
      </c>
      <c r="M18" s="17">
        <v>-270.2</v>
      </c>
      <c r="N18" s="18">
        <v>2.4</v>
      </c>
      <c r="O18" s="19">
        <v>587.4</v>
      </c>
      <c r="P18" s="20">
        <v>589.79999999999995</v>
      </c>
      <c r="Q18" s="18">
        <v>141.4</v>
      </c>
      <c r="R18" s="19">
        <v>185</v>
      </c>
      <c r="S18" s="20">
        <v>326.39999999999998</v>
      </c>
      <c r="T18" s="18">
        <v>0</v>
      </c>
      <c r="U18" s="19">
        <v>0</v>
      </c>
      <c r="V18" s="20">
        <v>0</v>
      </c>
      <c r="W18" s="18">
        <v>0</v>
      </c>
      <c r="X18" s="19">
        <v>0</v>
      </c>
      <c r="Y18" s="20">
        <f t="shared" si="0"/>
        <v>0</v>
      </c>
      <c r="Z18" s="18">
        <v>12.9</v>
      </c>
      <c r="AA18" s="19">
        <v>0</v>
      </c>
      <c r="AB18" s="20">
        <f t="shared" si="1"/>
        <v>12.9</v>
      </c>
    </row>
    <row r="19" spans="1:28" x14ac:dyDescent="0.2">
      <c r="A19" s="21" t="s">
        <v>29</v>
      </c>
      <c r="B19" s="22">
        <v>5452.2</v>
      </c>
      <c r="C19" s="23">
        <v>2044.9</v>
      </c>
      <c r="D19" s="24">
        <v>7497.1</v>
      </c>
      <c r="E19" s="22">
        <v>3621</v>
      </c>
      <c r="F19" s="23">
        <v>4128.1000000000004</v>
      </c>
      <c r="G19" s="24">
        <v>7749.2</v>
      </c>
      <c r="H19" s="22" t="s">
        <v>25</v>
      </c>
      <c r="I19" s="23" t="s">
        <v>25</v>
      </c>
      <c r="J19" s="24" t="s">
        <v>25</v>
      </c>
      <c r="K19" s="22" t="s">
        <v>25</v>
      </c>
      <c r="L19" s="23" t="s">
        <v>25</v>
      </c>
      <c r="M19" s="24" t="s">
        <v>25</v>
      </c>
      <c r="N19" s="28">
        <v>3298.6</v>
      </c>
      <c r="O19" s="29">
        <v>5511.7</v>
      </c>
      <c r="P19" s="30">
        <v>8810.2999999999993</v>
      </c>
      <c r="Q19" s="28">
        <v>5066.3999999999996</v>
      </c>
      <c r="R19" s="29">
        <v>738.3</v>
      </c>
      <c r="S19" s="30">
        <v>5804.7</v>
      </c>
      <c r="T19" s="28">
        <v>0</v>
      </c>
      <c r="U19" s="29">
        <v>0</v>
      </c>
      <c r="V19" s="30">
        <v>0</v>
      </c>
      <c r="W19" s="28">
        <v>85</v>
      </c>
      <c r="X19" s="29">
        <v>58</v>
      </c>
      <c r="Y19" s="30">
        <f t="shared" si="0"/>
        <v>143</v>
      </c>
      <c r="Z19" s="28">
        <v>19.399999999999999</v>
      </c>
      <c r="AA19" s="29">
        <v>50.4</v>
      </c>
      <c r="AB19" s="30">
        <f t="shared" si="1"/>
        <v>69.8</v>
      </c>
    </row>
    <row r="20" spans="1:28" x14ac:dyDescent="0.2">
      <c r="A20" s="31" t="s">
        <v>30</v>
      </c>
      <c r="B20" s="15">
        <v>-237.3</v>
      </c>
      <c r="C20" s="16">
        <v>-28.7</v>
      </c>
      <c r="D20" s="17">
        <v>-266.10000000000002</v>
      </c>
      <c r="E20" s="15">
        <v>1282.2</v>
      </c>
      <c r="F20" s="16">
        <v>529.20000000000005</v>
      </c>
      <c r="G20" s="17">
        <v>1811.5</v>
      </c>
      <c r="H20" s="15" t="s">
        <v>25</v>
      </c>
      <c r="I20" s="16" t="s">
        <v>25</v>
      </c>
      <c r="J20" s="17" t="s">
        <v>25</v>
      </c>
      <c r="K20" s="15">
        <v>-2534.4</v>
      </c>
      <c r="L20" s="16">
        <v>-2727.7</v>
      </c>
      <c r="M20" s="17">
        <v>-5262.1</v>
      </c>
      <c r="N20" s="18">
        <v>-523.6</v>
      </c>
      <c r="O20" s="19">
        <v>240.6</v>
      </c>
      <c r="P20" s="20">
        <v>-283.10000000000002</v>
      </c>
      <c r="Q20" s="18">
        <v>67.3</v>
      </c>
      <c r="R20" s="19">
        <v>16.100000000000001</v>
      </c>
      <c r="S20" s="20">
        <v>83.4</v>
      </c>
      <c r="T20" s="18">
        <v>0</v>
      </c>
      <c r="U20" s="19">
        <v>34.299999999999997</v>
      </c>
      <c r="V20" s="20">
        <v>34.299999999999997</v>
      </c>
      <c r="W20" s="18">
        <v>275</v>
      </c>
      <c r="X20" s="19">
        <v>3</v>
      </c>
      <c r="Y20" s="20">
        <f t="shared" si="0"/>
        <v>278</v>
      </c>
      <c r="Z20" s="18">
        <v>3.5</v>
      </c>
      <c r="AA20" s="19">
        <v>-27.4</v>
      </c>
      <c r="AB20" s="20">
        <f t="shared" si="1"/>
        <v>-23.9</v>
      </c>
    </row>
    <row r="21" spans="1:28" x14ac:dyDescent="0.2">
      <c r="A21" s="21" t="s">
        <v>31</v>
      </c>
      <c r="B21" s="22">
        <v>110</v>
      </c>
      <c r="C21" s="23">
        <v>20.2</v>
      </c>
      <c r="D21" s="24">
        <v>130.19999999999999</v>
      </c>
      <c r="E21" s="22">
        <v>77.5</v>
      </c>
      <c r="F21" s="23">
        <v>0</v>
      </c>
      <c r="G21" s="24">
        <v>77.5</v>
      </c>
      <c r="H21" s="22">
        <v>4096</v>
      </c>
      <c r="I21" s="23">
        <v>3359.5</v>
      </c>
      <c r="J21" s="24">
        <v>7455.5</v>
      </c>
      <c r="K21" s="22">
        <v>-7.4</v>
      </c>
      <c r="L21" s="23">
        <v>241.7</v>
      </c>
      <c r="M21" s="24">
        <v>234.2</v>
      </c>
      <c r="N21" s="28">
        <v>99.5</v>
      </c>
      <c r="O21" s="29">
        <v>177.4</v>
      </c>
      <c r="P21" s="30">
        <v>276.89999999999998</v>
      </c>
      <c r="Q21" s="28">
        <v>89.3</v>
      </c>
      <c r="R21" s="29">
        <v>1.7</v>
      </c>
      <c r="S21" s="30">
        <v>91</v>
      </c>
      <c r="T21" s="28">
        <v>43.8</v>
      </c>
      <c r="U21" s="29">
        <v>1.2</v>
      </c>
      <c r="V21" s="30">
        <v>45</v>
      </c>
      <c r="W21" s="28">
        <v>46</v>
      </c>
      <c r="X21" s="29">
        <v>0</v>
      </c>
      <c r="Y21" s="30">
        <f t="shared" si="0"/>
        <v>46</v>
      </c>
      <c r="Z21" s="28">
        <v>51.2</v>
      </c>
      <c r="AA21" s="29">
        <v>2</v>
      </c>
      <c r="AB21" s="30">
        <f t="shared" si="1"/>
        <v>53.2</v>
      </c>
    </row>
    <row r="22" spans="1:28" x14ac:dyDescent="0.2">
      <c r="A22" s="14" t="s">
        <v>32</v>
      </c>
      <c r="B22" s="15" t="s">
        <v>25</v>
      </c>
      <c r="C22" s="16" t="s">
        <v>25</v>
      </c>
      <c r="D22" s="17" t="s">
        <v>25</v>
      </c>
      <c r="E22" s="15">
        <v>8896.4</v>
      </c>
      <c r="F22" s="16">
        <v>186.8</v>
      </c>
      <c r="G22" s="17">
        <v>9083.2000000000007</v>
      </c>
      <c r="H22" s="15">
        <v>12561.9</v>
      </c>
      <c r="I22" s="16">
        <v>9800.5</v>
      </c>
      <c r="J22" s="17">
        <v>22362.400000000001</v>
      </c>
      <c r="K22" s="15">
        <v>-8915.4</v>
      </c>
      <c r="L22" s="16">
        <v>-5887.2</v>
      </c>
      <c r="M22" s="17">
        <v>-14802.7</v>
      </c>
      <c r="N22" s="18">
        <v>7065.6</v>
      </c>
      <c r="O22" s="19">
        <v>3170.7</v>
      </c>
      <c r="P22" s="20">
        <v>10236.4</v>
      </c>
      <c r="Q22" s="18">
        <v>12382.4</v>
      </c>
      <c r="R22" s="19">
        <v>3589.4</v>
      </c>
      <c r="S22" s="20">
        <v>15971.9</v>
      </c>
      <c r="T22" s="18">
        <v>10571.9</v>
      </c>
      <c r="U22" s="19">
        <v>2436</v>
      </c>
      <c r="V22" s="20">
        <v>13007.9</v>
      </c>
      <c r="W22" s="18">
        <v>2339</v>
      </c>
      <c r="X22" s="19">
        <v>784</v>
      </c>
      <c r="Y22" s="20">
        <f t="shared" si="0"/>
        <v>3123</v>
      </c>
      <c r="Z22" s="18">
        <v>4830.3999999999996</v>
      </c>
      <c r="AA22" s="19">
        <v>1580.8</v>
      </c>
      <c r="AB22" s="20">
        <f t="shared" si="1"/>
        <v>6411.2</v>
      </c>
    </row>
    <row r="23" spans="1:28" x14ac:dyDescent="0.2">
      <c r="A23" s="21" t="s">
        <v>33</v>
      </c>
      <c r="B23" s="22">
        <v>138.9</v>
      </c>
      <c r="C23" s="23">
        <v>-30</v>
      </c>
      <c r="D23" s="24">
        <v>108.8</v>
      </c>
      <c r="E23" s="22">
        <v>2962.7</v>
      </c>
      <c r="F23" s="23">
        <v>10969.3</v>
      </c>
      <c r="G23" s="24">
        <v>13932</v>
      </c>
      <c r="H23" s="22" t="s">
        <v>25</v>
      </c>
      <c r="I23" s="23" t="s">
        <v>25</v>
      </c>
      <c r="J23" s="24" t="s">
        <v>25</v>
      </c>
      <c r="K23" s="22" t="s">
        <v>25</v>
      </c>
      <c r="L23" s="23" t="s">
        <v>25</v>
      </c>
      <c r="M23" s="24" t="s">
        <v>25</v>
      </c>
      <c r="N23" s="28">
        <v>6037.1</v>
      </c>
      <c r="O23" s="29">
        <v>11652.9</v>
      </c>
      <c r="P23" s="30">
        <v>17689.900000000001</v>
      </c>
      <c r="Q23" s="28">
        <v>1279.2</v>
      </c>
      <c r="R23" s="29">
        <v>2233.6</v>
      </c>
      <c r="S23" s="30">
        <v>3512.8</v>
      </c>
      <c r="T23" s="28">
        <v>2579.3000000000002</v>
      </c>
      <c r="U23" s="29">
        <v>5710.2</v>
      </c>
      <c r="V23" s="30">
        <v>8289.5</v>
      </c>
      <c r="W23" s="28">
        <v>812</v>
      </c>
      <c r="X23" s="29">
        <v>589</v>
      </c>
      <c r="Y23" s="30">
        <f t="shared" si="0"/>
        <v>1401</v>
      </c>
      <c r="Z23" s="28">
        <v>1656</v>
      </c>
      <c r="AA23" s="29">
        <v>2288.8000000000002</v>
      </c>
      <c r="AB23" s="30">
        <f t="shared" si="1"/>
        <v>3944.8</v>
      </c>
    </row>
    <row r="24" spans="1:28" x14ac:dyDescent="0.2">
      <c r="A24" s="14" t="s">
        <v>34</v>
      </c>
      <c r="B24" s="15">
        <v>7872.8</v>
      </c>
      <c r="C24" s="16">
        <v>22046.799999999999</v>
      </c>
      <c r="D24" s="17">
        <v>29919.599999999999</v>
      </c>
      <c r="E24" s="15">
        <v>5754</v>
      </c>
      <c r="F24" s="16">
        <v>34723.199999999997</v>
      </c>
      <c r="G24" s="17">
        <v>40477.199999999997</v>
      </c>
      <c r="H24" s="15">
        <v>60146.3</v>
      </c>
      <c r="I24" s="16">
        <v>64809.7</v>
      </c>
      <c r="J24" s="17">
        <v>124956</v>
      </c>
      <c r="K24" s="15">
        <v>13274.8</v>
      </c>
      <c r="L24" s="16">
        <v>6022.1</v>
      </c>
      <c r="M24" s="17">
        <v>19296.900000000001</v>
      </c>
      <c r="N24" s="18">
        <v>13157.7</v>
      </c>
      <c r="O24" s="19">
        <v>29133.7</v>
      </c>
      <c r="P24" s="20">
        <v>42291.4</v>
      </c>
      <c r="Q24" s="18">
        <v>15109.1</v>
      </c>
      <c r="R24" s="19">
        <v>8985.9</v>
      </c>
      <c r="S24" s="20">
        <v>24095</v>
      </c>
      <c r="T24" s="18">
        <v>6546.6</v>
      </c>
      <c r="U24" s="19">
        <v>9787.9</v>
      </c>
      <c r="V24" s="20">
        <v>16334.5</v>
      </c>
      <c r="W24" s="18">
        <v>3305</v>
      </c>
      <c r="X24" s="19">
        <v>6790</v>
      </c>
      <c r="Y24" s="20">
        <f t="shared" si="0"/>
        <v>10095</v>
      </c>
      <c r="Z24" s="18">
        <v>5128.8999999999996</v>
      </c>
      <c r="AA24" s="19">
        <v>2716.8</v>
      </c>
      <c r="AB24" s="20">
        <f t="shared" si="1"/>
        <v>7845.7</v>
      </c>
    </row>
    <row r="25" spans="1:28" x14ac:dyDescent="0.2">
      <c r="A25" s="21" t="s">
        <v>35</v>
      </c>
      <c r="B25" s="22">
        <v>48370.7</v>
      </c>
      <c r="C25" s="23">
        <v>10464.9</v>
      </c>
      <c r="D25" s="24">
        <v>58835.6</v>
      </c>
      <c r="E25" s="22">
        <v>163240</v>
      </c>
      <c r="F25" s="23">
        <v>23402</v>
      </c>
      <c r="G25" s="24">
        <v>186642</v>
      </c>
      <c r="H25" s="22">
        <v>88816.2</v>
      </c>
      <c r="I25" s="23">
        <v>9313</v>
      </c>
      <c r="J25" s="24">
        <v>98129.2</v>
      </c>
      <c r="K25" s="22">
        <v>97817</v>
      </c>
      <c r="L25" s="23">
        <v>18965.8</v>
      </c>
      <c r="M25" s="24">
        <v>116782.8</v>
      </c>
      <c r="N25" s="28">
        <v>20234.7</v>
      </c>
      <c r="O25" s="29">
        <v>7005.6</v>
      </c>
      <c r="P25" s="30">
        <v>27240.3</v>
      </c>
      <c r="Q25" s="28">
        <v>17974.3</v>
      </c>
      <c r="R25" s="29">
        <v>8265.7999999999993</v>
      </c>
      <c r="S25" s="30">
        <v>26240.2</v>
      </c>
      <c r="T25" s="28">
        <v>3206.4</v>
      </c>
      <c r="U25" s="29">
        <v>3705.9</v>
      </c>
      <c r="V25" s="30">
        <v>6912.3</v>
      </c>
      <c r="W25" s="28">
        <v>15754</v>
      </c>
      <c r="X25" s="29">
        <v>5782</v>
      </c>
      <c r="Y25" s="30">
        <f t="shared" si="0"/>
        <v>21536</v>
      </c>
      <c r="Z25" s="28">
        <v>9838.2000000000007</v>
      </c>
      <c r="AA25" s="29">
        <v>1726.2</v>
      </c>
      <c r="AB25" s="30">
        <f t="shared" si="1"/>
        <v>11564.400000000001</v>
      </c>
    </row>
    <row r="26" spans="1:28" x14ac:dyDescent="0.2">
      <c r="A26" s="14" t="s">
        <v>36</v>
      </c>
      <c r="B26" s="15">
        <v>5191.8999999999996</v>
      </c>
      <c r="C26" s="16">
        <v>1746.6</v>
      </c>
      <c r="D26" s="17">
        <v>6938.5</v>
      </c>
      <c r="E26" s="15">
        <v>34631.5</v>
      </c>
      <c r="F26" s="16">
        <v>12072.3</v>
      </c>
      <c r="G26" s="17">
        <v>46703.8</v>
      </c>
      <c r="H26" s="15">
        <v>26180.6</v>
      </c>
      <c r="I26" s="16">
        <v>6944.6</v>
      </c>
      <c r="J26" s="17">
        <v>33125.1</v>
      </c>
      <c r="K26" s="15">
        <v>661.3</v>
      </c>
      <c r="L26" s="16">
        <v>-1343.1</v>
      </c>
      <c r="M26" s="17">
        <v>-681.8</v>
      </c>
      <c r="N26" s="18">
        <v>5396</v>
      </c>
      <c r="O26" s="19">
        <v>8972.6</v>
      </c>
      <c r="P26" s="20">
        <v>14368.6</v>
      </c>
      <c r="Q26" s="18">
        <v>6309.9</v>
      </c>
      <c r="R26" s="19">
        <v>1789.4</v>
      </c>
      <c r="S26" s="20">
        <v>8099.3</v>
      </c>
      <c r="T26" s="18">
        <v>5247.8</v>
      </c>
      <c r="U26" s="19">
        <v>2299.4</v>
      </c>
      <c r="V26" s="20">
        <v>7547.2000000000007</v>
      </c>
      <c r="W26" s="18">
        <v>1574</v>
      </c>
      <c r="X26" s="19">
        <v>455</v>
      </c>
      <c r="Y26" s="20">
        <f t="shared" si="0"/>
        <v>2029</v>
      </c>
      <c r="Z26" s="18">
        <v>636.4</v>
      </c>
      <c r="AA26" s="19">
        <v>-501.5</v>
      </c>
      <c r="AB26" s="20">
        <f t="shared" si="1"/>
        <v>134.89999999999998</v>
      </c>
    </row>
    <row r="27" spans="1:28" ht="24" x14ac:dyDescent="0.2">
      <c r="A27" s="33" t="s">
        <v>37</v>
      </c>
      <c r="B27" s="22">
        <v>16610.8</v>
      </c>
      <c r="C27" s="23">
        <v>21728.7</v>
      </c>
      <c r="D27" s="24">
        <v>38339.4</v>
      </c>
      <c r="E27" s="22">
        <v>36403.9</v>
      </c>
      <c r="F27" s="23">
        <v>64526.9</v>
      </c>
      <c r="G27" s="24">
        <v>100930.8</v>
      </c>
      <c r="H27" s="22">
        <v>57104.9</v>
      </c>
      <c r="I27" s="23">
        <v>51577</v>
      </c>
      <c r="J27" s="24">
        <v>108682</v>
      </c>
      <c r="K27" s="22">
        <v>20913.099999999999</v>
      </c>
      <c r="L27" s="23">
        <v>74068.7</v>
      </c>
      <c r="M27" s="24">
        <v>94981.8</v>
      </c>
      <c r="N27" s="25">
        <v>26808</v>
      </c>
      <c r="O27" s="26">
        <v>38386.199999999997</v>
      </c>
      <c r="P27" s="27">
        <v>65194.2</v>
      </c>
      <c r="Q27" s="25">
        <v>43031.600000000006</v>
      </c>
      <c r="R27" s="26">
        <v>26552.9</v>
      </c>
      <c r="S27" s="27">
        <v>69584.600000000006</v>
      </c>
      <c r="T27" s="25">
        <v>2792.7</v>
      </c>
      <c r="U27" s="26">
        <v>7867.7999999999993</v>
      </c>
      <c r="V27" s="27">
        <v>10660.5</v>
      </c>
      <c r="W27" s="25">
        <f>4447+3703</f>
        <v>8150</v>
      </c>
      <c r="X27" s="26">
        <f>9044+3730</f>
        <v>12774</v>
      </c>
      <c r="Y27" s="27">
        <f t="shared" si="0"/>
        <v>20924</v>
      </c>
      <c r="Z27" s="25">
        <f>4696.3+877.8</f>
        <v>5574.1</v>
      </c>
      <c r="AA27" s="26">
        <f>4794.3+3390.4</f>
        <v>8184.7000000000007</v>
      </c>
      <c r="AB27" s="27">
        <f t="shared" si="1"/>
        <v>13758.800000000001</v>
      </c>
    </row>
    <row r="28" spans="1:28" x14ac:dyDescent="0.2">
      <c r="A28" s="14" t="s">
        <v>38</v>
      </c>
      <c r="B28" s="15">
        <v>2249.8000000000002</v>
      </c>
      <c r="C28" s="16">
        <v>1528.3</v>
      </c>
      <c r="D28" s="17">
        <v>3778.1</v>
      </c>
      <c r="E28" s="15">
        <v>795.1</v>
      </c>
      <c r="F28" s="16">
        <v>512.5</v>
      </c>
      <c r="G28" s="17">
        <v>1307.5</v>
      </c>
      <c r="H28" s="15">
        <v>1838.6</v>
      </c>
      <c r="I28" s="16">
        <v>514</v>
      </c>
      <c r="J28" s="17">
        <v>2352.6</v>
      </c>
      <c r="K28" s="15">
        <v>440.9</v>
      </c>
      <c r="L28" s="16">
        <v>164.5</v>
      </c>
      <c r="M28" s="17">
        <v>605.29999999999995</v>
      </c>
      <c r="N28" s="18">
        <v>3135</v>
      </c>
      <c r="O28" s="19">
        <v>767.6</v>
      </c>
      <c r="P28" s="20">
        <v>3902.6</v>
      </c>
      <c r="Q28" s="18">
        <v>213</v>
      </c>
      <c r="R28" s="19">
        <v>47.8</v>
      </c>
      <c r="S28" s="20">
        <v>260.8</v>
      </c>
      <c r="T28" s="18">
        <v>231.8</v>
      </c>
      <c r="U28" s="19">
        <v>167.6</v>
      </c>
      <c r="V28" s="20">
        <v>399.4</v>
      </c>
      <c r="W28" s="18">
        <v>59</v>
      </c>
      <c r="X28" s="19">
        <v>49</v>
      </c>
      <c r="Y28" s="20">
        <f t="shared" si="0"/>
        <v>108</v>
      </c>
      <c r="Z28" s="18">
        <v>295.2</v>
      </c>
      <c r="AA28" s="19">
        <v>89.4</v>
      </c>
      <c r="AB28" s="20">
        <f t="shared" si="1"/>
        <v>384.6</v>
      </c>
    </row>
    <row r="29" spans="1:28" x14ac:dyDescent="0.2">
      <c r="A29" s="21" t="s">
        <v>39</v>
      </c>
      <c r="B29" s="22">
        <v>1880.1</v>
      </c>
      <c r="C29" s="23">
        <v>2833.9</v>
      </c>
      <c r="D29" s="24">
        <v>4714</v>
      </c>
      <c r="E29" s="22">
        <v>10546.3</v>
      </c>
      <c r="F29" s="23">
        <v>10829.9</v>
      </c>
      <c r="G29" s="24">
        <v>21376.3</v>
      </c>
      <c r="H29" s="22">
        <v>16045.5</v>
      </c>
      <c r="I29" s="23">
        <v>10043.200000000001</v>
      </c>
      <c r="J29" s="24">
        <v>26088.6</v>
      </c>
      <c r="K29" s="22">
        <v>15679.3</v>
      </c>
      <c r="L29" s="23">
        <v>28844.7</v>
      </c>
      <c r="M29" s="24">
        <v>44523.9</v>
      </c>
      <c r="N29" s="28">
        <v>11522.7</v>
      </c>
      <c r="O29" s="29">
        <v>10424.6</v>
      </c>
      <c r="P29" s="30">
        <v>21947.3</v>
      </c>
      <c r="Q29" s="28">
        <v>2292.4</v>
      </c>
      <c r="R29" s="29">
        <v>1499.4</v>
      </c>
      <c r="S29" s="30">
        <v>3791.8</v>
      </c>
      <c r="T29" s="28">
        <v>5270.8</v>
      </c>
      <c r="U29" s="29">
        <v>4232.3</v>
      </c>
      <c r="V29" s="30">
        <v>9503.1</v>
      </c>
      <c r="W29" s="28">
        <v>1554</v>
      </c>
      <c r="X29" s="29">
        <v>837</v>
      </c>
      <c r="Y29" s="30">
        <f t="shared" si="0"/>
        <v>2391</v>
      </c>
      <c r="Z29" s="28">
        <v>3490.4</v>
      </c>
      <c r="AA29" s="29">
        <v>2270.1</v>
      </c>
      <c r="AB29" s="30">
        <f t="shared" si="1"/>
        <v>5760.5</v>
      </c>
    </row>
    <row r="30" spans="1:28" x14ac:dyDescent="0.2">
      <c r="A30" s="14" t="s">
        <v>40</v>
      </c>
      <c r="B30" s="15">
        <v>2461.6</v>
      </c>
      <c r="C30" s="16">
        <v>892.3</v>
      </c>
      <c r="D30" s="17">
        <v>3354</v>
      </c>
      <c r="E30" s="15">
        <v>8765.7999999999993</v>
      </c>
      <c r="F30" s="16">
        <v>1580.8</v>
      </c>
      <c r="G30" s="17">
        <v>10346.6</v>
      </c>
      <c r="H30" s="15">
        <v>24738.799999999999</v>
      </c>
      <c r="I30" s="16">
        <v>5198.5</v>
      </c>
      <c r="J30" s="17">
        <v>29937.200000000001</v>
      </c>
      <c r="K30" s="15">
        <v>7070.3</v>
      </c>
      <c r="L30" s="16">
        <v>2203.8000000000002</v>
      </c>
      <c r="M30" s="17">
        <v>9274.1</v>
      </c>
      <c r="N30" s="18">
        <v>2528.3000000000002</v>
      </c>
      <c r="O30" s="19">
        <v>1070</v>
      </c>
      <c r="P30" s="20">
        <v>3598.2</v>
      </c>
      <c r="Q30" s="18">
        <v>1387.7</v>
      </c>
      <c r="R30" s="19">
        <v>628</v>
      </c>
      <c r="S30" s="20">
        <v>2015.7</v>
      </c>
      <c r="T30" s="18">
        <v>386.5</v>
      </c>
      <c r="U30" s="19">
        <v>532.6</v>
      </c>
      <c r="V30" s="20">
        <v>919.1</v>
      </c>
      <c r="W30" s="18">
        <v>68</v>
      </c>
      <c r="X30" s="19">
        <v>76</v>
      </c>
      <c r="Y30" s="20">
        <f t="shared" si="0"/>
        <v>144</v>
      </c>
      <c r="Z30" s="18">
        <v>840.9</v>
      </c>
      <c r="AA30" s="19">
        <v>239.3</v>
      </c>
      <c r="AB30" s="20">
        <f t="shared" si="1"/>
        <v>1080.2</v>
      </c>
    </row>
    <row r="31" spans="1:28" x14ac:dyDescent="0.2">
      <c r="A31" s="21" t="s">
        <v>41</v>
      </c>
      <c r="B31" s="22">
        <v>1485</v>
      </c>
      <c r="C31" s="23">
        <v>883.3</v>
      </c>
      <c r="D31" s="24">
        <v>2368.3000000000002</v>
      </c>
      <c r="E31" s="22">
        <v>5475.4</v>
      </c>
      <c r="F31" s="23">
        <v>1641.2</v>
      </c>
      <c r="G31" s="24">
        <v>7116.7</v>
      </c>
      <c r="H31" s="22">
        <v>12399</v>
      </c>
      <c r="I31" s="23">
        <v>2966.1</v>
      </c>
      <c r="J31" s="24">
        <v>15365.2</v>
      </c>
      <c r="K31" s="22">
        <v>13302.5</v>
      </c>
      <c r="L31" s="23">
        <v>1653.8</v>
      </c>
      <c r="M31" s="24">
        <v>14956.3</v>
      </c>
      <c r="N31" s="28">
        <v>20382.099999999999</v>
      </c>
      <c r="O31" s="29">
        <v>10451.799999999999</v>
      </c>
      <c r="P31" s="30">
        <v>30834</v>
      </c>
      <c r="Q31" s="28">
        <v>4544.1000000000004</v>
      </c>
      <c r="R31" s="29">
        <v>2013.1</v>
      </c>
      <c r="S31" s="30">
        <v>6557.2</v>
      </c>
      <c r="T31" s="28">
        <v>2794.5</v>
      </c>
      <c r="U31" s="29">
        <v>389.9</v>
      </c>
      <c r="V31" s="30">
        <v>3184.4</v>
      </c>
      <c r="W31" s="28">
        <v>3400</v>
      </c>
      <c r="X31" s="29">
        <v>788</v>
      </c>
      <c r="Y31" s="30">
        <f t="shared" si="0"/>
        <v>4188</v>
      </c>
      <c r="Z31" s="28">
        <v>2700.7</v>
      </c>
      <c r="AA31" s="29">
        <v>916.6</v>
      </c>
      <c r="AB31" s="30">
        <f t="shared" si="1"/>
        <v>3617.2999999999997</v>
      </c>
    </row>
    <row r="32" spans="1:28" x14ac:dyDescent="0.2">
      <c r="A32" s="14" t="s">
        <v>42</v>
      </c>
      <c r="B32" s="15">
        <v>2228</v>
      </c>
      <c r="C32" s="16">
        <v>358</v>
      </c>
      <c r="D32" s="17">
        <v>2586.1</v>
      </c>
      <c r="E32" s="15">
        <v>13146.6</v>
      </c>
      <c r="F32" s="16">
        <v>1704.8</v>
      </c>
      <c r="G32" s="17">
        <v>14851.4</v>
      </c>
      <c r="H32" s="15">
        <v>2074.8000000000002</v>
      </c>
      <c r="I32" s="16">
        <v>167.7</v>
      </c>
      <c r="J32" s="17">
        <v>2242.5</v>
      </c>
      <c r="K32" s="15">
        <v>-1169.5</v>
      </c>
      <c r="L32" s="16">
        <v>1144.9000000000001</v>
      </c>
      <c r="M32" s="17">
        <v>-24.6</v>
      </c>
      <c r="N32" s="18">
        <v>-837</v>
      </c>
      <c r="O32" s="19">
        <v>497.4</v>
      </c>
      <c r="P32" s="20">
        <v>-339.6</v>
      </c>
      <c r="Q32" s="18">
        <v>261.3</v>
      </c>
      <c r="R32" s="19">
        <v>116.8</v>
      </c>
      <c r="S32" s="20">
        <v>378.1</v>
      </c>
      <c r="T32" s="18">
        <v>737.1</v>
      </c>
      <c r="U32" s="19">
        <v>330.8</v>
      </c>
      <c r="V32" s="20">
        <v>1067.9000000000001</v>
      </c>
      <c r="W32" s="18">
        <v>405</v>
      </c>
      <c r="X32" s="19">
        <v>107</v>
      </c>
      <c r="Y32" s="20">
        <f t="shared" si="0"/>
        <v>512</v>
      </c>
      <c r="Z32" s="18">
        <v>254.3</v>
      </c>
      <c r="AA32" s="19">
        <v>83.2</v>
      </c>
      <c r="AB32" s="20">
        <f t="shared" si="1"/>
        <v>337.5</v>
      </c>
    </row>
    <row r="33" spans="1:28" x14ac:dyDescent="0.2">
      <c r="A33" s="21" t="s">
        <v>43</v>
      </c>
      <c r="B33" s="22">
        <v>428.5</v>
      </c>
      <c r="C33" s="23">
        <v>500.6</v>
      </c>
      <c r="D33" s="24">
        <v>929</v>
      </c>
      <c r="E33" s="22">
        <v>1772</v>
      </c>
      <c r="F33" s="23">
        <v>565.5</v>
      </c>
      <c r="G33" s="24">
        <v>2337.5</v>
      </c>
      <c r="H33" s="22">
        <v>7289.5</v>
      </c>
      <c r="I33" s="23">
        <v>2235.1999999999998</v>
      </c>
      <c r="J33" s="24">
        <v>9524.7000000000007</v>
      </c>
      <c r="K33" s="22">
        <v>836.2</v>
      </c>
      <c r="L33" s="23">
        <v>576.79999999999995</v>
      </c>
      <c r="M33" s="24">
        <v>1413</v>
      </c>
      <c r="N33" s="28">
        <v>566.4</v>
      </c>
      <c r="O33" s="29">
        <v>361.4</v>
      </c>
      <c r="P33" s="30">
        <v>927.8</v>
      </c>
      <c r="Q33" s="28">
        <v>-229.2</v>
      </c>
      <c r="R33" s="29">
        <v>0.4</v>
      </c>
      <c r="S33" s="30">
        <v>-228.8</v>
      </c>
      <c r="T33" s="28">
        <v>204.7</v>
      </c>
      <c r="U33" s="29">
        <v>11</v>
      </c>
      <c r="V33" s="30">
        <v>215.7</v>
      </c>
      <c r="W33" s="28">
        <v>3605</v>
      </c>
      <c r="X33" s="29">
        <v>86</v>
      </c>
      <c r="Y33" s="30">
        <f t="shared" si="0"/>
        <v>3691</v>
      </c>
      <c r="Z33" s="29">
        <v>329.8</v>
      </c>
      <c r="AA33" s="29">
        <v>75.900000000000006</v>
      </c>
      <c r="AB33" s="30">
        <f t="shared" si="1"/>
        <v>405.70000000000005</v>
      </c>
    </row>
    <row r="34" spans="1:28" x14ac:dyDescent="0.2">
      <c r="A34" s="14" t="s">
        <v>44</v>
      </c>
      <c r="B34" s="15">
        <v>589.5</v>
      </c>
      <c r="C34" s="16">
        <v>322.7</v>
      </c>
      <c r="D34" s="17">
        <v>912.2</v>
      </c>
      <c r="E34" s="15">
        <v>2870.2</v>
      </c>
      <c r="F34" s="16">
        <v>2063.1999999999998</v>
      </c>
      <c r="G34" s="17">
        <v>4933.5</v>
      </c>
      <c r="H34" s="15">
        <v>6803.9</v>
      </c>
      <c r="I34" s="16">
        <v>96.5</v>
      </c>
      <c r="J34" s="17">
        <v>6900.5</v>
      </c>
      <c r="K34" s="15">
        <v>-1128.9000000000001</v>
      </c>
      <c r="L34" s="16">
        <v>2539.3000000000002</v>
      </c>
      <c r="M34" s="17">
        <v>1410.5</v>
      </c>
      <c r="N34" s="18">
        <v>2967.5</v>
      </c>
      <c r="O34" s="19">
        <v>749.4</v>
      </c>
      <c r="P34" s="20">
        <v>3716.9</v>
      </c>
      <c r="Q34" s="18">
        <v>1214.7</v>
      </c>
      <c r="R34" s="19">
        <v>57.2</v>
      </c>
      <c r="S34" s="20">
        <v>1271.8</v>
      </c>
      <c r="T34" s="18">
        <v>8534</v>
      </c>
      <c r="U34" s="19">
        <v>733.4</v>
      </c>
      <c r="V34" s="20">
        <v>9267.4</v>
      </c>
      <c r="W34" s="18">
        <v>1209</v>
      </c>
      <c r="X34" s="19">
        <v>85</v>
      </c>
      <c r="Y34" s="20">
        <f t="shared" si="0"/>
        <v>1294</v>
      </c>
      <c r="Z34" s="18">
        <v>1412.7</v>
      </c>
      <c r="AA34" s="19">
        <v>50.5</v>
      </c>
      <c r="AB34" s="20">
        <f t="shared" si="1"/>
        <v>1463.2</v>
      </c>
    </row>
    <row r="35" spans="1:28" x14ac:dyDescent="0.2">
      <c r="A35" s="21" t="s">
        <v>45</v>
      </c>
      <c r="B35" s="22">
        <v>168.4</v>
      </c>
      <c r="C35" s="23">
        <v>1400.7</v>
      </c>
      <c r="D35" s="24">
        <v>1569.1</v>
      </c>
      <c r="E35" s="22">
        <v>10321.6</v>
      </c>
      <c r="F35" s="23">
        <v>1629.9</v>
      </c>
      <c r="G35" s="24">
        <v>11951.5</v>
      </c>
      <c r="H35" s="22">
        <v>22730.5</v>
      </c>
      <c r="I35" s="23">
        <v>3061.7</v>
      </c>
      <c r="J35" s="24">
        <v>25792.2</v>
      </c>
      <c r="K35" s="22">
        <v>17732.599999999999</v>
      </c>
      <c r="L35" s="23">
        <v>4300.7</v>
      </c>
      <c r="M35" s="24">
        <v>22033.200000000001</v>
      </c>
      <c r="N35" s="28">
        <v>8903</v>
      </c>
      <c r="O35" s="29">
        <v>2917.2</v>
      </c>
      <c r="P35" s="30">
        <v>11820.2</v>
      </c>
      <c r="Q35" s="28">
        <v>1780.7</v>
      </c>
      <c r="R35" s="29">
        <v>546.20000000000005</v>
      </c>
      <c r="S35" s="30">
        <v>2326.8000000000002</v>
      </c>
      <c r="T35" s="28">
        <v>1506.8</v>
      </c>
      <c r="U35" s="29">
        <v>103</v>
      </c>
      <c r="V35" s="30">
        <v>1609.8</v>
      </c>
      <c r="W35" s="28">
        <v>903</v>
      </c>
      <c r="X35" s="29">
        <v>61</v>
      </c>
      <c r="Y35" s="30">
        <f t="shared" si="0"/>
        <v>964</v>
      </c>
      <c r="Z35" s="28">
        <v>2318.8000000000002</v>
      </c>
      <c r="AA35" s="29">
        <v>346.9</v>
      </c>
      <c r="AB35" s="30">
        <f t="shared" si="1"/>
        <v>2665.7000000000003</v>
      </c>
    </row>
    <row r="36" spans="1:28" x14ac:dyDescent="0.2">
      <c r="A36" s="14" t="s">
        <v>46</v>
      </c>
      <c r="B36" s="15">
        <v>1400.1</v>
      </c>
      <c r="C36" s="16">
        <v>448.8</v>
      </c>
      <c r="D36" s="17">
        <v>1848.9</v>
      </c>
      <c r="E36" s="15">
        <v>2696</v>
      </c>
      <c r="F36" s="16">
        <v>9611.7000000000007</v>
      </c>
      <c r="G36" s="17">
        <v>12307.7</v>
      </c>
      <c r="H36" s="15">
        <v>6101.6</v>
      </c>
      <c r="I36" s="16">
        <v>4119.5</v>
      </c>
      <c r="J36" s="17">
        <v>10221.1</v>
      </c>
      <c r="K36" s="15">
        <v>21081.200000000001</v>
      </c>
      <c r="L36" s="16">
        <v>10147.5</v>
      </c>
      <c r="M36" s="17">
        <v>31228.7</v>
      </c>
      <c r="N36" s="18">
        <v>-1683.9</v>
      </c>
      <c r="O36" s="19">
        <v>314.39999999999998</v>
      </c>
      <c r="P36" s="20">
        <v>-1369.5</v>
      </c>
      <c r="Q36" s="18">
        <v>1855.3</v>
      </c>
      <c r="R36" s="19">
        <v>3440.8</v>
      </c>
      <c r="S36" s="20">
        <v>5296.1</v>
      </c>
      <c r="T36" s="18">
        <v>413.5</v>
      </c>
      <c r="U36" s="19">
        <v>1494.9</v>
      </c>
      <c r="V36" s="20">
        <v>1908.4</v>
      </c>
      <c r="W36" s="18">
        <v>603</v>
      </c>
      <c r="X36" s="19">
        <v>1427</v>
      </c>
      <c r="Y36" s="20">
        <f t="shared" si="0"/>
        <v>2030</v>
      </c>
      <c r="Z36" s="18">
        <v>-74.8</v>
      </c>
      <c r="AA36" s="19">
        <v>334</v>
      </c>
      <c r="AB36" s="20">
        <f t="shared" si="1"/>
        <v>259.2</v>
      </c>
    </row>
    <row r="37" spans="1:28" x14ac:dyDescent="0.2">
      <c r="A37" s="21" t="s">
        <v>47</v>
      </c>
      <c r="B37" s="22">
        <v>11472.4</v>
      </c>
      <c r="C37" s="23">
        <v>8970.6</v>
      </c>
      <c r="D37" s="24">
        <v>20443.099999999999</v>
      </c>
      <c r="E37" s="22">
        <v>34159.699999999997</v>
      </c>
      <c r="F37" s="23">
        <v>33698.199999999997</v>
      </c>
      <c r="G37" s="24">
        <v>67857.899999999994</v>
      </c>
      <c r="H37" s="22">
        <v>2117.1999999999998</v>
      </c>
      <c r="I37" s="23">
        <v>4612.3999999999996</v>
      </c>
      <c r="J37" s="24">
        <v>6729.6</v>
      </c>
      <c r="K37" s="22">
        <v>554.5</v>
      </c>
      <c r="L37" s="23">
        <v>16704.599999999999</v>
      </c>
      <c r="M37" s="24">
        <v>17259.099999999999</v>
      </c>
      <c r="N37" s="28">
        <v>32846.1</v>
      </c>
      <c r="O37" s="29">
        <v>45941.3</v>
      </c>
      <c r="P37" s="30">
        <v>78787.399999999994</v>
      </c>
      <c r="Q37" s="28">
        <v>6468.1</v>
      </c>
      <c r="R37" s="29">
        <v>4744.1000000000004</v>
      </c>
      <c r="S37" s="30">
        <v>11212.2</v>
      </c>
      <c r="T37" s="28">
        <v>1731.4</v>
      </c>
      <c r="U37" s="29">
        <v>4898.8999999999996</v>
      </c>
      <c r="V37" s="30">
        <v>6630.2999999999993</v>
      </c>
      <c r="W37" s="28">
        <v>1415</v>
      </c>
      <c r="X37" s="29">
        <v>2136</v>
      </c>
      <c r="Y37" s="30">
        <f t="shared" si="0"/>
        <v>3551</v>
      </c>
      <c r="Z37" s="28">
        <v>2922.5</v>
      </c>
      <c r="AA37" s="29">
        <v>1609.4</v>
      </c>
      <c r="AB37" s="30">
        <f t="shared" si="1"/>
        <v>4531.8999999999996</v>
      </c>
    </row>
    <row r="38" spans="1:28" s="41" customFormat="1" x14ac:dyDescent="0.25">
      <c r="A38" s="34" t="s">
        <v>48</v>
      </c>
      <c r="B38" s="35">
        <v>292533.90000000002</v>
      </c>
      <c r="C38" s="36">
        <v>104837.9</v>
      </c>
      <c r="D38" s="37">
        <v>397370.9</v>
      </c>
      <c r="E38" s="35">
        <v>815607.5</v>
      </c>
      <c r="F38" s="36">
        <v>276574</v>
      </c>
      <c r="G38" s="37">
        <v>1092181.5</v>
      </c>
      <c r="H38" s="35">
        <v>431266.3</v>
      </c>
      <c r="I38" s="36">
        <v>197910.6</v>
      </c>
      <c r="J38" s="37">
        <v>629176.9</v>
      </c>
      <c r="K38" s="35">
        <v>297183.2</v>
      </c>
      <c r="L38" s="36">
        <v>182827.6</v>
      </c>
      <c r="M38" s="37">
        <v>480010.8</v>
      </c>
      <c r="N38" s="38">
        <v>223323.9</v>
      </c>
      <c r="O38" s="39">
        <v>216115.20000000001</v>
      </c>
      <c r="P38" s="40">
        <v>439439.1</v>
      </c>
      <c r="Q38" s="38">
        <v>375866.7</v>
      </c>
      <c r="R38" s="39">
        <v>86591.8</v>
      </c>
      <c r="S38" s="40">
        <v>462458.5</v>
      </c>
      <c r="T38" s="38">
        <v>66995.7</v>
      </c>
      <c r="U38" s="39">
        <v>48464.100000000006</v>
      </c>
      <c r="V38" s="40">
        <v>115459.8</v>
      </c>
      <c r="W38" s="38">
        <f>SUM(W5:W37)</f>
        <v>83399.3</v>
      </c>
      <c r="X38" s="39">
        <f>SUM(X5:X37)</f>
        <v>37306.5</v>
      </c>
      <c r="Y38" s="40">
        <f t="shared" si="0"/>
        <v>120705.8</v>
      </c>
      <c r="Z38" s="38">
        <f>SUM(Z5:Z37)</f>
        <v>73130.100000000006</v>
      </c>
      <c r="AA38" s="39">
        <f>SUM(AA5:AA37)</f>
        <v>30902.400000000001</v>
      </c>
      <c r="AB38" s="40">
        <f t="shared" si="1"/>
        <v>104032.5</v>
      </c>
    </row>
    <row r="39" spans="1:28" s="41" customFormat="1" x14ac:dyDescent="0.25">
      <c r="B39" s="42"/>
      <c r="C39" s="42"/>
      <c r="D39" s="42"/>
      <c r="E39" s="42"/>
      <c r="F39" s="42"/>
      <c r="G39" s="42"/>
      <c r="H39" s="42"/>
      <c r="I39" s="42"/>
      <c r="J39" s="42"/>
      <c r="K39" s="42"/>
      <c r="L39" s="42"/>
      <c r="M39" s="42"/>
      <c r="N39" s="43"/>
      <c r="O39" s="43"/>
      <c r="P39" s="43"/>
      <c r="Q39" s="43"/>
      <c r="R39" s="43"/>
      <c r="S39" s="43"/>
      <c r="T39" s="43"/>
      <c r="U39" s="43"/>
      <c r="V39" s="43"/>
      <c r="W39" s="43"/>
      <c r="X39" s="43"/>
      <c r="Y39" s="43"/>
      <c r="Z39" s="43"/>
      <c r="AA39" s="43"/>
      <c r="AB39" s="43"/>
    </row>
    <row r="40" spans="1:28" s="41" customFormat="1" x14ac:dyDescent="0.25">
      <c r="A40" s="44" t="s">
        <v>49</v>
      </c>
      <c r="B40" s="102" t="s">
        <v>50</v>
      </c>
      <c r="C40" s="102"/>
      <c r="D40" s="102"/>
      <c r="E40" s="102"/>
      <c r="F40" s="102"/>
      <c r="G40" s="102"/>
      <c r="H40" s="102"/>
      <c r="I40" s="45"/>
      <c r="J40" s="45"/>
      <c r="K40" s="45"/>
      <c r="L40" s="45"/>
      <c r="M40" s="45"/>
    </row>
    <row r="41" spans="1:28" s="41" customFormat="1" x14ac:dyDescent="0.25">
      <c r="A41" s="44"/>
      <c r="B41" s="102" t="s">
        <v>51</v>
      </c>
      <c r="C41" s="102"/>
      <c r="D41" s="102"/>
      <c r="E41" s="102"/>
      <c r="F41" s="102"/>
      <c r="G41" s="102"/>
      <c r="H41" s="102"/>
      <c r="I41" s="45"/>
      <c r="J41" s="45"/>
      <c r="K41" s="45"/>
      <c r="L41" s="45"/>
      <c r="M41" s="45"/>
    </row>
    <row r="42" spans="1:28" x14ac:dyDescent="0.2">
      <c r="A42" s="46" t="s">
        <v>52</v>
      </c>
      <c r="B42" s="103" t="s">
        <v>53</v>
      </c>
      <c r="C42" s="103"/>
      <c r="D42" s="103"/>
      <c r="E42" s="103"/>
      <c r="F42" s="103"/>
      <c r="G42" s="103"/>
      <c r="H42" s="103"/>
      <c r="I42" s="47"/>
    </row>
  </sheetData>
  <mergeCells count="14">
    <mergeCell ref="Z3:AB3"/>
    <mergeCell ref="B40:H40"/>
    <mergeCell ref="B41:H41"/>
    <mergeCell ref="B42:H42"/>
    <mergeCell ref="A1:AB1"/>
    <mergeCell ref="A3:A4"/>
    <mergeCell ref="B3:D3"/>
    <mergeCell ref="E3:G3"/>
    <mergeCell ref="H3:J3"/>
    <mergeCell ref="K3:M3"/>
    <mergeCell ref="N3:P3"/>
    <mergeCell ref="Q3:S3"/>
    <mergeCell ref="T3:V3"/>
    <mergeCell ref="W3:Y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FCDFF-1285-4632-81B6-84A92295B9AA}">
  <dimension ref="A1:K42"/>
  <sheetViews>
    <sheetView zoomScaleNormal="100" workbookViewId="0">
      <selection activeCell="A38" sqref="A38:J38"/>
    </sheetView>
  </sheetViews>
  <sheetFormatPr defaultRowHeight="15" x14ac:dyDescent="0.25"/>
  <cols>
    <col min="1" max="1" width="25.85546875" style="3" bestFit="1" customWidth="1"/>
    <col min="2" max="2" width="8.28515625" bestFit="1" customWidth="1"/>
    <col min="3" max="3" width="9" bestFit="1" customWidth="1"/>
    <col min="4" max="10" width="8.28515625" bestFit="1" customWidth="1"/>
    <col min="11" max="11" width="8.85546875" bestFit="1" customWidth="1"/>
    <col min="257" max="257" width="29.42578125" customWidth="1"/>
    <col min="258" max="266" width="10.7109375" customWidth="1"/>
    <col min="267" max="267" width="10.28515625" customWidth="1"/>
    <col min="513" max="513" width="29.42578125" customWidth="1"/>
    <col min="514" max="522" width="10.7109375" customWidth="1"/>
    <col min="523" max="523" width="10.28515625" customWidth="1"/>
    <col min="769" max="769" width="29.42578125" customWidth="1"/>
    <col min="770" max="778" width="10.7109375" customWidth="1"/>
    <col min="779" max="779" width="10.28515625" customWidth="1"/>
    <col min="1025" max="1025" width="29.42578125" customWidth="1"/>
    <col min="1026" max="1034" width="10.7109375" customWidth="1"/>
    <col min="1035" max="1035" width="10.28515625" customWidth="1"/>
    <col min="1281" max="1281" width="29.42578125" customWidth="1"/>
    <col min="1282" max="1290" width="10.7109375" customWidth="1"/>
    <col min="1291" max="1291" width="10.28515625" customWidth="1"/>
    <col min="1537" max="1537" width="29.42578125" customWidth="1"/>
    <col min="1538" max="1546" width="10.7109375" customWidth="1"/>
    <col min="1547" max="1547" width="10.28515625" customWidth="1"/>
    <col min="1793" max="1793" width="29.42578125" customWidth="1"/>
    <col min="1794" max="1802" width="10.7109375" customWidth="1"/>
    <col min="1803" max="1803" width="10.28515625" customWidth="1"/>
    <col min="2049" max="2049" width="29.42578125" customWidth="1"/>
    <col min="2050" max="2058" width="10.7109375" customWidth="1"/>
    <col min="2059" max="2059" width="10.28515625" customWidth="1"/>
    <col min="2305" max="2305" width="29.42578125" customWidth="1"/>
    <col min="2306" max="2314" width="10.7109375" customWidth="1"/>
    <col min="2315" max="2315" width="10.28515625" customWidth="1"/>
    <col min="2561" max="2561" width="29.42578125" customWidth="1"/>
    <col min="2562" max="2570" width="10.7109375" customWidth="1"/>
    <col min="2571" max="2571" width="10.28515625" customWidth="1"/>
    <col min="2817" max="2817" width="29.42578125" customWidth="1"/>
    <col min="2818" max="2826" width="10.7109375" customWidth="1"/>
    <col min="2827" max="2827" width="10.28515625" customWidth="1"/>
    <col min="3073" max="3073" width="29.42578125" customWidth="1"/>
    <col min="3074" max="3082" width="10.7109375" customWidth="1"/>
    <col min="3083" max="3083" width="10.28515625" customWidth="1"/>
    <col min="3329" max="3329" width="29.42578125" customWidth="1"/>
    <col min="3330" max="3338" width="10.7109375" customWidth="1"/>
    <col min="3339" max="3339" width="10.28515625" customWidth="1"/>
    <col min="3585" max="3585" width="29.42578125" customWidth="1"/>
    <col min="3586" max="3594" width="10.7109375" customWidth="1"/>
    <col min="3595" max="3595" width="10.28515625" customWidth="1"/>
    <col min="3841" max="3841" width="29.42578125" customWidth="1"/>
    <col min="3842" max="3850" width="10.7109375" customWidth="1"/>
    <col min="3851" max="3851" width="10.28515625" customWidth="1"/>
    <col min="4097" max="4097" width="29.42578125" customWidth="1"/>
    <col min="4098" max="4106" width="10.7109375" customWidth="1"/>
    <col min="4107" max="4107" width="10.28515625" customWidth="1"/>
    <col min="4353" max="4353" width="29.42578125" customWidth="1"/>
    <col min="4354" max="4362" width="10.7109375" customWidth="1"/>
    <col min="4363" max="4363" width="10.28515625" customWidth="1"/>
    <col min="4609" max="4609" width="29.42578125" customWidth="1"/>
    <col min="4610" max="4618" width="10.7109375" customWidth="1"/>
    <col min="4619" max="4619" width="10.28515625" customWidth="1"/>
    <col min="4865" max="4865" width="29.42578125" customWidth="1"/>
    <col min="4866" max="4874" width="10.7109375" customWidth="1"/>
    <col min="4875" max="4875" width="10.28515625" customWidth="1"/>
    <col min="5121" max="5121" width="29.42578125" customWidth="1"/>
    <col min="5122" max="5130" width="10.7109375" customWidth="1"/>
    <col min="5131" max="5131" width="10.28515625" customWidth="1"/>
    <col min="5377" max="5377" width="29.42578125" customWidth="1"/>
    <col min="5378" max="5386" width="10.7109375" customWidth="1"/>
    <col min="5387" max="5387" width="10.28515625" customWidth="1"/>
    <col min="5633" max="5633" width="29.42578125" customWidth="1"/>
    <col min="5634" max="5642" width="10.7109375" customWidth="1"/>
    <col min="5643" max="5643" width="10.28515625" customWidth="1"/>
    <col min="5889" max="5889" width="29.42578125" customWidth="1"/>
    <col min="5890" max="5898" width="10.7109375" customWidth="1"/>
    <col min="5899" max="5899" width="10.28515625" customWidth="1"/>
    <col min="6145" max="6145" width="29.42578125" customWidth="1"/>
    <col min="6146" max="6154" width="10.7109375" customWidth="1"/>
    <col min="6155" max="6155" width="10.28515625" customWidth="1"/>
    <col min="6401" max="6401" width="29.42578125" customWidth="1"/>
    <col min="6402" max="6410" width="10.7109375" customWidth="1"/>
    <col min="6411" max="6411" width="10.28515625" customWidth="1"/>
    <col min="6657" max="6657" width="29.42578125" customWidth="1"/>
    <col min="6658" max="6666" width="10.7109375" customWidth="1"/>
    <col min="6667" max="6667" width="10.28515625" customWidth="1"/>
    <col min="6913" max="6913" width="29.42578125" customWidth="1"/>
    <col min="6914" max="6922" width="10.7109375" customWidth="1"/>
    <col min="6923" max="6923" width="10.28515625" customWidth="1"/>
    <col min="7169" max="7169" width="29.42578125" customWidth="1"/>
    <col min="7170" max="7178" width="10.7109375" customWidth="1"/>
    <col min="7179" max="7179" width="10.28515625" customWidth="1"/>
    <col min="7425" max="7425" width="29.42578125" customWidth="1"/>
    <col min="7426" max="7434" width="10.7109375" customWidth="1"/>
    <col min="7435" max="7435" width="10.28515625" customWidth="1"/>
    <col min="7681" max="7681" width="29.42578125" customWidth="1"/>
    <col min="7682" max="7690" width="10.7109375" customWidth="1"/>
    <col min="7691" max="7691" width="10.28515625" customWidth="1"/>
    <col min="7937" max="7937" width="29.42578125" customWidth="1"/>
    <col min="7938" max="7946" width="10.7109375" customWidth="1"/>
    <col min="7947" max="7947" width="10.28515625" customWidth="1"/>
    <col min="8193" max="8193" width="29.42578125" customWidth="1"/>
    <col min="8194" max="8202" width="10.7109375" customWidth="1"/>
    <col min="8203" max="8203" width="10.28515625" customWidth="1"/>
    <col min="8449" max="8449" width="29.42578125" customWidth="1"/>
    <col min="8450" max="8458" width="10.7109375" customWidth="1"/>
    <col min="8459" max="8459" width="10.28515625" customWidth="1"/>
    <col min="8705" max="8705" width="29.42578125" customWidth="1"/>
    <col min="8706" max="8714" width="10.7109375" customWidth="1"/>
    <col min="8715" max="8715" width="10.28515625" customWidth="1"/>
    <col min="8961" max="8961" width="29.42578125" customWidth="1"/>
    <col min="8962" max="8970" width="10.7109375" customWidth="1"/>
    <col min="8971" max="8971" width="10.28515625" customWidth="1"/>
    <col min="9217" max="9217" width="29.42578125" customWidth="1"/>
    <col min="9218" max="9226" width="10.7109375" customWidth="1"/>
    <col min="9227" max="9227" width="10.28515625" customWidth="1"/>
    <col min="9473" max="9473" width="29.42578125" customWidth="1"/>
    <col min="9474" max="9482" width="10.7109375" customWidth="1"/>
    <col min="9483" max="9483" width="10.28515625" customWidth="1"/>
    <col min="9729" max="9729" width="29.42578125" customWidth="1"/>
    <col min="9730" max="9738" width="10.7109375" customWidth="1"/>
    <col min="9739" max="9739" width="10.28515625" customWidth="1"/>
    <col min="9985" max="9985" width="29.42578125" customWidth="1"/>
    <col min="9986" max="9994" width="10.7109375" customWidth="1"/>
    <col min="9995" max="9995" width="10.28515625" customWidth="1"/>
    <col min="10241" max="10241" width="29.42578125" customWidth="1"/>
    <col min="10242" max="10250" width="10.7109375" customWidth="1"/>
    <col min="10251" max="10251" width="10.28515625" customWidth="1"/>
    <col min="10497" max="10497" width="29.42578125" customWidth="1"/>
    <col min="10498" max="10506" width="10.7109375" customWidth="1"/>
    <col min="10507" max="10507" width="10.28515625" customWidth="1"/>
    <col min="10753" max="10753" width="29.42578125" customWidth="1"/>
    <col min="10754" max="10762" width="10.7109375" customWidth="1"/>
    <col min="10763" max="10763" width="10.28515625" customWidth="1"/>
    <col min="11009" max="11009" width="29.42578125" customWidth="1"/>
    <col min="11010" max="11018" width="10.7109375" customWidth="1"/>
    <col min="11019" max="11019" width="10.28515625" customWidth="1"/>
    <col min="11265" max="11265" width="29.42578125" customWidth="1"/>
    <col min="11266" max="11274" width="10.7109375" customWidth="1"/>
    <col min="11275" max="11275" width="10.28515625" customWidth="1"/>
    <col min="11521" max="11521" width="29.42578125" customWidth="1"/>
    <col min="11522" max="11530" width="10.7109375" customWidth="1"/>
    <col min="11531" max="11531" width="10.28515625" customWidth="1"/>
    <col min="11777" max="11777" width="29.42578125" customWidth="1"/>
    <col min="11778" max="11786" width="10.7109375" customWidth="1"/>
    <col min="11787" max="11787" width="10.28515625" customWidth="1"/>
    <col min="12033" max="12033" width="29.42578125" customWidth="1"/>
    <col min="12034" max="12042" width="10.7109375" customWidth="1"/>
    <col min="12043" max="12043" width="10.28515625" customWidth="1"/>
    <col min="12289" max="12289" width="29.42578125" customWidth="1"/>
    <col min="12290" max="12298" width="10.7109375" customWidth="1"/>
    <col min="12299" max="12299" width="10.28515625" customWidth="1"/>
    <col min="12545" max="12545" width="29.42578125" customWidth="1"/>
    <col min="12546" max="12554" width="10.7109375" customWidth="1"/>
    <col min="12555" max="12555" width="10.28515625" customWidth="1"/>
    <col min="12801" max="12801" width="29.42578125" customWidth="1"/>
    <col min="12802" max="12810" width="10.7109375" customWidth="1"/>
    <col min="12811" max="12811" width="10.28515625" customWidth="1"/>
    <col min="13057" max="13057" width="29.42578125" customWidth="1"/>
    <col min="13058" max="13066" width="10.7109375" customWidth="1"/>
    <col min="13067" max="13067" width="10.28515625" customWidth="1"/>
    <col min="13313" max="13313" width="29.42578125" customWidth="1"/>
    <col min="13314" max="13322" width="10.7109375" customWidth="1"/>
    <col min="13323" max="13323" width="10.28515625" customWidth="1"/>
    <col min="13569" max="13569" width="29.42578125" customWidth="1"/>
    <col min="13570" max="13578" width="10.7109375" customWidth="1"/>
    <col min="13579" max="13579" width="10.28515625" customWidth="1"/>
    <col min="13825" max="13825" width="29.42578125" customWidth="1"/>
    <col min="13826" max="13834" width="10.7109375" customWidth="1"/>
    <col min="13835" max="13835" width="10.28515625" customWidth="1"/>
    <col min="14081" max="14081" width="29.42578125" customWidth="1"/>
    <col min="14082" max="14090" width="10.7109375" customWidth="1"/>
    <col min="14091" max="14091" width="10.28515625" customWidth="1"/>
    <col min="14337" max="14337" width="29.42578125" customWidth="1"/>
    <col min="14338" max="14346" width="10.7109375" customWidth="1"/>
    <col min="14347" max="14347" width="10.28515625" customWidth="1"/>
    <col min="14593" max="14593" width="29.42578125" customWidth="1"/>
    <col min="14594" max="14602" width="10.7109375" customWidth="1"/>
    <col min="14603" max="14603" width="10.28515625" customWidth="1"/>
    <col min="14849" max="14849" width="29.42578125" customWidth="1"/>
    <col min="14850" max="14858" width="10.7109375" customWidth="1"/>
    <col min="14859" max="14859" width="10.28515625" customWidth="1"/>
    <col min="15105" max="15105" width="29.42578125" customWidth="1"/>
    <col min="15106" max="15114" width="10.7109375" customWidth="1"/>
    <col min="15115" max="15115" width="10.28515625" customWidth="1"/>
    <col min="15361" max="15361" width="29.42578125" customWidth="1"/>
    <col min="15362" max="15370" width="10.7109375" customWidth="1"/>
    <col min="15371" max="15371" width="10.28515625" customWidth="1"/>
    <col min="15617" max="15617" width="29.42578125" customWidth="1"/>
    <col min="15618" max="15626" width="10.7109375" customWidth="1"/>
    <col min="15627" max="15627" width="10.28515625" customWidth="1"/>
    <col min="15873" max="15873" width="29.42578125" customWidth="1"/>
    <col min="15874" max="15882" width="10.7109375" customWidth="1"/>
    <col min="15883" max="15883" width="10.28515625" customWidth="1"/>
    <col min="16129" max="16129" width="29.42578125" customWidth="1"/>
    <col min="16130" max="16138" width="10.7109375" customWidth="1"/>
    <col min="16139" max="16139" width="10.28515625" customWidth="1"/>
  </cols>
  <sheetData>
    <row r="1" spans="1:11" x14ac:dyDescent="0.25">
      <c r="A1"/>
    </row>
    <row r="2" spans="1:11" x14ac:dyDescent="0.25">
      <c r="A2" s="1"/>
    </row>
    <row r="3" spans="1:11" x14ac:dyDescent="0.25">
      <c r="A3" s="108" t="s">
        <v>1</v>
      </c>
      <c r="B3" s="107" t="s">
        <v>54</v>
      </c>
      <c r="C3" s="107"/>
      <c r="D3" s="107"/>
      <c r="E3" s="107"/>
      <c r="F3" s="107"/>
      <c r="G3" s="107"/>
      <c r="H3" s="107"/>
      <c r="I3" s="107"/>
      <c r="J3" s="107"/>
      <c r="K3" s="68"/>
    </row>
    <row r="4" spans="1:11" x14ac:dyDescent="0.25">
      <c r="A4" s="109"/>
      <c r="B4" s="69">
        <v>2013</v>
      </c>
      <c r="C4" s="69">
        <v>2014</v>
      </c>
      <c r="D4" s="69">
        <v>2015</v>
      </c>
      <c r="E4" s="69">
        <v>2016</v>
      </c>
      <c r="F4" s="69">
        <v>2017</v>
      </c>
      <c r="G4" s="69">
        <v>2018</v>
      </c>
      <c r="H4" s="69">
        <v>2019</v>
      </c>
      <c r="I4" s="69">
        <v>2020</v>
      </c>
      <c r="J4" s="69">
        <v>2021</v>
      </c>
      <c r="K4" s="68" t="s">
        <v>55</v>
      </c>
    </row>
    <row r="5" spans="1:11" x14ac:dyDescent="0.25">
      <c r="A5" s="52" t="s">
        <v>14</v>
      </c>
      <c r="B5" s="70">
        <v>7648.1</v>
      </c>
      <c r="C5" s="70">
        <v>3231.5</v>
      </c>
      <c r="D5" s="70">
        <v>23071.599999999999</v>
      </c>
      <c r="E5" s="70">
        <v>15515.7</v>
      </c>
      <c r="F5" s="71">
        <v>7502.2</v>
      </c>
      <c r="G5" s="71">
        <v>11608</v>
      </c>
      <c r="H5" s="71">
        <v>1917.9</v>
      </c>
      <c r="I5" s="71">
        <v>2998.8</v>
      </c>
      <c r="J5" s="71">
        <f>H5+I5</f>
        <v>4916.7000000000007</v>
      </c>
      <c r="K5" s="72">
        <f>SUM(B5:J5)</f>
        <v>78410.499999999985</v>
      </c>
    </row>
    <row r="6" spans="1:11" x14ac:dyDescent="0.25">
      <c r="A6" s="53" t="s">
        <v>15</v>
      </c>
      <c r="B6" s="73">
        <v>6140.5</v>
      </c>
      <c r="C6" s="73">
        <v>20665.7</v>
      </c>
      <c r="D6" s="73">
        <v>9714.2999999999993</v>
      </c>
      <c r="E6" s="73">
        <v>22549.599999999999</v>
      </c>
      <c r="F6" s="74">
        <v>7319.1</v>
      </c>
      <c r="G6" s="74">
        <v>12402.4</v>
      </c>
      <c r="H6" s="74">
        <v>1233.5999999999999</v>
      </c>
      <c r="I6" s="74">
        <v>3339</v>
      </c>
      <c r="J6" s="74">
        <f t="shared" ref="J6:J38" si="0">H6+I6</f>
        <v>4572.6000000000004</v>
      </c>
      <c r="K6" s="72">
        <f t="shared" ref="K6:K38" si="1">SUM(B6:J6)</f>
        <v>87936.8</v>
      </c>
    </row>
    <row r="7" spans="1:11" x14ac:dyDescent="0.25">
      <c r="A7" s="54" t="s">
        <v>16</v>
      </c>
      <c r="B7" s="75">
        <v>5056</v>
      </c>
      <c r="C7" s="75">
        <v>10498.9</v>
      </c>
      <c r="D7" s="75">
        <v>7817.8</v>
      </c>
      <c r="E7" s="75">
        <v>8680</v>
      </c>
      <c r="F7" s="76">
        <v>5514</v>
      </c>
      <c r="G7" s="76">
        <v>9324.7999999999993</v>
      </c>
      <c r="H7" s="76">
        <v>774.6</v>
      </c>
      <c r="I7" s="76">
        <v>6797</v>
      </c>
      <c r="J7" s="76">
        <f t="shared" si="0"/>
        <v>7571.6</v>
      </c>
      <c r="K7" s="72">
        <f t="shared" si="1"/>
        <v>62034.7</v>
      </c>
    </row>
    <row r="8" spans="1:11" x14ac:dyDescent="0.25">
      <c r="A8" s="53" t="s">
        <v>17</v>
      </c>
      <c r="B8" s="73">
        <v>201939.4</v>
      </c>
      <c r="C8" s="73">
        <v>135530.70000000001</v>
      </c>
      <c r="D8" s="73">
        <v>24190.9</v>
      </c>
      <c r="E8" s="73">
        <v>6981.6</v>
      </c>
      <c r="F8" s="74">
        <v>43714.8</v>
      </c>
      <c r="G8" s="74">
        <v>142011.1</v>
      </c>
      <c r="H8" s="74">
        <v>6566.2000000000007</v>
      </c>
      <c r="I8" s="74">
        <v>1518</v>
      </c>
      <c r="J8" s="74">
        <f t="shared" si="0"/>
        <v>8084.2000000000007</v>
      </c>
      <c r="K8" s="72">
        <f t="shared" si="1"/>
        <v>570536.89999999991</v>
      </c>
    </row>
    <row r="9" spans="1:11" x14ac:dyDescent="0.25">
      <c r="A9" s="54" t="s">
        <v>18</v>
      </c>
      <c r="B9" s="75">
        <v>-9941.5</v>
      </c>
      <c r="C9" s="75">
        <v>16893.099999999999</v>
      </c>
      <c r="D9" s="75">
        <v>24821.4</v>
      </c>
      <c r="E9" s="75">
        <v>32871.300000000003</v>
      </c>
      <c r="F9" s="77">
        <v>9235.6</v>
      </c>
      <c r="G9" s="77">
        <v>27382</v>
      </c>
      <c r="H9" s="77">
        <v>4486.8999999999996</v>
      </c>
      <c r="I9" s="77">
        <v>20047</v>
      </c>
      <c r="J9" s="77">
        <f t="shared" si="0"/>
        <v>24533.9</v>
      </c>
      <c r="K9" s="72">
        <f t="shared" si="1"/>
        <v>150329.70000000001</v>
      </c>
    </row>
    <row r="10" spans="1:11" x14ac:dyDescent="0.25">
      <c r="A10" s="53" t="s">
        <v>19</v>
      </c>
      <c r="B10" s="73">
        <v>3527.2</v>
      </c>
      <c r="C10" s="73">
        <v>290777</v>
      </c>
      <c r="D10" s="73">
        <v>4294.2</v>
      </c>
      <c r="E10" s="73">
        <v>22286.6</v>
      </c>
      <c r="F10" s="74">
        <v>3741</v>
      </c>
      <c r="G10" s="74">
        <v>60655.1</v>
      </c>
      <c r="H10" s="74">
        <v>-2312</v>
      </c>
      <c r="I10" s="74">
        <v>2192</v>
      </c>
      <c r="J10" s="74">
        <f t="shared" si="0"/>
        <v>-120</v>
      </c>
      <c r="K10" s="72">
        <f t="shared" si="1"/>
        <v>385041.1</v>
      </c>
    </row>
    <row r="11" spans="1:11" x14ac:dyDescent="0.25">
      <c r="A11" s="54" t="s">
        <v>20</v>
      </c>
      <c r="B11" s="75">
        <v>12069.4</v>
      </c>
      <c r="C11" s="75">
        <v>4133.1000000000004</v>
      </c>
      <c r="D11" s="75">
        <v>1798.8</v>
      </c>
      <c r="E11" s="75">
        <v>5091.5</v>
      </c>
      <c r="F11" s="77">
        <v>7706.4</v>
      </c>
      <c r="G11" s="77">
        <v>2160.6</v>
      </c>
      <c r="H11" s="77">
        <v>3359.8</v>
      </c>
      <c r="I11" s="77">
        <v>2033</v>
      </c>
      <c r="J11" s="77">
        <f t="shared" si="0"/>
        <v>5392.8</v>
      </c>
      <c r="K11" s="72">
        <f t="shared" si="1"/>
        <v>43745.4</v>
      </c>
    </row>
    <row r="12" spans="1:11" x14ac:dyDescent="0.25">
      <c r="A12" s="55" t="s">
        <v>21</v>
      </c>
      <c r="B12" s="73">
        <v>163.9</v>
      </c>
      <c r="C12" s="73">
        <v>16700.2</v>
      </c>
      <c r="D12" s="73">
        <v>1213.5999999999999</v>
      </c>
      <c r="E12" s="73">
        <v>4420.3</v>
      </c>
      <c r="F12" s="74">
        <v>1358.5</v>
      </c>
      <c r="G12" s="74">
        <v>625.4</v>
      </c>
      <c r="H12" s="74">
        <v>463.3</v>
      </c>
      <c r="I12" s="74">
        <v>275</v>
      </c>
      <c r="J12" s="74">
        <f t="shared" si="0"/>
        <v>738.3</v>
      </c>
      <c r="K12" s="72">
        <f t="shared" si="1"/>
        <v>25958.5</v>
      </c>
    </row>
    <row r="13" spans="1:11" x14ac:dyDescent="0.25">
      <c r="A13" s="54" t="s">
        <v>22</v>
      </c>
      <c r="B13" s="75">
        <v>1699.4</v>
      </c>
      <c r="C13" s="75">
        <v>19292.3</v>
      </c>
      <c r="D13" s="75">
        <v>1692.3</v>
      </c>
      <c r="E13" s="75">
        <v>3181.7</v>
      </c>
      <c r="F13" s="77">
        <v>3745.8</v>
      </c>
      <c r="G13" s="77">
        <v>2154.4</v>
      </c>
      <c r="H13" s="77">
        <v>118.4</v>
      </c>
      <c r="I13" s="77">
        <v>1987</v>
      </c>
      <c r="J13" s="77">
        <f t="shared" si="0"/>
        <v>2105.4</v>
      </c>
      <c r="K13" s="72">
        <f t="shared" si="1"/>
        <v>35976.700000000004</v>
      </c>
    </row>
    <row r="14" spans="1:11" x14ac:dyDescent="0.25">
      <c r="A14" s="56" t="s">
        <v>23</v>
      </c>
      <c r="B14" s="73">
        <v>4.5999999999999996</v>
      </c>
      <c r="C14" s="73">
        <v>1322</v>
      </c>
      <c r="D14" s="73">
        <v>697.7</v>
      </c>
      <c r="E14" s="73">
        <v>5662.8</v>
      </c>
      <c r="F14" s="74">
        <v>-142.5</v>
      </c>
      <c r="G14" s="74">
        <v>562</v>
      </c>
      <c r="H14" s="74">
        <v>1314.4</v>
      </c>
      <c r="I14" s="74">
        <v>482</v>
      </c>
      <c r="J14" s="74">
        <f t="shared" si="0"/>
        <v>1796.4</v>
      </c>
      <c r="K14" s="72">
        <f t="shared" si="1"/>
        <v>11699.4</v>
      </c>
    </row>
    <row r="15" spans="1:11" x14ac:dyDescent="0.25">
      <c r="A15" s="54" t="s">
        <v>24</v>
      </c>
      <c r="B15" s="75">
        <v>0</v>
      </c>
      <c r="C15" s="75">
        <v>0</v>
      </c>
      <c r="D15" s="75">
        <v>0</v>
      </c>
      <c r="E15" s="75">
        <v>-0.8</v>
      </c>
      <c r="F15" s="77">
        <v>0</v>
      </c>
      <c r="G15" s="77">
        <v>0</v>
      </c>
      <c r="H15" s="77">
        <v>0</v>
      </c>
      <c r="I15" s="77">
        <v>0</v>
      </c>
      <c r="J15" s="77">
        <f t="shared" si="0"/>
        <v>0</v>
      </c>
      <c r="K15" s="72">
        <f t="shared" si="1"/>
        <v>-0.8</v>
      </c>
    </row>
    <row r="16" spans="1:11" x14ac:dyDescent="0.25">
      <c r="A16" s="55" t="s">
        <v>26</v>
      </c>
      <c r="B16" s="73">
        <v>-14880.5</v>
      </c>
      <c r="C16" s="73">
        <v>6060</v>
      </c>
      <c r="D16" s="73">
        <v>0</v>
      </c>
      <c r="E16" s="73">
        <v>-188</v>
      </c>
      <c r="F16" s="74">
        <v>6388.5</v>
      </c>
      <c r="G16" s="74">
        <v>4977.3999999999996</v>
      </c>
      <c r="H16" s="74">
        <v>0</v>
      </c>
      <c r="I16" s="74">
        <v>382</v>
      </c>
      <c r="J16" s="74">
        <f t="shared" si="0"/>
        <v>382</v>
      </c>
      <c r="K16" s="72">
        <f t="shared" si="1"/>
        <v>3121.3999999999996</v>
      </c>
    </row>
    <row r="17" spans="1:11" x14ac:dyDescent="0.25">
      <c r="A17" s="54" t="s">
        <v>27</v>
      </c>
      <c r="B17" s="75">
        <v>-94.3</v>
      </c>
      <c r="C17" s="75">
        <v>5231.3999999999996</v>
      </c>
      <c r="D17" s="75">
        <v>0</v>
      </c>
      <c r="E17" s="75">
        <v>0</v>
      </c>
      <c r="F17" s="77">
        <v>3115.6</v>
      </c>
      <c r="G17" s="77">
        <v>1904</v>
      </c>
      <c r="H17" s="77">
        <v>0</v>
      </c>
      <c r="I17" s="77">
        <v>207</v>
      </c>
      <c r="J17" s="77">
        <f t="shared" si="0"/>
        <v>207</v>
      </c>
      <c r="K17" s="72">
        <f t="shared" si="1"/>
        <v>10570.699999999999</v>
      </c>
    </row>
    <row r="18" spans="1:11" x14ac:dyDescent="0.25">
      <c r="A18" s="53" t="s">
        <v>28</v>
      </c>
      <c r="B18" s="73">
        <v>32.799999999999997</v>
      </c>
      <c r="C18" s="73">
        <v>51.8</v>
      </c>
      <c r="D18" s="73">
        <v>0</v>
      </c>
      <c r="E18" s="73">
        <v>-270.2</v>
      </c>
      <c r="F18" s="74">
        <v>589.79999999999995</v>
      </c>
      <c r="G18" s="74">
        <v>326.39999999999998</v>
      </c>
      <c r="H18" s="74">
        <v>0</v>
      </c>
      <c r="I18" s="74">
        <v>0</v>
      </c>
      <c r="J18" s="74">
        <f t="shared" si="0"/>
        <v>0</v>
      </c>
      <c r="K18" s="72">
        <f t="shared" si="1"/>
        <v>730.59999999999991</v>
      </c>
    </row>
    <row r="19" spans="1:11" x14ac:dyDescent="0.25">
      <c r="A19" s="54" t="s">
        <v>29</v>
      </c>
      <c r="B19" s="75">
        <v>7497.1</v>
      </c>
      <c r="C19" s="75">
        <v>7749.2</v>
      </c>
      <c r="D19" s="75">
        <v>0</v>
      </c>
      <c r="E19" s="75">
        <v>0</v>
      </c>
      <c r="F19" s="77">
        <v>8810.2999999999993</v>
      </c>
      <c r="G19" s="77">
        <v>5804.7</v>
      </c>
      <c r="H19" s="77">
        <v>0</v>
      </c>
      <c r="I19" s="77">
        <v>143</v>
      </c>
      <c r="J19" s="77">
        <f t="shared" si="0"/>
        <v>143</v>
      </c>
      <c r="K19" s="72">
        <f t="shared" si="1"/>
        <v>30147.3</v>
      </c>
    </row>
    <row r="20" spans="1:11" x14ac:dyDescent="0.25">
      <c r="A20" s="55" t="s">
        <v>30</v>
      </c>
      <c r="B20" s="73">
        <v>-266.10000000000002</v>
      </c>
      <c r="C20" s="73">
        <v>1811.5</v>
      </c>
      <c r="D20" s="73">
        <v>0</v>
      </c>
      <c r="E20" s="73">
        <v>-5262.1</v>
      </c>
      <c r="F20" s="74">
        <v>-283.10000000000002</v>
      </c>
      <c r="G20" s="74">
        <v>83.4</v>
      </c>
      <c r="H20" s="74">
        <v>34.299999999999997</v>
      </c>
      <c r="I20" s="74">
        <v>278</v>
      </c>
      <c r="J20" s="74">
        <f t="shared" si="0"/>
        <v>312.3</v>
      </c>
      <c r="K20" s="72">
        <f t="shared" si="1"/>
        <v>-3291.7999999999997</v>
      </c>
    </row>
    <row r="21" spans="1:11" x14ac:dyDescent="0.25">
      <c r="A21" s="54" t="s">
        <v>31</v>
      </c>
      <c r="B21" s="75">
        <v>130.19999999999999</v>
      </c>
      <c r="C21" s="75">
        <v>77.5</v>
      </c>
      <c r="D21" s="75">
        <v>7455.5</v>
      </c>
      <c r="E21" s="75">
        <v>234.2</v>
      </c>
      <c r="F21" s="77">
        <v>276.89999999999998</v>
      </c>
      <c r="G21" s="77">
        <v>91</v>
      </c>
      <c r="H21" s="77">
        <v>45</v>
      </c>
      <c r="I21" s="77">
        <v>46</v>
      </c>
      <c r="J21" s="77">
        <f t="shared" si="0"/>
        <v>91</v>
      </c>
      <c r="K21" s="72">
        <f t="shared" si="1"/>
        <v>8447.2999999999993</v>
      </c>
    </row>
    <row r="22" spans="1:11" x14ac:dyDescent="0.25">
      <c r="A22" s="53" t="s">
        <v>32</v>
      </c>
      <c r="B22" s="73">
        <v>0</v>
      </c>
      <c r="C22" s="73">
        <v>9083.2000000000007</v>
      </c>
      <c r="D22" s="73">
        <v>22362.400000000001</v>
      </c>
      <c r="E22" s="73">
        <v>-14802.7</v>
      </c>
      <c r="F22" s="74">
        <v>10236.4</v>
      </c>
      <c r="G22" s="74">
        <v>15971.9</v>
      </c>
      <c r="H22" s="74">
        <v>13007.9</v>
      </c>
      <c r="I22" s="74">
        <v>3123</v>
      </c>
      <c r="J22" s="74">
        <f t="shared" si="0"/>
        <v>16130.9</v>
      </c>
      <c r="K22" s="72">
        <f t="shared" si="1"/>
        <v>75113</v>
      </c>
    </row>
    <row r="23" spans="1:11" x14ac:dyDescent="0.25">
      <c r="A23" s="54" t="s">
        <v>33</v>
      </c>
      <c r="B23" s="75">
        <v>108.8</v>
      </c>
      <c r="C23" s="75">
        <v>13932</v>
      </c>
      <c r="D23" s="75">
        <v>0</v>
      </c>
      <c r="E23" s="75">
        <v>0</v>
      </c>
      <c r="F23" s="77">
        <v>17689.900000000001</v>
      </c>
      <c r="G23" s="77">
        <v>3512.8</v>
      </c>
      <c r="H23" s="77">
        <v>8289.5</v>
      </c>
      <c r="I23" s="77">
        <v>1401</v>
      </c>
      <c r="J23" s="77">
        <f t="shared" si="0"/>
        <v>9690.5</v>
      </c>
      <c r="K23" s="72">
        <f t="shared" si="1"/>
        <v>54624.5</v>
      </c>
    </row>
    <row r="24" spans="1:11" x14ac:dyDescent="0.25">
      <c r="A24" s="53" t="s">
        <v>34</v>
      </c>
      <c r="B24" s="73">
        <v>29919.599999999999</v>
      </c>
      <c r="C24" s="73">
        <v>40477.199999999997</v>
      </c>
      <c r="D24" s="73">
        <v>124956</v>
      </c>
      <c r="E24" s="73">
        <v>19296.900000000001</v>
      </c>
      <c r="F24" s="74">
        <v>42291.4</v>
      </c>
      <c r="G24" s="74">
        <v>24095</v>
      </c>
      <c r="H24" s="74">
        <v>16334.5</v>
      </c>
      <c r="I24" s="74">
        <v>10095</v>
      </c>
      <c r="J24" s="74">
        <f t="shared" si="0"/>
        <v>26429.5</v>
      </c>
      <c r="K24" s="72">
        <f t="shared" si="1"/>
        <v>333895.09999999998</v>
      </c>
    </row>
    <row r="25" spans="1:11" x14ac:dyDescent="0.25">
      <c r="A25" s="54" t="s">
        <v>35</v>
      </c>
      <c r="B25" s="75">
        <v>58835.6</v>
      </c>
      <c r="C25" s="75">
        <v>186642</v>
      </c>
      <c r="D25" s="75">
        <v>98129.2</v>
      </c>
      <c r="E25" s="75">
        <v>116782.8</v>
      </c>
      <c r="F25" s="77">
        <v>27240.3</v>
      </c>
      <c r="G25" s="77">
        <v>26240.2</v>
      </c>
      <c r="H25" s="77">
        <v>6912.3</v>
      </c>
      <c r="I25" s="77">
        <v>21536</v>
      </c>
      <c r="J25" s="77">
        <f t="shared" si="0"/>
        <v>28448.3</v>
      </c>
      <c r="K25" s="72">
        <f t="shared" si="1"/>
        <v>570766.69999999995</v>
      </c>
    </row>
    <row r="26" spans="1:11" x14ac:dyDescent="0.25">
      <c r="A26" s="53" t="s">
        <v>36</v>
      </c>
      <c r="B26" s="73">
        <v>6938.5</v>
      </c>
      <c r="C26" s="73">
        <v>46703.8</v>
      </c>
      <c r="D26" s="73">
        <v>33125.1</v>
      </c>
      <c r="E26" s="73">
        <v>-681.8</v>
      </c>
      <c r="F26" s="74">
        <v>14368.6</v>
      </c>
      <c r="G26" s="74">
        <v>8099.3</v>
      </c>
      <c r="H26" s="74">
        <v>7547.2000000000007</v>
      </c>
      <c r="I26" s="74">
        <v>2029</v>
      </c>
      <c r="J26" s="74">
        <f t="shared" si="0"/>
        <v>9576.2000000000007</v>
      </c>
      <c r="K26" s="72">
        <f t="shared" si="1"/>
        <v>127705.9</v>
      </c>
    </row>
    <row r="27" spans="1:11" ht="22.5" x14ac:dyDescent="0.25">
      <c r="A27" s="57" t="s">
        <v>56</v>
      </c>
      <c r="B27" s="75">
        <v>38339.4</v>
      </c>
      <c r="C27" s="75">
        <v>100930.8</v>
      </c>
      <c r="D27" s="75">
        <v>108682</v>
      </c>
      <c r="E27" s="75">
        <v>94981.8</v>
      </c>
      <c r="F27" s="76">
        <v>65194.2</v>
      </c>
      <c r="G27" s="76">
        <v>69584.600000000006</v>
      </c>
      <c r="H27" s="76">
        <v>10660.5</v>
      </c>
      <c r="I27" s="76">
        <v>20924</v>
      </c>
      <c r="J27" s="76">
        <f t="shared" si="0"/>
        <v>31584.5</v>
      </c>
      <c r="K27" s="72">
        <f t="shared" si="1"/>
        <v>540881.80000000005</v>
      </c>
    </row>
    <row r="28" spans="1:11" x14ac:dyDescent="0.25">
      <c r="A28" s="53" t="s">
        <v>38</v>
      </c>
      <c r="B28" s="73">
        <v>3778.1</v>
      </c>
      <c r="C28" s="73">
        <v>1307.5</v>
      </c>
      <c r="D28" s="73">
        <v>2352.6</v>
      </c>
      <c r="E28" s="73">
        <v>605.29999999999995</v>
      </c>
      <c r="F28" s="74">
        <v>3902.6</v>
      </c>
      <c r="G28" s="74">
        <v>260.8</v>
      </c>
      <c r="H28" s="74">
        <v>399.4</v>
      </c>
      <c r="I28" s="74">
        <v>108</v>
      </c>
      <c r="J28" s="74">
        <f t="shared" si="0"/>
        <v>507.4</v>
      </c>
      <c r="K28" s="72">
        <f t="shared" si="1"/>
        <v>13221.699999999999</v>
      </c>
    </row>
    <row r="29" spans="1:11" x14ac:dyDescent="0.25">
      <c r="A29" s="54" t="s">
        <v>39</v>
      </c>
      <c r="B29" s="75">
        <v>4714</v>
      </c>
      <c r="C29" s="75">
        <v>21376.3</v>
      </c>
      <c r="D29" s="75">
        <v>26088.6</v>
      </c>
      <c r="E29" s="75">
        <v>44523.9</v>
      </c>
      <c r="F29" s="77">
        <v>21947.3</v>
      </c>
      <c r="G29" s="77">
        <v>3791.8</v>
      </c>
      <c r="H29" s="77">
        <v>9503.1</v>
      </c>
      <c r="I29" s="77">
        <v>2391</v>
      </c>
      <c r="J29" s="77">
        <f t="shared" si="0"/>
        <v>11894.1</v>
      </c>
      <c r="K29" s="72">
        <f t="shared" si="1"/>
        <v>146230.1</v>
      </c>
    </row>
    <row r="30" spans="1:11" x14ac:dyDescent="0.25">
      <c r="A30" s="53" t="s">
        <v>40</v>
      </c>
      <c r="B30" s="73">
        <v>3354</v>
      </c>
      <c r="C30" s="73">
        <v>10346.6</v>
      </c>
      <c r="D30" s="73">
        <v>29937.200000000001</v>
      </c>
      <c r="E30" s="73">
        <v>9274.1</v>
      </c>
      <c r="F30" s="74">
        <v>3598.2</v>
      </c>
      <c r="G30" s="74">
        <v>2015.7</v>
      </c>
      <c r="H30" s="74">
        <v>919.1</v>
      </c>
      <c r="I30" s="74">
        <v>144</v>
      </c>
      <c r="J30" s="74">
        <f t="shared" si="0"/>
        <v>1063.0999999999999</v>
      </c>
      <c r="K30" s="72">
        <f t="shared" si="1"/>
        <v>60651.999999999993</v>
      </c>
    </row>
    <row r="31" spans="1:11" x14ac:dyDescent="0.25">
      <c r="A31" s="54" t="s">
        <v>41</v>
      </c>
      <c r="B31" s="75">
        <v>2368.3000000000002</v>
      </c>
      <c r="C31" s="75">
        <v>7116.7</v>
      </c>
      <c r="D31" s="75">
        <v>15365.2</v>
      </c>
      <c r="E31" s="75">
        <v>14956.3</v>
      </c>
      <c r="F31" s="77">
        <v>30834</v>
      </c>
      <c r="G31" s="77">
        <v>6557.2</v>
      </c>
      <c r="H31" s="77">
        <v>3184.4</v>
      </c>
      <c r="I31" s="77">
        <v>4188</v>
      </c>
      <c r="J31" s="77">
        <f t="shared" si="0"/>
        <v>7372.4</v>
      </c>
      <c r="K31" s="72">
        <f t="shared" si="1"/>
        <v>91942.499999999985</v>
      </c>
    </row>
    <row r="32" spans="1:11" x14ac:dyDescent="0.25">
      <c r="A32" s="53" t="s">
        <v>42</v>
      </c>
      <c r="B32" s="73">
        <v>2586.1</v>
      </c>
      <c r="C32" s="73">
        <v>14851.4</v>
      </c>
      <c r="D32" s="73">
        <v>2242.5</v>
      </c>
      <c r="E32" s="73">
        <v>-24.6</v>
      </c>
      <c r="F32" s="74">
        <v>-339.6</v>
      </c>
      <c r="G32" s="74">
        <v>378.1</v>
      </c>
      <c r="H32" s="74">
        <v>1067.9000000000001</v>
      </c>
      <c r="I32" s="74">
        <v>512</v>
      </c>
      <c r="J32" s="74">
        <f t="shared" si="0"/>
        <v>1579.9</v>
      </c>
      <c r="K32" s="72">
        <f t="shared" si="1"/>
        <v>22853.700000000004</v>
      </c>
    </row>
    <row r="33" spans="1:11" x14ac:dyDescent="0.25">
      <c r="A33" s="54" t="s">
        <v>43</v>
      </c>
      <c r="B33" s="75">
        <v>929</v>
      </c>
      <c r="C33" s="75">
        <v>2337.5</v>
      </c>
      <c r="D33" s="75">
        <v>9524.7000000000007</v>
      </c>
      <c r="E33" s="75">
        <v>1413</v>
      </c>
      <c r="F33" s="77">
        <v>927.8</v>
      </c>
      <c r="G33" s="77">
        <v>-228.8</v>
      </c>
      <c r="H33" s="77">
        <v>215.7</v>
      </c>
      <c r="I33" s="77">
        <v>3691</v>
      </c>
      <c r="J33" s="77">
        <f t="shared" si="0"/>
        <v>3906.7</v>
      </c>
      <c r="K33" s="72">
        <f t="shared" si="1"/>
        <v>22716.600000000002</v>
      </c>
    </row>
    <row r="34" spans="1:11" x14ac:dyDescent="0.25">
      <c r="A34" s="53" t="s">
        <v>44</v>
      </c>
      <c r="B34" s="73">
        <v>912.2</v>
      </c>
      <c r="C34" s="73">
        <v>4933.5</v>
      </c>
      <c r="D34" s="73">
        <v>6900.5</v>
      </c>
      <c r="E34" s="73">
        <v>1410.5</v>
      </c>
      <c r="F34" s="74">
        <v>3716.9</v>
      </c>
      <c r="G34" s="74">
        <v>1271.8</v>
      </c>
      <c r="H34" s="74">
        <v>9267.4</v>
      </c>
      <c r="I34" s="74">
        <v>1294</v>
      </c>
      <c r="J34" s="74">
        <f t="shared" si="0"/>
        <v>10561.4</v>
      </c>
      <c r="K34" s="72">
        <f t="shared" si="1"/>
        <v>40268.200000000004</v>
      </c>
    </row>
    <row r="35" spans="1:11" x14ac:dyDescent="0.25">
      <c r="A35" s="54" t="s">
        <v>45</v>
      </c>
      <c r="B35" s="75">
        <v>1569.1</v>
      </c>
      <c r="C35" s="75">
        <v>11951.5</v>
      </c>
      <c r="D35" s="75">
        <v>25792.2</v>
      </c>
      <c r="E35" s="75">
        <v>22033.200000000001</v>
      </c>
      <c r="F35" s="77">
        <v>11820.2</v>
      </c>
      <c r="G35" s="77">
        <v>2326.8000000000002</v>
      </c>
      <c r="H35" s="77">
        <v>1609.8</v>
      </c>
      <c r="I35" s="77">
        <v>964</v>
      </c>
      <c r="J35" s="77">
        <f t="shared" si="0"/>
        <v>2573.8000000000002</v>
      </c>
      <c r="K35" s="72">
        <f t="shared" si="1"/>
        <v>80640.600000000006</v>
      </c>
    </row>
    <row r="36" spans="1:11" x14ac:dyDescent="0.25">
      <c r="A36" s="53" t="s">
        <v>46</v>
      </c>
      <c r="B36" s="73">
        <v>1848.9</v>
      </c>
      <c r="C36" s="73">
        <v>12307.7</v>
      </c>
      <c r="D36" s="73">
        <v>10221.1</v>
      </c>
      <c r="E36" s="73">
        <v>31228.7</v>
      </c>
      <c r="F36" s="74">
        <v>-1369.5</v>
      </c>
      <c r="G36" s="74">
        <v>5296.1</v>
      </c>
      <c r="H36" s="74">
        <v>1908.4</v>
      </c>
      <c r="I36" s="74">
        <v>2030</v>
      </c>
      <c r="J36" s="74">
        <f t="shared" si="0"/>
        <v>3938.4</v>
      </c>
      <c r="K36" s="72">
        <f t="shared" si="1"/>
        <v>67409.8</v>
      </c>
    </row>
    <row r="37" spans="1:11" x14ac:dyDescent="0.25">
      <c r="A37" s="54" t="s">
        <v>47</v>
      </c>
      <c r="B37" s="75">
        <v>20443.099999999999</v>
      </c>
      <c r="C37" s="75">
        <v>67857.899999999994</v>
      </c>
      <c r="D37" s="75">
        <v>6729.6</v>
      </c>
      <c r="E37" s="75">
        <v>17259.099999999999</v>
      </c>
      <c r="F37" s="77">
        <v>78787.399999999994</v>
      </c>
      <c r="G37" s="77">
        <v>11212.2</v>
      </c>
      <c r="H37" s="77">
        <v>6630.2999999999993</v>
      </c>
      <c r="I37" s="77">
        <v>3551</v>
      </c>
      <c r="J37" s="77">
        <f t="shared" si="0"/>
        <v>10181.299999999999</v>
      </c>
      <c r="K37" s="72">
        <f t="shared" si="1"/>
        <v>222651.9</v>
      </c>
    </row>
    <row r="38" spans="1:11" x14ac:dyDescent="0.25">
      <c r="A38" s="58" t="s">
        <v>48</v>
      </c>
      <c r="B38" s="78">
        <v>397370.9</v>
      </c>
      <c r="C38" s="78">
        <v>1092181.5</v>
      </c>
      <c r="D38" s="78">
        <v>629176.9</v>
      </c>
      <c r="E38" s="78">
        <v>480010.8</v>
      </c>
      <c r="F38" s="79">
        <v>439439.1</v>
      </c>
      <c r="G38" s="79">
        <v>462458.5</v>
      </c>
      <c r="H38" s="79">
        <v>115459.8</v>
      </c>
      <c r="I38" s="79">
        <v>120705.8</v>
      </c>
      <c r="J38" s="79">
        <f t="shared" si="0"/>
        <v>236165.6</v>
      </c>
      <c r="K38" s="72">
        <f t="shared" si="1"/>
        <v>3972968.8999999994</v>
      </c>
    </row>
    <row r="39" spans="1:11" x14ac:dyDescent="0.25">
      <c r="A39" s="41"/>
    </row>
    <row r="40" spans="1:11" x14ac:dyDescent="0.25">
      <c r="A40" s="44" t="s">
        <v>49</v>
      </c>
    </row>
    <row r="41" spans="1:11" x14ac:dyDescent="0.25">
      <c r="A41" s="44"/>
    </row>
    <row r="42" spans="1:11" x14ac:dyDescent="0.25">
      <c r="A42" s="46" t="s">
        <v>52</v>
      </c>
    </row>
  </sheetData>
  <mergeCells count="2">
    <mergeCell ref="B3:J3"/>
    <mergeCell ref="A3:A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A6C97-F3BF-4B31-B1B0-D9A1E2AB71A5}">
  <dimension ref="A2:J2"/>
  <sheetViews>
    <sheetView workbookViewId="0">
      <selection activeCell="B2" sqref="B2:J2"/>
    </sheetView>
  </sheetViews>
  <sheetFormatPr defaultRowHeight="15" x14ac:dyDescent="0.25"/>
  <sheetData>
    <row r="2" spans="1:10" x14ac:dyDescent="0.25">
      <c r="A2" s="58" t="s">
        <v>48</v>
      </c>
      <c r="B2" s="78">
        <v>397370.9</v>
      </c>
      <c r="C2" s="78">
        <v>1092181.5</v>
      </c>
      <c r="D2" s="78">
        <v>629176.9</v>
      </c>
      <c r="E2" s="78">
        <v>480010.8</v>
      </c>
      <c r="F2" s="79">
        <v>439439.1</v>
      </c>
      <c r="G2" s="79">
        <v>462458.5</v>
      </c>
      <c r="H2" s="79">
        <v>115459.8</v>
      </c>
      <c r="I2" s="79">
        <v>120705.8</v>
      </c>
      <c r="J2" s="79">
        <f t="shared" ref="J2" si="0">H2+I2</f>
        <v>236165.6</v>
      </c>
    </row>
  </sheetData>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EF771-0D6D-41CC-853C-091988CDE74A}">
  <dimension ref="A1:J36"/>
  <sheetViews>
    <sheetView zoomScaleNormal="100" workbookViewId="0">
      <selection activeCell="G2" sqref="A1:J36"/>
    </sheetView>
  </sheetViews>
  <sheetFormatPr defaultRowHeight="15" x14ac:dyDescent="0.25"/>
  <cols>
    <col min="1" max="1" width="8.85546875" bestFit="1" customWidth="1"/>
    <col min="2" max="2" width="8.28515625" bestFit="1" customWidth="1"/>
    <col min="3" max="3" width="9" bestFit="1" customWidth="1"/>
    <col min="4" max="10" width="8.28515625" bestFit="1" customWidth="1"/>
  </cols>
  <sheetData>
    <row r="1" spans="1:10" x14ac:dyDescent="0.25">
      <c r="A1" s="110" t="s">
        <v>1</v>
      </c>
      <c r="B1" s="112" t="s">
        <v>54</v>
      </c>
      <c r="C1" s="112"/>
      <c r="D1" s="112"/>
      <c r="E1" s="112"/>
      <c r="F1" s="112"/>
      <c r="G1" s="112"/>
      <c r="H1" s="112"/>
      <c r="I1" s="112"/>
      <c r="J1" s="112"/>
    </row>
    <row r="2" spans="1:10" x14ac:dyDescent="0.25">
      <c r="A2" s="111"/>
      <c r="B2" s="80">
        <v>2013</v>
      </c>
      <c r="C2" s="80">
        <v>2014</v>
      </c>
      <c r="D2" s="80">
        <v>2015</v>
      </c>
      <c r="E2" s="80">
        <v>2016</v>
      </c>
      <c r="F2" s="80">
        <v>2017</v>
      </c>
      <c r="G2" s="80">
        <v>2018</v>
      </c>
      <c r="H2" s="80">
        <v>2019</v>
      </c>
      <c r="I2" s="80">
        <v>2020</v>
      </c>
      <c r="J2" s="80">
        <v>2021</v>
      </c>
    </row>
    <row r="3" spans="1:10" x14ac:dyDescent="0.25">
      <c r="A3" s="81" t="s">
        <v>14</v>
      </c>
      <c r="B3" s="70">
        <v>7648.1</v>
      </c>
      <c r="C3" s="70">
        <v>3231.5</v>
      </c>
      <c r="D3" s="70">
        <v>23071.599999999999</v>
      </c>
      <c r="E3" s="70">
        <v>15515.7</v>
      </c>
      <c r="F3" s="71">
        <v>7502.2</v>
      </c>
      <c r="G3" s="71">
        <v>11608</v>
      </c>
      <c r="H3" s="71">
        <v>1917.9</v>
      </c>
      <c r="I3" s="71">
        <v>2998.8</v>
      </c>
      <c r="J3" s="71">
        <f>H3+I3</f>
        <v>4916.7000000000007</v>
      </c>
    </row>
    <row r="4" spans="1:10" ht="23.25" x14ac:dyDescent="0.25">
      <c r="A4" s="82" t="s">
        <v>15</v>
      </c>
      <c r="B4" s="73">
        <v>6140.5</v>
      </c>
      <c r="C4" s="73">
        <v>20665.7</v>
      </c>
      <c r="D4" s="73">
        <v>9714.2999999999993</v>
      </c>
      <c r="E4" s="73">
        <v>22549.599999999999</v>
      </c>
      <c r="F4" s="74">
        <v>7319.1</v>
      </c>
      <c r="G4" s="74">
        <v>12402.4</v>
      </c>
      <c r="H4" s="74">
        <v>1233.5999999999999</v>
      </c>
      <c r="I4" s="74">
        <v>3339</v>
      </c>
      <c r="J4" s="74">
        <f t="shared" ref="J4:J36" si="0">H4+I4</f>
        <v>4572.6000000000004</v>
      </c>
    </row>
    <row r="5" spans="1:10" ht="23.25" x14ac:dyDescent="0.25">
      <c r="A5" s="83" t="s">
        <v>16</v>
      </c>
      <c r="B5" s="75">
        <v>5056</v>
      </c>
      <c r="C5" s="75">
        <v>10498.9</v>
      </c>
      <c r="D5" s="75">
        <v>7817.8</v>
      </c>
      <c r="E5" s="75">
        <v>8680</v>
      </c>
      <c r="F5" s="88">
        <v>5514</v>
      </c>
      <c r="G5" s="88">
        <v>9324.7999999999993</v>
      </c>
      <c r="H5" s="88">
        <v>774.6</v>
      </c>
      <c r="I5" s="88">
        <v>6797</v>
      </c>
      <c r="J5" s="88">
        <f t="shared" si="0"/>
        <v>7571.6</v>
      </c>
    </row>
    <row r="6" spans="1:10" x14ac:dyDescent="0.25">
      <c r="A6" s="82" t="s">
        <v>17</v>
      </c>
      <c r="B6" s="73">
        <v>201939.4</v>
      </c>
      <c r="C6" s="73">
        <v>135530.70000000001</v>
      </c>
      <c r="D6" s="73">
        <v>24190.9</v>
      </c>
      <c r="E6" s="73">
        <v>6981.6</v>
      </c>
      <c r="F6" s="74">
        <v>43714.8</v>
      </c>
      <c r="G6" s="74">
        <v>142011.1</v>
      </c>
      <c r="H6" s="74">
        <v>6566.2000000000007</v>
      </c>
      <c r="I6" s="74">
        <v>1518</v>
      </c>
      <c r="J6" s="74">
        <f t="shared" si="0"/>
        <v>8084.2000000000007</v>
      </c>
    </row>
    <row r="7" spans="1:10" x14ac:dyDescent="0.25">
      <c r="A7" s="83" t="s">
        <v>18</v>
      </c>
      <c r="B7" s="75">
        <v>-9941.5</v>
      </c>
      <c r="C7" s="75">
        <v>16893.099999999999</v>
      </c>
      <c r="D7" s="75">
        <v>24821.4</v>
      </c>
      <c r="E7" s="75">
        <v>32871.300000000003</v>
      </c>
      <c r="F7" s="77">
        <v>9235.6</v>
      </c>
      <c r="G7" s="77">
        <v>27382</v>
      </c>
      <c r="H7" s="77">
        <v>4486.8999999999996</v>
      </c>
      <c r="I7" s="77">
        <v>20047</v>
      </c>
      <c r="J7" s="77">
        <f t="shared" si="0"/>
        <v>24533.9</v>
      </c>
    </row>
    <row r="8" spans="1:10" ht="23.25" x14ac:dyDescent="0.25">
      <c r="A8" s="82" t="s">
        <v>19</v>
      </c>
      <c r="B8" s="73">
        <v>3527.2</v>
      </c>
      <c r="C8" s="73">
        <v>290777</v>
      </c>
      <c r="D8" s="73">
        <v>4294.2</v>
      </c>
      <c r="E8" s="73">
        <v>22286.6</v>
      </c>
      <c r="F8" s="74">
        <v>3741</v>
      </c>
      <c r="G8" s="74">
        <v>60655.1</v>
      </c>
      <c r="H8" s="74">
        <v>-2312</v>
      </c>
      <c r="I8" s="74">
        <v>2192</v>
      </c>
      <c r="J8" s="74">
        <f t="shared" si="0"/>
        <v>-120</v>
      </c>
    </row>
    <row r="9" spans="1:10" x14ac:dyDescent="0.25">
      <c r="A9" s="83" t="s">
        <v>20</v>
      </c>
      <c r="B9" s="75">
        <v>12069.4</v>
      </c>
      <c r="C9" s="75">
        <v>4133.1000000000004</v>
      </c>
      <c r="D9" s="75">
        <v>1798.8</v>
      </c>
      <c r="E9" s="75">
        <v>5091.5</v>
      </c>
      <c r="F9" s="77">
        <v>7706.4</v>
      </c>
      <c r="G9" s="77">
        <v>2160.6</v>
      </c>
      <c r="H9" s="77">
        <v>3359.8</v>
      </c>
      <c r="I9" s="77">
        <v>2033</v>
      </c>
      <c r="J9" s="77">
        <f t="shared" si="0"/>
        <v>5392.8</v>
      </c>
    </row>
    <row r="10" spans="1:10" x14ac:dyDescent="0.25">
      <c r="A10" s="84" t="s">
        <v>21</v>
      </c>
      <c r="B10" s="73">
        <v>163.9</v>
      </c>
      <c r="C10" s="73">
        <v>16700.2</v>
      </c>
      <c r="D10" s="73">
        <v>1213.5999999999999</v>
      </c>
      <c r="E10" s="73">
        <v>4420.3</v>
      </c>
      <c r="F10" s="74">
        <v>1358.5</v>
      </c>
      <c r="G10" s="74">
        <v>625.4</v>
      </c>
      <c r="H10" s="74">
        <v>463.3</v>
      </c>
      <c r="I10" s="74">
        <v>275</v>
      </c>
      <c r="J10" s="74">
        <f t="shared" si="0"/>
        <v>738.3</v>
      </c>
    </row>
    <row r="11" spans="1:10" ht="34.5" x14ac:dyDescent="0.25">
      <c r="A11" s="83" t="s">
        <v>22</v>
      </c>
      <c r="B11" s="75">
        <v>1699.4</v>
      </c>
      <c r="C11" s="75">
        <v>19292.3</v>
      </c>
      <c r="D11" s="75">
        <v>1692.3</v>
      </c>
      <c r="E11" s="75">
        <v>3181.7</v>
      </c>
      <c r="F11" s="77">
        <v>3745.8</v>
      </c>
      <c r="G11" s="77">
        <v>2154.4</v>
      </c>
      <c r="H11" s="77">
        <v>118.4</v>
      </c>
      <c r="I11" s="77">
        <v>1987</v>
      </c>
      <c r="J11" s="77">
        <f t="shared" si="0"/>
        <v>2105.4</v>
      </c>
    </row>
    <row r="12" spans="1:10" ht="23.25" x14ac:dyDescent="0.25">
      <c r="A12" s="85" t="s">
        <v>23</v>
      </c>
      <c r="B12" s="73">
        <v>4.5999999999999996</v>
      </c>
      <c r="C12" s="73">
        <v>1322</v>
      </c>
      <c r="D12" s="73">
        <v>697.7</v>
      </c>
      <c r="E12" s="73">
        <v>5662.8</v>
      </c>
      <c r="F12" s="74">
        <v>-142.5</v>
      </c>
      <c r="G12" s="74">
        <v>562</v>
      </c>
      <c r="H12" s="74">
        <v>1314.4</v>
      </c>
      <c r="I12" s="74">
        <v>482</v>
      </c>
      <c r="J12" s="74">
        <f t="shared" si="0"/>
        <v>1796.4</v>
      </c>
    </row>
    <row r="13" spans="1:10" x14ac:dyDescent="0.25">
      <c r="A13" s="83" t="s">
        <v>24</v>
      </c>
      <c r="B13" s="75">
        <v>0</v>
      </c>
      <c r="C13" s="75">
        <v>0</v>
      </c>
      <c r="D13" s="75">
        <v>0</v>
      </c>
      <c r="E13" s="75">
        <v>-0.8</v>
      </c>
      <c r="F13" s="77">
        <v>0</v>
      </c>
      <c r="G13" s="77">
        <v>0</v>
      </c>
      <c r="H13" s="77">
        <v>0</v>
      </c>
      <c r="I13" s="77">
        <v>0</v>
      </c>
      <c r="J13" s="77">
        <f t="shared" si="0"/>
        <v>0</v>
      </c>
    </row>
    <row r="14" spans="1:10" x14ac:dyDescent="0.25">
      <c r="A14" s="84" t="s">
        <v>26</v>
      </c>
      <c r="B14" s="73">
        <v>-14880.5</v>
      </c>
      <c r="C14" s="73">
        <v>6060</v>
      </c>
      <c r="D14" s="73">
        <v>0</v>
      </c>
      <c r="E14" s="73">
        <v>-188</v>
      </c>
      <c r="F14" s="74">
        <v>6388.5</v>
      </c>
      <c r="G14" s="74">
        <v>4977.3999999999996</v>
      </c>
      <c r="H14" s="74">
        <v>0</v>
      </c>
      <c r="I14" s="74">
        <v>382</v>
      </c>
      <c r="J14" s="74">
        <f t="shared" si="0"/>
        <v>382</v>
      </c>
    </row>
    <row r="15" spans="1:10" ht="23.25" x14ac:dyDescent="0.25">
      <c r="A15" s="83" t="s">
        <v>27</v>
      </c>
      <c r="B15" s="75">
        <v>-94.3</v>
      </c>
      <c r="C15" s="75">
        <v>5231.3999999999996</v>
      </c>
      <c r="D15" s="75">
        <v>0</v>
      </c>
      <c r="E15" s="75">
        <v>0</v>
      </c>
      <c r="F15" s="77">
        <v>3115.6</v>
      </c>
      <c r="G15" s="77">
        <v>1904</v>
      </c>
      <c r="H15" s="77">
        <v>0</v>
      </c>
      <c r="I15" s="77">
        <v>207</v>
      </c>
      <c r="J15" s="77">
        <f t="shared" si="0"/>
        <v>207</v>
      </c>
    </row>
    <row r="16" spans="1:10" ht="23.25" x14ac:dyDescent="0.25">
      <c r="A16" s="82" t="s">
        <v>28</v>
      </c>
      <c r="B16" s="73">
        <v>32.799999999999997</v>
      </c>
      <c r="C16" s="73">
        <v>51.8</v>
      </c>
      <c r="D16" s="73">
        <v>0</v>
      </c>
      <c r="E16" s="73">
        <v>-270.2</v>
      </c>
      <c r="F16" s="74">
        <v>589.79999999999995</v>
      </c>
      <c r="G16" s="74">
        <v>326.39999999999998</v>
      </c>
      <c r="H16" s="74">
        <v>0</v>
      </c>
      <c r="I16" s="74">
        <v>0</v>
      </c>
      <c r="J16" s="74">
        <f t="shared" si="0"/>
        <v>0</v>
      </c>
    </row>
    <row r="17" spans="1:10" x14ac:dyDescent="0.25">
      <c r="A17" s="83" t="s">
        <v>29</v>
      </c>
      <c r="B17" s="75">
        <v>7497.1</v>
      </c>
      <c r="C17" s="75">
        <v>7749.2</v>
      </c>
      <c r="D17" s="75">
        <v>0</v>
      </c>
      <c r="E17" s="75">
        <v>0</v>
      </c>
      <c r="F17" s="77">
        <v>8810.2999999999993</v>
      </c>
      <c r="G17" s="77">
        <v>5804.7</v>
      </c>
      <c r="H17" s="77">
        <v>0</v>
      </c>
      <c r="I17" s="77">
        <v>143</v>
      </c>
      <c r="J17" s="77">
        <f t="shared" si="0"/>
        <v>143</v>
      </c>
    </row>
    <row r="18" spans="1:10" x14ac:dyDescent="0.25">
      <c r="A18" s="84" t="s">
        <v>30</v>
      </c>
      <c r="B18" s="73">
        <v>-266.10000000000002</v>
      </c>
      <c r="C18" s="73">
        <v>1811.5</v>
      </c>
      <c r="D18" s="73">
        <v>0</v>
      </c>
      <c r="E18" s="73">
        <v>-5262.1</v>
      </c>
      <c r="F18" s="74">
        <v>-283.10000000000002</v>
      </c>
      <c r="G18" s="74">
        <v>83.4</v>
      </c>
      <c r="H18" s="74">
        <v>34.299999999999997</v>
      </c>
      <c r="I18" s="74">
        <v>278</v>
      </c>
      <c r="J18" s="74">
        <f t="shared" si="0"/>
        <v>312.3</v>
      </c>
    </row>
    <row r="19" spans="1:10" x14ac:dyDescent="0.25">
      <c r="A19" s="83" t="s">
        <v>31</v>
      </c>
      <c r="B19" s="75">
        <v>130.19999999999999</v>
      </c>
      <c r="C19" s="75">
        <v>77.5</v>
      </c>
      <c r="D19" s="75">
        <v>7455.5</v>
      </c>
      <c r="E19" s="75">
        <v>234.2</v>
      </c>
      <c r="F19" s="77">
        <v>276.89999999999998</v>
      </c>
      <c r="G19" s="77">
        <v>91</v>
      </c>
      <c r="H19" s="77">
        <v>45</v>
      </c>
      <c r="I19" s="77">
        <v>46</v>
      </c>
      <c r="J19" s="77">
        <f t="shared" si="0"/>
        <v>91</v>
      </c>
    </row>
    <row r="20" spans="1:10" ht="34.5" x14ac:dyDescent="0.25">
      <c r="A20" s="82" t="s">
        <v>32</v>
      </c>
      <c r="B20" s="73">
        <v>0</v>
      </c>
      <c r="C20" s="73">
        <v>9083.2000000000007</v>
      </c>
      <c r="D20" s="73">
        <v>22362.400000000001</v>
      </c>
      <c r="E20" s="73">
        <v>-14802.7</v>
      </c>
      <c r="F20" s="74">
        <v>10236.4</v>
      </c>
      <c r="G20" s="74">
        <v>15971.9</v>
      </c>
      <c r="H20" s="74">
        <v>13007.9</v>
      </c>
      <c r="I20" s="74">
        <v>3123</v>
      </c>
      <c r="J20" s="74">
        <f t="shared" si="0"/>
        <v>16130.9</v>
      </c>
    </row>
    <row r="21" spans="1:10" ht="34.5" x14ac:dyDescent="0.25">
      <c r="A21" s="83" t="s">
        <v>33</v>
      </c>
      <c r="B21" s="75">
        <v>108.8</v>
      </c>
      <c r="C21" s="75">
        <v>13932</v>
      </c>
      <c r="D21" s="75">
        <v>0</v>
      </c>
      <c r="E21" s="75">
        <v>0</v>
      </c>
      <c r="F21" s="77">
        <v>17689.900000000001</v>
      </c>
      <c r="G21" s="77">
        <v>3512.8</v>
      </c>
      <c r="H21" s="77">
        <v>8289.5</v>
      </c>
      <c r="I21" s="77">
        <v>1401</v>
      </c>
      <c r="J21" s="77">
        <f t="shared" si="0"/>
        <v>9690.5</v>
      </c>
    </row>
    <row r="22" spans="1:10" ht="23.25" x14ac:dyDescent="0.25">
      <c r="A22" s="82" t="s">
        <v>34</v>
      </c>
      <c r="B22" s="73">
        <v>29919.599999999999</v>
      </c>
      <c r="C22" s="73">
        <v>40477.199999999997</v>
      </c>
      <c r="D22" s="73">
        <v>124956</v>
      </c>
      <c r="E22" s="73">
        <v>19296.900000000001</v>
      </c>
      <c r="F22" s="74">
        <v>42291.4</v>
      </c>
      <c r="G22" s="74">
        <v>24095</v>
      </c>
      <c r="H22" s="74">
        <v>16334.5</v>
      </c>
      <c r="I22" s="74">
        <v>10095</v>
      </c>
      <c r="J22" s="74">
        <f t="shared" si="0"/>
        <v>26429.5</v>
      </c>
    </row>
    <row r="23" spans="1:10" ht="23.25" x14ac:dyDescent="0.25">
      <c r="A23" s="83" t="s">
        <v>35</v>
      </c>
      <c r="B23" s="75">
        <v>58835.6</v>
      </c>
      <c r="C23" s="75">
        <v>186642</v>
      </c>
      <c r="D23" s="75">
        <v>98129.2</v>
      </c>
      <c r="E23" s="75">
        <v>116782.8</v>
      </c>
      <c r="F23" s="77">
        <v>27240.3</v>
      </c>
      <c r="G23" s="77">
        <v>26240.2</v>
      </c>
      <c r="H23" s="77">
        <v>6912.3</v>
      </c>
      <c r="I23" s="77">
        <v>21536</v>
      </c>
      <c r="J23" s="77">
        <f t="shared" si="0"/>
        <v>28448.3</v>
      </c>
    </row>
    <row r="24" spans="1:10" ht="23.25" x14ac:dyDescent="0.25">
      <c r="A24" s="82" t="s">
        <v>36</v>
      </c>
      <c r="B24" s="73">
        <v>6938.5</v>
      </c>
      <c r="C24" s="73">
        <v>46703.8</v>
      </c>
      <c r="D24" s="73">
        <v>33125.1</v>
      </c>
      <c r="E24" s="73">
        <v>-681.8</v>
      </c>
      <c r="F24" s="74">
        <v>14368.6</v>
      </c>
      <c r="G24" s="74">
        <v>8099.3</v>
      </c>
      <c r="H24" s="74">
        <v>7547.2000000000007</v>
      </c>
      <c r="I24" s="74">
        <v>2029</v>
      </c>
      <c r="J24" s="74">
        <f t="shared" si="0"/>
        <v>9576.2000000000007</v>
      </c>
    </row>
    <row r="25" spans="1:10" ht="45" x14ac:dyDescent="0.25">
      <c r="A25" s="86" t="s">
        <v>56</v>
      </c>
      <c r="B25" s="75">
        <v>38339.4</v>
      </c>
      <c r="C25" s="75">
        <v>100930.8</v>
      </c>
      <c r="D25" s="75">
        <v>108682</v>
      </c>
      <c r="E25" s="75">
        <v>94981.8</v>
      </c>
      <c r="F25" s="88">
        <v>65194.2</v>
      </c>
      <c r="G25" s="88">
        <v>69584.600000000006</v>
      </c>
      <c r="H25" s="88">
        <v>10660.5</v>
      </c>
      <c r="I25" s="88">
        <v>20924</v>
      </c>
      <c r="J25" s="88">
        <f t="shared" si="0"/>
        <v>31584.5</v>
      </c>
    </row>
    <row r="26" spans="1:10" ht="23.25" x14ac:dyDescent="0.25">
      <c r="A26" s="82" t="s">
        <v>38</v>
      </c>
      <c r="B26" s="73">
        <v>3778.1</v>
      </c>
      <c r="C26" s="73">
        <v>1307.5</v>
      </c>
      <c r="D26" s="73">
        <v>2352.6</v>
      </c>
      <c r="E26" s="73">
        <v>605.29999999999995</v>
      </c>
      <c r="F26" s="74">
        <v>3902.6</v>
      </c>
      <c r="G26" s="74">
        <v>260.8</v>
      </c>
      <c r="H26" s="74">
        <v>399.4</v>
      </c>
      <c r="I26" s="74">
        <v>108</v>
      </c>
      <c r="J26" s="74">
        <f t="shared" si="0"/>
        <v>507.4</v>
      </c>
    </row>
    <row r="27" spans="1:10" ht="23.25" x14ac:dyDescent="0.25">
      <c r="A27" s="83" t="s">
        <v>39</v>
      </c>
      <c r="B27" s="75">
        <v>4714</v>
      </c>
      <c r="C27" s="75">
        <v>21376.3</v>
      </c>
      <c r="D27" s="75">
        <v>26088.6</v>
      </c>
      <c r="E27" s="75">
        <v>44523.9</v>
      </c>
      <c r="F27" s="77">
        <v>21947.3</v>
      </c>
      <c r="G27" s="77">
        <v>3791.8</v>
      </c>
      <c r="H27" s="77">
        <v>9503.1</v>
      </c>
      <c r="I27" s="77">
        <v>2391</v>
      </c>
      <c r="J27" s="77">
        <f t="shared" si="0"/>
        <v>11894.1</v>
      </c>
    </row>
    <row r="28" spans="1:10" ht="23.25" x14ac:dyDescent="0.25">
      <c r="A28" s="82" t="s">
        <v>40</v>
      </c>
      <c r="B28" s="73">
        <v>3354</v>
      </c>
      <c r="C28" s="73">
        <v>10346.6</v>
      </c>
      <c r="D28" s="73">
        <v>29937.200000000001</v>
      </c>
      <c r="E28" s="73">
        <v>9274.1</v>
      </c>
      <c r="F28" s="74">
        <v>3598.2</v>
      </c>
      <c r="G28" s="74">
        <v>2015.7</v>
      </c>
      <c r="H28" s="74">
        <v>919.1</v>
      </c>
      <c r="I28" s="74">
        <v>144</v>
      </c>
      <c r="J28" s="74">
        <f t="shared" si="0"/>
        <v>1063.0999999999999</v>
      </c>
    </row>
    <row r="29" spans="1:10" ht="23.25" x14ac:dyDescent="0.25">
      <c r="A29" s="83" t="s">
        <v>41</v>
      </c>
      <c r="B29" s="75">
        <v>2368.3000000000002</v>
      </c>
      <c r="C29" s="75">
        <v>7116.7</v>
      </c>
      <c r="D29" s="75">
        <v>15365.2</v>
      </c>
      <c r="E29" s="75">
        <v>14956.3</v>
      </c>
      <c r="F29" s="77">
        <v>30834</v>
      </c>
      <c r="G29" s="77">
        <v>6557.2</v>
      </c>
      <c r="H29" s="77">
        <v>3184.4</v>
      </c>
      <c r="I29" s="77">
        <v>4188</v>
      </c>
      <c r="J29" s="77">
        <f t="shared" si="0"/>
        <v>7372.4</v>
      </c>
    </row>
    <row r="30" spans="1:10" x14ac:dyDescent="0.25">
      <c r="A30" s="82" t="s">
        <v>42</v>
      </c>
      <c r="B30" s="73">
        <v>2586.1</v>
      </c>
      <c r="C30" s="73">
        <v>14851.4</v>
      </c>
      <c r="D30" s="73">
        <v>2242.5</v>
      </c>
      <c r="E30" s="73">
        <v>-24.6</v>
      </c>
      <c r="F30" s="74">
        <v>-339.6</v>
      </c>
      <c r="G30" s="74">
        <v>378.1</v>
      </c>
      <c r="H30" s="74">
        <v>1067.9000000000001</v>
      </c>
      <c r="I30" s="74">
        <v>512</v>
      </c>
      <c r="J30" s="74">
        <f t="shared" si="0"/>
        <v>1579.9</v>
      </c>
    </row>
    <row r="31" spans="1:10" ht="23.25" x14ac:dyDescent="0.25">
      <c r="A31" s="83" t="s">
        <v>43</v>
      </c>
      <c r="B31" s="75">
        <v>929</v>
      </c>
      <c r="C31" s="75">
        <v>2337.5</v>
      </c>
      <c r="D31" s="75">
        <v>9524.7000000000007</v>
      </c>
      <c r="E31" s="75">
        <v>1413</v>
      </c>
      <c r="F31" s="77">
        <v>927.8</v>
      </c>
      <c r="G31" s="77">
        <v>-228.8</v>
      </c>
      <c r="H31" s="77">
        <v>215.7</v>
      </c>
      <c r="I31" s="77">
        <v>3691</v>
      </c>
      <c r="J31" s="77">
        <f t="shared" si="0"/>
        <v>3906.7</v>
      </c>
    </row>
    <row r="32" spans="1:10" x14ac:dyDescent="0.25">
      <c r="A32" s="82" t="s">
        <v>44</v>
      </c>
      <c r="B32" s="73">
        <v>912.2</v>
      </c>
      <c r="C32" s="73">
        <v>4933.5</v>
      </c>
      <c r="D32" s="73">
        <v>6900.5</v>
      </c>
      <c r="E32" s="73">
        <v>1410.5</v>
      </c>
      <c r="F32" s="74">
        <v>3716.9</v>
      </c>
      <c r="G32" s="74">
        <v>1271.8</v>
      </c>
      <c r="H32" s="74">
        <v>9267.4</v>
      </c>
      <c r="I32" s="74">
        <v>1294</v>
      </c>
      <c r="J32" s="74">
        <f t="shared" si="0"/>
        <v>10561.4</v>
      </c>
    </row>
    <row r="33" spans="1:10" ht="23.25" x14ac:dyDescent="0.25">
      <c r="A33" s="83" t="s">
        <v>45</v>
      </c>
      <c r="B33" s="75">
        <v>1569.1</v>
      </c>
      <c r="C33" s="75">
        <v>11951.5</v>
      </c>
      <c r="D33" s="75">
        <v>25792.2</v>
      </c>
      <c r="E33" s="75">
        <v>22033.200000000001</v>
      </c>
      <c r="F33" s="77">
        <v>11820.2</v>
      </c>
      <c r="G33" s="77">
        <v>2326.8000000000002</v>
      </c>
      <c r="H33" s="77">
        <v>1609.8</v>
      </c>
      <c r="I33" s="77">
        <v>964</v>
      </c>
      <c r="J33" s="77">
        <f t="shared" si="0"/>
        <v>2573.8000000000002</v>
      </c>
    </row>
    <row r="34" spans="1:10" ht="23.25" x14ac:dyDescent="0.25">
      <c r="A34" s="82" t="s">
        <v>46</v>
      </c>
      <c r="B34" s="73">
        <v>1848.9</v>
      </c>
      <c r="C34" s="73">
        <v>12307.7</v>
      </c>
      <c r="D34" s="73">
        <v>10221.1</v>
      </c>
      <c r="E34" s="73">
        <v>31228.7</v>
      </c>
      <c r="F34" s="74">
        <v>-1369.5</v>
      </c>
      <c r="G34" s="74">
        <v>5296.1</v>
      </c>
      <c r="H34" s="74">
        <v>1908.4</v>
      </c>
      <c r="I34" s="74">
        <v>2030</v>
      </c>
      <c r="J34" s="74">
        <f t="shared" si="0"/>
        <v>3938.4</v>
      </c>
    </row>
    <row r="35" spans="1:10" x14ac:dyDescent="0.25">
      <c r="A35" s="83" t="s">
        <v>47</v>
      </c>
      <c r="B35" s="75">
        <v>20443.099999999999</v>
      </c>
      <c r="C35" s="75">
        <v>67857.899999999994</v>
      </c>
      <c r="D35" s="75">
        <v>6729.6</v>
      </c>
      <c r="E35" s="75">
        <v>17259.099999999999</v>
      </c>
      <c r="F35" s="77">
        <v>78787.399999999994</v>
      </c>
      <c r="G35" s="77">
        <v>11212.2</v>
      </c>
      <c r="H35" s="77">
        <v>6630.2999999999993</v>
      </c>
      <c r="I35" s="77">
        <v>3551</v>
      </c>
      <c r="J35" s="77">
        <f t="shared" si="0"/>
        <v>10181.299999999999</v>
      </c>
    </row>
    <row r="36" spans="1:10" x14ac:dyDescent="0.25">
      <c r="A36" s="87" t="s">
        <v>48</v>
      </c>
      <c r="B36" s="89">
        <v>397370.9</v>
      </c>
      <c r="C36" s="89">
        <v>1092181.5</v>
      </c>
      <c r="D36" s="89">
        <v>629176.9</v>
      </c>
      <c r="E36" s="89">
        <v>480010.8</v>
      </c>
      <c r="F36" s="90">
        <v>439439.1</v>
      </c>
      <c r="G36" s="90">
        <v>462458.5</v>
      </c>
      <c r="H36" s="90">
        <v>115459.8</v>
      </c>
      <c r="I36" s="90">
        <v>120705.8</v>
      </c>
      <c r="J36" s="90">
        <f t="shared" si="0"/>
        <v>236165.6</v>
      </c>
    </row>
  </sheetData>
  <mergeCells count="2">
    <mergeCell ref="A1:A2"/>
    <mergeCell ref="B1:J1"/>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93C9-AA1B-4742-8DE1-91C397258EDE}">
  <dimension ref="B2:N37"/>
  <sheetViews>
    <sheetView zoomScale="130" zoomScaleNormal="130" workbookViewId="0">
      <selection activeCell="M19" sqref="M19"/>
    </sheetView>
  </sheetViews>
  <sheetFormatPr defaultRowHeight="15" x14ac:dyDescent="0.25"/>
  <cols>
    <col min="2" max="2" width="20.85546875" bestFit="1" customWidth="1"/>
    <col min="4" max="4" width="10.42578125" bestFit="1" customWidth="1"/>
    <col min="12" max="12" width="10.42578125" bestFit="1" customWidth="1"/>
  </cols>
  <sheetData>
    <row r="2" spans="2:14" x14ac:dyDescent="0.25">
      <c r="B2" s="49" t="s">
        <v>1</v>
      </c>
      <c r="C2" s="113" t="s">
        <v>54</v>
      </c>
      <c r="D2" s="113"/>
      <c r="E2" s="113"/>
      <c r="F2" s="113"/>
      <c r="G2" s="113"/>
      <c r="H2" s="113"/>
      <c r="I2" s="113"/>
      <c r="J2" s="113"/>
      <c r="K2" s="113"/>
    </row>
    <row r="3" spans="2:14" x14ac:dyDescent="0.25">
      <c r="B3" s="50" t="s">
        <v>1</v>
      </c>
      <c r="C3" s="51">
        <v>2013</v>
      </c>
      <c r="D3" s="51">
        <v>2014</v>
      </c>
      <c r="E3" s="51">
        <v>2015</v>
      </c>
      <c r="F3" s="51">
        <v>2016</v>
      </c>
      <c r="G3" s="51">
        <v>2017</v>
      </c>
      <c r="H3" s="51">
        <v>2018</v>
      </c>
      <c r="I3" s="51">
        <v>2019</v>
      </c>
      <c r="J3" s="51">
        <v>2020</v>
      </c>
      <c r="K3" s="51">
        <v>2021</v>
      </c>
      <c r="L3" t="s">
        <v>55</v>
      </c>
    </row>
    <row r="4" spans="2:14" x14ac:dyDescent="0.25">
      <c r="B4" s="52" t="s">
        <v>14</v>
      </c>
      <c r="C4" s="59">
        <v>7648.1</v>
      </c>
      <c r="D4" s="59">
        <v>3231.5</v>
      </c>
      <c r="E4" s="59">
        <v>23071.599999999999</v>
      </c>
      <c r="F4" s="59">
        <v>15515.7</v>
      </c>
      <c r="G4" s="60">
        <v>7502.2</v>
      </c>
      <c r="H4" s="60">
        <v>11608</v>
      </c>
      <c r="I4" s="60">
        <v>1917.9</v>
      </c>
      <c r="J4" s="60">
        <v>2998.8</v>
      </c>
      <c r="K4" s="60">
        <f>I4+J4</f>
        <v>4916.7000000000007</v>
      </c>
      <c r="L4" s="60">
        <f>SUM(C4:K4)</f>
        <v>78410.499999999985</v>
      </c>
      <c r="M4">
        <f>AVERAGE(C4:K4)</f>
        <v>8712.2777777777756</v>
      </c>
      <c r="N4">
        <f>STDEV(C4:K4)</f>
        <v>6952.6199359985494</v>
      </c>
    </row>
    <row r="5" spans="2:14" x14ac:dyDescent="0.25">
      <c r="B5" s="53" t="s">
        <v>15</v>
      </c>
      <c r="C5" s="61">
        <v>6140.5</v>
      </c>
      <c r="D5" s="61">
        <v>20665.7</v>
      </c>
      <c r="E5" s="61">
        <v>9714.2999999999993</v>
      </c>
      <c r="F5" s="61">
        <v>22549.599999999999</v>
      </c>
      <c r="G5" s="62">
        <v>7319.1</v>
      </c>
      <c r="H5" s="62">
        <v>12402.4</v>
      </c>
      <c r="I5" s="62">
        <v>1233.5999999999999</v>
      </c>
      <c r="J5" s="62">
        <v>3339</v>
      </c>
      <c r="K5" s="62">
        <f t="shared" ref="K5:K37" si="0">I5+J5</f>
        <v>4572.6000000000004</v>
      </c>
      <c r="L5" s="60">
        <f t="shared" ref="L5:L37" si="1">SUM(C5:K5)</f>
        <v>87936.8</v>
      </c>
      <c r="M5">
        <f t="shared" ref="M5:M37" si="2">AVERAGE(C5:K5)</f>
        <v>9770.7555555555555</v>
      </c>
      <c r="N5">
        <f t="shared" ref="N5:N37" si="3">STDEV(C5:K5)</f>
        <v>7494.8992283270727</v>
      </c>
    </row>
    <row r="6" spans="2:14" x14ac:dyDescent="0.25">
      <c r="B6" s="54" t="s">
        <v>16</v>
      </c>
      <c r="C6" s="63">
        <v>5056</v>
      </c>
      <c r="D6" s="63">
        <v>10498.9</v>
      </c>
      <c r="E6" s="63">
        <v>7817.8</v>
      </c>
      <c r="F6" s="63">
        <v>8680</v>
      </c>
      <c r="G6" s="64">
        <v>5514</v>
      </c>
      <c r="H6" s="64">
        <v>9324.7999999999993</v>
      </c>
      <c r="I6" s="64">
        <v>774.6</v>
      </c>
      <c r="J6" s="64">
        <v>6797</v>
      </c>
      <c r="K6" s="64">
        <f t="shared" si="0"/>
        <v>7571.6</v>
      </c>
      <c r="L6" s="60">
        <f t="shared" si="1"/>
        <v>62034.7</v>
      </c>
      <c r="M6">
        <f t="shared" si="2"/>
        <v>6892.7444444444445</v>
      </c>
      <c r="N6">
        <f t="shared" si="3"/>
        <v>2875.4463136664153</v>
      </c>
    </row>
    <row r="7" spans="2:14" x14ac:dyDescent="0.25">
      <c r="B7" s="53" t="s">
        <v>17</v>
      </c>
      <c r="C7" s="61">
        <v>201939.4</v>
      </c>
      <c r="D7" s="61">
        <v>135530.70000000001</v>
      </c>
      <c r="E7" s="61">
        <v>24190.9</v>
      </c>
      <c r="F7" s="61">
        <v>6981.6</v>
      </c>
      <c r="G7" s="62">
        <v>43714.8</v>
      </c>
      <c r="H7" s="62">
        <v>142011.1</v>
      </c>
      <c r="I7" s="62">
        <v>6566.2000000000007</v>
      </c>
      <c r="J7" s="62">
        <v>1518</v>
      </c>
      <c r="K7" s="62">
        <f t="shared" si="0"/>
        <v>8084.2000000000007</v>
      </c>
      <c r="L7" s="60">
        <f t="shared" si="1"/>
        <v>570536.89999999991</v>
      </c>
      <c r="M7">
        <f t="shared" si="2"/>
        <v>63392.988888888882</v>
      </c>
      <c r="N7">
        <f t="shared" si="3"/>
        <v>75666.129139917117</v>
      </c>
    </row>
    <row r="8" spans="2:14" x14ac:dyDescent="0.25">
      <c r="B8" s="54" t="s">
        <v>18</v>
      </c>
      <c r="C8" s="63">
        <v>-9941.5</v>
      </c>
      <c r="D8" s="63">
        <v>16893.099999999999</v>
      </c>
      <c r="E8" s="63">
        <v>24821.4</v>
      </c>
      <c r="F8" s="63">
        <v>32871.300000000003</v>
      </c>
      <c r="G8" s="65">
        <v>9235.6</v>
      </c>
      <c r="H8" s="65">
        <v>27382</v>
      </c>
      <c r="I8" s="65">
        <v>4486.8999999999996</v>
      </c>
      <c r="J8" s="65">
        <v>20047</v>
      </c>
      <c r="K8" s="65">
        <f t="shared" si="0"/>
        <v>24533.9</v>
      </c>
      <c r="L8" s="60">
        <f t="shared" si="1"/>
        <v>150329.70000000001</v>
      </c>
      <c r="M8">
        <f t="shared" si="2"/>
        <v>16703.300000000003</v>
      </c>
      <c r="N8">
        <f t="shared" si="3"/>
        <v>13364.268567153236</v>
      </c>
    </row>
    <row r="9" spans="2:14" x14ac:dyDescent="0.25">
      <c r="B9" s="53" t="s">
        <v>19</v>
      </c>
      <c r="C9" s="61">
        <v>3527.2</v>
      </c>
      <c r="D9" s="61">
        <v>290777</v>
      </c>
      <c r="E9" s="61">
        <v>4294.2</v>
      </c>
      <c r="F9" s="61">
        <v>22286.6</v>
      </c>
      <c r="G9" s="62">
        <v>3741</v>
      </c>
      <c r="H9" s="62">
        <v>60655.1</v>
      </c>
      <c r="I9" s="62">
        <v>-2312</v>
      </c>
      <c r="J9" s="62">
        <v>2192</v>
      </c>
      <c r="K9" s="62">
        <f t="shared" si="0"/>
        <v>-120</v>
      </c>
      <c r="L9" s="60">
        <f t="shared" si="1"/>
        <v>385041.1</v>
      </c>
      <c r="M9">
        <f t="shared" si="2"/>
        <v>42782.344444444439</v>
      </c>
      <c r="N9">
        <f t="shared" si="3"/>
        <v>95071.734391446633</v>
      </c>
    </row>
    <row r="10" spans="2:14" x14ac:dyDescent="0.25">
      <c r="B10" s="54" t="s">
        <v>20</v>
      </c>
      <c r="C10" s="63">
        <v>12069.4</v>
      </c>
      <c r="D10" s="63">
        <v>4133.1000000000004</v>
      </c>
      <c r="E10" s="63">
        <v>1798.8</v>
      </c>
      <c r="F10" s="63">
        <v>5091.5</v>
      </c>
      <c r="G10" s="65">
        <v>7706.4</v>
      </c>
      <c r="H10" s="65">
        <v>2160.6</v>
      </c>
      <c r="I10" s="65">
        <v>3359.8</v>
      </c>
      <c r="J10" s="65">
        <v>2033</v>
      </c>
      <c r="K10" s="65">
        <f t="shared" si="0"/>
        <v>5392.8</v>
      </c>
      <c r="L10" s="60">
        <f t="shared" si="1"/>
        <v>43745.4</v>
      </c>
      <c r="M10">
        <f t="shared" si="2"/>
        <v>4860.6000000000004</v>
      </c>
      <c r="N10">
        <f t="shared" si="3"/>
        <v>3313.6747845103932</v>
      </c>
    </row>
    <row r="11" spans="2:14" x14ac:dyDescent="0.25">
      <c r="B11" s="55" t="s">
        <v>21</v>
      </c>
      <c r="C11" s="61">
        <v>163.9</v>
      </c>
      <c r="D11" s="61">
        <v>16700.2</v>
      </c>
      <c r="E11" s="61">
        <v>1213.5999999999999</v>
      </c>
      <c r="F11" s="61">
        <v>4420.3</v>
      </c>
      <c r="G11" s="62">
        <v>1358.5</v>
      </c>
      <c r="H11" s="62">
        <v>625.4</v>
      </c>
      <c r="I11" s="62">
        <v>463.3</v>
      </c>
      <c r="J11" s="62">
        <v>275</v>
      </c>
      <c r="K11" s="62">
        <f t="shared" si="0"/>
        <v>738.3</v>
      </c>
      <c r="L11" s="60">
        <f t="shared" si="1"/>
        <v>25958.5</v>
      </c>
      <c r="M11">
        <f t="shared" si="2"/>
        <v>2884.2777777777778</v>
      </c>
      <c r="N11">
        <f t="shared" si="3"/>
        <v>5340.129935164915</v>
      </c>
    </row>
    <row r="12" spans="2:14" x14ac:dyDescent="0.25">
      <c r="B12" s="54" t="s">
        <v>22</v>
      </c>
      <c r="C12" s="63">
        <v>1699.4</v>
      </c>
      <c r="D12" s="63">
        <v>19292.3</v>
      </c>
      <c r="E12" s="63">
        <v>1692.3</v>
      </c>
      <c r="F12" s="63">
        <v>3181.7</v>
      </c>
      <c r="G12" s="65">
        <v>3745.8</v>
      </c>
      <c r="H12" s="65">
        <v>2154.4</v>
      </c>
      <c r="I12" s="65">
        <v>118.4</v>
      </c>
      <c r="J12" s="65">
        <v>1987</v>
      </c>
      <c r="K12" s="65">
        <f t="shared" si="0"/>
        <v>2105.4</v>
      </c>
      <c r="L12" s="60">
        <f t="shared" si="1"/>
        <v>35976.700000000004</v>
      </c>
      <c r="M12">
        <f t="shared" si="2"/>
        <v>3997.4111111111115</v>
      </c>
      <c r="N12">
        <f t="shared" si="3"/>
        <v>5823.6756780929263</v>
      </c>
    </row>
    <row r="13" spans="2:14" x14ac:dyDescent="0.25">
      <c r="B13" s="56" t="s">
        <v>23</v>
      </c>
      <c r="C13" s="61">
        <v>4.5999999999999996</v>
      </c>
      <c r="D13" s="61">
        <v>1322</v>
      </c>
      <c r="E13" s="61">
        <v>697.7</v>
      </c>
      <c r="F13" s="61">
        <v>5662.8</v>
      </c>
      <c r="G13" s="62">
        <v>-142.5</v>
      </c>
      <c r="H13" s="62">
        <v>562</v>
      </c>
      <c r="I13" s="62">
        <v>1314.4</v>
      </c>
      <c r="J13" s="62">
        <v>482</v>
      </c>
      <c r="K13" s="62">
        <f t="shared" si="0"/>
        <v>1796.4</v>
      </c>
      <c r="L13" s="60">
        <f t="shared" si="1"/>
        <v>11699.4</v>
      </c>
      <c r="M13">
        <f t="shared" si="2"/>
        <v>1299.9333333333334</v>
      </c>
      <c r="N13">
        <f t="shared" si="3"/>
        <v>1754.1568067022974</v>
      </c>
    </row>
    <row r="14" spans="2:14" x14ac:dyDescent="0.25">
      <c r="B14" s="54" t="s">
        <v>24</v>
      </c>
      <c r="C14" s="63">
        <v>0</v>
      </c>
      <c r="D14" s="63">
        <v>0</v>
      </c>
      <c r="E14" s="63">
        <v>0</v>
      </c>
      <c r="F14" s="63">
        <v>-0.8</v>
      </c>
      <c r="G14" s="65">
        <v>0</v>
      </c>
      <c r="H14" s="65">
        <v>0</v>
      </c>
      <c r="I14" s="65">
        <v>0</v>
      </c>
      <c r="J14" s="65">
        <v>0</v>
      </c>
      <c r="K14" s="65">
        <f t="shared" si="0"/>
        <v>0</v>
      </c>
      <c r="L14" s="60">
        <f t="shared" si="1"/>
        <v>-0.8</v>
      </c>
      <c r="M14">
        <f t="shared" si="2"/>
        <v>-8.8888888888888892E-2</v>
      </c>
      <c r="N14">
        <f t="shared" si="3"/>
        <v>0.26666666666666672</v>
      </c>
    </row>
    <row r="15" spans="2:14" x14ac:dyDescent="0.25">
      <c r="B15" s="55" t="s">
        <v>26</v>
      </c>
      <c r="C15" s="61">
        <v>-14880.5</v>
      </c>
      <c r="D15" s="61">
        <v>6060</v>
      </c>
      <c r="E15" s="61">
        <v>0</v>
      </c>
      <c r="F15" s="61">
        <v>-188</v>
      </c>
      <c r="G15" s="62">
        <v>6388.5</v>
      </c>
      <c r="H15" s="62">
        <v>4977.3999999999996</v>
      </c>
      <c r="I15" s="62">
        <v>0</v>
      </c>
      <c r="J15" s="62">
        <v>382</v>
      </c>
      <c r="K15" s="62">
        <f t="shared" si="0"/>
        <v>382</v>
      </c>
      <c r="L15" s="60">
        <f t="shared" si="1"/>
        <v>3121.3999999999996</v>
      </c>
      <c r="M15">
        <f t="shared" si="2"/>
        <v>346.82222222222219</v>
      </c>
      <c r="N15">
        <f t="shared" si="3"/>
        <v>6353.984422938448</v>
      </c>
    </row>
    <row r="16" spans="2:14" x14ac:dyDescent="0.25">
      <c r="B16" s="54" t="s">
        <v>27</v>
      </c>
      <c r="C16" s="63">
        <v>-94.3</v>
      </c>
      <c r="D16" s="63">
        <v>5231.3999999999996</v>
      </c>
      <c r="E16" s="63">
        <v>0</v>
      </c>
      <c r="F16" s="63">
        <v>0</v>
      </c>
      <c r="G16" s="65">
        <v>3115.6</v>
      </c>
      <c r="H16" s="65">
        <v>1904</v>
      </c>
      <c r="I16" s="65">
        <v>0</v>
      </c>
      <c r="J16" s="65">
        <v>207</v>
      </c>
      <c r="K16" s="65">
        <f t="shared" si="0"/>
        <v>207</v>
      </c>
      <c r="L16" s="60">
        <f t="shared" si="1"/>
        <v>10570.699999999999</v>
      </c>
      <c r="M16">
        <f t="shared" si="2"/>
        <v>1174.5222222222221</v>
      </c>
      <c r="N16">
        <f t="shared" si="3"/>
        <v>1883.4407926570043</v>
      </c>
    </row>
    <row r="17" spans="2:14" x14ac:dyDescent="0.25">
      <c r="B17" s="53" t="s">
        <v>28</v>
      </c>
      <c r="C17" s="61">
        <v>32.799999999999997</v>
      </c>
      <c r="D17" s="61">
        <v>51.8</v>
      </c>
      <c r="E17" s="61">
        <v>0</v>
      </c>
      <c r="F17" s="61">
        <v>-270.2</v>
      </c>
      <c r="G17" s="62">
        <v>589.79999999999995</v>
      </c>
      <c r="H17" s="62">
        <v>326.39999999999998</v>
      </c>
      <c r="I17" s="62">
        <v>0</v>
      </c>
      <c r="J17" s="62">
        <v>0</v>
      </c>
      <c r="K17" s="62">
        <f t="shared" si="0"/>
        <v>0</v>
      </c>
      <c r="L17" s="60">
        <f t="shared" si="1"/>
        <v>730.59999999999991</v>
      </c>
      <c r="M17">
        <f t="shared" si="2"/>
        <v>81.177777777777763</v>
      </c>
      <c r="N17">
        <f t="shared" si="3"/>
        <v>242.86303638974053</v>
      </c>
    </row>
    <row r="18" spans="2:14" x14ac:dyDescent="0.25">
      <c r="B18" s="54" t="s">
        <v>29</v>
      </c>
      <c r="C18" s="63">
        <v>7497.1</v>
      </c>
      <c r="D18" s="63">
        <v>7749.2</v>
      </c>
      <c r="E18" s="63">
        <v>0</v>
      </c>
      <c r="F18" s="63">
        <v>0</v>
      </c>
      <c r="G18" s="65">
        <v>8810.2999999999993</v>
      </c>
      <c r="H18" s="65">
        <v>5804.7</v>
      </c>
      <c r="I18" s="65">
        <v>0</v>
      </c>
      <c r="J18" s="65">
        <v>143</v>
      </c>
      <c r="K18" s="65">
        <f t="shared" si="0"/>
        <v>143</v>
      </c>
      <c r="L18" s="60">
        <f t="shared" si="1"/>
        <v>30147.3</v>
      </c>
      <c r="M18">
        <f t="shared" si="2"/>
        <v>3349.7</v>
      </c>
      <c r="N18">
        <f t="shared" si="3"/>
        <v>3978.5208372584902</v>
      </c>
    </row>
    <row r="19" spans="2:14" x14ac:dyDescent="0.25">
      <c r="B19" s="55" t="s">
        <v>30</v>
      </c>
      <c r="C19" s="61">
        <v>-266.10000000000002</v>
      </c>
      <c r="D19" s="61">
        <v>1811.5</v>
      </c>
      <c r="E19" s="61">
        <v>0</v>
      </c>
      <c r="F19" s="61">
        <v>-5262.1</v>
      </c>
      <c r="G19" s="62">
        <v>-283.10000000000002</v>
      </c>
      <c r="H19" s="62">
        <v>83.4</v>
      </c>
      <c r="I19" s="62">
        <v>34.299999999999997</v>
      </c>
      <c r="J19" s="62">
        <v>278</v>
      </c>
      <c r="K19" s="62">
        <f t="shared" si="0"/>
        <v>312.3</v>
      </c>
      <c r="L19" s="60">
        <f t="shared" si="1"/>
        <v>-3291.7999999999997</v>
      </c>
      <c r="M19">
        <f t="shared" si="2"/>
        <v>-365.75555555555553</v>
      </c>
      <c r="N19">
        <f t="shared" si="3"/>
        <v>1939.7530990509533</v>
      </c>
    </row>
    <row r="20" spans="2:14" x14ac:dyDescent="0.25">
      <c r="B20" s="54" t="s">
        <v>31</v>
      </c>
      <c r="C20" s="63">
        <v>130.19999999999999</v>
      </c>
      <c r="D20" s="63">
        <v>77.5</v>
      </c>
      <c r="E20" s="63">
        <v>7455.5</v>
      </c>
      <c r="F20" s="63">
        <v>234.2</v>
      </c>
      <c r="G20" s="65">
        <v>276.89999999999998</v>
      </c>
      <c r="H20" s="65">
        <v>91</v>
      </c>
      <c r="I20" s="65">
        <v>45</v>
      </c>
      <c r="J20" s="65">
        <v>46</v>
      </c>
      <c r="K20" s="65">
        <f t="shared" si="0"/>
        <v>91</v>
      </c>
      <c r="L20" s="60">
        <f t="shared" si="1"/>
        <v>8447.2999999999993</v>
      </c>
      <c r="M20">
        <f t="shared" si="2"/>
        <v>938.58888888888885</v>
      </c>
      <c r="N20">
        <f t="shared" si="3"/>
        <v>2445.1769585473994</v>
      </c>
    </row>
    <row r="21" spans="2:14" x14ac:dyDescent="0.25">
      <c r="B21" s="53" t="s">
        <v>32</v>
      </c>
      <c r="C21" s="61">
        <v>0</v>
      </c>
      <c r="D21" s="61">
        <v>9083.2000000000007</v>
      </c>
      <c r="E21" s="61">
        <v>22362.400000000001</v>
      </c>
      <c r="F21" s="61">
        <v>-14802.7</v>
      </c>
      <c r="G21" s="62">
        <v>10236.4</v>
      </c>
      <c r="H21" s="62">
        <v>15971.9</v>
      </c>
      <c r="I21" s="62">
        <v>13007.9</v>
      </c>
      <c r="J21" s="62">
        <v>3123</v>
      </c>
      <c r="K21" s="62">
        <f t="shared" si="0"/>
        <v>16130.9</v>
      </c>
      <c r="L21" s="60">
        <f t="shared" si="1"/>
        <v>75113</v>
      </c>
      <c r="M21">
        <f t="shared" si="2"/>
        <v>8345.8888888888887</v>
      </c>
      <c r="N21">
        <f t="shared" si="3"/>
        <v>11033.282784199411</v>
      </c>
    </row>
    <row r="22" spans="2:14" x14ac:dyDescent="0.25">
      <c r="B22" s="54" t="s">
        <v>33</v>
      </c>
      <c r="C22" s="63">
        <v>108.8</v>
      </c>
      <c r="D22" s="63">
        <v>13932</v>
      </c>
      <c r="E22" s="63">
        <v>0</v>
      </c>
      <c r="F22" s="63">
        <v>0</v>
      </c>
      <c r="G22" s="65">
        <v>17689.900000000001</v>
      </c>
      <c r="H22" s="65">
        <v>3512.8</v>
      </c>
      <c r="I22" s="65">
        <v>8289.5</v>
      </c>
      <c r="J22" s="65">
        <v>1401</v>
      </c>
      <c r="K22" s="65">
        <f t="shared" si="0"/>
        <v>9690.5</v>
      </c>
      <c r="L22" s="60">
        <f t="shared" si="1"/>
        <v>54624.5</v>
      </c>
      <c r="M22">
        <f t="shared" si="2"/>
        <v>6069.3888888888887</v>
      </c>
      <c r="N22">
        <f t="shared" si="3"/>
        <v>6637.3173744074575</v>
      </c>
    </row>
    <row r="23" spans="2:14" x14ac:dyDescent="0.25">
      <c r="B23" s="53" t="s">
        <v>34</v>
      </c>
      <c r="C23" s="61">
        <v>29919.599999999999</v>
      </c>
      <c r="D23" s="61">
        <v>40477.199999999997</v>
      </c>
      <c r="E23" s="61">
        <v>124956</v>
      </c>
      <c r="F23" s="61">
        <v>19296.900000000001</v>
      </c>
      <c r="G23" s="62">
        <v>42291.4</v>
      </c>
      <c r="H23" s="62">
        <v>24095</v>
      </c>
      <c r="I23" s="62">
        <v>16334.5</v>
      </c>
      <c r="J23" s="62">
        <v>10095</v>
      </c>
      <c r="K23" s="62">
        <f t="shared" si="0"/>
        <v>26429.5</v>
      </c>
      <c r="L23" s="60">
        <f t="shared" si="1"/>
        <v>333895.09999999998</v>
      </c>
      <c r="M23">
        <f t="shared" si="2"/>
        <v>37099.455555555556</v>
      </c>
      <c r="N23">
        <f t="shared" si="3"/>
        <v>34585.052716820857</v>
      </c>
    </row>
    <row r="24" spans="2:14" x14ac:dyDescent="0.25">
      <c r="B24" s="54" t="s">
        <v>35</v>
      </c>
      <c r="C24" s="63">
        <v>58835.6</v>
      </c>
      <c r="D24" s="63">
        <v>186642</v>
      </c>
      <c r="E24" s="63">
        <v>98129.2</v>
      </c>
      <c r="F24" s="63">
        <v>116782.8</v>
      </c>
      <c r="G24" s="65">
        <v>27240.3</v>
      </c>
      <c r="H24" s="65">
        <v>26240.2</v>
      </c>
      <c r="I24" s="65">
        <v>6912.3</v>
      </c>
      <c r="J24" s="65">
        <v>21536</v>
      </c>
      <c r="K24" s="65">
        <f t="shared" si="0"/>
        <v>28448.3</v>
      </c>
      <c r="L24" s="60">
        <f t="shared" si="1"/>
        <v>570766.69999999995</v>
      </c>
      <c r="M24">
        <f t="shared" si="2"/>
        <v>63418.522222222215</v>
      </c>
      <c r="N24">
        <f t="shared" si="3"/>
        <v>59286.078269370657</v>
      </c>
    </row>
    <row r="25" spans="2:14" x14ac:dyDescent="0.25">
      <c r="B25" s="53" t="s">
        <v>36</v>
      </c>
      <c r="C25" s="61">
        <v>6938.5</v>
      </c>
      <c r="D25" s="61">
        <v>46703.8</v>
      </c>
      <c r="E25" s="61">
        <v>33125.1</v>
      </c>
      <c r="F25" s="61">
        <v>-681.8</v>
      </c>
      <c r="G25" s="62">
        <v>14368.6</v>
      </c>
      <c r="H25" s="62">
        <v>8099.3</v>
      </c>
      <c r="I25" s="62">
        <v>7547.2000000000007</v>
      </c>
      <c r="J25" s="62">
        <v>2029</v>
      </c>
      <c r="K25" s="62">
        <f t="shared" si="0"/>
        <v>9576.2000000000007</v>
      </c>
      <c r="L25" s="60">
        <f t="shared" si="1"/>
        <v>127705.9</v>
      </c>
      <c r="M25">
        <f t="shared" si="2"/>
        <v>14189.544444444444</v>
      </c>
      <c r="N25">
        <f t="shared" si="3"/>
        <v>15571.898871854959</v>
      </c>
    </row>
    <row r="26" spans="2:14" ht="22.5" x14ac:dyDescent="0.25">
      <c r="B26" s="57" t="s">
        <v>56</v>
      </c>
      <c r="C26" s="63">
        <v>38339.4</v>
      </c>
      <c r="D26" s="63">
        <v>100930.8</v>
      </c>
      <c r="E26" s="63">
        <v>108682</v>
      </c>
      <c r="F26" s="63">
        <v>94981.8</v>
      </c>
      <c r="G26" s="64">
        <v>65194.2</v>
      </c>
      <c r="H26" s="64">
        <v>69584.600000000006</v>
      </c>
      <c r="I26" s="64">
        <v>10660.5</v>
      </c>
      <c r="J26" s="64">
        <v>20924</v>
      </c>
      <c r="K26" s="64">
        <f t="shared" si="0"/>
        <v>31584.5</v>
      </c>
      <c r="L26" s="60">
        <f t="shared" si="1"/>
        <v>540881.80000000005</v>
      </c>
      <c r="M26">
        <f t="shared" si="2"/>
        <v>60097.977777777785</v>
      </c>
      <c r="N26">
        <f t="shared" si="3"/>
        <v>36444.639500781785</v>
      </c>
    </row>
    <row r="27" spans="2:14" x14ac:dyDescent="0.25">
      <c r="B27" s="53" t="s">
        <v>38</v>
      </c>
      <c r="C27" s="61">
        <v>3778.1</v>
      </c>
      <c r="D27" s="61">
        <v>1307.5</v>
      </c>
      <c r="E27" s="61">
        <v>2352.6</v>
      </c>
      <c r="F27" s="61">
        <v>605.29999999999995</v>
      </c>
      <c r="G27" s="62">
        <v>3902.6</v>
      </c>
      <c r="H27" s="62">
        <v>260.8</v>
      </c>
      <c r="I27" s="62">
        <v>399.4</v>
      </c>
      <c r="J27" s="62">
        <v>108</v>
      </c>
      <c r="K27" s="62">
        <f t="shared" si="0"/>
        <v>507.4</v>
      </c>
      <c r="L27" s="60">
        <f t="shared" si="1"/>
        <v>13221.699999999999</v>
      </c>
      <c r="M27">
        <f t="shared" si="2"/>
        <v>1469.0777777777776</v>
      </c>
      <c r="N27">
        <f t="shared" si="3"/>
        <v>1507.8108127163846</v>
      </c>
    </row>
    <row r="28" spans="2:14" x14ac:dyDescent="0.25">
      <c r="B28" s="54" t="s">
        <v>39</v>
      </c>
      <c r="C28" s="63">
        <v>4714</v>
      </c>
      <c r="D28" s="63">
        <v>21376.3</v>
      </c>
      <c r="E28" s="63">
        <v>26088.6</v>
      </c>
      <c r="F28" s="63">
        <v>44523.9</v>
      </c>
      <c r="G28" s="65">
        <v>21947.3</v>
      </c>
      <c r="H28" s="65">
        <v>3791.8</v>
      </c>
      <c r="I28" s="65">
        <v>9503.1</v>
      </c>
      <c r="J28" s="65">
        <v>2391</v>
      </c>
      <c r="K28" s="65">
        <f t="shared" si="0"/>
        <v>11894.1</v>
      </c>
      <c r="L28" s="60">
        <f t="shared" si="1"/>
        <v>146230.1</v>
      </c>
      <c r="M28">
        <f t="shared" si="2"/>
        <v>16247.78888888889</v>
      </c>
      <c r="N28">
        <f t="shared" si="3"/>
        <v>13692.160415767521</v>
      </c>
    </row>
    <row r="29" spans="2:14" x14ac:dyDescent="0.25">
      <c r="B29" s="53" t="s">
        <v>40</v>
      </c>
      <c r="C29" s="61">
        <v>3354</v>
      </c>
      <c r="D29" s="61">
        <v>10346.6</v>
      </c>
      <c r="E29" s="61">
        <v>29937.200000000001</v>
      </c>
      <c r="F29" s="61">
        <v>9274.1</v>
      </c>
      <c r="G29" s="62">
        <v>3598.2</v>
      </c>
      <c r="H29" s="62">
        <v>2015.7</v>
      </c>
      <c r="I29" s="62">
        <v>919.1</v>
      </c>
      <c r="J29" s="62">
        <v>144</v>
      </c>
      <c r="K29" s="62">
        <f t="shared" si="0"/>
        <v>1063.0999999999999</v>
      </c>
      <c r="L29" s="60">
        <f t="shared" si="1"/>
        <v>60651.999999999993</v>
      </c>
      <c r="M29">
        <f t="shared" si="2"/>
        <v>6739.1111111111104</v>
      </c>
      <c r="N29">
        <f t="shared" si="3"/>
        <v>9426.1040948056125</v>
      </c>
    </row>
    <row r="30" spans="2:14" x14ac:dyDescent="0.25">
      <c r="B30" s="54" t="s">
        <v>41</v>
      </c>
      <c r="C30" s="63">
        <v>2368.3000000000002</v>
      </c>
      <c r="D30" s="63">
        <v>7116.7</v>
      </c>
      <c r="E30" s="63">
        <v>15365.2</v>
      </c>
      <c r="F30" s="63">
        <v>14956.3</v>
      </c>
      <c r="G30" s="65">
        <v>30834</v>
      </c>
      <c r="H30" s="65">
        <v>6557.2</v>
      </c>
      <c r="I30" s="65">
        <v>3184.4</v>
      </c>
      <c r="J30" s="65">
        <v>4188</v>
      </c>
      <c r="K30" s="65">
        <f t="shared" si="0"/>
        <v>7372.4</v>
      </c>
      <c r="L30" s="60">
        <f t="shared" si="1"/>
        <v>91942.499999999985</v>
      </c>
      <c r="M30">
        <f t="shared" si="2"/>
        <v>10215.833333333332</v>
      </c>
      <c r="N30">
        <f t="shared" si="3"/>
        <v>9031.4156228411957</v>
      </c>
    </row>
    <row r="31" spans="2:14" x14ac:dyDescent="0.25">
      <c r="B31" s="53" t="s">
        <v>42</v>
      </c>
      <c r="C31" s="61">
        <v>2586.1</v>
      </c>
      <c r="D31" s="61">
        <v>14851.4</v>
      </c>
      <c r="E31" s="61">
        <v>2242.5</v>
      </c>
      <c r="F31" s="61">
        <v>-24.6</v>
      </c>
      <c r="G31" s="62">
        <v>-339.6</v>
      </c>
      <c r="H31" s="62">
        <v>378.1</v>
      </c>
      <c r="I31" s="62">
        <v>1067.9000000000001</v>
      </c>
      <c r="J31" s="62">
        <v>512</v>
      </c>
      <c r="K31" s="62">
        <f t="shared" si="0"/>
        <v>1579.9</v>
      </c>
      <c r="L31" s="60">
        <f t="shared" si="1"/>
        <v>22853.700000000004</v>
      </c>
      <c r="M31">
        <f t="shared" si="2"/>
        <v>2539.3000000000006</v>
      </c>
      <c r="N31">
        <f t="shared" si="3"/>
        <v>4722.3660960370271</v>
      </c>
    </row>
    <row r="32" spans="2:14" x14ac:dyDescent="0.25">
      <c r="B32" s="54" t="s">
        <v>43</v>
      </c>
      <c r="C32" s="63">
        <v>929</v>
      </c>
      <c r="D32" s="63">
        <v>2337.5</v>
      </c>
      <c r="E32" s="63">
        <v>9524.7000000000007</v>
      </c>
      <c r="F32" s="63">
        <v>1413</v>
      </c>
      <c r="G32" s="65">
        <v>927.8</v>
      </c>
      <c r="H32" s="65">
        <v>-228.8</v>
      </c>
      <c r="I32" s="65">
        <v>215.7</v>
      </c>
      <c r="J32" s="65">
        <v>3691</v>
      </c>
      <c r="K32" s="65">
        <f t="shared" si="0"/>
        <v>3906.7</v>
      </c>
      <c r="L32" s="60">
        <f t="shared" si="1"/>
        <v>22716.600000000002</v>
      </c>
      <c r="M32">
        <f t="shared" si="2"/>
        <v>2524.0666666666671</v>
      </c>
      <c r="N32">
        <f>STDEV(C32:K32)</f>
        <v>2990.6246872518122</v>
      </c>
    </row>
    <row r="33" spans="2:14" x14ac:dyDescent="0.25">
      <c r="B33" s="53" t="s">
        <v>44</v>
      </c>
      <c r="C33" s="61">
        <v>912.2</v>
      </c>
      <c r="D33" s="61">
        <v>4933.5</v>
      </c>
      <c r="E33" s="61">
        <v>6900.5</v>
      </c>
      <c r="F33" s="61">
        <v>1410.5</v>
      </c>
      <c r="G33" s="62">
        <v>3716.9</v>
      </c>
      <c r="H33" s="62">
        <v>1271.8</v>
      </c>
      <c r="I33" s="62">
        <v>9267.4</v>
      </c>
      <c r="J33" s="62">
        <v>1294</v>
      </c>
      <c r="K33" s="62">
        <f t="shared" si="0"/>
        <v>10561.4</v>
      </c>
      <c r="L33" s="60">
        <f t="shared" si="1"/>
        <v>40268.200000000004</v>
      </c>
      <c r="M33">
        <f t="shared" si="2"/>
        <v>4474.2444444444445</v>
      </c>
      <c r="N33">
        <f t="shared" si="3"/>
        <v>3693.6313605688601</v>
      </c>
    </row>
    <row r="34" spans="2:14" x14ac:dyDescent="0.25">
      <c r="B34" s="54" t="s">
        <v>45</v>
      </c>
      <c r="C34" s="63">
        <v>1569.1</v>
      </c>
      <c r="D34" s="63">
        <v>11951.5</v>
      </c>
      <c r="E34" s="63">
        <v>25792.2</v>
      </c>
      <c r="F34" s="63">
        <v>22033.200000000001</v>
      </c>
      <c r="G34" s="65">
        <v>11820.2</v>
      </c>
      <c r="H34" s="65">
        <v>2326.8000000000002</v>
      </c>
      <c r="I34" s="65">
        <v>1609.8</v>
      </c>
      <c r="J34" s="65">
        <v>964</v>
      </c>
      <c r="K34" s="65">
        <f t="shared" si="0"/>
        <v>2573.8000000000002</v>
      </c>
      <c r="L34" s="60">
        <f t="shared" si="1"/>
        <v>80640.600000000006</v>
      </c>
      <c r="M34">
        <f t="shared" si="2"/>
        <v>8960.0666666666675</v>
      </c>
      <c r="N34">
        <f t="shared" si="3"/>
        <v>9544.1807064566838</v>
      </c>
    </row>
    <row r="35" spans="2:14" x14ac:dyDescent="0.25">
      <c r="B35" s="53" t="s">
        <v>46</v>
      </c>
      <c r="C35" s="61">
        <v>1848.9</v>
      </c>
      <c r="D35" s="61">
        <v>12307.7</v>
      </c>
      <c r="E35" s="61">
        <v>10221.1</v>
      </c>
      <c r="F35" s="61">
        <v>31228.7</v>
      </c>
      <c r="G35" s="62">
        <v>-1369.5</v>
      </c>
      <c r="H35" s="62">
        <v>5296.1</v>
      </c>
      <c r="I35" s="62">
        <v>1908.4</v>
      </c>
      <c r="J35" s="62">
        <v>2030</v>
      </c>
      <c r="K35" s="62">
        <f t="shared" si="0"/>
        <v>3938.4</v>
      </c>
      <c r="L35" s="60">
        <f t="shared" si="1"/>
        <v>67409.8</v>
      </c>
      <c r="M35">
        <f t="shared" si="2"/>
        <v>7489.9777777777781</v>
      </c>
      <c r="N35">
        <f t="shared" si="3"/>
        <v>9892.5520340781859</v>
      </c>
    </row>
    <row r="36" spans="2:14" x14ac:dyDescent="0.25">
      <c r="B36" s="54" t="s">
        <v>47</v>
      </c>
      <c r="C36" s="63">
        <v>20443.099999999999</v>
      </c>
      <c r="D36" s="63">
        <v>67857.899999999994</v>
      </c>
      <c r="E36" s="63">
        <v>6729.6</v>
      </c>
      <c r="F36" s="63">
        <v>17259.099999999999</v>
      </c>
      <c r="G36" s="65">
        <v>78787.399999999994</v>
      </c>
      <c r="H36" s="65">
        <v>11212.2</v>
      </c>
      <c r="I36" s="65">
        <v>6630.2999999999993</v>
      </c>
      <c r="J36" s="65">
        <v>3551</v>
      </c>
      <c r="K36" s="65">
        <f t="shared" si="0"/>
        <v>10181.299999999999</v>
      </c>
      <c r="L36" s="60">
        <f t="shared" si="1"/>
        <v>222651.9</v>
      </c>
      <c r="M36">
        <f t="shared" si="2"/>
        <v>24739.1</v>
      </c>
      <c r="N36">
        <f t="shared" si="3"/>
        <v>28175.717684027139</v>
      </c>
    </row>
    <row r="37" spans="2:14" x14ac:dyDescent="0.25">
      <c r="B37" s="58" t="s">
        <v>48</v>
      </c>
      <c r="C37" s="66">
        <v>397370.9</v>
      </c>
      <c r="D37" s="66">
        <v>1092181.5</v>
      </c>
      <c r="E37" s="66">
        <v>629176.9</v>
      </c>
      <c r="F37" s="66">
        <v>480010.8</v>
      </c>
      <c r="G37" s="67">
        <v>439439.1</v>
      </c>
      <c r="H37" s="67">
        <v>462458.5</v>
      </c>
      <c r="I37" s="67">
        <v>115459.8</v>
      </c>
      <c r="J37" s="67">
        <v>120705.8</v>
      </c>
      <c r="K37" s="67">
        <f t="shared" si="0"/>
        <v>236165.6</v>
      </c>
      <c r="L37" s="60">
        <f t="shared" si="1"/>
        <v>3972968.8999999994</v>
      </c>
      <c r="M37">
        <f t="shared" si="2"/>
        <v>441440.98888888885</v>
      </c>
      <c r="N37">
        <f t="shared" si="3"/>
        <v>298717.32325532479</v>
      </c>
    </row>
  </sheetData>
  <mergeCells count="1">
    <mergeCell ref="C2:K2"/>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DBF22-8731-49F9-8631-1C5DD1A250C0}">
  <dimension ref="A1:F37"/>
  <sheetViews>
    <sheetView zoomScale="125" zoomScaleNormal="100" workbookViewId="0">
      <selection activeCell="H1" sqref="H1"/>
    </sheetView>
  </sheetViews>
  <sheetFormatPr defaultRowHeight="15" x14ac:dyDescent="0.25"/>
  <cols>
    <col min="1" max="1" width="30.85546875" bestFit="1" customWidth="1"/>
    <col min="2" max="2" width="17" customWidth="1"/>
    <col min="3" max="3" width="11.5703125" customWidth="1"/>
    <col min="4" max="4" width="14.5703125" customWidth="1"/>
    <col min="5" max="5" width="13.5703125" customWidth="1"/>
  </cols>
  <sheetData>
    <row r="1" spans="1:6" ht="36.75" customHeight="1" x14ac:dyDescent="0.25">
      <c r="A1" s="93" t="s">
        <v>1</v>
      </c>
      <c r="B1" s="97" t="s">
        <v>13</v>
      </c>
      <c r="C1" s="97" t="s">
        <v>57</v>
      </c>
      <c r="D1" s="97" t="s">
        <v>59</v>
      </c>
      <c r="E1" s="97" t="s">
        <v>58</v>
      </c>
      <c r="F1" s="115" t="s">
        <v>60</v>
      </c>
    </row>
    <row r="2" spans="1:6" x14ac:dyDescent="0.25">
      <c r="A2" s="91" t="s">
        <v>14</v>
      </c>
      <c r="B2" s="95">
        <v>78410.499999999985</v>
      </c>
      <c r="C2" s="95">
        <v>8712.2777777777756</v>
      </c>
      <c r="D2" s="95">
        <v>6952.6199359985494</v>
      </c>
      <c r="E2" s="98" t="str">
        <f>IF(Table7[[#This Row],[Total Deforestasi]] &lt; Table7[[#This Row],[Rata - Rata]] - Table7[[#This Row],[Standar Devisasi]],
    "RENDAH",
    IF(Table7[[#This Row],[Total Deforestasi]] &lt;= Table7[[#This Row],[Rata - Rata]] + Table7[[#This Row],[Standar Devisasi]],
        "SEDANG",
        "TINGGI"))</f>
        <v>TINGGI</v>
      </c>
      <c r="F2" s="92">
        <v>1</v>
      </c>
    </row>
    <row r="3" spans="1:6" x14ac:dyDescent="0.25">
      <c r="A3" s="91" t="s">
        <v>15</v>
      </c>
      <c r="B3" s="95">
        <v>87936.8</v>
      </c>
      <c r="C3" s="95">
        <v>9770.7555555555555</v>
      </c>
      <c r="D3" s="95">
        <v>7494.8992283270727</v>
      </c>
      <c r="E3" s="98" t="str">
        <f>IF(Table7[[#This Row],[Total Deforestasi]] &lt; Table7[[#This Row],[Rata - Rata]] - Table7[[#This Row],[Standar Devisasi]],
    "RENDAH",
    IF(Table7[[#This Row],[Total Deforestasi]] &lt;= Table7[[#This Row],[Rata - Rata]] + Table7[[#This Row],[Standar Devisasi]],
        "SEDANG",
        "TINGGI"))</f>
        <v>TINGGI</v>
      </c>
      <c r="F3" s="92">
        <v>2</v>
      </c>
    </row>
    <row r="4" spans="1:6" x14ac:dyDescent="0.25">
      <c r="A4" s="91" t="s">
        <v>16</v>
      </c>
      <c r="B4" s="95">
        <v>62034.7</v>
      </c>
      <c r="C4" s="95">
        <v>6892.7444444444445</v>
      </c>
      <c r="D4" s="95">
        <v>2875.4463136664153</v>
      </c>
      <c r="E4" s="98" t="str">
        <f>IF(Table7[[#This Row],[Total Deforestasi]] &lt; Table7[[#This Row],[Rata - Rata]] - Table7[[#This Row],[Standar Devisasi]],
    "RENDAH",
    IF(Table7[[#This Row],[Total Deforestasi]] &lt;= Table7[[#This Row],[Rata - Rata]] + Table7[[#This Row],[Standar Devisasi]],
        "SEDANG",
        "TINGGI"))</f>
        <v>TINGGI</v>
      </c>
      <c r="F4" s="92">
        <v>3</v>
      </c>
    </row>
    <row r="5" spans="1:6" x14ac:dyDescent="0.25">
      <c r="A5" s="91" t="s">
        <v>17</v>
      </c>
      <c r="B5" s="95">
        <v>570536.89999999991</v>
      </c>
      <c r="C5" s="95">
        <v>63392.988888888882</v>
      </c>
      <c r="D5" s="95">
        <v>75666.129139917117</v>
      </c>
      <c r="E5" s="98" t="str">
        <f>IF(Table7[[#This Row],[Total Deforestasi]] &lt; Table7[[#This Row],[Rata - Rata]] - Table7[[#This Row],[Standar Devisasi]],
    "RENDAH",
    IF(Table7[[#This Row],[Total Deforestasi]] &lt;= Table7[[#This Row],[Rata - Rata]] + Table7[[#This Row],[Standar Devisasi]],
        "SEDANG",
        "TINGGI"))</f>
        <v>TINGGI</v>
      </c>
      <c r="F5" s="92">
        <v>4</v>
      </c>
    </row>
    <row r="6" spans="1:6" x14ac:dyDescent="0.25">
      <c r="A6" s="91" t="s">
        <v>18</v>
      </c>
      <c r="B6" s="95">
        <v>150329.70000000001</v>
      </c>
      <c r="C6" s="95">
        <v>16703.300000000003</v>
      </c>
      <c r="D6" s="95">
        <v>13364.268567153236</v>
      </c>
      <c r="E6" s="98" t="str">
        <f>IF(Table7[[#This Row],[Total Deforestasi]] &lt; Table7[[#This Row],[Rata - Rata]] - Table7[[#This Row],[Standar Devisasi]],
    "RENDAH",
    IF(Table7[[#This Row],[Total Deforestasi]] &lt;= Table7[[#This Row],[Rata - Rata]] + Table7[[#This Row],[Standar Devisasi]],
        "SEDANG",
        "TINGGI"))</f>
        <v>TINGGI</v>
      </c>
      <c r="F6" s="92">
        <v>5</v>
      </c>
    </row>
    <row r="7" spans="1:6" x14ac:dyDescent="0.25">
      <c r="A7" s="91" t="s">
        <v>19</v>
      </c>
      <c r="B7" s="95">
        <v>385041.1</v>
      </c>
      <c r="C7" s="95">
        <v>42782.344444444439</v>
      </c>
      <c r="D7" s="95">
        <v>95071.734391446633</v>
      </c>
      <c r="E7" s="98" t="str">
        <f>IF(Table7[[#This Row],[Total Deforestasi]] &lt; Table7[[#This Row],[Rata - Rata]] - Table7[[#This Row],[Standar Devisasi]],
    "RENDAH",
    IF(Table7[[#This Row],[Total Deforestasi]] &lt;= Table7[[#This Row],[Rata - Rata]] + Table7[[#This Row],[Standar Devisasi]],
        "SEDANG",
        "TINGGI"))</f>
        <v>TINGGI</v>
      </c>
      <c r="F7" s="92">
        <v>6</v>
      </c>
    </row>
    <row r="8" spans="1:6" x14ac:dyDescent="0.25">
      <c r="A8" s="91" t="s">
        <v>20</v>
      </c>
      <c r="B8" s="95">
        <v>43745.4</v>
      </c>
      <c r="C8" s="95">
        <v>4860.6000000000004</v>
      </c>
      <c r="D8" s="95">
        <v>3313.6747845103932</v>
      </c>
      <c r="E8" s="98" t="str">
        <f>IF(Table7[[#This Row],[Total Deforestasi]] &lt; Table7[[#This Row],[Rata - Rata]] - Table7[[#This Row],[Standar Devisasi]],
    "RENDAH",
    IF(Table7[[#This Row],[Total Deforestasi]] &lt;= Table7[[#This Row],[Rata - Rata]] + Table7[[#This Row],[Standar Devisasi]],
        "SEDANG",
        "TINGGI"))</f>
        <v>TINGGI</v>
      </c>
      <c r="F8" s="92">
        <v>7</v>
      </c>
    </row>
    <row r="9" spans="1:6" x14ac:dyDescent="0.25">
      <c r="A9" s="91" t="s">
        <v>21</v>
      </c>
      <c r="B9" s="95">
        <v>25958.5</v>
      </c>
      <c r="C9" s="95">
        <v>2884.2777777777778</v>
      </c>
      <c r="D9" s="95">
        <v>5340.129935164915</v>
      </c>
      <c r="E9" s="98" t="str">
        <f>IF(Table7[[#This Row],[Total Deforestasi]] &lt; Table7[[#This Row],[Rata - Rata]] - Table7[[#This Row],[Standar Devisasi]],
    "RENDAH",
    IF(Table7[[#This Row],[Total Deforestasi]] &lt;= Table7[[#This Row],[Rata - Rata]] + Table7[[#This Row],[Standar Devisasi]],
        "SEDANG",
        "TINGGI"))</f>
        <v>TINGGI</v>
      </c>
      <c r="F9" s="92">
        <v>8</v>
      </c>
    </row>
    <row r="10" spans="1:6" x14ac:dyDescent="0.25">
      <c r="A10" s="91" t="s">
        <v>22</v>
      </c>
      <c r="B10" s="95">
        <v>35976.700000000004</v>
      </c>
      <c r="C10" s="95">
        <v>3997.4111111111115</v>
      </c>
      <c r="D10" s="95">
        <v>5823.6756780929263</v>
      </c>
      <c r="E10" s="98" t="str">
        <f>IF(Table7[[#This Row],[Total Deforestasi]] &lt; Table7[[#This Row],[Rata - Rata]] - Table7[[#This Row],[Standar Devisasi]],
    "RENDAH",
    IF(Table7[[#This Row],[Total Deforestasi]] &lt;= Table7[[#This Row],[Rata - Rata]] + Table7[[#This Row],[Standar Devisasi]],
        "SEDANG",
        "TINGGI"))</f>
        <v>TINGGI</v>
      </c>
      <c r="F10" s="92">
        <v>9</v>
      </c>
    </row>
    <row r="11" spans="1:6" x14ac:dyDescent="0.25">
      <c r="A11" s="91" t="s">
        <v>23</v>
      </c>
      <c r="B11" s="95">
        <v>11699.4</v>
      </c>
      <c r="C11" s="95">
        <v>1299.9333333333334</v>
      </c>
      <c r="D11" s="95">
        <v>1754.1568067022974</v>
      </c>
      <c r="E11" s="98" t="str">
        <f>IF(Table7[[#This Row],[Total Deforestasi]] &lt; Table7[[#This Row],[Rata - Rata]] - Table7[[#This Row],[Standar Devisasi]],
    "RENDAH",
    IF(Table7[[#This Row],[Total Deforestasi]] &lt;= Table7[[#This Row],[Rata - Rata]] + Table7[[#This Row],[Standar Devisasi]],
        "SEDANG",
        "TINGGI"))</f>
        <v>TINGGI</v>
      </c>
      <c r="F11" s="92">
        <v>10</v>
      </c>
    </row>
    <row r="12" spans="1:6" x14ac:dyDescent="0.25">
      <c r="A12" s="91" t="s">
        <v>24</v>
      </c>
      <c r="B12" s="95">
        <v>-0.8</v>
      </c>
      <c r="C12" s="95">
        <v>-8.8888888888888892E-2</v>
      </c>
      <c r="D12" s="95">
        <v>0.26666666666666672</v>
      </c>
      <c r="E12" s="99" t="str">
        <f>IF(Table7[[#This Row],[Total Deforestasi]] &lt; Table7[[#This Row],[Rata - Rata]] - Table7[[#This Row],[Standar Devisasi]],
    "RENDAH",
    IF(Table7[[#This Row],[Total Deforestasi]] &lt;= Table7[[#This Row],[Rata - Rata]] + Table7[[#This Row],[Standar Devisasi]],
        "SEDANG",
        "TINGGI"))</f>
        <v>RENDAH</v>
      </c>
      <c r="F12" s="92">
        <v>11</v>
      </c>
    </row>
    <row r="13" spans="1:6" x14ac:dyDescent="0.25">
      <c r="A13" s="91" t="s">
        <v>26</v>
      </c>
      <c r="B13" s="95">
        <v>3121.3999999999996</v>
      </c>
      <c r="C13" s="95">
        <v>346.82222222222219</v>
      </c>
      <c r="D13" s="95">
        <v>6353.984422938448</v>
      </c>
      <c r="E13" s="100" t="str">
        <f>IF(Table7[[#This Row],[Total Deforestasi]] &lt; Table7[[#This Row],[Rata - Rata]] - Table7[[#This Row],[Standar Devisasi]],
    "RENDAH",
    IF(Table7[[#This Row],[Total Deforestasi]] &lt;= Table7[[#This Row],[Rata - Rata]] + Table7[[#This Row],[Standar Devisasi]],
        "SEDANG",
        "TINGGI"))</f>
        <v>SEDANG</v>
      </c>
      <c r="F13" s="92">
        <v>12</v>
      </c>
    </row>
    <row r="14" spans="1:6" x14ac:dyDescent="0.25">
      <c r="A14" s="91" t="s">
        <v>27</v>
      </c>
      <c r="B14" s="95">
        <v>10570.699999999999</v>
      </c>
      <c r="C14" s="95">
        <v>1174.5222222222221</v>
      </c>
      <c r="D14" s="95">
        <v>1883.4407926570043</v>
      </c>
      <c r="E14" s="98" t="str">
        <f>IF(Table7[[#This Row],[Total Deforestasi]] &lt; Table7[[#This Row],[Rata - Rata]] - Table7[[#This Row],[Standar Devisasi]],
    "RENDAH",
    IF(Table7[[#This Row],[Total Deforestasi]] &lt;= Table7[[#This Row],[Rata - Rata]] + Table7[[#This Row],[Standar Devisasi]],
        "SEDANG",
        "TINGGI"))</f>
        <v>TINGGI</v>
      </c>
      <c r="F14" s="92">
        <v>13</v>
      </c>
    </row>
    <row r="15" spans="1:6" x14ac:dyDescent="0.25">
      <c r="A15" s="91" t="s">
        <v>28</v>
      </c>
      <c r="B15" s="95">
        <v>730.59999999999991</v>
      </c>
      <c r="C15" s="95">
        <v>81.177777777777763</v>
      </c>
      <c r="D15" s="95">
        <v>242.86303638974053</v>
      </c>
      <c r="E15" s="98" t="str">
        <f>IF(Table7[[#This Row],[Total Deforestasi]] &lt; Table7[[#This Row],[Rata - Rata]] - Table7[[#This Row],[Standar Devisasi]],
    "RENDAH",
    IF(Table7[[#This Row],[Total Deforestasi]] &lt;= Table7[[#This Row],[Rata - Rata]] + Table7[[#This Row],[Standar Devisasi]],
        "SEDANG",
        "TINGGI"))</f>
        <v>TINGGI</v>
      </c>
      <c r="F15" s="92">
        <v>14</v>
      </c>
    </row>
    <row r="16" spans="1:6" x14ac:dyDescent="0.25">
      <c r="A16" s="91" t="s">
        <v>29</v>
      </c>
      <c r="B16" s="95">
        <v>30147.3</v>
      </c>
      <c r="C16" s="95">
        <v>3349.7</v>
      </c>
      <c r="D16" s="95">
        <v>3978.5208372584902</v>
      </c>
      <c r="E16" s="98" t="str">
        <f>IF(Table7[[#This Row],[Total Deforestasi]] &lt; Table7[[#This Row],[Rata - Rata]] - Table7[[#This Row],[Standar Devisasi]],
    "RENDAH",
    IF(Table7[[#This Row],[Total Deforestasi]] &lt;= Table7[[#This Row],[Rata - Rata]] + Table7[[#This Row],[Standar Devisasi]],
        "SEDANG",
        "TINGGI"))</f>
        <v>TINGGI</v>
      </c>
      <c r="F16" s="92">
        <v>15</v>
      </c>
    </row>
    <row r="17" spans="1:6" x14ac:dyDescent="0.25">
      <c r="A17" s="91" t="s">
        <v>30</v>
      </c>
      <c r="B17" s="95">
        <v>-3291.7999999999997</v>
      </c>
      <c r="C17" s="95">
        <v>-365.75555555555553</v>
      </c>
      <c r="D17" s="95">
        <v>1939.7530990509533</v>
      </c>
      <c r="E17" s="99" t="str">
        <f>IF(Table7[[#This Row],[Total Deforestasi]] &lt; Table7[[#This Row],[Rata - Rata]] - Table7[[#This Row],[Standar Devisasi]],
    "RENDAH",
    IF(Table7[[#This Row],[Total Deforestasi]] &lt;= Table7[[#This Row],[Rata - Rata]] + Table7[[#This Row],[Standar Devisasi]],
        "SEDANG",
        "TINGGI"))</f>
        <v>RENDAH</v>
      </c>
      <c r="F17" s="92">
        <v>16</v>
      </c>
    </row>
    <row r="18" spans="1:6" x14ac:dyDescent="0.25">
      <c r="A18" s="91" t="s">
        <v>31</v>
      </c>
      <c r="B18" s="95">
        <v>8447.2999999999993</v>
      </c>
      <c r="C18" s="95">
        <v>938.58888888888885</v>
      </c>
      <c r="D18" s="95">
        <v>2445.1769585473994</v>
      </c>
      <c r="E18" s="98" t="str">
        <f>IF(Table7[[#This Row],[Total Deforestasi]] &lt; Table7[[#This Row],[Rata - Rata]] - Table7[[#This Row],[Standar Devisasi]],
    "RENDAH",
    IF(Table7[[#This Row],[Total Deforestasi]] &lt;= Table7[[#This Row],[Rata - Rata]] + Table7[[#This Row],[Standar Devisasi]],
        "SEDANG",
        "TINGGI"))</f>
        <v>TINGGI</v>
      </c>
      <c r="F18" s="92">
        <v>17</v>
      </c>
    </row>
    <row r="19" spans="1:6" x14ac:dyDescent="0.25">
      <c r="A19" s="91" t="s">
        <v>32</v>
      </c>
      <c r="B19" s="95">
        <v>75113</v>
      </c>
      <c r="C19" s="95">
        <v>8345.8888888888887</v>
      </c>
      <c r="D19" s="95">
        <v>11033.282784199411</v>
      </c>
      <c r="E19" s="98" t="str">
        <f>IF(Table7[[#This Row],[Total Deforestasi]] &lt; Table7[[#This Row],[Rata - Rata]] - Table7[[#This Row],[Standar Devisasi]],
    "RENDAH",
    IF(Table7[[#This Row],[Total Deforestasi]] &lt;= Table7[[#This Row],[Rata - Rata]] + Table7[[#This Row],[Standar Devisasi]],
        "SEDANG",
        "TINGGI"))</f>
        <v>TINGGI</v>
      </c>
      <c r="F19" s="92">
        <v>18</v>
      </c>
    </row>
    <row r="20" spans="1:6" x14ac:dyDescent="0.25">
      <c r="A20" s="91" t="s">
        <v>33</v>
      </c>
      <c r="B20" s="95">
        <v>54624.5</v>
      </c>
      <c r="C20" s="95">
        <v>6069.3888888888887</v>
      </c>
      <c r="D20" s="95">
        <v>6637.3173744074575</v>
      </c>
      <c r="E20" s="98" t="str">
        <f>IF(Table7[[#This Row],[Total Deforestasi]] &lt; Table7[[#This Row],[Rata - Rata]] - Table7[[#This Row],[Standar Devisasi]],
    "RENDAH",
    IF(Table7[[#This Row],[Total Deforestasi]] &lt;= Table7[[#This Row],[Rata - Rata]] + Table7[[#This Row],[Standar Devisasi]],
        "SEDANG",
        "TINGGI"))</f>
        <v>TINGGI</v>
      </c>
      <c r="F20" s="92">
        <v>19</v>
      </c>
    </row>
    <row r="21" spans="1:6" x14ac:dyDescent="0.25">
      <c r="A21" s="91" t="s">
        <v>34</v>
      </c>
      <c r="B21" s="95">
        <v>333895.09999999998</v>
      </c>
      <c r="C21" s="95">
        <v>37099.455555555556</v>
      </c>
      <c r="D21" s="95">
        <v>34585.052716820857</v>
      </c>
      <c r="E21" s="98" t="str">
        <f>IF(Table7[[#This Row],[Total Deforestasi]] &lt; Table7[[#This Row],[Rata - Rata]] - Table7[[#This Row],[Standar Devisasi]],
    "RENDAH",
    IF(Table7[[#This Row],[Total Deforestasi]] &lt;= Table7[[#This Row],[Rata - Rata]] + Table7[[#This Row],[Standar Devisasi]],
        "SEDANG",
        "TINGGI"))</f>
        <v>TINGGI</v>
      </c>
      <c r="F21" s="92">
        <v>20</v>
      </c>
    </row>
    <row r="22" spans="1:6" x14ac:dyDescent="0.25">
      <c r="A22" s="91" t="s">
        <v>35</v>
      </c>
      <c r="B22" s="95">
        <v>570766.69999999995</v>
      </c>
      <c r="C22" s="95">
        <v>63418.522222222215</v>
      </c>
      <c r="D22" s="95">
        <v>59286.078269370657</v>
      </c>
      <c r="E22" s="98" t="str">
        <f>IF(Table7[[#This Row],[Total Deforestasi]] &lt; Table7[[#This Row],[Rata - Rata]] - Table7[[#This Row],[Standar Devisasi]],
    "RENDAH",
    IF(Table7[[#This Row],[Total Deforestasi]] &lt;= Table7[[#This Row],[Rata - Rata]] + Table7[[#This Row],[Standar Devisasi]],
        "SEDANG",
        "TINGGI"))</f>
        <v>TINGGI</v>
      </c>
      <c r="F22" s="92">
        <v>21</v>
      </c>
    </row>
    <row r="23" spans="1:6" x14ac:dyDescent="0.25">
      <c r="A23" s="91" t="s">
        <v>36</v>
      </c>
      <c r="B23" s="95">
        <v>127705.9</v>
      </c>
      <c r="C23" s="95">
        <v>14189.544444444444</v>
      </c>
      <c r="D23" s="95">
        <v>15571.898871854959</v>
      </c>
      <c r="E23" s="98" t="str">
        <f>IF(Table7[[#This Row],[Total Deforestasi]] &lt; Table7[[#This Row],[Rata - Rata]] - Table7[[#This Row],[Standar Devisasi]],
    "RENDAH",
    IF(Table7[[#This Row],[Total Deforestasi]] &lt;= Table7[[#This Row],[Rata - Rata]] + Table7[[#This Row],[Standar Devisasi]],
        "SEDANG",
        "TINGGI"))</f>
        <v>TINGGI</v>
      </c>
      <c r="F23" s="92">
        <v>22</v>
      </c>
    </row>
    <row r="24" spans="1:6" x14ac:dyDescent="0.25">
      <c r="A24" s="91" t="s">
        <v>56</v>
      </c>
      <c r="B24" s="95">
        <v>540881.80000000005</v>
      </c>
      <c r="C24" s="95">
        <v>60097.977777777785</v>
      </c>
      <c r="D24" s="95">
        <v>36444.639500781785</v>
      </c>
      <c r="E24" s="98" t="str">
        <f>IF(Table7[[#This Row],[Total Deforestasi]] &lt; Table7[[#This Row],[Rata - Rata]] - Table7[[#This Row],[Standar Devisasi]],
    "RENDAH",
    IF(Table7[[#This Row],[Total Deforestasi]] &lt;= Table7[[#This Row],[Rata - Rata]] + Table7[[#This Row],[Standar Devisasi]],
        "SEDANG",
        "TINGGI"))</f>
        <v>TINGGI</v>
      </c>
      <c r="F24" s="92">
        <v>23</v>
      </c>
    </row>
    <row r="25" spans="1:6" x14ac:dyDescent="0.25">
      <c r="A25" s="91" t="s">
        <v>38</v>
      </c>
      <c r="B25" s="95">
        <v>13221.699999999999</v>
      </c>
      <c r="C25" s="95">
        <v>1469.0777777777776</v>
      </c>
      <c r="D25" s="95">
        <v>1507.8108127163846</v>
      </c>
      <c r="E25" s="98" t="str">
        <f>IF(Table7[[#This Row],[Total Deforestasi]] &lt; Table7[[#This Row],[Rata - Rata]] - Table7[[#This Row],[Standar Devisasi]],
    "RENDAH",
    IF(Table7[[#This Row],[Total Deforestasi]] &lt;= Table7[[#This Row],[Rata - Rata]] + Table7[[#This Row],[Standar Devisasi]],
        "SEDANG",
        "TINGGI"))</f>
        <v>TINGGI</v>
      </c>
      <c r="F25" s="92">
        <v>24</v>
      </c>
    </row>
    <row r="26" spans="1:6" x14ac:dyDescent="0.25">
      <c r="A26" s="91" t="s">
        <v>39</v>
      </c>
      <c r="B26" s="95">
        <v>146230.1</v>
      </c>
      <c r="C26" s="95">
        <v>16247.78888888889</v>
      </c>
      <c r="D26" s="95">
        <v>13692.160415767521</v>
      </c>
      <c r="E26" s="98" t="str">
        <f>IF(Table7[[#This Row],[Total Deforestasi]] &lt; Table7[[#This Row],[Rata - Rata]] - Table7[[#This Row],[Standar Devisasi]],
    "RENDAH",
    IF(Table7[[#This Row],[Total Deforestasi]] &lt;= Table7[[#This Row],[Rata - Rata]] + Table7[[#This Row],[Standar Devisasi]],
        "SEDANG",
        "TINGGI"))</f>
        <v>TINGGI</v>
      </c>
      <c r="F26" s="92">
        <v>25</v>
      </c>
    </row>
    <row r="27" spans="1:6" x14ac:dyDescent="0.25">
      <c r="A27" s="91" t="s">
        <v>40</v>
      </c>
      <c r="B27" s="95">
        <v>60651.999999999993</v>
      </c>
      <c r="C27" s="95">
        <v>6739.1111111111104</v>
      </c>
      <c r="D27" s="95">
        <v>9426.1040948056125</v>
      </c>
      <c r="E27" s="98" t="str">
        <f>IF(Table7[[#This Row],[Total Deforestasi]] &lt; Table7[[#This Row],[Rata - Rata]] - Table7[[#This Row],[Standar Devisasi]],
    "RENDAH",
    IF(Table7[[#This Row],[Total Deforestasi]] &lt;= Table7[[#This Row],[Rata - Rata]] + Table7[[#This Row],[Standar Devisasi]],
        "SEDANG",
        "TINGGI"))</f>
        <v>TINGGI</v>
      </c>
      <c r="F27" s="92">
        <v>26</v>
      </c>
    </row>
    <row r="28" spans="1:6" x14ac:dyDescent="0.25">
      <c r="A28" s="91" t="s">
        <v>41</v>
      </c>
      <c r="B28" s="95">
        <v>91942.499999999985</v>
      </c>
      <c r="C28" s="95">
        <v>10215.833333333332</v>
      </c>
      <c r="D28" s="95">
        <v>9031.4156228411957</v>
      </c>
      <c r="E28" s="98" t="str">
        <f>IF(Table7[[#This Row],[Total Deforestasi]] &lt; Table7[[#This Row],[Rata - Rata]] - Table7[[#This Row],[Standar Devisasi]],
    "RENDAH",
    IF(Table7[[#This Row],[Total Deforestasi]] &lt;= Table7[[#This Row],[Rata - Rata]] + Table7[[#This Row],[Standar Devisasi]],
        "SEDANG",
        "TINGGI"))</f>
        <v>TINGGI</v>
      </c>
      <c r="F28" s="92">
        <v>27</v>
      </c>
    </row>
    <row r="29" spans="1:6" x14ac:dyDescent="0.25">
      <c r="A29" s="91" t="s">
        <v>42</v>
      </c>
      <c r="B29" s="95">
        <v>22853.700000000004</v>
      </c>
      <c r="C29" s="95">
        <v>2539.3000000000006</v>
      </c>
      <c r="D29" s="95">
        <v>4722.3660960370271</v>
      </c>
      <c r="E29" s="98" t="str">
        <f>IF(Table7[[#This Row],[Total Deforestasi]] &lt; Table7[[#This Row],[Rata - Rata]] - Table7[[#This Row],[Standar Devisasi]],
    "RENDAH",
    IF(Table7[[#This Row],[Total Deforestasi]] &lt;= Table7[[#This Row],[Rata - Rata]] + Table7[[#This Row],[Standar Devisasi]],
        "SEDANG",
        "TINGGI"))</f>
        <v>TINGGI</v>
      </c>
      <c r="F29" s="92">
        <v>28</v>
      </c>
    </row>
    <row r="30" spans="1:6" x14ac:dyDescent="0.25">
      <c r="A30" s="91" t="s">
        <v>43</v>
      </c>
      <c r="B30" s="95">
        <v>22716.600000000002</v>
      </c>
      <c r="C30" s="95">
        <v>2524.0666666666671</v>
      </c>
      <c r="D30" s="95">
        <v>2990.6246872518122</v>
      </c>
      <c r="E30" s="98" t="str">
        <f>IF(Table7[[#This Row],[Total Deforestasi]] &lt; Table7[[#This Row],[Rata - Rata]] - Table7[[#This Row],[Standar Devisasi]],
    "RENDAH",
    IF(Table7[[#This Row],[Total Deforestasi]] &lt;= Table7[[#This Row],[Rata - Rata]] + Table7[[#This Row],[Standar Devisasi]],
        "SEDANG",
        "TINGGI"))</f>
        <v>TINGGI</v>
      </c>
      <c r="F30" s="92">
        <v>29</v>
      </c>
    </row>
    <row r="31" spans="1:6" x14ac:dyDescent="0.25">
      <c r="A31" s="91" t="s">
        <v>44</v>
      </c>
      <c r="B31" s="95">
        <v>40268.200000000004</v>
      </c>
      <c r="C31" s="95">
        <v>4474.2444444444445</v>
      </c>
      <c r="D31" s="95">
        <v>3693.6313605688601</v>
      </c>
      <c r="E31" s="98" t="str">
        <f>IF(Table7[[#This Row],[Total Deforestasi]] &lt; Table7[[#This Row],[Rata - Rata]] - Table7[[#This Row],[Standar Devisasi]],
    "RENDAH",
    IF(Table7[[#This Row],[Total Deforestasi]] &lt;= Table7[[#This Row],[Rata - Rata]] + Table7[[#This Row],[Standar Devisasi]],
        "SEDANG",
        "TINGGI"))</f>
        <v>TINGGI</v>
      </c>
      <c r="F31" s="92">
        <v>30</v>
      </c>
    </row>
    <row r="32" spans="1:6" x14ac:dyDescent="0.25">
      <c r="A32" s="91" t="s">
        <v>45</v>
      </c>
      <c r="B32" s="95">
        <v>80640.600000000006</v>
      </c>
      <c r="C32" s="95">
        <v>8960.0666666666675</v>
      </c>
      <c r="D32" s="95">
        <v>9544.1807064566838</v>
      </c>
      <c r="E32" s="98" t="str">
        <f>IF(Table7[[#This Row],[Total Deforestasi]] &lt; Table7[[#This Row],[Rata - Rata]] - Table7[[#This Row],[Standar Devisasi]],
    "RENDAH",
    IF(Table7[[#This Row],[Total Deforestasi]] &lt;= Table7[[#This Row],[Rata - Rata]] + Table7[[#This Row],[Standar Devisasi]],
        "SEDANG",
        "TINGGI"))</f>
        <v>TINGGI</v>
      </c>
      <c r="F32" s="92">
        <v>31</v>
      </c>
    </row>
    <row r="33" spans="1:6" x14ac:dyDescent="0.25">
      <c r="A33" s="91" t="s">
        <v>46</v>
      </c>
      <c r="B33" s="95">
        <v>67409.8</v>
      </c>
      <c r="C33" s="95">
        <v>7489.9777777777781</v>
      </c>
      <c r="D33" s="95">
        <v>9892.5520340781859</v>
      </c>
      <c r="E33" s="98" t="str">
        <f>IF(Table7[[#This Row],[Total Deforestasi]] &lt; Table7[[#This Row],[Rata - Rata]] - Table7[[#This Row],[Standar Devisasi]],
    "RENDAH",
    IF(Table7[[#This Row],[Total Deforestasi]] &lt;= Table7[[#This Row],[Rata - Rata]] + Table7[[#This Row],[Standar Devisasi]],
        "SEDANG",
        "TINGGI"))</f>
        <v>TINGGI</v>
      </c>
      <c r="F33" s="92">
        <v>32</v>
      </c>
    </row>
    <row r="34" spans="1:6" x14ac:dyDescent="0.25">
      <c r="A34" s="91" t="s">
        <v>47</v>
      </c>
      <c r="B34" s="95">
        <v>222651.9</v>
      </c>
      <c r="C34" s="95">
        <v>24739.1</v>
      </c>
      <c r="D34" s="95">
        <v>28175.717684027139</v>
      </c>
      <c r="E34" s="98" t="str">
        <f>IF(Table7[[#This Row],[Total Deforestasi]] &lt; Table7[[#This Row],[Rata - Rata]] - Table7[[#This Row],[Standar Devisasi]],
    "RENDAH",
    IF(Table7[[#This Row],[Total Deforestasi]] &lt;= Table7[[#This Row],[Rata - Rata]] + Table7[[#This Row],[Standar Devisasi]],
        "SEDANG",
        "TINGGI"))</f>
        <v>TINGGI</v>
      </c>
      <c r="F34" s="92">
        <v>33</v>
      </c>
    </row>
    <row r="35" spans="1:6" x14ac:dyDescent="0.25">
      <c r="A35" s="94" t="s">
        <v>48</v>
      </c>
      <c r="B35" s="92">
        <v>3972968.8999999994</v>
      </c>
      <c r="C35" s="96">
        <v>441440.98888888885</v>
      </c>
      <c r="D35" s="96">
        <v>298717.32325532479</v>
      </c>
      <c r="E35" s="98" t="str">
        <f>IF(Table7[[#This Row],[Total Deforestasi]] &lt; Table7[[#This Row],[Rata - Rata]] - Table7[[#This Row],[Standar Devisasi]],
    "RENDAH",
    IF(Table7[[#This Row],[Total Deforestasi]] &lt;= Table7[[#This Row],[Rata - Rata]] + Table7[[#This Row],[Standar Devisasi]],
        "SEDANG",
        "TINGGI"))</f>
        <v>TINGGI</v>
      </c>
      <c r="F35" s="92"/>
    </row>
    <row r="37" spans="1:6" x14ac:dyDescent="0.25">
      <c r="B37" s="114">
        <f>MAX(B2:B34)</f>
        <v>570766.69999999995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4929-7B74-49E3-B10D-C969B5904E9F}">
  <dimension ref="B1:C4"/>
  <sheetViews>
    <sheetView tabSelected="1" topLeftCell="E8" zoomScale="175" zoomScaleNormal="175" workbookViewId="0">
      <selection activeCell="O17" sqref="O17"/>
    </sheetView>
  </sheetViews>
  <sheetFormatPr defaultRowHeight="15" x14ac:dyDescent="0.25"/>
  <cols>
    <col min="3" max="3" width="29.7109375" customWidth="1"/>
  </cols>
  <sheetData>
    <row r="1" spans="2:3" ht="37.5" customHeight="1" x14ac:dyDescent="0.25">
      <c r="B1" s="116" t="s">
        <v>64</v>
      </c>
      <c r="C1" s="116"/>
    </row>
    <row r="2" spans="2:3" x14ac:dyDescent="0.25">
      <c r="B2" t="s">
        <v>61</v>
      </c>
      <c r="C2">
        <v>2</v>
      </c>
    </row>
    <row r="3" spans="2:3" x14ac:dyDescent="0.25">
      <c r="B3" t="s">
        <v>62</v>
      </c>
      <c r="C3">
        <v>1</v>
      </c>
    </row>
    <row r="4" spans="2:3" x14ac:dyDescent="0.25">
      <c r="B4" t="s">
        <v>63</v>
      </c>
      <c r="C4">
        <v>30</v>
      </c>
    </row>
  </sheetData>
  <mergeCells count="1">
    <mergeCell ref="B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Data</vt:lpstr>
      <vt:lpstr>custom Data</vt:lpstr>
      <vt:lpstr>Sheet1</vt:lpstr>
      <vt:lpstr>forword</vt:lpstr>
      <vt:lpstr>rawdat</vt:lpstr>
      <vt:lpstr>explorasi</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Agwyn Satria D</dc:creator>
  <cp:lastModifiedBy>Agwyn Satria D</cp:lastModifiedBy>
  <dcterms:created xsi:type="dcterms:W3CDTF">2025-05-14T08:31:42Z</dcterms:created>
  <dcterms:modified xsi:type="dcterms:W3CDTF">2025-05-17T07:52:04Z</dcterms:modified>
</cp:coreProperties>
</file>