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windows10\Desktop\NS for modifiel\"/>
    </mc:Choice>
  </mc:AlternateContent>
  <xr:revisionPtr revIDLastSave="0" documentId="13_ncr:1_{E8A9EA21-ABD0-4CF1-B8B9-770095740398}" xr6:coauthVersionLast="47" xr6:coauthVersionMax="47" xr10:uidLastSave="{00000000-0000-0000-0000-000000000000}"/>
  <bookViews>
    <workbookView xWindow="-120" yWindow="-120" windowWidth="20640" windowHeight="11160" xr2:uid="{FDE6A442-67A5-4A35-B1D2-113F14606AEE}"/>
  </bookViews>
  <sheets>
    <sheet name="INTRO" sheetId="6" r:id="rId1"/>
    <sheet name="BCSS" sheetId="3" r:id="rId2"/>
    <sheet name="Ajustes" sheetId="2" r:id="rId3"/>
    <sheet name="Mayores" sheetId="5" r:id="rId4"/>
    <sheet name="Hoja de trabajo de 10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68" i="4" l="1"/>
  <c r="N68" i="4"/>
  <c r="Q67" i="4"/>
  <c r="P67" i="4"/>
  <c r="O67" i="4"/>
  <c r="N67" i="4"/>
  <c r="P18" i="4"/>
  <c r="M67" i="4"/>
  <c r="L67" i="4"/>
  <c r="L59" i="4"/>
  <c r="M55" i="4"/>
  <c r="L51" i="4"/>
  <c r="L50" i="4"/>
  <c r="M39" i="4"/>
  <c r="M35" i="4"/>
  <c r="M31" i="4"/>
  <c r="M30" i="4"/>
  <c r="M27" i="4"/>
  <c r="M26" i="4"/>
  <c r="L19" i="4"/>
  <c r="L18" i="4"/>
  <c r="L17" i="4"/>
  <c r="L13" i="4"/>
  <c r="K67" i="4"/>
  <c r="J67" i="4"/>
  <c r="G51" i="5"/>
  <c r="C51" i="5"/>
  <c r="K42" i="5"/>
  <c r="F42" i="5"/>
  <c r="M53" i="2"/>
  <c r="K53" i="2"/>
  <c r="K90" i="2"/>
  <c r="M90" i="2" s="1"/>
  <c r="K80" i="2"/>
  <c r="K74" i="2"/>
  <c r="K75" i="2"/>
  <c r="M29" i="2"/>
  <c r="M28" i="2"/>
  <c r="I67" i="4"/>
  <c r="H67" i="4"/>
  <c r="J90" i="2"/>
  <c r="I84" i="2"/>
  <c r="I90" i="2" s="1"/>
  <c r="K89" i="2"/>
  <c r="M89" i="2" s="1"/>
  <c r="K88" i="2"/>
  <c r="M88" i="2"/>
  <c r="L69" i="2"/>
  <c r="J67" i="2"/>
  <c r="I67" i="2"/>
  <c r="K58" i="2"/>
  <c r="J50" i="2"/>
  <c r="I50" i="2"/>
  <c r="M44" i="2"/>
  <c r="N44" i="2" s="1"/>
  <c r="M43" i="2"/>
  <c r="N43" i="2" s="1"/>
  <c r="M45" i="2"/>
  <c r="N45" i="2" s="1"/>
  <c r="J40" i="2"/>
  <c r="I33" i="2"/>
  <c r="I40" i="2" s="1"/>
  <c r="M39" i="2"/>
  <c r="N39" i="2" s="1"/>
  <c r="M38" i="2"/>
  <c r="N38" i="2" s="1"/>
  <c r="M37" i="2"/>
  <c r="N37" i="2" s="1"/>
  <c r="I31" i="2"/>
  <c r="J24" i="2"/>
  <c r="J31" i="2" s="1"/>
  <c r="M30" i="2"/>
  <c r="N30" i="2"/>
  <c r="N29" i="2"/>
  <c r="N28" i="2"/>
  <c r="J19" i="2"/>
  <c r="I19" i="2"/>
  <c r="I52" i="3"/>
  <c r="H52" i="3"/>
  <c r="J91" i="2" l="1"/>
  <c r="I91" i="2"/>
</calcChain>
</file>

<file path=xl/sharedStrings.xml><?xml version="1.0" encoding="utf-8"?>
<sst xmlns="http://schemas.openxmlformats.org/spreadsheetml/2006/main" count="337" uniqueCount="227">
  <si>
    <t>Expresado en Bolivianos</t>
  </si>
  <si>
    <t>Fecha</t>
  </si>
  <si>
    <t>Detalle</t>
  </si>
  <si>
    <t>DEBE</t>
  </si>
  <si>
    <t>HABER</t>
  </si>
  <si>
    <t>Sumas iguales</t>
  </si>
  <si>
    <t>Libro de ajustes</t>
  </si>
  <si>
    <t>Al 31 de diciembre de 2014</t>
  </si>
  <si>
    <t>Balance de comparacion de sumas y saldos</t>
  </si>
  <si>
    <t>Santa cruz - Bolivia</t>
  </si>
  <si>
    <t>Empresa comercial_ Mamore LTDA</t>
  </si>
  <si>
    <t>N°</t>
  </si>
  <si>
    <t>DETALLE</t>
  </si>
  <si>
    <t>SALDOS</t>
  </si>
  <si>
    <t>DEUDOR</t>
  </si>
  <si>
    <t>ACREEDOR</t>
  </si>
  <si>
    <t>T/C</t>
  </si>
  <si>
    <t>UFV INICIAL</t>
  </si>
  <si>
    <t>Caja MN</t>
  </si>
  <si>
    <t>Banco mercantil santa cruz MN</t>
  </si>
  <si>
    <t>Cuentas por cobrar MN</t>
  </si>
  <si>
    <t>Credito fiscal</t>
  </si>
  <si>
    <t>Inventario inicialal 1-enero-2014</t>
  </si>
  <si>
    <t>Equipos de computacion</t>
  </si>
  <si>
    <t>Edificios</t>
  </si>
  <si>
    <t>Muebles y enseres</t>
  </si>
  <si>
    <t>Seguros pagados por adelantado L/P - M/E</t>
  </si>
  <si>
    <t>Cuentas por pagar M/N</t>
  </si>
  <si>
    <t>Debito fiscal</t>
  </si>
  <si>
    <t>Impuesto a las transacciones por pagar</t>
  </si>
  <si>
    <t>Depreciacion acum. De edificios</t>
  </si>
  <si>
    <t>Aportes y retenciones laborales por pagar</t>
  </si>
  <si>
    <t>Aportes patronales por pagar</t>
  </si>
  <si>
    <t>Depreciacion acum. De muebles y enseres</t>
  </si>
  <si>
    <t>Provision para aguinaldos</t>
  </si>
  <si>
    <t>Prevision para indemnizacion</t>
  </si>
  <si>
    <t>Prevision para cuentas incobrables</t>
  </si>
  <si>
    <t>Prestamos bancarios por pagar L/P -  M/E</t>
  </si>
  <si>
    <t>Capital social</t>
  </si>
  <si>
    <t>Ajuste global al patrimonio</t>
  </si>
  <si>
    <t>Ventas de mercaderia</t>
  </si>
  <si>
    <t>Resultados acumulados</t>
  </si>
  <si>
    <t>Devoluciones sobre compras</t>
  </si>
  <si>
    <t>Descuentos sobre compras</t>
  </si>
  <si>
    <t>Alquileres ganados</t>
  </si>
  <si>
    <t>Depreciacion acum. De equipos de computacion</t>
  </si>
  <si>
    <t>Compras de mercaderia</t>
  </si>
  <si>
    <t>Fletes sobre compras</t>
  </si>
  <si>
    <t>Devoluciones sobre ventas</t>
  </si>
  <si>
    <t>Descuentos sobre ventas</t>
  </si>
  <si>
    <t>Sueldos y salarios</t>
  </si>
  <si>
    <t>Cargas sociales</t>
  </si>
  <si>
    <t>Beneficios sociales</t>
  </si>
  <si>
    <t>Gastos generales</t>
  </si>
  <si>
    <t>Honorarios profesionales</t>
  </si>
  <si>
    <t>Impuesto a las transacciones</t>
  </si>
  <si>
    <t>Perdidas en cuentas incobrables</t>
  </si>
  <si>
    <t>Intereses pagados</t>
  </si>
  <si>
    <t>TOTALES</t>
  </si>
  <si>
    <t>Datos para ajustes</t>
  </si>
  <si>
    <t>1.</t>
  </si>
  <si>
    <t>2.</t>
  </si>
  <si>
    <t>3.</t>
  </si>
  <si>
    <t>4.</t>
  </si>
  <si>
    <t>5.</t>
  </si>
  <si>
    <t>6.</t>
  </si>
  <si>
    <t xml:space="preserve"> 7.</t>
  </si>
  <si>
    <t>Efectuar los asientos de ajutes al patrimonio</t>
  </si>
  <si>
    <r>
      <t xml:space="preserve">La UFV al 31-12-2014 es de: </t>
    </r>
    <r>
      <rPr>
        <b/>
        <sz val="11"/>
        <color theme="1"/>
        <rFont val="Calibri"/>
        <family val="2"/>
        <scheme val="minor"/>
      </rPr>
      <t>1,80604</t>
    </r>
  </si>
  <si>
    <r>
      <t xml:space="preserve">El tipo de cambio final al 31-12-2014 es de </t>
    </r>
    <r>
      <rPr>
        <b/>
        <sz val="11"/>
        <color theme="1"/>
        <rFont val="Calibri"/>
        <family val="2"/>
        <scheme val="minor"/>
      </rPr>
      <t>7,50 Bs</t>
    </r>
  </si>
  <si>
    <t>Formula de costo de venta</t>
  </si>
  <si>
    <t>Inven. Inicial + Compras - Inven. Final</t>
  </si>
  <si>
    <r>
      <t xml:space="preserve">1.inventario inicial: </t>
    </r>
    <r>
      <rPr>
        <b/>
        <sz val="11"/>
        <color theme="1"/>
        <rFont val="Calibri"/>
        <family val="2"/>
        <scheme val="minor"/>
      </rPr>
      <t>220.000</t>
    </r>
  </si>
  <si>
    <r>
      <t xml:space="preserve">2. compras de mercaderia: </t>
    </r>
    <r>
      <rPr>
        <b/>
        <sz val="11"/>
        <color theme="1"/>
        <rFont val="Calibri"/>
        <family val="2"/>
        <scheme val="minor"/>
      </rPr>
      <t>1.300.000</t>
    </r>
  </si>
  <si>
    <r>
      <t>3. Fletes sobre compras:</t>
    </r>
    <r>
      <rPr>
        <b/>
        <sz val="11"/>
        <color theme="1"/>
        <rFont val="Calibri"/>
        <family val="2"/>
        <scheme val="minor"/>
      </rPr>
      <t xml:space="preserve"> 15.000</t>
    </r>
  </si>
  <si>
    <r>
      <t xml:space="preserve">4. Devoluciones sobre compras: </t>
    </r>
    <r>
      <rPr>
        <b/>
        <sz val="11"/>
        <color theme="1"/>
        <rFont val="Calibri"/>
        <family val="2"/>
        <scheme val="minor"/>
      </rPr>
      <t>10.000</t>
    </r>
  </si>
  <si>
    <r>
      <t xml:space="preserve">5. Descuentos sobre compras: </t>
    </r>
    <r>
      <rPr>
        <b/>
        <sz val="11"/>
        <color theme="1"/>
        <rFont val="Calibri"/>
        <family val="2"/>
        <scheme val="minor"/>
      </rPr>
      <t>12.000</t>
    </r>
  </si>
  <si>
    <r>
      <t>6. Inventario de mercaderia final:</t>
    </r>
    <r>
      <rPr>
        <b/>
        <sz val="11"/>
        <color theme="1"/>
        <rFont val="Calibri"/>
        <family val="2"/>
        <scheme val="minor"/>
      </rPr>
      <t xml:space="preserve"> 400.000</t>
    </r>
  </si>
  <si>
    <r>
      <rPr>
        <b/>
        <sz val="11"/>
        <color rgb="FF00B050"/>
        <rFont val="Calibri"/>
        <family val="2"/>
        <scheme val="minor"/>
      </rPr>
      <t>220.000 + 1.300.000 + 15.000</t>
    </r>
    <r>
      <rPr>
        <sz val="11"/>
        <color theme="1"/>
        <rFont val="Calibri"/>
        <family val="2"/>
        <scheme val="minor"/>
      </rPr>
      <t xml:space="preserve"> </t>
    </r>
    <r>
      <rPr>
        <b/>
        <sz val="11"/>
        <color rgb="FFFF0000"/>
        <rFont val="Calibri"/>
        <family val="2"/>
        <scheme val="minor"/>
      </rPr>
      <t>- 10.000 - 12.000 - 400.000</t>
    </r>
  </si>
  <si>
    <r>
      <t>Costo de ventas:</t>
    </r>
    <r>
      <rPr>
        <b/>
        <sz val="11"/>
        <color theme="1"/>
        <rFont val="Calibri"/>
        <family val="2"/>
        <scheme val="minor"/>
      </rPr>
      <t xml:space="preserve"> 1.113.000</t>
    </r>
  </si>
  <si>
    <t>Inventario de mercaderia final</t>
  </si>
  <si>
    <t>Inventario de mercaderia inicial</t>
  </si>
  <si>
    <t>Costo de ventas</t>
  </si>
  <si>
    <t>Glosa_ por ajustes de costo de ventas</t>
  </si>
  <si>
    <r>
      <t>Actualizar los activos fijos y su depreciacion acum. Ademas efectuar la depreciacion de gestion considerando que los activos</t>
    </r>
    <r>
      <rPr>
        <b/>
        <sz val="11"/>
        <color theme="1"/>
        <rFont val="Calibri"/>
        <family val="2"/>
        <scheme val="minor"/>
      </rPr>
      <t xml:space="preserve"> fueron comprados el 31- 7 -2014</t>
    </r>
  </si>
  <si>
    <r>
      <t xml:space="preserve">De acuerdo al informe tecnico, se informa a contabilidad que </t>
    </r>
    <r>
      <rPr>
        <b/>
        <sz val="11"/>
        <color theme="1"/>
        <rFont val="Calibri"/>
        <family val="2"/>
        <scheme val="minor"/>
      </rPr>
      <t>no se podra cobrar el 2</t>
    </r>
    <r>
      <rPr>
        <sz val="11"/>
        <color theme="1"/>
        <rFont val="Calibri"/>
        <family val="2"/>
        <scheme val="minor"/>
      </rPr>
      <t xml:space="preserve">% de las </t>
    </r>
    <r>
      <rPr>
        <b/>
        <sz val="11"/>
        <color theme="1"/>
        <rFont val="Calibri"/>
        <family val="2"/>
        <scheme val="minor"/>
      </rPr>
      <t>cuenta por cobrar,</t>
    </r>
    <r>
      <rPr>
        <sz val="11"/>
        <color theme="1"/>
        <rFont val="Calibri"/>
        <family val="2"/>
        <scheme val="minor"/>
      </rPr>
      <t xml:space="preserve"> hacer el asiento de ajustes</t>
    </r>
  </si>
  <si>
    <r>
      <t xml:space="preserve">El prestamo bancario por pagar L/P. M/E.  Fue firmado el 30-9-2014 en </t>
    </r>
    <r>
      <rPr>
        <b/>
        <sz val="11"/>
        <color theme="1"/>
        <rFont val="Calibri"/>
        <family val="2"/>
        <scheme val="minor"/>
      </rPr>
      <t>$50.000, a 3 años plazo y con pagos semestrales y devenga interes del 15% anual sobre saldo deudor.  Actualizar y realizar los asientos correspondientes al 31-12-2014.</t>
    </r>
  </si>
  <si>
    <r>
      <t xml:space="preserve">Obtenga el costo de ventas y haga los asientos respectivos considerando un inventario final al </t>
    </r>
    <r>
      <rPr>
        <b/>
        <sz val="11"/>
        <color theme="1"/>
        <rFont val="Calibri"/>
        <family val="2"/>
        <scheme val="minor"/>
      </rPr>
      <t xml:space="preserve">31-12-2014 </t>
    </r>
    <r>
      <rPr>
        <sz val="11"/>
        <color theme="1"/>
        <rFont val="Calibri"/>
        <family val="2"/>
        <scheme val="minor"/>
      </rPr>
      <t xml:space="preserve">con </t>
    </r>
    <r>
      <rPr>
        <b/>
        <sz val="11"/>
        <color theme="1"/>
        <rFont val="Calibri"/>
        <family val="2"/>
        <scheme val="minor"/>
      </rPr>
      <t>400.000 BS</t>
    </r>
  </si>
  <si>
    <r>
      <t xml:space="preserve">La poliza de seguros se adquirio el </t>
    </r>
    <r>
      <rPr>
        <b/>
        <sz val="11"/>
        <color theme="1"/>
        <rFont val="Calibri"/>
        <family val="2"/>
        <scheme val="minor"/>
      </rPr>
      <t>30-6-2014</t>
    </r>
    <r>
      <rPr>
        <sz val="11"/>
        <color theme="1"/>
        <rFont val="Calibri"/>
        <family val="2"/>
        <scheme val="minor"/>
      </rPr>
      <t xml:space="preserve"> con vigencia de </t>
    </r>
    <r>
      <rPr>
        <b/>
        <sz val="11"/>
        <color theme="1"/>
        <rFont val="Calibri"/>
        <family val="2"/>
        <scheme val="minor"/>
      </rPr>
      <t>12 meses.</t>
    </r>
    <r>
      <rPr>
        <sz val="11"/>
        <color theme="1"/>
        <rFont val="Calibri"/>
        <family val="2"/>
        <scheme val="minor"/>
      </rPr>
      <t xml:space="preserve"> Aplicar a gastos lo correspondiente hasta el 31-12-2014 con sus respectivas actualizaciones</t>
    </r>
  </si>
  <si>
    <t xml:space="preserve"> </t>
  </si>
  <si>
    <t>Actualizar activos fijos</t>
  </si>
  <si>
    <t>Formula de actualizacion</t>
  </si>
  <si>
    <t>C*UFVF/UFVI</t>
  </si>
  <si>
    <t>UFVF</t>
  </si>
  <si>
    <t>UFVI</t>
  </si>
  <si>
    <t>Ajustes por inflacion y tenencias de bienes</t>
  </si>
  <si>
    <t>Glosa_ por actualizacion de activos fijos</t>
  </si>
  <si>
    <t>Actualizar depreciacion acum.</t>
  </si>
  <si>
    <t>2.1</t>
  </si>
  <si>
    <t>Depre. Acum. De edificio</t>
  </si>
  <si>
    <t>Deprec. Acum. De muebles y enseres</t>
  </si>
  <si>
    <t>depre. Acum. De equipos de computacion</t>
  </si>
  <si>
    <t>edificios</t>
  </si>
  <si>
    <t>muebles y enseres</t>
  </si>
  <si>
    <t>Depreci. Acum. De edificios</t>
  </si>
  <si>
    <t>Deprec. Acum. De equipos de computacion</t>
  </si>
  <si>
    <t>Glosa_ por actualizacion de deprec. Acum. De activos fijos</t>
  </si>
  <si>
    <t>2.2</t>
  </si>
  <si>
    <t>Depreciacion de edificios</t>
  </si>
  <si>
    <t>Depreciacion de muebles y enseres</t>
  </si>
  <si>
    <t>Depreciacion de equipos de computacion</t>
  </si>
  <si>
    <t>Deprec. Acum. De edificios</t>
  </si>
  <si>
    <t>Glosa_ por depreciacion de activos dijos por 5 meses</t>
  </si>
  <si>
    <t>Ajuste  de poliza de seguros</t>
  </si>
  <si>
    <t>C * TCF/TCI</t>
  </si>
  <si>
    <t>Seguros pagados por adelantado</t>
  </si>
  <si>
    <t>Diferencia de cambio</t>
  </si>
  <si>
    <t>Glosa_ por la actualizacion de los seguros pagados por adelantado en dolars</t>
  </si>
  <si>
    <t>3.1</t>
  </si>
  <si>
    <t>Gasto de seguros pagados por adelantau</t>
  </si>
  <si>
    <t>nos comimos</t>
  </si>
  <si>
    <t xml:space="preserve">Seguros pagados  </t>
  </si>
  <si>
    <t>Glosa_ por consumo de poliza de seguros por 6 meses</t>
  </si>
  <si>
    <t>Compenzar el IVA y el IT</t>
  </si>
  <si>
    <t>Credito 30.000</t>
  </si>
  <si>
    <t>Debito 50.000</t>
  </si>
  <si>
    <t>Glosa_ por compenzacion de IVA  e IT</t>
  </si>
  <si>
    <t>lo que quedo del debito}</t>
  </si>
  <si>
    <t>Perdidas por cuentas incobrables</t>
  </si>
  <si>
    <t>160.000 * 2%</t>
  </si>
  <si>
    <t>Perdidas en cuenta incobrables</t>
  </si>
  <si>
    <t>Glosa_ por ajustes de cuentas incobrables</t>
  </si>
  <si>
    <t>Actualizar prestamos bancarios por pagar</t>
  </si>
  <si>
    <t>Valor actu.</t>
  </si>
  <si>
    <t>diferencia de cambio</t>
  </si>
  <si>
    <t>Prestamos bancarios por pagar M/E</t>
  </si>
  <si>
    <t>Glosa_ por actualizacion de prestamos bancarios por pagar</t>
  </si>
  <si>
    <t>6.1</t>
  </si>
  <si>
    <t>Intereses por pagar</t>
  </si>
  <si>
    <t>Glosa_ por ajustes de intereses devengados de la gestion 2014</t>
  </si>
  <si>
    <t>Ajustes de cuentas patrimoniales</t>
  </si>
  <si>
    <t>Ajustes por inflacion y tenencia de bienes</t>
  </si>
  <si>
    <t>Ajustes al capital social</t>
  </si>
  <si>
    <t>Ajustes a las reservas patrimoniales</t>
  </si>
  <si>
    <t>Glosa_ por actualizacion de cuentas patrimoniales</t>
  </si>
  <si>
    <t>Depreciar activos fijos actualizados</t>
  </si>
  <si>
    <t>Al 31-12-2014</t>
  </si>
  <si>
    <t>Santa Cruz_Bolivia</t>
  </si>
  <si>
    <t>Libro Mayor</t>
  </si>
  <si>
    <t>Santa cruz_Bolivia</t>
  </si>
  <si>
    <t>Hoja de trabajo de 10 Columnas</t>
  </si>
  <si>
    <t>CTA CTE banco mercantil santa cruz M/N</t>
  </si>
  <si>
    <t>AJUSTES</t>
  </si>
  <si>
    <t>SALDOS AJUSTADOS</t>
  </si>
  <si>
    <t>ESTADOS DE  RESULTADOS</t>
  </si>
  <si>
    <t>BALANCE GENERAL</t>
  </si>
  <si>
    <t xml:space="preserve">DEUDOR </t>
  </si>
  <si>
    <t xml:space="preserve">PERDIDA </t>
  </si>
  <si>
    <t>GANANCIA</t>
  </si>
  <si>
    <t>ACTIVO</t>
  </si>
  <si>
    <t>PASIVO  Y PATRIM</t>
  </si>
  <si>
    <t>COSTO DE VENTAS</t>
  </si>
  <si>
    <t>INVENTARIO DE MERCADERIA FINAL</t>
  </si>
  <si>
    <t>AITB</t>
  </si>
  <si>
    <t>DIFERENCIA DE CAMBIO</t>
  </si>
  <si>
    <t>SEGUROS PAGADOS</t>
  </si>
  <si>
    <t>INTERESES POR PAGAR</t>
  </si>
  <si>
    <t>AJUSTES AL CAPITAL SOCIAL</t>
  </si>
  <si>
    <t>AJUSTES A LAS RESERVAS PATRIMONIALES</t>
  </si>
  <si>
    <t>FM</t>
  </si>
  <si>
    <t>DEVOLUCIONES SOBRE COMPRAS</t>
  </si>
  <si>
    <t>DESCUENTOS SOBRE COMPRAS</t>
  </si>
  <si>
    <t>INVENTARIO DE MERCADERIA INICIAL</t>
  </si>
  <si>
    <t>COMPRAS DE MERCADERIA</t>
  </si>
  <si>
    <t>FLETES SOBRE COMPRAS</t>
  </si>
  <si>
    <t>Impuesto a las trans. 15.000</t>
  </si>
  <si>
    <t>EQUIPOS DE COMPUTACION</t>
  </si>
  <si>
    <t>EDIFICIOS</t>
  </si>
  <si>
    <t>MUEBLES Y ENSERES</t>
  </si>
  <si>
    <t>DEPREC. ACUM. DE EDIFICIOS</t>
  </si>
  <si>
    <t>DEPREC. ACUM. DE MUEBLES Y ENSERES</t>
  </si>
  <si>
    <t>DEPREC. ACUM. DE EQUIPOS DE COMP</t>
  </si>
  <si>
    <t>DEPREC. DE EDIFICIOS</t>
  </si>
  <si>
    <t>DEPREC. DE MUEBLES Y ENSERES</t>
  </si>
  <si>
    <t>DEPREC. DE EQUIPOS DE COMPUTACION</t>
  </si>
  <si>
    <t>SEGUROS PAGADOS POR ADELANTADO</t>
  </si>
  <si>
    <t>DEBITO FISCAL</t>
  </si>
  <si>
    <t>IMP. A LAS TRANSACCIONES POR PAGAR</t>
  </si>
  <si>
    <t>BANCO MERCANTIL SANTA CRUZ  MN</t>
  </si>
  <si>
    <t>CREDITO FISCAL</t>
  </si>
  <si>
    <t>PERDIDAS EN CUENTAS INCOBRABLES</t>
  </si>
  <si>
    <t>PREVISION DE CUENTAS INCOBRABLES</t>
  </si>
  <si>
    <t>PRESTAMOS BANCARIOS POR PAGAR</t>
  </si>
  <si>
    <t>INTERESES PAGADOS</t>
  </si>
  <si>
    <t>RESULTADOS ACUMULADOS</t>
  </si>
  <si>
    <t>New Solution.net</t>
  </si>
  <si>
    <t>Informacion adicional:</t>
  </si>
  <si>
    <t>FALTO 1 PESO.  ME VAN A DESPEDIR  :(</t>
  </si>
  <si>
    <t>Ajustar los intereses por pagar</t>
  </si>
  <si>
    <t>Valos Actualizado/12meses*tiempo transcurrido*interes</t>
  </si>
  <si>
    <t>Pasar todos los saldos del libro de ajustes a las respectivas seldas en forma de "T" (Fijarse bien si es deudor o acreedor - muchos se equivocan en esto y no les cuadra)</t>
  </si>
  <si>
    <t>Deudor</t>
  </si>
  <si>
    <t>Acreedor</t>
  </si>
  <si>
    <t>Buscamos los valores de que pide en la formula general. Cuando se dice COMPRAS, se refiere a todas las cuentas relacionadas como podemos ver.</t>
  </si>
  <si>
    <t>Valor Act.</t>
  </si>
  <si>
    <t>Diferencia</t>
  </si>
  <si>
    <t>Para actualizar activos fijos, siempre hay 2 asientos. El 1ero es para actualizar en base a UFV y el 2do es para depreciar el activo fijo previamente actualizado. Da click en las casillas y fijate bien en que formula y valores ocupa.</t>
  </si>
  <si>
    <t>Ojo estas son Deprec. Acumuladas,  no tienen nada que ver con el asiento anterior, ya que estas son de la anterior gestion. Por lo que solo debemos actualizarlas con UFV, la misma formula de el asiento anterior.</t>
  </si>
  <si>
    <r>
      <t xml:space="preserve">En el asiento 2 actualizamos los activos fijos que teniamos, ahora debemos depreciar su </t>
    </r>
    <r>
      <rPr>
        <b/>
        <sz val="11"/>
        <color theme="4" tint="-0.249977111117893"/>
        <rFont val="Calibri"/>
        <family val="2"/>
        <scheme val="minor"/>
      </rPr>
      <t>VALOR ACTUALIZADO.</t>
    </r>
    <r>
      <rPr>
        <sz val="11"/>
        <color theme="1"/>
        <rFont val="Calibri"/>
        <family val="2"/>
        <scheme val="minor"/>
      </rPr>
      <t xml:space="preserve"> Por lo que cada valor lo sacamos del asiento 2,  compara si tienes dudas .Recuerda que cada activo fijo tiene su porcentaje de depreciacion. Da click en cada resultado, para ver su formula.</t>
    </r>
  </si>
  <si>
    <t>La formula es Capital * Tipo de cambio final / Tipo de cambio inicial.</t>
  </si>
  <si>
    <t>TCF = valor del dólar a fecha de ajuste.</t>
  </si>
  <si>
    <t>TCI = valor del dólar cuando adquiriste el seguro</t>
  </si>
  <si>
    <t>V.A /12meses* Tiempo transcurrido</t>
  </si>
  <si>
    <t>Restamos a la cuenta de seguros pagados por adelantado, lo que nos hemos comido por el tiempo transcurrido.</t>
  </si>
  <si>
    <t>Regularizar el IVA  y el Impuesto a las transacciones por pagar, que corresponden al mes de noviembre de la presente gestion. Dichos impuestos fueron pagados con cheque</t>
  </si>
  <si>
    <t>Simplemente sacamos el porcentaje que no pudimos cobrar de cuenta s por cobrar</t>
  </si>
  <si>
    <t>Usamos nuevamente la formula de INTERES SIMPLE,  para ajustar los intereses</t>
  </si>
  <si>
    <r>
      <t xml:space="preserve">La formula es: </t>
    </r>
    <r>
      <rPr>
        <b/>
        <sz val="11"/>
        <color theme="4" tint="-0.249977111117893"/>
        <rFont val="Calibri"/>
        <family val="2"/>
        <scheme val="minor"/>
      </rPr>
      <t>Prestamos bancarios*TCF/TCI.</t>
    </r>
    <r>
      <rPr>
        <sz val="11"/>
        <color theme="1"/>
        <rFont val="Calibri"/>
        <family val="2"/>
        <scheme val="minor"/>
      </rPr>
      <t xml:space="preserve"> Y el resultado lo restamos con su valor inicial, y obtenemos la diferencia</t>
    </r>
  </si>
  <si>
    <t>El IT no puede ser pagado con credito fiscal por mas que haya capital</t>
  </si>
  <si>
    <r>
      <t xml:space="preserve">Buscamos las cuentas patrimoniales y las actualizamos con la formula de: </t>
    </r>
    <r>
      <rPr>
        <b/>
        <sz val="11"/>
        <color theme="5" tint="-0.249977111117893"/>
        <rFont val="Calibri"/>
        <family val="2"/>
        <scheme val="minor"/>
      </rPr>
      <t xml:space="preserve">CAPITAL*UFVF/UFVI. </t>
    </r>
    <r>
      <rPr>
        <sz val="11"/>
        <color theme="1"/>
        <rFont val="Calibri"/>
        <family val="2"/>
        <scheme val="minor"/>
      </rPr>
      <t xml:space="preserve">Para agarrar ese resultado y restarlo con su valor historico y obtener la diferencia. Que estara en la cuenta de </t>
    </r>
    <r>
      <rPr>
        <b/>
        <sz val="11"/>
        <color theme="5" tint="-0.249977111117893"/>
        <rFont val="Calibri"/>
        <family val="2"/>
        <scheme val="minor"/>
      </rPr>
      <t>AITB.</t>
    </r>
  </si>
  <si>
    <t>Valor historico</t>
  </si>
  <si>
    <r>
      <t>Capital social:</t>
    </r>
    <r>
      <rPr>
        <b/>
        <sz val="11"/>
        <color theme="1"/>
        <rFont val="Calibri"/>
        <family val="2"/>
        <scheme val="minor"/>
      </rPr>
      <t xml:space="preserve"> 2.294.200</t>
    </r>
  </si>
  <si>
    <r>
      <t xml:space="preserve">Ajustes global al patri: </t>
    </r>
    <r>
      <rPr>
        <b/>
        <sz val="11"/>
        <color theme="1"/>
        <rFont val="Calibri"/>
        <family val="2"/>
        <scheme val="minor"/>
      </rPr>
      <t>70.000</t>
    </r>
  </si>
  <si>
    <r>
      <t xml:space="preserve">Resultados acum:  </t>
    </r>
    <r>
      <rPr>
        <b/>
        <sz val="11"/>
        <color theme="1"/>
        <rFont val="Calibri"/>
        <family val="2"/>
        <scheme val="minor"/>
      </rPr>
      <t>600.000</t>
    </r>
  </si>
  <si>
    <t xml:space="preserve">Dif </t>
  </si>
  <si>
    <t>Dif</t>
  </si>
  <si>
    <t>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</si>
</sst>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
  </numFmts>
  <fonts count="10"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color rgb="FF00B050"/>
      <name val="Calibri"/>
      <family val="2"/>
      <scheme val="minor"/>
    </font>
    <font>
      <b/>
      <sz val="11"/>
      <color rgb="FFFF0000"/>
      <name val="Calibri"/>
      <family val="2"/>
      <scheme val="minor"/>
    </font>
    <font>
      <b/>
      <sz val="11"/>
      <color theme="5" tint="-0.249977111117893"/>
      <name val="Calibri"/>
      <family val="2"/>
      <scheme val="minor"/>
    </font>
    <font>
      <b/>
      <sz val="12"/>
      <color theme="5" tint="-0.249977111117893"/>
      <name val="Calibri"/>
      <family val="2"/>
      <scheme val="minor"/>
    </font>
    <font>
      <sz val="24"/>
      <color rgb="FF00B0F0"/>
      <name val="MV Boli"/>
    </font>
    <font>
      <sz val="11"/>
      <color theme="5" tint="-0.249977111117893"/>
      <name val="Calibri"/>
      <family val="2"/>
      <scheme val="minor"/>
    </font>
    <font>
      <b/>
      <u/>
      <sz val="11"/>
      <color theme="5" tint="-0.249977111117893"/>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8"/>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4.9989318521683403E-2"/>
        <bgColor indexed="64"/>
      </patternFill>
    </fill>
  </fills>
  <borders count="4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right style="thin">
        <color theme="6" tint="-0.499984740745262"/>
      </right>
      <top style="thin">
        <color theme="6" tint="-0.499984740745262"/>
      </top>
      <bottom style="thin">
        <color theme="6" tint="-0.499984740745262"/>
      </bottom>
      <diagonal/>
    </border>
    <border>
      <left style="thin">
        <color theme="6" tint="-0.499984740745262"/>
      </left>
      <right style="thin">
        <color theme="6" tint="-0.499984740745262"/>
      </right>
      <top style="thin">
        <color theme="6" tint="-0.499984740745262"/>
      </top>
      <bottom/>
      <diagonal/>
    </border>
    <border>
      <left/>
      <right style="thin">
        <color theme="6" tint="-0.499984740745262"/>
      </right>
      <top/>
      <bottom/>
      <diagonal/>
    </border>
    <border>
      <left style="thin">
        <color theme="6" tint="-0.499984740745262"/>
      </left>
      <right style="thin">
        <color theme="6" tint="-0.499984740745262"/>
      </right>
      <top/>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theme="6" tint="-0.499984740745262"/>
      </left>
      <right style="thin">
        <color theme="6" tint="-0.499984740745262"/>
      </right>
      <top style="thin">
        <color theme="6" tint="-0.499984740745262"/>
      </top>
      <bottom style="thin">
        <color indexed="64"/>
      </bottom>
      <diagonal/>
    </border>
    <border>
      <left style="thin">
        <color theme="6" tint="-0.499984740745262"/>
      </left>
      <right style="thin">
        <color theme="6" tint="-0.499984740745262"/>
      </right>
      <top/>
      <bottom style="thin">
        <color indexed="64"/>
      </bottom>
      <diagonal/>
    </border>
    <border>
      <left style="thin">
        <color indexed="64"/>
      </left>
      <right style="thin">
        <color indexed="64"/>
      </right>
      <top style="thin">
        <color indexed="64"/>
      </top>
      <bottom style="thin">
        <color indexed="64"/>
      </bottom>
      <diagonal/>
    </border>
    <border>
      <left style="thin">
        <color theme="6" tint="-0.499984740745262"/>
      </left>
      <right/>
      <top style="thin">
        <color theme="6" tint="-0.499984740745262"/>
      </top>
      <bottom style="thin">
        <color theme="6" tint="-0.499984740745262"/>
      </bottom>
      <diagonal/>
    </border>
    <border>
      <left style="thin">
        <color theme="6" tint="-0.499984740745262"/>
      </left>
      <right/>
      <top style="thin">
        <color theme="6" tint="-0.499984740745262"/>
      </top>
      <bottom style="thin">
        <color indexed="64"/>
      </bottom>
      <diagonal/>
    </border>
    <border>
      <left style="thin">
        <color indexed="64"/>
      </left>
      <right style="thin">
        <color indexed="64"/>
      </right>
      <top/>
      <bottom style="thin">
        <color indexed="64"/>
      </bottom>
      <diagonal/>
    </border>
    <border>
      <left/>
      <right style="thin">
        <color rgb="FF00B0F0"/>
      </right>
      <top/>
      <bottom/>
      <diagonal/>
    </border>
    <border>
      <left style="thin">
        <color rgb="FF00B0F0"/>
      </left>
      <right style="thin">
        <color rgb="FF00B0F0"/>
      </right>
      <top/>
      <bottom/>
      <diagonal/>
    </border>
    <border>
      <left/>
      <right/>
      <top/>
      <bottom style="thin">
        <color rgb="FF00B0F0"/>
      </bottom>
      <diagonal/>
    </border>
  </borders>
  <cellStyleXfs count="1">
    <xf numFmtId="0" fontId="0" fillId="0" borderId="0"/>
  </cellStyleXfs>
  <cellXfs count="198">
    <xf numFmtId="0" fontId="0" fillId="0" borderId="0" xfId="0"/>
    <xf numFmtId="0" fontId="1" fillId="0" borderId="2"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xf numFmtId="0" fontId="0" fillId="0" borderId="6" xfId="0" applyBorder="1"/>
    <xf numFmtId="3" fontId="0" fillId="0" borderId="0" xfId="0" applyNumberFormat="1"/>
    <xf numFmtId="14" fontId="0" fillId="0" borderId="5" xfId="0" applyNumberFormat="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3" fontId="0" fillId="0" borderId="11" xfId="0" applyNumberFormat="1" applyBorder="1" applyAlignment="1">
      <alignment horizontal="center"/>
    </xf>
    <xf numFmtId="0" fontId="0" fillId="0" borderId="0" xfId="0" applyBorder="1"/>
    <xf numFmtId="0" fontId="1" fillId="0" borderId="15" xfId="0" applyFont="1" applyBorder="1" applyAlignment="1">
      <alignment horizontal="center"/>
    </xf>
    <xf numFmtId="0" fontId="1" fillId="0" borderId="16" xfId="0" applyFont="1" applyBorder="1" applyAlignment="1">
      <alignment horizontal="center"/>
    </xf>
    <xf numFmtId="0" fontId="1" fillId="3" borderId="17" xfId="0" applyFont="1" applyFill="1" applyBorder="1" applyAlignment="1">
      <alignment horizontal="center"/>
    </xf>
    <xf numFmtId="0" fontId="1" fillId="3" borderId="9" xfId="0" applyFont="1" applyFill="1" applyBorder="1" applyAlignment="1">
      <alignment horizontal="center"/>
    </xf>
    <xf numFmtId="0" fontId="1" fillId="3" borderId="19" xfId="0" applyFont="1" applyFill="1" applyBorder="1" applyAlignment="1">
      <alignment horizontal="center"/>
    </xf>
    <xf numFmtId="0" fontId="0" fillId="0" borderId="22" xfId="0" applyBorder="1" applyAlignment="1">
      <alignment horizontal="center"/>
    </xf>
    <xf numFmtId="3" fontId="0" fillId="0" borderId="22" xfId="0" applyNumberForma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3" fontId="0" fillId="0" borderId="23" xfId="0" applyNumberFormat="1" applyBorder="1" applyAlignment="1">
      <alignment horizontal="center"/>
    </xf>
    <xf numFmtId="2" fontId="0" fillId="0" borderId="22" xfId="0" applyNumberFormat="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3" fontId="0" fillId="0" borderId="24" xfId="0" applyNumberFormat="1" applyBorder="1" applyAlignment="1">
      <alignment horizontal="center"/>
    </xf>
    <xf numFmtId="3" fontId="1" fillId="3" borderId="1" xfId="0" applyNumberFormat="1" applyFont="1" applyFill="1" applyBorder="1" applyAlignment="1">
      <alignment horizontal="center"/>
    </xf>
    <xf numFmtId="3" fontId="1" fillId="3" borderId="4" xfId="0" applyNumberFormat="1" applyFont="1" applyFill="1" applyBorder="1" applyAlignment="1">
      <alignment horizontal="center"/>
    </xf>
    <xf numFmtId="0" fontId="1" fillId="0" borderId="0" xfId="0" applyFont="1"/>
    <xf numFmtId="0" fontId="1" fillId="0" borderId="0" xfId="0" applyFont="1" applyAlignment="1">
      <alignment vertical="center"/>
    </xf>
    <xf numFmtId="0" fontId="1" fillId="0" borderId="0" xfId="0" applyFont="1" applyFill="1" applyAlignment="1"/>
    <xf numFmtId="0" fontId="1" fillId="0" borderId="0" xfId="0" applyFont="1" applyFill="1" applyBorder="1" applyAlignment="1">
      <alignment horizontal="center"/>
    </xf>
    <xf numFmtId="0" fontId="0" fillId="0" borderId="0" xfId="0" applyBorder="1" applyAlignment="1">
      <alignment horizontal="center"/>
    </xf>
    <xf numFmtId="0" fontId="1" fillId="3" borderId="17" xfId="0" applyFont="1" applyFill="1" applyBorder="1" applyAlignment="1">
      <alignment horizontal="center"/>
    </xf>
    <xf numFmtId="0" fontId="1" fillId="3" borderId="9" xfId="0" applyFont="1" applyFill="1" applyBorder="1" applyAlignment="1">
      <alignment horizontal="center"/>
    </xf>
    <xf numFmtId="0" fontId="0" fillId="0" borderId="6" xfId="0"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1" fillId="0" borderId="14" xfId="0" applyFont="1" applyBorder="1" applyAlignment="1">
      <alignment horizontal="center"/>
    </xf>
    <xf numFmtId="0" fontId="1" fillId="0" borderId="5" xfId="0" applyFont="1" applyBorder="1" applyAlignment="1">
      <alignment horizontal="center"/>
    </xf>
    <xf numFmtId="0" fontId="1" fillId="2" borderId="10" xfId="0" applyFont="1" applyFill="1" applyBorder="1" applyAlignment="1"/>
    <xf numFmtId="0" fontId="1" fillId="2" borderId="0" xfId="0" applyFont="1" applyFill="1" applyAlignment="1"/>
    <xf numFmtId="0" fontId="1" fillId="2" borderId="0" xfId="0" applyFont="1" applyFill="1"/>
    <xf numFmtId="0" fontId="1" fillId="0" borderId="6" xfId="0" applyFont="1" applyBorder="1" applyAlignment="1">
      <alignment horizontal="center"/>
    </xf>
    <xf numFmtId="0" fontId="0" fillId="0" borderId="27" xfId="0" applyBorder="1"/>
    <xf numFmtId="3" fontId="1" fillId="0" borderId="15" xfId="0" applyNumberFormat="1" applyFont="1" applyBorder="1" applyAlignment="1">
      <alignment horizontal="center"/>
    </xf>
    <xf numFmtId="3" fontId="1" fillId="0" borderId="16" xfId="0" applyNumberFormat="1" applyFont="1" applyBorder="1" applyAlignment="1">
      <alignment horizontal="center"/>
    </xf>
    <xf numFmtId="0" fontId="1" fillId="5" borderId="0" xfId="0" applyFont="1" applyFill="1" applyAlignment="1">
      <alignment horizontal="center" vertical="center"/>
    </xf>
    <xf numFmtId="164" fontId="0" fillId="0" borderId="0" xfId="0" applyNumberFormat="1"/>
    <xf numFmtId="2" fontId="0" fillId="0" borderId="0" xfId="0" applyNumberFormat="1"/>
    <xf numFmtId="14" fontId="0" fillId="0" borderId="6" xfId="0" applyNumberFormat="1" applyBorder="1" applyAlignment="1">
      <alignment horizontal="center"/>
    </xf>
    <xf numFmtId="165" fontId="0" fillId="0" borderId="0" xfId="0" applyNumberFormat="1"/>
    <xf numFmtId="0" fontId="0" fillId="0" borderId="11" xfId="0" applyBorder="1" applyAlignment="1">
      <alignment horizontal="right"/>
    </xf>
    <xf numFmtId="0" fontId="0" fillId="0" borderId="28" xfId="0" applyBorder="1"/>
    <xf numFmtId="3" fontId="1" fillId="6" borderId="13" xfId="0" applyNumberFormat="1" applyFont="1" applyFill="1" applyBorder="1" applyAlignment="1">
      <alignment horizontal="center"/>
    </xf>
    <xf numFmtId="3" fontId="1" fillId="6" borderId="16" xfId="0" applyNumberFormat="1" applyFont="1" applyFill="1" applyBorder="1" applyAlignment="1">
      <alignment horizontal="center"/>
    </xf>
    <xf numFmtId="0" fontId="0" fillId="0" borderId="29" xfId="0" applyBorder="1" applyAlignment="1">
      <alignment horizontal="center"/>
    </xf>
    <xf numFmtId="0" fontId="6" fillId="0" borderId="0" xfId="0" applyFont="1"/>
    <xf numFmtId="0" fontId="0" fillId="0" borderId="31" xfId="0" applyBorder="1"/>
    <xf numFmtId="3" fontId="0" fillId="0" borderId="31" xfId="0" applyNumberFormat="1" applyBorder="1"/>
    <xf numFmtId="3" fontId="0" fillId="0" borderId="31" xfId="0" applyNumberFormat="1" applyBorder="1" applyAlignment="1">
      <alignment horizontal="right"/>
    </xf>
    <xf numFmtId="3" fontId="0" fillId="0" borderId="34" xfId="0" applyNumberFormat="1" applyBorder="1" applyAlignment="1">
      <alignment horizontal="center"/>
    </xf>
    <xf numFmtId="0" fontId="0" fillId="0" borderId="37" xfId="0" applyBorder="1" applyAlignment="1">
      <alignment horizontal="center"/>
    </xf>
    <xf numFmtId="3" fontId="0" fillId="0" borderId="37" xfId="0" applyNumberFormat="1" applyBorder="1" applyAlignment="1">
      <alignment horizontal="center"/>
    </xf>
    <xf numFmtId="0" fontId="0" fillId="0" borderId="38" xfId="0" applyBorder="1" applyAlignment="1">
      <alignment horizontal="center"/>
    </xf>
    <xf numFmtId="0" fontId="0" fillId="0" borderId="36" xfId="0" applyBorder="1"/>
    <xf numFmtId="0" fontId="0" fillId="0" borderId="36" xfId="0" applyBorder="1" applyAlignment="1">
      <alignment horizontal="center"/>
    </xf>
    <xf numFmtId="0" fontId="5" fillId="0" borderId="2" xfId="0" applyFont="1" applyBorder="1" applyAlignment="1">
      <alignment horizontal="center"/>
    </xf>
    <xf numFmtId="0" fontId="5" fillId="0" borderId="36" xfId="0" applyFont="1" applyBorder="1" applyAlignment="1">
      <alignment horizontal="center"/>
    </xf>
    <xf numFmtId="0" fontId="0" fillId="0" borderId="39" xfId="0" applyBorder="1" applyAlignment="1">
      <alignment horizontal="center"/>
    </xf>
    <xf numFmtId="3" fontId="0" fillId="0" borderId="36" xfId="0" applyNumberFormat="1" applyBorder="1" applyAlignment="1">
      <alignment horizontal="center"/>
    </xf>
    <xf numFmtId="0" fontId="0" fillId="0" borderId="1" xfId="0" applyBorder="1"/>
    <xf numFmtId="0" fontId="1" fillId="2" borderId="1" xfId="0" applyFont="1" applyFill="1" applyBorder="1"/>
    <xf numFmtId="3" fontId="1" fillId="4" borderId="1" xfId="0" applyNumberFormat="1" applyFont="1" applyFill="1" applyBorder="1"/>
    <xf numFmtId="3" fontId="0" fillId="0" borderId="36" xfId="0" applyNumberFormat="1" applyFill="1" applyBorder="1" applyAlignment="1">
      <alignment horizontal="center"/>
    </xf>
    <xf numFmtId="0" fontId="0" fillId="4" borderId="6" xfId="0" applyFill="1" applyBorder="1" applyAlignment="1">
      <alignment horizontal="center"/>
    </xf>
    <xf numFmtId="3" fontId="0" fillId="0" borderId="39" xfId="0" applyNumberFormat="1" applyBorder="1" applyAlignment="1">
      <alignment horizontal="center"/>
    </xf>
    <xf numFmtId="3" fontId="1" fillId="9" borderId="1" xfId="0" applyNumberFormat="1" applyFont="1" applyFill="1" applyBorder="1"/>
    <xf numFmtId="1" fontId="1" fillId="9" borderId="1" xfId="0" applyNumberFormat="1" applyFont="1" applyFill="1" applyBorder="1"/>
    <xf numFmtId="3" fontId="1" fillId="10" borderId="39" xfId="0" applyNumberFormat="1" applyFont="1" applyFill="1" applyBorder="1" applyAlignment="1">
      <alignment horizontal="center"/>
    </xf>
    <xf numFmtId="0" fontId="1" fillId="10" borderId="39" xfId="0" applyFont="1" applyFill="1" applyBorder="1" applyAlignment="1">
      <alignment horizontal="center"/>
    </xf>
    <xf numFmtId="3" fontId="1" fillId="10" borderId="36" xfId="0" applyNumberFormat="1" applyFont="1" applyFill="1" applyBorder="1" applyAlignment="1">
      <alignment horizontal="center"/>
    </xf>
    <xf numFmtId="0" fontId="1" fillId="10" borderId="36" xfId="0" applyFont="1" applyFill="1" applyBorder="1" applyAlignment="1">
      <alignment horizontal="center"/>
    </xf>
    <xf numFmtId="3" fontId="1" fillId="10" borderId="37" xfId="0" applyNumberFormat="1" applyFont="1" applyFill="1" applyBorder="1" applyAlignment="1">
      <alignment horizontal="center"/>
    </xf>
    <xf numFmtId="3" fontId="1" fillId="10" borderId="23" xfId="0" applyNumberFormat="1" applyFont="1" applyFill="1" applyBorder="1" applyAlignment="1">
      <alignment horizontal="center"/>
    </xf>
    <xf numFmtId="0" fontId="1" fillId="11" borderId="0" xfId="0" applyFont="1" applyFill="1" applyAlignment="1">
      <alignment horizontal="center"/>
    </xf>
    <xf numFmtId="3" fontId="0" fillId="11" borderId="36" xfId="0" applyNumberFormat="1" applyFont="1" applyFill="1" applyBorder="1" applyAlignment="1">
      <alignment horizontal="center"/>
    </xf>
    <xf numFmtId="0" fontId="4"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Fill="1"/>
    <xf numFmtId="0" fontId="0" fillId="0" borderId="0" xfId="0" applyFill="1" applyBorder="1"/>
    <xf numFmtId="3" fontId="0" fillId="0" borderId="0" xfId="0" applyNumberFormat="1" applyFill="1" applyBorder="1"/>
    <xf numFmtId="0" fontId="0" fillId="0" borderId="0" xfId="0" applyFill="1" applyBorder="1" applyAlignment="1"/>
    <xf numFmtId="3" fontId="0" fillId="0" borderId="0" xfId="0" applyNumberFormat="1" applyFill="1" applyBorder="1" applyAlignment="1"/>
    <xf numFmtId="0" fontId="5" fillId="0" borderId="0" xfId="0" applyFont="1" applyAlignment="1">
      <alignment horizontal="center"/>
    </xf>
    <xf numFmtId="0" fontId="0" fillId="8" borderId="0" xfId="0" applyFill="1" applyBorder="1"/>
    <xf numFmtId="0" fontId="0" fillId="8" borderId="0" xfId="0" applyFill="1"/>
    <xf numFmtId="0" fontId="0" fillId="0" borderId="42" xfId="0" applyFill="1" applyBorder="1"/>
    <xf numFmtId="0" fontId="0" fillId="0" borderId="40" xfId="0" applyFill="1" applyBorder="1"/>
    <xf numFmtId="0" fontId="0" fillId="0" borderId="41" xfId="0" applyFill="1" applyBorder="1"/>
    <xf numFmtId="0" fontId="8" fillId="0" borderId="40" xfId="0" applyFont="1" applyBorder="1"/>
    <xf numFmtId="0" fontId="8" fillId="0" borderId="41" xfId="0" applyFont="1" applyBorder="1"/>
    <xf numFmtId="0" fontId="8" fillId="0" borderId="0" xfId="0" applyFont="1"/>
    <xf numFmtId="0" fontId="0" fillId="0" borderId="1" xfId="0" applyBorder="1" applyAlignment="1">
      <alignment horizontal="center"/>
    </xf>
    <xf numFmtId="3" fontId="0" fillId="0" borderId="2" xfId="0" applyNumberFormat="1" applyBorder="1" applyAlignment="1">
      <alignment horizontal="center"/>
    </xf>
    <xf numFmtId="3" fontId="0" fillId="0" borderId="0" xfId="0" applyNumberFormat="1" applyAlignment="1">
      <alignment horizontal="center"/>
    </xf>
    <xf numFmtId="0" fontId="9" fillId="0" borderId="30" xfId="0" applyFont="1" applyFill="1" applyBorder="1" applyAlignment="1">
      <alignment horizontal="center"/>
    </xf>
    <xf numFmtId="0" fontId="0" fillId="0" borderId="0" xfId="0" applyAlignment="1">
      <alignment horizontal="right"/>
    </xf>
    <xf numFmtId="0" fontId="5" fillId="0" borderId="0" xfId="0" applyFont="1"/>
    <xf numFmtId="0" fontId="0" fillId="0" borderId="10" xfId="0" applyBorder="1" applyAlignment="1">
      <alignment horizontal="right"/>
    </xf>
    <xf numFmtId="0" fontId="0" fillId="0" borderId="28" xfId="0" applyBorder="1" applyAlignment="1">
      <alignment horizontal="right"/>
    </xf>
    <xf numFmtId="0" fontId="1" fillId="0" borderId="0" xfId="0" applyFont="1" applyBorder="1" applyAlignment="1"/>
    <xf numFmtId="0" fontId="1" fillId="0" borderId="0" xfId="0" applyFont="1" applyAlignment="1"/>
    <xf numFmtId="0" fontId="1" fillId="0" borderId="27" xfId="0" applyFont="1" applyBorder="1" applyAlignment="1"/>
    <xf numFmtId="0" fontId="5" fillId="0" borderId="27" xfId="0" applyFont="1" applyBorder="1"/>
    <xf numFmtId="0" fontId="7" fillId="8" borderId="0" xfId="0" applyFont="1" applyFill="1" applyBorder="1" applyAlignment="1">
      <alignment horizontal="center" vertical="center" wrapText="1"/>
    </xf>
    <xf numFmtId="0" fontId="0" fillId="0" borderId="0" xfId="0" applyAlignment="1">
      <alignment horizontal="left" vertical="top"/>
    </xf>
    <xf numFmtId="0" fontId="0" fillId="0" borderId="0" xfId="0" applyAlignment="1">
      <alignment horizontal="left"/>
    </xf>
    <xf numFmtId="0" fontId="0" fillId="5" borderId="0" xfId="0" applyFont="1" applyFill="1" applyAlignment="1">
      <alignment horizontal="center" vertical="center" wrapText="1"/>
    </xf>
    <xf numFmtId="0" fontId="0" fillId="5" borderId="0" xfId="0" applyFont="1" applyFill="1" applyAlignment="1">
      <alignment horizontal="center" vertical="center"/>
    </xf>
    <xf numFmtId="0" fontId="0" fillId="5" borderId="0" xfId="0" applyFont="1" applyFill="1" applyAlignment="1">
      <alignment horizontal="center"/>
    </xf>
    <xf numFmtId="0" fontId="1" fillId="0" borderId="0" xfId="0" applyFont="1" applyAlignment="1">
      <alignment horizontal="center"/>
    </xf>
    <xf numFmtId="0" fontId="1" fillId="5" borderId="0" xfId="0" applyFont="1" applyFill="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5" fillId="0" borderId="0" xfId="0" applyFont="1" applyAlignment="1">
      <alignment horizontal="center"/>
    </xf>
    <xf numFmtId="0" fontId="0" fillId="0" borderId="0" xfId="0" applyFill="1" applyBorder="1" applyAlignment="1">
      <alignment horizontal="center"/>
    </xf>
    <xf numFmtId="0" fontId="0" fillId="0" borderId="25" xfId="0" applyFill="1" applyBorder="1" applyAlignment="1">
      <alignment horizontal="center"/>
    </xf>
    <xf numFmtId="0" fontId="1" fillId="3" borderId="4" xfId="0" applyFont="1" applyFill="1" applyBorder="1" applyAlignment="1">
      <alignment horizontal="center"/>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7" xfId="0" applyFont="1" applyFill="1" applyBorder="1" applyAlignment="1">
      <alignment horizontal="center"/>
    </xf>
    <xf numFmtId="0" fontId="1" fillId="3" borderId="9" xfId="0" applyFont="1" applyFill="1" applyBorder="1" applyAlignment="1">
      <alignment horizontal="center"/>
    </xf>
    <xf numFmtId="0" fontId="1" fillId="3" borderId="18" xfId="0" applyFont="1" applyFill="1" applyBorder="1" applyAlignment="1">
      <alignment horizontal="center"/>
    </xf>
    <xf numFmtId="0" fontId="0" fillId="0" borderId="24" xfId="0" applyFill="1" applyBorder="1" applyAlignment="1">
      <alignment horizontal="center"/>
    </xf>
    <xf numFmtId="0" fontId="0" fillId="0" borderId="26" xfId="0" applyFill="1" applyBorder="1" applyAlignment="1">
      <alignment horizontal="center"/>
    </xf>
    <xf numFmtId="0" fontId="0" fillId="0" borderId="0" xfId="0" applyAlignment="1">
      <alignment horizontal="center" vertical="center" wrapText="1"/>
    </xf>
    <xf numFmtId="0" fontId="0" fillId="0" borderId="10" xfId="0" applyBorder="1" applyAlignment="1">
      <alignment horizontal="left"/>
    </xf>
    <xf numFmtId="0" fontId="2" fillId="0" borderId="8" xfId="0" applyFont="1" applyBorder="1" applyAlignment="1">
      <alignment horizontal="center"/>
    </xf>
    <xf numFmtId="0" fontId="2" fillId="0" borderId="9" xfId="0" applyFont="1" applyBorder="1" applyAlignment="1">
      <alignment horizontal="center"/>
    </xf>
    <xf numFmtId="0" fontId="5" fillId="0" borderId="10" xfId="0" applyFont="1" applyBorder="1" applyAlignment="1">
      <alignment horizontal="center"/>
    </xf>
    <xf numFmtId="0" fontId="5" fillId="0" borderId="0" xfId="0" applyFont="1" applyBorder="1" applyAlignment="1">
      <alignment horizontal="center"/>
    </xf>
    <xf numFmtId="0" fontId="0" fillId="4" borderId="10" xfId="0" applyFill="1" applyBorder="1" applyAlignment="1">
      <alignment horizontal="left"/>
    </xf>
    <xf numFmtId="0" fontId="0" fillId="4" borderId="0" xfId="0" applyFill="1" applyBorder="1" applyAlignment="1">
      <alignment horizontal="left"/>
    </xf>
    <xf numFmtId="0" fontId="0" fillId="4" borderId="6" xfId="0" applyFill="1" applyBorder="1" applyAlignment="1">
      <alignment horizontal="left"/>
    </xf>
    <xf numFmtId="0" fontId="0" fillId="4" borderId="10" xfId="0" applyFill="1" applyBorder="1" applyAlignment="1">
      <alignment horizontal="right"/>
    </xf>
    <xf numFmtId="0" fontId="0" fillId="4" borderId="0" xfId="0" applyFill="1" applyBorder="1" applyAlignment="1">
      <alignment horizontal="right"/>
    </xf>
    <xf numFmtId="0" fontId="0" fillId="4" borderId="6" xfId="0" applyFill="1" applyBorder="1" applyAlignment="1">
      <alignment horizontal="right"/>
    </xf>
    <xf numFmtId="0" fontId="0" fillId="4" borderId="0" xfId="0" applyFill="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14" xfId="0" applyFont="1" applyBorder="1" applyAlignment="1">
      <alignment horizontal="center"/>
    </xf>
    <xf numFmtId="0" fontId="1" fillId="0" borderId="10"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1" fillId="0" borderId="4"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5" xfId="0" applyFont="1" applyBorder="1" applyAlignment="1">
      <alignment horizontal="center"/>
    </xf>
    <xf numFmtId="0" fontId="2" fillId="0" borderId="10" xfId="0" applyFont="1" applyBorder="1" applyAlignment="1">
      <alignment horizontal="left"/>
    </xf>
    <xf numFmtId="0" fontId="2" fillId="0" borderId="0" xfId="0" applyFont="1" applyAlignment="1">
      <alignment horizontal="left"/>
    </xf>
    <xf numFmtId="0" fontId="0" fillId="0" borderId="0" xfId="0" applyAlignment="1">
      <alignment horizontal="center"/>
    </xf>
    <xf numFmtId="0" fontId="2" fillId="0" borderId="0" xfId="0" applyFont="1" applyBorder="1" applyAlignment="1">
      <alignment horizontal="left"/>
    </xf>
    <xf numFmtId="0" fontId="8" fillId="0" borderId="0" xfId="0" applyFont="1" applyAlignment="1">
      <alignment horizontal="center" vertical="center" wrapText="1"/>
    </xf>
    <xf numFmtId="0" fontId="0" fillId="0" borderId="0" xfId="0" applyFill="1" applyAlignment="1">
      <alignment horizontal="center"/>
    </xf>
    <xf numFmtId="0" fontId="9" fillId="0" borderId="30" xfId="0" applyFont="1" applyFill="1" applyBorder="1" applyAlignment="1">
      <alignment horizontal="center"/>
    </xf>
    <xf numFmtId="0" fontId="0" fillId="0" borderId="30" xfId="0" applyFill="1" applyBorder="1" applyAlignment="1">
      <alignment horizontal="center"/>
    </xf>
    <xf numFmtId="0" fontId="0" fillId="0" borderId="33" xfId="0" applyBorder="1" applyAlignment="1">
      <alignment horizontal="center"/>
    </xf>
    <xf numFmtId="0" fontId="0" fillId="8" borderId="30" xfId="0" applyFill="1" applyBorder="1" applyAlignment="1">
      <alignment horizontal="center"/>
    </xf>
    <xf numFmtId="3" fontId="0" fillId="0" borderId="33" xfId="0" applyNumberForma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2" fontId="0" fillId="0" borderId="32" xfId="0" applyNumberFormat="1" applyBorder="1" applyAlignment="1">
      <alignment horizontal="center"/>
    </xf>
    <xf numFmtId="2" fontId="0" fillId="0" borderId="33" xfId="0" applyNumberFormat="1" applyBorder="1" applyAlignment="1">
      <alignment horizontal="center"/>
    </xf>
    <xf numFmtId="0" fontId="0" fillId="0" borderId="32" xfId="0" applyBorder="1" applyAlignment="1">
      <alignment horizontal="center"/>
    </xf>
    <xf numFmtId="3" fontId="0" fillId="0" borderId="32" xfId="0" applyNumberFormat="1" applyBorder="1" applyAlignment="1">
      <alignment horizontal="center"/>
    </xf>
    <xf numFmtId="0" fontId="0" fillId="0" borderId="36" xfId="0"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0" fillId="0" borderId="0" xfId="0" applyFill="1" applyBorder="1" applyAlignment="1">
      <alignment horizontal="left"/>
    </xf>
    <xf numFmtId="0" fontId="0" fillId="0" borderId="25" xfId="0" applyFill="1" applyBorder="1" applyAlignment="1">
      <alignment horizontal="left"/>
    </xf>
    <xf numFmtId="0" fontId="0" fillId="0" borderId="35" xfId="0" applyFill="1" applyBorder="1" applyAlignment="1">
      <alignment horizontal="left"/>
    </xf>
    <xf numFmtId="0" fontId="5" fillId="7" borderId="0" xfId="0" applyFont="1" applyFill="1" applyAlignment="1">
      <alignment horizontal="center"/>
    </xf>
    <xf numFmtId="0" fontId="6" fillId="0" borderId="0" xfId="0" applyFont="1" applyAlignment="1">
      <alignment horizontal="left"/>
    </xf>
    <xf numFmtId="0" fontId="1" fillId="0" borderId="0" xfId="0" applyFont="1" applyAlignment="1">
      <alignment horizontal="left"/>
    </xf>
    <xf numFmtId="0" fontId="0" fillId="0" borderId="24"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C6E9B-DDC7-4885-BCB7-F01CAAF688BC}">
  <dimension ref="A1:AN666"/>
  <sheetViews>
    <sheetView tabSelected="1" topLeftCell="A4" zoomScaleNormal="100" workbookViewId="0">
      <selection activeCell="I20" sqref="I20"/>
    </sheetView>
  </sheetViews>
  <sheetFormatPr baseColWidth="10" defaultRowHeight="15" x14ac:dyDescent="0.25"/>
  <cols>
    <col min="8" max="8" width="13" customWidth="1"/>
  </cols>
  <sheetData>
    <row r="1" spans="1:40" x14ac:dyDescent="0.25">
      <c r="A1" s="96"/>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row>
    <row r="2" spans="1:40" x14ac:dyDescent="0.25">
      <c r="A2" s="96"/>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row>
    <row r="3" spans="1:40" x14ac:dyDescent="0.25">
      <c r="A3" s="96"/>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row>
    <row r="4" spans="1:40" x14ac:dyDescent="0.25">
      <c r="A4" s="96"/>
      <c r="B4" s="96"/>
      <c r="C4" s="96"/>
      <c r="D4" s="96"/>
      <c r="E4" s="96"/>
      <c r="F4" s="101"/>
      <c r="G4" s="102"/>
      <c r="H4" s="102"/>
      <c r="I4" s="102"/>
      <c r="J4" s="103"/>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row>
    <row r="5" spans="1:40" x14ac:dyDescent="0.25">
      <c r="A5" s="96"/>
      <c r="B5" s="96"/>
      <c r="C5" s="96"/>
      <c r="D5" s="96"/>
      <c r="E5" s="96"/>
      <c r="F5" s="101"/>
      <c r="G5" s="102"/>
      <c r="H5" s="102"/>
      <c r="I5" s="102"/>
      <c r="J5" s="103"/>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row>
    <row r="6" spans="1:40" x14ac:dyDescent="0.25">
      <c r="A6" s="96"/>
      <c r="B6" s="96"/>
      <c r="C6" s="96"/>
      <c r="D6" s="96"/>
      <c r="E6" s="96"/>
      <c r="F6" s="101"/>
      <c r="G6" s="102"/>
      <c r="H6" s="102"/>
      <c r="I6" s="102"/>
      <c r="J6" s="103"/>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row>
    <row r="7" spans="1:40" x14ac:dyDescent="0.25">
      <c r="A7" s="96"/>
      <c r="B7" s="96"/>
      <c r="C7" s="96"/>
      <c r="D7" s="96"/>
      <c r="E7" s="96"/>
      <c r="F7" s="101"/>
      <c r="G7" s="102"/>
      <c r="H7" s="102"/>
      <c r="I7" s="102"/>
      <c r="J7" s="103"/>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row>
    <row r="8" spans="1:40" x14ac:dyDescent="0.25">
      <c r="A8" s="96"/>
      <c r="B8" s="96"/>
      <c r="C8" s="96"/>
      <c r="D8" s="96"/>
      <c r="E8" s="96"/>
      <c r="F8" s="101"/>
      <c r="G8" s="102"/>
      <c r="H8" s="102"/>
      <c r="I8" s="102"/>
      <c r="J8" s="103"/>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row>
    <row r="9" spans="1:40" x14ac:dyDescent="0.25">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row>
    <row r="10" spans="1:40" x14ac:dyDescent="0.25">
      <c r="A10" s="96"/>
      <c r="B10" s="98"/>
      <c r="C10" s="98"/>
      <c r="D10" s="98"/>
      <c r="E10" s="98"/>
      <c r="F10" s="116" t="s">
        <v>195</v>
      </c>
      <c r="G10" s="116"/>
      <c r="H10" s="116"/>
      <c r="I10" s="116"/>
      <c r="J10" s="116"/>
      <c r="K10" s="98"/>
      <c r="L10" s="98"/>
      <c r="M10" s="98"/>
      <c r="N10" s="98"/>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row>
    <row r="11" spans="1:40" x14ac:dyDescent="0.25">
      <c r="A11" s="96"/>
      <c r="B11" s="91"/>
      <c r="C11" s="91"/>
      <c r="D11" s="91"/>
      <c r="E11" s="91"/>
      <c r="F11" s="116"/>
      <c r="G11" s="116"/>
      <c r="H11" s="116"/>
      <c r="I11" s="116"/>
      <c r="J11" s="116"/>
      <c r="K11" s="91"/>
      <c r="L11" s="91"/>
      <c r="M11" s="91"/>
      <c r="N11" s="91"/>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row>
    <row r="12" spans="1:40" x14ac:dyDescent="0.25">
      <c r="A12" s="96"/>
      <c r="B12" s="98"/>
      <c r="C12" s="98"/>
      <c r="D12" s="98"/>
      <c r="E12" s="98"/>
      <c r="F12" s="116"/>
      <c r="G12" s="116"/>
      <c r="H12" s="116"/>
      <c r="I12" s="116"/>
      <c r="J12" s="116"/>
      <c r="K12" s="98"/>
      <c r="L12" s="98"/>
      <c r="M12" s="98"/>
      <c r="N12" s="98"/>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row>
    <row r="13" spans="1:40" x14ac:dyDescent="0.25">
      <c r="A13" s="96"/>
      <c r="B13" s="91"/>
      <c r="C13" s="91"/>
      <c r="D13" s="91"/>
      <c r="E13" s="91"/>
      <c r="F13" s="116"/>
      <c r="G13" s="116"/>
      <c r="H13" s="116"/>
      <c r="I13" s="116"/>
      <c r="J13" s="116"/>
      <c r="K13" s="91"/>
      <c r="L13" s="91"/>
      <c r="M13" s="91"/>
      <c r="N13" s="91"/>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row>
    <row r="14" spans="1:40" x14ac:dyDescent="0.25">
      <c r="A14" s="96"/>
      <c r="B14" s="98"/>
      <c r="C14" s="98"/>
      <c r="D14" s="98"/>
      <c r="E14" s="98"/>
      <c r="F14" s="116"/>
      <c r="G14" s="116"/>
      <c r="H14" s="116"/>
      <c r="I14" s="116"/>
      <c r="J14" s="116"/>
      <c r="K14" s="98"/>
      <c r="L14" s="98"/>
      <c r="M14" s="98"/>
      <c r="N14" s="98"/>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row>
    <row r="15" spans="1:40" x14ac:dyDescent="0.25">
      <c r="A15" s="96"/>
      <c r="B15" s="91"/>
      <c r="C15" s="91"/>
      <c r="D15" s="91"/>
      <c r="E15" s="91"/>
      <c r="F15" s="96"/>
      <c r="G15" s="96"/>
      <c r="H15" s="96"/>
      <c r="I15" s="96"/>
      <c r="J15" s="96"/>
      <c r="K15" s="91"/>
      <c r="L15" s="91"/>
      <c r="M15" s="91"/>
      <c r="N15" s="91"/>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row>
    <row r="16" spans="1:40" x14ac:dyDescent="0.25">
      <c r="A16" s="96"/>
      <c r="B16" s="91"/>
      <c r="C16" s="91"/>
      <c r="D16" s="91"/>
      <c r="E16" s="91"/>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row>
    <row r="17" spans="1:40" x14ac:dyDescent="0.25">
      <c r="A17" s="96"/>
      <c r="B17" s="96"/>
      <c r="C17" s="96"/>
      <c r="D17" s="96"/>
      <c r="E17" s="96"/>
      <c r="F17" s="99"/>
      <c r="G17" s="100"/>
      <c r="H17" s="100"/>
      <c r="I17" s="100"/>
      <c r="J17" s="91"/>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row>
    <row r="18" spans="1:40" x14ac:dyDescent="0.25">
      <c r="A18" s="96"/>
      <c r="B18" s="96"/>
      <c r="C18" s="96"/>
      <c r="D18" s="96"/>
      <c r="E18" s="96"/>
      <c r="F18" s="99"/>
      <c r="G18" s="100"/>
      <c r="H18" s="100"/>
      <c r="I18" s="100"/>
      <c r="J18" s="91"/>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row>
    <row r="19" spans="1:40" x14ac:dyDescent="0.25">
      <c r="A19" s="96"/>
      <c r="B19" s="96"/>
      <c r="C19" s="96"/>
      <c r="D19" s="96"/>
      <c r="E19" s="96"/>
      <c r="F19" s="99"/>
      <c r="G19" s="100"/>
      <c r="H19" s="100"/>
      <c r="I19" s="100"/>
      <c r="J19" s="91"/>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row>
    <row r="20" spans="1:40" x14ac:dyDescent="0.25">
      <c r="A20" s="96"/>
      <c r="B20" s="96"/>
      <c r="C20" s="96"/>
      <c r="D20" s="96"/>
      <c r="E20" s="96"/>
      <c r="F20" s="99"/>
      <c r="G20" s="100"/>
      <c r="H20" s="100"/>
      <c r="I20" s="100"/>
      <c r="J20" s="91"/>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row>
    <row r="21" spans="1:40" x14ac:dyDescent="0.25">
      <c r="A21" s="96"/>
      <c r="B21" s="96"/>
      <c r="C21" s="96"/>
      <c r="D21" s="96"/>
      <c r="E21" s="96"/>
      <c r="F21" s="99"/>
      <c r="G21" s="100"/>
      <c r="H21" s="100"/>
      <c r="I21" s="100"/>
      <c r="J21" s="91"/>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row>
    <row r="22" spans="1:40" x14ac:dyDescent="0.25">
      <c r="A22" s="96"/>
      <c r="B22" s="96"/>
      <c r="C22" s="96"/>
      <c r="D22" s="96"/>
      <c r="E22" s="96"/>
      <c r="F22" s="99"/>
      <c r="G22" s="100"/>
      <c r="H22" s="100"/>
      <c r="I22" s="100"/>
      <c r="J22" s="91"/>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row>
    <row r="23" spans="1:40" x14ac:dyDescent="0.25">
      <c r="A23" s="96"/>
      <c r="B23" s="96"/>
      <c r="C23" s="96"/>
      <c r="D23" s="96"/>
      <c r="E23" s="96"/>
      <c r="F23" s="99"/>
      <c r="G23" s="100"/>
      <c r="H23" s="91"/>
      <c r="I23" s="100"/>
      <c r="J23" s="91"/>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row>
    <row r="24" spans="1:40" x14ac:dyDescent="0.25">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row>
    <row r="25" spans="1:40" x14ac:dyDescent="0.25">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row>
    <row r="26" spans="1:40" x14ac:dyDescent="0.25">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row>
    <row r="27" spans="1:40" x14ac:dyDescent="0.25">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row>
    <row r="28" spans="1:40" x14ac:dyDescent="0.25">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row>
    <row r="29" spans="1:40" x14ac:dyDescent="0.25">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row>
    <row r="30" spans="1:40" x14ac:dyDescent="0.25">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row>
    <row r="31" spans="1:40" x14ac:dyDescent="0.25">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row>
    <row r="32" spans="1:40" x14ac:dyDescent="0.25">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row>
    <row r="33" spans="1:40" x14ac:dyDescent="0.25">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row>
    <row r="34" spans="1:40" x14ac:dyDescent="0.25">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row>
    <row r="35" spans="1:40" x14ac:dyDescent="0.2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row>
    <row r="36" spans="1:40" x14ac:dyDescent="0.25">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row>
    <row r="37" spans="1:40" x14ac:dyDescent="0.25">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row>
    <row r="38" spans="1:40" x14ac:dyDescent="0.25">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row>
    <row r="39" spans="1:40" x14ac:dyDescent="0.25">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row>
    <row r="40" spans="1:40" x14ac:dyDescent="0.25">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row>
    <row r="41" spans="1:40" x14ac:dyDescent="0.25">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row>
    <row r="42" spans="1:40" x14ac:dyDescent="0.25">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row>
    <row r="43" spans="1:40" x14ac:dyDescent="0.25">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row>
    <row r="44" spans="1:40" x14ac:dyDescent="0.25">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row>
    <row r="45" spans="1:40" x14ac:dyDescent="0.2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row>
    <row r="46" spans="1:40" x14ac:dyDescent="0.25">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row>
    <row r="47" spans="1:40" x14ac:dyDescent="0.25">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row>
    <row r="48" spans="1:40" x14ac:dyDescent="0.25">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row>
    <row r="49" spans="1:40" x14ac:dyDescent="0.25">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row>
    <row r="50" spans="1:40" x14ac:dyDescent="0.25">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row>
    <row r="51" spans="1:40" x14ac:dyDescent="0.25">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row>
    <row r="52" spans="1:40" x14ac:dyDescent="0.25">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row>
    <row r="53" spans="1:40" x14ac:dyDescent="0.25">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row>
    <row r="54" spans="1:40" x14ac:dyDescent="0.25">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row>
    <row r="55" spans="1:40" x14ac:dyDescent="0.2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row>
    <row r="56" spans="1:40" x14ac:dyDescent="0.25">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row>
    <row r="57" spans="1:40" x14ac:dyDescent="0.25">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row>
    <row r="58" spans="1:40" x14ac:dyDescent="0.25">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row>
    <row r="59" spans="1:40" x14ac:dyDescent="0.25">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row>
    <row r="60" spans="1:40" x14ac:dyDescent="0.25">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row>
    <row r="61" spans="1:40" x14ac:dyDescent="0.25">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row>
    <row r="62" spans="1:40" x14ac:dyDescent="0.25">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row>
    <row r="63" spans="1:40" x14ac:dyDescent="0.25">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row>
    <row r="64" spans="1:40" x14ac:dyDescent="0.25">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row>
    <row r="65" spans="1:40" x14ac:dyDescent="0.2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row>
    <row r="66" spans="1:40" x14ac:dyDescent="0.25">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row>
    <row r="67" spans="1:40" x14ac:dyDescent="0.25">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row>
    <row r="68" spans="1:40" x14ac:dyDescent="0.25">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row>
    <row r="69" spans="1:40" x14ac:dyDescent="0.25">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row>
    <row r="70" spans="1:40" x14ac:dyDescent="0.25">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row>
    <row r="71" spans="1:40" x14ac:dyDescent="0.25">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row>
    <row r="72" spans="1:40" x14ac:dyDescent="0.25">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row>
    <row r="73" spans="1:40" x14ac:dyDescent="0.25">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row>
    <row r="74" spans="1:40" x14ac:dyDescent="0.25">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row>
    <row r="75" spans="1:40" x14ac:dyDescent="0.2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row>
    <row r="76" spans="1:40" x14ac:dyDescent="0.25">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row>
    <row r="77" spans="1:40" x14ac:dyDescent="0.25">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row>
    <row r="78" spans="1:40" x14ac:dyDescent="0.25">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row>
    <row r="79" spans="1:40" x14ac:dyDescent="0.25">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row>
    <row r="80" spans="1:40" x14ac:dyDescent="0.25">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row>
    <row r="81" spans="1:40" x14ac:dyDescent="0.25">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row>
    <row r="82" spans="1:40" x14ac:dyDescent="0.25">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row>
    <row r="83" spans="1:40" x14ac:dyDescent="0.25">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row>
    <row r="84" spans="1:40" x14ac:dyDescent="0.25">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row>
    <row r="85" spans="1:40" x14ac:dyDescent="0.2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row>
    <row r="86" spans="1:40" x14ac:dyDescent="0.25">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row>
    <row r="87" spans="1:40" x14ac:dyDescent="0.25">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row>
    <row r="88" spans="1:40" x14ac:dyDescent="0.25">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c r="AL88" s="96"/>
      <c r="AM88" s="96"/>
      <c r="AN88" s="96"/>
    </row>
    <row r="89" spans="1:40" x14ac:dyDescent="0.25">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row>
    <row r="90" spans="1:40" x14ac:dyDescent="0.25">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row>
    <row r="91" spans="1:40" x14ac:dyDescent="0.25">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row>
    <row r="92" spans="1:40" x14ac:dyDescent="0.25">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row>
    <row r="93" spans="1:40" x14ac:dyDescent="0.25">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c r="AL93" s="96"/>
      <c r="AM93" s="96"/>
      <c r="AN93" s="96"/>
    </row>
    <row r="94" spans="1:40" x14ac:dyDescent="0.25">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row>
    <row r="95" spans="1:40" x14ac:dyDescent="0.2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c r="AL95" s="96"/>
      <c r="AM95" s="96"/>
      <c r="AN95" s="96"/>
    </row>
    <row r="96" spans="1:40" x14ac:dyDescent="0.25">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row>
    <row r="97" spans="1:40" x14ac:dyDescent="0.25">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row>
    <row r="98" spans="1:40" x14ac:dyDescent="0.25">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row>
    <row r="99" spans="1:40" x14ac:dyDescent="0.25">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row>
    <row r="100" spans="1:40" x14ac:dyDescent="0.25">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row>
    <row r="101" spans="1:40" x14ac:dyDescent="0.25">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row>
    <row r="102" spans="1:40" x14ac:dyDescent="0.25">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row>
    <row r="103" spans="1:40" x14ac:dyDescent="0.25">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row>
    <row r="104" spans="1:40" x14ac:dyDescent="0.25">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row>
    <row r="105" spans="1:40" x14ac:dyDescent="0.2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row>
    <row r="106" spans="1:40" x14ac:dyDescent="0.25">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row>
    <row r="107" spans="1:40" x14ac:dyDescent="0.25">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row>
    <row r="108" spans="1:40" x14ac:dyDescent="0.25">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row>
    <row r="109" spans="1:40" x14ac:dyDescent="0.25">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row>
    <row r="110" spans="1:40" x14ac:dyDescent="0.25">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row>
    <row r="111" spans="1:40" x14ac:dyDescent="0.25">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row>
    <row r="112" spans="1:40" x14ac:dyDescent="0.25">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row>
    <row r="113" spans="1:40" x14ac:dyDescent="0.25">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row>
    <row r="114" spans="1:40" x14ac:dyDescent="0.25">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row>
    <row r="115" spans="1:40" x14ac:dyDescent="0.2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row>
    <row r="116" spans="1:40" x14ac:dyDescent="0.25">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row>
    <row r="117" spans="1:40" x14ac:dyDescent="0.25">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96"/>
      <c r="AM117" s="96"/>
      <c r="AN117" s="96"/>
    </row>
    <row r="118" spans="1:40" x14ac:dyDescent="0.25">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row>
    <row r="119" spans="1:40" x14ac:dyDescent="0.25">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row>
    <row r="120" spans="1:40" x14ac:dyDescent="0.25">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row>
    <row r="121" spans="1:40" x14ac:dyDescent="0.25">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row>
    <row r="122" spans="1:40" x14ac:dyDescent="0.25">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row>
    <row r="123" spans="1:40" x14ac:dyDescent="0.25">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row>
    <row r="124" spans="1:40" x14ac:dyDescent="0.25">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row>
    <row r="125" spans="1:40" x14ac:dyDescent="0.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c r="AL125" s="96"/>
      <c r="AM125" s="96"/>
      <c r="AN125" s="96"/>
    </row>
    <row r="126" spans="1:40" x14ac:dyDescent="0.25">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c r="AL126" s="96"/>
      <c r="AM126" s="96"/>
      <c r="AN126" s="96"/>
    </row>
    <row r="127" spans="1:40" x14ac:dyDescent="0.25">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96"/>
    </row>
    <row r="128" spans="1:40" x14ac:dyDescent="0.25">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c r="AK128" s="96"/>
      <c r="AL128" s="96"/>
      <c r="AM128" s="96"/>
      <c r="AN128" s="96"/>
    </row>
    <row r="129" spans="1:40" x14ac:dyDescent="0.25">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row>
    <row r="130" spans="1:40" x14ac:dyDescent="0.25">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c r="AL130" s="96"/>
      <c r="AM130" s="96"/>
      <c r="AN130" s="96"/>
    </row>
    <row r="131" spans="1:40" x14ac:dyDescent="0.25">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c r="AL131" s="96"/>
      <c r="AM131" s="96"/>
      <c r="AN131" s="96"/>
    </row>
    <row r="132" spans="1:40" x14ac:dyDescent="0.25">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c r="AK132" s="96"/>
      <c r="AL132" s="96"/>
      <c r="AM132" s="96"/>
      <c r="AN132" s="96"/>
    </row>
    <row r="133" spans="1:40" x14ac:dyDescent="0.25">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c r="AK133" s="96"/>
      <c r="AL133" s="96"/>
      <c r="AM133" s="96"/>
      <c r="AN133" s="96"/>
    </row>
    <row r="134" spans="1:40" x14ac:dyDescent="0.25">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c r="AL134" s="96"/>
      <c r="AM134" s="96"/>
      <c r="AN134" s="96"/>
    </row>
    <row r="135" spans="1:40" x14ac:dyDescent="0.2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c r="AK135" s="96"/>
      <c r="AL135" s="96"/>
      <c r="AM135" s="96"/>
      <c r="AN135" s="96"/>
    </row>
    <row r="136" spans="1:40" x14ac:dyDescent="0.25">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c r="AK136" s="96"/>
      <c r="AL136" s="96"/>
      <c r="AM136" s="96"/>
      <c r="AN136" s="96"/>
    </row>
    <row r="137" spans="1:40" x14ac:dyDescent="0.25">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c r="AK137" s="96"/>
      <c r="AL137" s="96"/>
      <c r="AM137" s="96"/>
      <c r="AN137" s="96"/>
    </row>
    <row r="138" spans="1:40" x14ac:dyDescent="0.25">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c r="AL138" s="96"/>
      <c r="AM138" s="96"/>
      <c r="AN138" s="96"/>
    </row>
    <row r="139" spans="1:40" x14ac:dyDescent="0.25">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96"/>
    </row>
    <row r="140" spans="1:40" x14ac:dyDescent="0.25">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96"/>
    </row>
    <row r="141" spans="1:40" x14ac:dyDescent="0.25">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c r="AL141" s="96"/>
      <c r="AM141" s="96"/>
      <c r="AN141" s="96"/>
    </row>
    <row r="142" spans="1:40" x14ac:dyDescent="0.25">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c r="AL142" s="96"/>
      <c r="AM142" s="96"/>
      <c r="AN142" s="96"/>
    </row>
    <row r="143" spans="1:40" x14ac:dyDescent="0.25">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96"/>
    </row>
    <row r="144" spans="1:40" x14ac:dyDescent="0.25">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96"/>
    </row>
    <row r="145" spans="1:40" x14ac:dyDescent="0.2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c r="AL145" s="96"/>
      <c r="AM145" s="96"/>
      <c r="AN145" s="96"/>
    </row>
    <row r="146" spans="1:40" x14ac:dyDescent="0.25">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c r="AK146" s="96"/>
      <c r="AL146" s="96"/>
      <c r="AM146" s="96"/>
      <c r="AN146" s="96"/>
    </row>
    <row r="147" spans="1:40" x14ac:dyDescent="0.25">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c r="AL147" s="96"/>
      <c r="AM147" s="96"/>
      <c r="AN147" s="96"/>
    </row>
    <row r="148" spans="1:40" x14ac:dyDescent="0.25">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96"/>
    </row>
    <row r="149" spans="1:40" x14ac:dyDescent="0.25">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row>
    <row r="150" spans="1:40" x14ac:dyDescent="0.25">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96"/>
    </row>
    <row r="151" spans="1:40" x14ac:dyDescent="0.25">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96"/>
    </row>
    <row r="152" spans="1:40" x14ac:dyDescent="0.25">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row>
    <row r="153" spans="1:40" x14ac:dyDescent="0.25">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c r="AL153" s="96"/>
      <c r="AM153" s="96"/>
      <c r="AN153" s="96"/>
    </row>
    <row r="154" spans="1:40" x14ac:dyDescent="0.25">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c r="AL154" s="96"/>
      <c r="AM154" s="96"/>
      <c r="AN154" s="96"/>
    </row>
    <row r="155" spans="1:40" x14ac:dyDescent="0.2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row>
    <row r="156" spans="1:40" x14ac:dyDescent="0.25">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c r="AL156" s="96"/>
      <c r="AM156" s="96"/>
      <c r="AN156" s="96"/>
    </row>
    <row r="157" spans="1:40" x14ac:dyDescent="0.25">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row>
    <row r="158" spans="1:40" x14ac:dyDescent="0.25">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96"/>
    </row>
    <row r="159" spans="1:40" x14ac:dyDescent="0.25">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96"/>
    </row>
    <row r="160" spans="1:40" x14ac:dyDescent="0.25">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row>
    <row r="161" spans="1:40" x14ac:dyDescent="0.25">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row>
    <row r="162" spans="1:40" x14ac:dyDescent="0.25">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row>
    <row r="163" spans="1:40" x14ac:dyDescent="0.25">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96"/>
    </row>
    <row r="164" spans="1:40" x14ac:dyDescent="0.25">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row>
    <row r="165" spans="1:40" x14ac:dyDescent="0.2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96"/>
    </row>
    <row r="166" spans="1:40" x14ac:dyDescent="0.25">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row>
    <row r="167" spans="1:40" x14ac:dyDescent="0.25">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row>
    <row r="168" spans="1:40" x14ac:dyDescent="0.25">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row>
    <row r="169" spans="1:40" x14ac:dyDescent="0.25">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row>
    <row r="170" spans="1:40" x14ac:dyDescent="0.25">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96"/>
    </row>
    <row r="171" spans="1:40" x14ac:dyDescent="0.25">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96"/>
    </row>
    <row r="172" spans="1:40" x14ac:dyDescent="0.25">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96"/>
    </row>
    <row r="173" spans="1:40" x14ac:dyDescent="0.25">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row>
    <row r="174" spans="1:40" x14ac:dyDescent="0.25">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row>
    <row r="175" spans="1:40" x14ac:dyDescent="0.2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96"/>
    </row>
    <row r="176" spans="1:40" x14ac:dyDescent="0.25">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row>
    <row r="177" spans="1:40" x14ac:dyDescent="0.25">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c r="AL177" s="96"/>
      <c r="AM177" s="96"/>
      <c r="AN177" s="96"/>
    </row>
    <row r="178" spans="1:40" x14ac:dyDescent="0.25">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c r="AL178" s="96"/>
      <c r="AM178" s="96"/>
      <c r="AN178" s="96"/>
    </row>
    <row r="179" spans="1:40" x14ac:dyDescent="0.25">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row>
    <row r="180" spans="1:40" x14ac:dyDescent="0.25">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row>
    <row r="181" spans="1:40" x14ac:dyDescent="0.25">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row>
    <row r="182" spans="1:40" x14ac:dyDescent="0.25">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c r="AL182" s="96"/>
      <c r="AM182" s="96"/>
      <c r="AN182" s="96"/>
    </row>
    <row r="183" spans="1:40" x14ac:dyDescent="0.25">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row>
    <row r="184" spans="1:40" x14ac:dyDescent="0.25">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96"/>
    </row>
    <row r="185" spans="1:40" x14ac:dyDescent="0.2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row>
    <row r="186" spans="1:40" x14ac:dyDescent="0.25">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row>
    <row r="187" spans="1:40" x14ac:dyDescent="0.25">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96"/>
    </row>
    <row r="188" spans="1:40" x14ac:dyDescent="0.25">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c r="AL188" s="96"/>
      <c r="AM188" s="96"/>
      <c r="AN188" s="96"/>
    </row>
    <row r="189" spans="1:40" x14ac:dyDescent="0.25">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row>
    <row r="190" spans="1:40" x14ac:dyDescent="0.25">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row>
    <row r="191" spans="1:40" x14ac:dyDescent="0.25">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row>
    <row r="192" spans="1:40" x14ac:dyDescent="0.25">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row>
    <row r="193" spans="1:40" x14ac:dyDescent="0.25">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row>
    <row r="194" spans="1:40" x14ac:dyDescent="0.25">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row>
    <row r="195" spans="1:40" x14ac:dyDescent="0.2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row>
    <row r="196" spans="1:40" x14ac:dyDescent="0.25">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row>
    <row r="197" spans="1:40" x14ac:dyDescent="0.25">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row>
    <row r="198" spans="1:40" x14ac:dyDescent="0.25">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row>
    <row r="199" spans="1:40" x14ac:dyDescent="0.25">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c r="AL199" s="96"/>
      <c r="AM199" s="96"/>
      <c r="AN199" s="96"/>
    </row>
    <row r="200" spans="1:40" x14ac:dyDescent="0.25">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c r="AK200" s="96"/>
      <c r="AL200" s="96"/>
      <c r="AM200" s="96"/>
      <c r="AN200" s="96"/>
    </row>
    <row r="201" spans="1:40" x14ac:dyDescent="0.25">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c r="AK201" s="96"/>
      <c r="AL201" s="96"/>
      <c r="AM201" s="96"/>
      <c r="AN201" s="96"/>
    </row>
    <row r="202" spans="1:40" x14ac:dyDescent="0.25">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c r="AL202" s="96"/>
      <c r="AM202" s="96"/>
      <c r="AN202" s="96"/>
    </row>
    <row r="203" spans="1:40" x14ac:dyDescent="0.25">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c r="AK203" s="96"/>
      <c r="AL203" s="96"/>
      <c r="AM203" s="96"/>
      <c r="AN203" s="96"/>
    </row>
    <row r="204" spans="1:40" x14ac:dyDescent="0.25">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c r="AK204" s="96"/>
      <c r="AL204" s="96"/>
      <c r="AM204" s="96"/>
      <c r="AN204" s="96"/>
    </row>
    <row r="205" spans="1:40" x14ac:dyDescent="0.2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c r="AL205" s="96"/>
      <c r="AM205" s="96"/>
      <c r="AN205" s="96"/>
    </row>
    <row r="206" spans="1:40" x14ac:dyDescent="0.25">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c r="AK206" s="96"/>
      <c r="AL206" s="96"/>
      <c r="AM206" s="96"/>
      <c r="AN206" s="96"/>
    </row>
    <row r="207" spans="1:40" x14ac:dyDescent="0.25">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row>
    <row r="208" spans="1:40" x14ac:dyDescent="0.25">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row>
    <row r="209" spans="1:40" x14ac:dyDescent="0.25">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c r="AK209" s="96"/>
      <c r="AL209" s="96"/>
      <c r="AM209" s="96"/>
      <c r="AN209" s="96"/>
    </row>
    <row r="210" spans="1:40" x14ac:dyDescent="0.25">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row>
    <row r="211" spans="1:40" x14ac:dyDescent="0.25">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row>
    <row r="212" spans="1:40" x14ac:dyDescent="0.25">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c r="AK212" s="96"/>
      <c r="AL212" s="96"/>
      <c r="AM212" s="96"/>
      <c r="AN212" s="96"/>
    </row>
    <row r="213" spans="1:40" x14ac:dyDescent="0.25">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c r="AK213" s="96"/>
      <c r="AL213" s="96"/>
      <c r="AM213" s="96"/>
      <c r="AN213" s="96"/>
    </row>
    <row r="214" spans="1:40" x14ac:dyDescent="0.25">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row>
    <row r="215" spans="1:40" x14ac:dyDescent="0.2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row>
    <row r="216" spans="1:40" x14ac:dyDescent="0.25">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row>
    <row r="217" spans="1:40" x14ac:dyDescent="0.25">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row>
    <row r="218" spans="1:40" x14ac:dyDescent="0.25">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c r="AK218" s="96"/>
      <c r="AL218" s="96"/>
      <c r="AM218" s="96"/>
      <c r="AN218" s="96"/>
    </row>
    <row r="219" spans="1:40" x14ac:dyDescent="0.25">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row>
    <row r="220" spans="1:40" x14ac:dyDescent="0.25">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c r="AK220" s="96"/>
      <c r="AL220" s="96"/>
      <c r="AM220" s="96"/>
      <c r="AN220" s="96"/>
    </row>
    <row r="221" spans="1:40" x14ac:dyDescent="0.25">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c r="AK221" s="96"/>
      <c r="AL221" s="96"/>
      <c r="AM221" s="96"/>
      <c r="AN221" s="96"/>
    </row>
    <row r="222" spans="1:40" x14ac:dyDescent="0.25">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c r="AK222" s="96"/>
      <c r="AL222" s="96"/>
      <c r="AM222" s="96"/>
      <c r="AN222" s="96"/>
    </row>
    <row r="223" spans="1:40" x14ac:dyDescent="0.25">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c r="AK223" s="96"/>
      <c r="AL223" s="96"/>
      <c r="AM223" s="96"/>
      <c r="AN223" s="96"/>
    </row>
    <row r="224" spans="1:40" x14ac:dyDescent="0.25">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row>
    <row r="225" spans="1:40" x14ac:dyDescent="0.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row>
    <row r="226" spans="1:40" x14ac:dyDescent="0.25">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row>
    <row r="227" spans="1:40" x14ac:dyDescent="0.25">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row>
    <row r="228" spans="1:40" x14ac:dyDescent="0.25">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c r="AL228" s="96"/>
      <c r="AM228" s="96"/>
      <c r="AN228" s="96"/>
    </row>
    <row r="229" spans="1:40" x14ac:dyDescent="0.25">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c r="AK229" s="96"/>
      <c r="AL229" s="96"/>
      <c r="AM229" s="96"/>
      <c r="AN229" s="96"/>
    </row>
    <row r="230" spans="1:40" x14ac:dyDescent="0.25">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c r="AK230" s="96"/>
      <c r="AL230" s="96"/>
      <c r="AM230" s="96"/>
      <c r="AN230" s="96"/>
    </row>
    <row r="231" spans="1:40" x14ac:dyDescent="0.25">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row>
    <row r="232" spans="1:40" x14ac:dyDescent="0.25">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row>
    <row r="233" spans="1:40" x14ac:dyDescent="0.25">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row>
    <row r="234" spans="1:40" x14ac:dyDescent="0.25">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row>
    <row r="235" spans="1:40" x14ac:dyDescent="0.2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row>
    <row r="236" spans="1:40" x14ac:dyDescent="0.25">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row>
    <row r="237" spans="1:40" x14ac:dyDescent="0.25">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row>
    <row r="238" spans="1:40" x14ac:dyDescent="0.25">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row>
    <row r="239" spans="1:40" x14ac:dyDescent="0.25">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row>
    <row r="240" spans="1:40" x14ac:dyDescent="0.25">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row>
    <row r="241" spans="1:40" x14ac:dyDescent="0.25">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row>
    <row r="242" spans="1:40" x14ac:dyDescent="0.25">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row>
    <row r="243" spans="1:40" x14ac:dyDescent="0.25">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row>
    <row r="244" spans="1:40" x14ac:dyDescent="0.25">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row>
    <row r="245" spans="1:40" x14ac:dyDescent="0.2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row>
    <row r="246" spans="1:40" x14ac:dyDescent="0.25">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row>
    <row r="247" spans="1:40" x14ac:dyDescent="0.25">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row>
    <row r="248" spans="1:40" x14ac:dyDescent="0.25">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row>
    <row r="249" spans="1:40" x14ac:dyDescent="0.25">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row>
    <row r="250" spans="1:40" x14ac:dyDescent="0.25">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row>
    <row r="251" spans="1:40" x14ac:dyDescent="0.25">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row>
    <row r="252" spans="1:40" x14ac:dyDescent="0.25">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row>
    <row r="253" spans="1:40" x14ac:dyDescent="0.25">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row>
    <row r="254" spans="1:40" x14ac:dyDescent="0.25">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row>
    <row r="255" spans="1:40" x14ac:dyDescent="0.2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row>
    <row r="256" spans="1:40" x14ac:dyDescent="0.25">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row>
    <row r="257" spans="1:40" x14ac:dyDescent="0.25">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row>
    <row r="258" spans="1:40" x14ac:dyDescent="0.25">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row>
    <row r="259" spans="1:40" x14ac:dyDescent="0.25">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row>
    <row r="260" spans="1:40" x14ac:dyDescent="0.25">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row>
    <row r="261" spans="1:40" x14ac:dyDescent="0.25">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row>
    <row r="262" spans="1:40" x14ac:dyDescent="0.25">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row>
    <row r="263" spans="1:40" x14ac:dyDescent="0.25">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row>
    <row r="264" spans="1:40" x14ac:dyDescent="0.25">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row>
    <row r="265" spans="1:40" x14ac:dyDescent="0.2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row>
    <row r="266" spans="1:40" x14ac:dyDescent="0.25">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row>
    <row r="267" spans="1:40" x14ac:dyDescent="0.25">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row>
    <row r="268" spans="1:40" x14ac:dyDescent="0.25">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row>
    <row r="269" spans="1:40" x14ac:dyDescent="0.25">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row>
    <row r="270" spans="1:40" x14ac:dyDescent="0.25">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row>
    <row r="271" spans="1:40" x14ac:dyDescent="0.25">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row>
    <row r="272" spans="1:40" x14ac:dyDescent="0.25">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row>
    <row r="273" spans="1:40" x14ac:dyDescent="0.25">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row>
    <row r="274" spans="1:40" x14ac:dyDescent="0.25">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row>
    <row r="275" spans="1:40" x14ac:dyDescent="0.2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row>
    <row r="276" spans="1:40" x14ac:dyDescent="0.25">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row>
    <row r="277" spans="1:40" x14ac:dyDescent="0.25">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row>
    <row r="278" spans="1:40" x14ac:dyDescent="0.25">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row>
    <row r="279" spans="1:40" x14ac:dyDescent="0.25">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row>
    <row r="280" spans="1:40" x14ac:dyDescent="0.25">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row>
    <row r="281" spans="1:40" x14ac:dyDescent="0.25">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row>
    <row r="282" spans="1:40" x14ac:dyDescent="0.25">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row>
    <row r="283" spans="1:40" x14ac:dyDescent="0.25">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row>
    <row r="284" spans="1:40" x14ac:dyDescent="0.25">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row>
    <row r="285" spans="1:40" x14ac:dyDescent="0.2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row>
    <row r="286" spans="1:40" x14ac:dyDescent="0.25">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row>
    <row r="287" spans="1:40" x14ac:dyDescent="0.25">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row>
    <row r="288" spans="1:40" x14ac:dyDescent="0.25">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row>
    <row r="289" spans="1:40" x14ac:dyDescent="0.25">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row>
    <row r="290" spans="1:40" x14ac:dyDescent="0.25">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row>
    <row r="291" spans="1:40" x14ac:dyDescent="0.25">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row>
    <row r="292" spans="1:40" x14ac:dyDescent="0.25">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row>
    <row r="293" spans="1:40" x14ac:dyDescent="0.25">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row>
    <row r="294" spans="1:40" x14ac:dyDescent="0.25">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row>
    <row r="295" spans="1:40" x14ac:dyDescent="0.2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row>
    <row r="296" spans="1:40" x14ac:dyDescent="0.25">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row>
    <row r="297" spans="1:40" x14ac:dyDescent="0.25">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row>
    <row r="298" spans="1:40" x14ac:dyDescent="0.25">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row>
    <row r="299" spans="1:40" x14ac:dyDescent="0.25">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row>
    <row r="300" spans="1:40" x14ac:dyDescent="0.25">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row>
    <row r="301" spans="1:40" x14ac:dyDescent="0.25">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row>
    <row r="302" spans="1:40" x14ac:dyDescent="0.25">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row>
    <row r="303" spans="1:40" x14ac:dyDescent="0.25">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row>
    <row r="304" spans="1:40" x14ac:dyDescent="0.25">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row>
    <row r="305" spans="1:40" x14ac:dyDescent="0.2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row>
    <row r="306" spans="1:40" x14ac:dyDescent="0.25">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row>
    <row r="307" spans="1:40" x14ac:dyDescent="0.25">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row>
    <row r="308" spans="1:40" x14ac:dyDescent="0.25">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row>
    <row r="309" spans="1:40" x14ac:dyDescent="0.25">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row>
    <row r="310" spans="1:40" x14ac:dyDescent="0.25">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row>
    <row r="311" spans="1:40" x14ac:dyDescent="0.25">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row>
    <row r="312" spans="1:40" x14ac:dyDescent="0.25">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row>
    <row r="313" spans="1:40" x14ac:dyDescent="0.25">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row>
    <row r="314" spans="1:40" x14ac:dyDescent="0.25">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row>
    <row r="315" spans="1:40" x14ac:dyDescent="0.2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row>
    <row r="316" spans="1:40" x14ac:dyDescent="0.25">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row>
    <row r="317" spans="1:40" x14ac:dyDescent="0.25">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row>
    <row r="318" spans="1:40" x14ac:dyDescent="0.25">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row>
    <row r="319" spans="1:40" x14ac:dyDescent="0.25">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row>
    <row r="320" spans="1:40" x14ac:dyDescent="0.25">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row>
    <row r="321" spans="1:40" x14ac:dyDescent="0.25">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row>
    <row r="322" spans="1:40" x14ac:dyDescent="0.25">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row>
    <row r="323" spans="1:40" x14ac:dyDescent="0.25">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row>
    <row r="324" spans="1:40" x14ac:dyDescent="0.25">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row>
    <row r="325" spans="1:40" x14ac:dyDescent="0.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row>
    <row r="326" spans="1:40" x14ac:dyDescent="0.25">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row>
    <row r="327" spans="1:40" x14ac:dyDescent="0.25">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row>
    <row r="328" spans="1:40" x14ac:dyDescent="0.25">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row>
    <row r="329" spans="1:40" x14ac:dyDescent="0.25">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row>
    <row r="330" spans="1:40" x14ac:dyDescent="0.25">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row>
    <row r="331" spans="1:40" x14ac:dyDescent="0.25">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row>
    <row r="332" spans="1:40" x14ac:dyDescent="0.25">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row>
    <row r="333" spans="1:40" x14ac:dyDescent="0.25">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row>
    <row r="334" spans="1:40" x14ac:dyDescent="0.25">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row>
    <row r="335" spans="1:40" x14ac:dyDescent="0.2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row>
    <row r="336" spans="1:40" x14ac:dyDescent="0.25">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row>
    <row r="337" spans="1:40" x14ac:dyDescent="0.25">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row>
    <row r="338" spans="1:40" x14ac:dyDescent="0.25">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row>
    <row r="339" spans="1:40" x14ac:dyDescent="0.25">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row>
    <row r="340" spans="1:40" x14ac:dyDescent="0.25">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row>
    <row r="341" spans="1:40" x14ac:dyDescent="0.25">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row>
    <row r="342" spans="1:40" x14ac:dyDescent="0.25">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row>
    <row r="343" spans="1:40" x14ac:dyDescent="0.25">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row>
    <row r="344" spans="1:40" x14ac:dyDescent="0.25">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c r="AL344" s="96"/>
      <c r="AM344" s="96"/>
      <c r="AN344" s="96"/>
    </row>
    <row r="345" spans="1:40" x14ac:dyDescent="0.2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c r="AK345" s="96"/>
      <c r="AL345" s="96"/>
      <c r="AM345" s="96"/>
      <c r="AN345" s="96"/>
    </row>
    <row r="346" spans="1:40" x14ac:dyDescent="0.25">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c r="AK346" s="96"/>
      <c r="AL346" s="96"/>
      <c r="AM346" s="96"/>
      <c r="AN346" s="96"/>
    </row>
    <row r="347" spans="1:40" x14ac:dyDescent="0.25">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c r="AK347" s="96"/>
      <c r="AL347" s="96"/>
      <c r="AM347" s="96"/>
      <c r="AN347" s="96"/>
    </row>
    <row r="348" spans="1:40" x14ac:dyDescent="0.25">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c r="AK348" s="96"/>
      <c r="AL348" s="96"/>
      <c r="AM348" s="96"/>
      <c r="AN348" s="96"/>
    </row>
    <row r="349" spans="1:40" x14ac:dyDescent="0.25">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c r="AK349" s="96"/>
      <c r="AL349" s="96"/>
      <c r="AM349" s="96"/>
      <c r="AN349" s="96"/>
    </row>
    <row r="350" spans="1:40" x14ac:dyDescent="0.25">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c r="AK350" s="96"/>
      <c r="AL350" s="96"/>
      <c r="AM350" s="96"/>
      <c r="AN350" s="96"/>
    </row>
    <row r="351" spans="1:40" x14ac:dyDescent="0.25">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c r="AK351" s="96"/>
      <c r="AL351" s="96"/>
      <c r="AM351" s="96"/>
      <c r="AN351" s="96"/>
    </row>
    <row r="352" spans="1:40" x14ac:dyDescent="0.25">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c r="AK352" s="96"/>
      <c r="AL352" s="96"/>
      <c r="AM352" s="96"/>
      <c r="AN352" s="96"/>
    </row>
    <row r="353" spans="1:40" x14ac:dyDescent="0.25">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c r="AL353" s="96"/>
      <c r="AM353" s="96"/>
      <c r="AN353" s="96"/>
    </row>
    <row r="354" spans="1:40" x14ac:dyDescent="0.25">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c r="AK354" s="96"/>
      <c r="AL354" s="96"/>
      <c r="AM354" s="96"/>
      <c r="AN354" s="96"/>
    </row>
    <row r="355" spans="1:40" x14ac:dyDescent="0.2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c r="AK355" s="96"/>
      <c r="AL355" s="96"/>
      <c r="AM355" s="96"/>
      <c r="AN355" s="96"/>
    </row>
    <row r="356" spans="1:40" x14ac:dyDescent="0.25">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c r="AK356" s="96"/>
      <c r="AL356" s="96"/>
      <c r="AM356" s="96"/>
      <c r="AN356" s="96"/>
    </row>
    <row r="357" spans="1:40" x14ac:dyDescent="0.25">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c r="AK357" s="96"/>
      <c r="AL357" s="96"/>
      <c r="AM357" s="96"/>
      <c r="AN357" s="96"/>
    </row>
    <row r="358" spans="1:40" x14ac:dyDescent="0.25">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c r="AK358" s="96"/>
      <c r="AL358" s="96"/>
      <c r="AM358" s="96"/>
      <c r="AN358" s="96"/>
    </row>
    <row r="359" spans="1:40" x14ac:dyDescent="0.25">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c r="AL359" s="96"/>
      <c r="AM359" s="96"/>
      <c r="AN359" s="96"/>
    </row>
    <row r="360" spans="1:40" x14ac:dyDescent="0.25">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c r="AK360" s="96"/>
      <c r="AL360" s="96"/>
      <c r="AM360" s="96"/>
      <c r="AN360" s="96"/>
    </row>
    <row r="361" spans="1:40" x14ac:dyDescent="0.25">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c r="AK361" s="96"/>
      <c r="AL361" s="96"/>
      <c r="AM361" s="96"/>
      <c r="AN361" s="96"/>
    </row>
    <row r="362" spans="1:40" x14ac:dyDescent="0.25">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c r="AL362" s="96"/>
      <c r="AM362" s="96"/>
      <c r="AN362" s="96"/>
    </row>
    <row r="363" spans="1:40" x14ac:dyDescent="0.25">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c r="AL363" s="96"/>
      <c r="AM363" s="96"/>
      <c r="AN363" s="96"/>
    </row>
    <row r="364" spans="1:40" x14ac:dyDescent="0.25">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c r="AK364" s="96"/>
      <c r="AL364" s="96"/>
      <c r="AM364" s="96"/>
      <c r="AN364" s="96"/>
    </row>
    <row r="365" spans="1:40" x14ac:dyDescent="0.2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c r="AK365" s="96"/>
      <c r="AL365" s="96"/>
      <c r="AM365" s="96"/>
      <c r="AN365" s="96"/>
    </row>
    <row r="366" spans="1:40" x14ac:dyDescent="0.25">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c r="AK366" s="96"/>
      <c r="AL366" s="96"/>
      <c r="AM366" s="96"/>
      <c r="AN366" s="96"/>
    </row>
    <row r="367" spans="1:40" x14ac:dyDescent="0.25">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c r="AK367" s="96"/>
      <c r="AL367" s="96"/>
      <c r="AM367" s="96"/>
      <c r="AN367" s="96"/>
    </row>
    <row r="368" spans="1:40" x14ac:dyDescent="0.25">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c r="AK368" s="96"/>
      <c r="AL368" s="96"/>
      <c r="AM368" s="96"/>
      <c r="AN368" s="96"/>
    </row>
    <row r="369" spans="1:40" x14ac:dyDescent="0.25">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c r="AK369" s="96"/>
      <c r="AL369" s="96"/>
      <c r="AM369" s="96"/>
      <c r="AN369" s="96"/>
    </row>
    <row r="370" spans="1:40" x14ac:dyDescent="0.25">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c r="AK370" s="96"/>
      <c r="AL370" s="96"/>
      <c r="AM370" s="96"/>
      <c r="AN370" s="96"/>
    </row>
    <row r="371" spans="1:40" x14ac:dyDescent="0.25">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c r="AK371" s="96"/>
      <c r="AL371" s="96"/>
      <c r="AM371" s="96"/>
      <c r="AN371" s="96"/>
    </row>
    <row r="372" spans="1:40" x14ac:dyDescent="0.25">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c r="AK372" s="96"/>
      <c r="AL372" s="96"/>
      <c r="AM372" s="96"/>
      <c r="AN372" s="96"/>
    </row>
    <row r="373" spans="1:40" x14ac:dyDescent="0.25">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c r="AK373" s="96"/>
      <c r="AL373" s="96"/>
      <c r="AM373" s="96"/>
      <c r="AN373" s="96"/>
    </row>
    <row r="374" spans="1:40" x14ac:dyDescent="0.25">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c r="AK374" s="96"/>
      <c r="AL374" s="96"/>
      <c r="AM374" s="96"/>
      <c r="AN374" s="96"/>
    </row>
    <row r="375" spans="1:40" x14ac:dyDescent="0.2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c r="AK375" s="96"/>
      <c r="AL375" s="96"/>
      <c r="AM375" s="96"/>
      <c r="AN375" s="96"/>
    </row>
    <row r="376" spans="1:40" x14ac:dyDescent="0.25">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c r="AK376" s="96"/>
      <c r="AL376" s="96"/>
      <c r="AM376" s="96"/>
      <c r="AN376" s="96"/>
    </row>
    <row r="377" spans="1:40" x14ac:dyDescent="0.25">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c r="AK377" s="96"/>
      <c r="AL377" s="96"/>
      <c r="AM377" s="96"/>
      <c r="AN377" s="96"/>
    </row>
    <row r="378" spans="1:40" x14ac:dyDescent="0.25">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c r="AK378" s="96"/>
      <c r="AL378" s="96"/>
      <c r="AM378" s="96"/>
      <c r="AN378" s="96"/>
    </row>
    <row r="379" spans="1:40" x14ac:dyDescent="0.25">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c r="AK379" s="96"/>
      <c r="AL379" s="96"/>
      <c r="AM379" s="96"/>
      <c r="AN379" s="96"/>
    </row>
    <row r="380" spans="1:40" x14ac:dyDescent="0.25">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c r="AK380" s="96"/>
      <c r="AL380" s="96"/>
      <c r="AM380" s="96"/>
      <c r="AN380" s="96"/>
    </row>
    <row r="381" spans="1:40" x14ac:dyDescent="0.25">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c r="AK381" s="96"/>
      <c r="AL381" s="96"/>
      <c r="AM381" s="96"/>
      <c r="AN381" s="96"/>
    </row>
    <row r="382" spans="1:40" x14ac:dyDescent="0.25">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c r="AK382" s="96"/>
      <c r="AL382" s="96"/>
      <c r="AM382" s="96"/>
      <c r="AN382" s="96"/>
    </row>
    <row r="383" spans="1:40" x14ac:dyDescent="0.25">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c r="AK383" s="96"/>
      <c r="AL383" s="96"/>
      <c r="AM383" s="96"/>
      <c r="AN383" s="96"/>
    </row>
    <row r="384" spans="1:40" x14ac:dyDescent="0.25">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c r="AK384" s="96"/>
      <c r="AL384" s="96"/>
      <c r="AM384" s="96"/>
      <c r="AN384" s="96"/>
    </row>
    <row r="385" spans="1:40" x14ac:dyDescent="0.2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c r="AK385" s="96"/>
      <c r="AL385" s="96"/>
      <c r="AM385" s="96"/>
      <c r="AN385" s="96"/>
    </row>
    <row r="386" spans="1:40" x14ac:dyDescent="0.25">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c r="AK386" s="96"/>
      <c r="AL386" s="96"/>
      <c r="AM386" s="96"/>
      <c r="AN386" s="96"/>
    </row>
    <row r="387" spans="1:40" x14ac:dyDescent="0.25">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c r="AK387" s="96"/>
      <c r="AL387" s="96"/>
      <c r="AM387" s="96"/>
      <c r="AN387" s="96"/>
    </row>
    <row r="388" spans="1:40" x14ac:dyDescent="0.25">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c r="AL388" s="96"/>
      <c r="AM388" s="96"/>
      <c r="AN388" s="96"/>
    </row>
    <row r="389" spans="1:40" x14ac:dyDescent="0.25">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c r="AL389" s="96"/>
      <c r="AM389" s="96"/>
      <c r="AN389" s="96"/>
    </row>
    <row r="390" spans="1:40" x14ac:dyDescent="0.25">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c r="AK390" s="96"/>
      <c r="AL390" s="96"/>
      <c r="AM390" s="96"/>
      <c r="AN390" s="96"/>
    </row>
    <row r="391" spans="1:40" x14ac:dyDescent="0.25">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c r="AK391" s="96"/>
      <c r="AL391" s="96"/>
      <c r="AM391" s="96"/>
      <c r="AN391" s="96"/>
    </row>
    <row r="392" spans="1:40" x14ac:dyDescent="0.25">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c r="AK392" s="96"/>
      <c r="AL392" s="96"/>
      <c r="AM392" s="96"/>
      <c r="AN392" s="96"/>
    </row>
    <row r="393" spans="1:40" x14ac:dyDescent="0.25">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c r="AK393" s="96"/>
      <c r="AL393" s="96"/>
      <c r="AM393" s="96"/>
      <c r="AN393" s="96"/>
    </row>
    <row r="394" spans="1:40" x14ac:dyDescent="0.25">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c r="AK394" s="96"/>
      <c r="AL394" s="96"/>
      <c r="AM394" s="96"/>
      <c r="AN394" s="96"/>
    </row>
    <row r="395" spans="1:40" x14ac:dyDescent="0.2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c r="AK395" s="96"/>
      <c r="AL395" s="96"/>
      <c r="AM395" s="96"/>
      <c r="AN395" s="96"/>
    </row>
    <row r="396" spans="1:40" x14ac:dyDescent="0.25">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c r="AK396" s="96"/>
      <c r="AL396" s="96"/>
      <c r="AM396" s="96"/>
      <c r="AN396" s="96"/>
    </row>
    <row r="397" spans="1:40" x14ac:dyDescent="0.25">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c r="AK397" s="96"/>
      <c r="AL397" s="96"/>
      <c r="AM397" s="96"/>
      <c r="AN397" s="96"/>
    </row>
    <row r="398" spans="1:40" x14ac:dyDescent="0.25">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c r="AK398" s="96"/>
      <c r="AL398" s="96"/>
      <c r="AM398" s="96"/>
      <c r="AN398" s="96"/>
    </row>
    <row r="399" spans="1:40" x14ac:dyDescent="0.25">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c r="AK399" s="96"/>
      <c r="AL399" s="96"/>
      <c r="AM399" s="96"/>
      <c r="AN399" s="96"/>
    </row>
    <row r="400" spans="1:40" x14ac:dyDescent="0.25">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c r="AK400" s="96"/>
      <c r="AL400" s="96"/>
      <c r="AM400" s="96"/>
      <c r="AN400" s="96"/>
    </row>
    <row r="401" spans="1:40" x14ac:dyDescent="0.25">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c r="AK401" s="96"/>
      <c r="AL401" s="96"/>
      <c r="AM401" s="96"/>
      <c r="AN401" s="96"/>
    </row>
    <row r="402" spans="1:40" x14ac:dyDescent="0.25">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c r="AK402" s="96"/>
      <c r="AL402" s="96"/>
      <c r="AM402" s="96"/>
      <c r="AN402" s="96"/>
    </row>
    <row r="403" spans="1:40" x14ac:dyDescent="0.25">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c r="AK403" s="96"/>
      <c r="AL403" s="96"/>
      <c r="AM403" s="96"/>
      <c r="AN403" s="96"/>
    </row>
    <row r="404" spans="1:40" x14ac:dyDescent="0.25">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c r="AK404" s="96"/>
      <c r="AL404" s="96"/>
      <c r="AM404" s="96"/>
      <c r="AN404" s="96"/>
    </row>
    <row r="405" spans="1:40" x14ac:dyDescent="0.2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c r="AK405" s="96"/>
      <c r="AL405" s="96"/>
      <c r="AM405" s="96"/>
      <c r="AN405" s="96"/>
    </row>
    <row r="406" spans="1:40" x14ac:dyDescent="0.25">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c r="AK406" s="96"/>
      <c r="AL406" s="96"/>
      <c r="AM406" s="96"/>
      <c r="AN406" s="96"/>
    </row>
    <row r="407" spans="1:40" x14ac:dyDescent="0.25">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c r="AK407" s="96"/>
      <c r="AL407" s="96"/>
      <c r="AM407" s="96"/>
      <c r="AN407" s="96"/>
    </row>
    <row r="408" spans="1:40" x14ac:dyDescent="0.25">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c r="AK408" s="96"/>
      <c r="AL408" s="96"/>
      <c r="AM408" s="96"/>
      <c r="AN408" s="96"/>
    </row>
    <row r="409" spans="1:40" x14ac:dyDescent="0.25">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c r="AK409" s="96"/>
      <c r="AL409" s="96"/>
      <c r="AM409" s="96"/>
      <c r="AN409" s="96"/>
    </row>
    <row r="410" spans="1:40" x14ac:dyDescent="0.25">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c r="AK410" s="96"/>
      <c r="AL410" s="96"/>
      <c r="AM410" s="96"/>
      <c r="AN410" s="96"/>
    </row>
    <row r="411" spans="1:40" x14ac:dyDescent="0.25">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c r="AK411" s="96"/>
      <c r="AL411" s="96"/>
      <c r="AM411" s="96"/>
      <c r="AN411" s="96"/>
    </row>
    <row r="412" spans="1:40" x14ac:dyDescent="0.25">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c r="AK412" s="96"/>
      <c r="AL412" s="96"/>
      <c r="AM412" s="96"/>
      <c r="AN412" s="96"/>
    </row>
    <row r="413" spans="1:40" x14ac:dyDescent="0.25">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c r="AK413" s="96"/>
      <c r="AL413" s="96"/>
      <c r="AM413" s="96"/>
      <c r="AN413" s="96"/>
    </row>
    <row r="414" spans="1:40" x14ac:dyDescent="0.25">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c r="AK414" s="96"/>
      <c r="AL414" s="96"/>
      <c r="AM414" s="96"/>
      <c r="AN414" s="96"/>
    </row>
    <row r="415" spans="1:40" x14ac:dyDescent="0.2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c r="AK415" s="96"/>
      <c r="AL415" s="96"/>
      <c r="AM415" s="96"/>
      <c r="AN415" s="96"/>
    </row>
    <row r="416" spans="1:40" x14ac:dyDescent="0.25">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c r="AK416" s="96"/>
      <c r="AL416" s="96"/>
      <c r="AM416" s="96"/>
      <c r="AN416" s="96"/>
    </row>
    <row r="417" spans="1:40" x14ac:dyDescent="0.25">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c r="AK417" s="96"/>
      <c r="AL417" s="96"/>
      <c r="AM417" s="96"/>
      <c r="AN417" s="96"/>
    </row>
    <row r="418" spans="1:40" x14ac:dyDescent="0.25">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c r="AK418" s="96"/>
      <c r="AL418" s="96"/>
      <c r="AM418" s="96"/>
      <c r="AN418" s="96"/>
    </row>
    <row r="419" spans="1:40" x14ac:dyDescent="0.25">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c r="AK419" s="96"/>
      <c r="AL419" s="96"/>
      <c r="AM419" s="96"/>
      <c r="AN419" s="96"/>
    </row>
    <row r="420" spans="1:40" x14ac:dyDescent="0.25">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c r="AK420" s="96"/>
      <c r="AL420" s="96"/>
      <c r="AM420" s="96"/>
      <c r="AN420" s="96"/>
    </row>
    <row r="421" spans="1:40" x14ac:dyDescent="0.25">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c r="AK421" s="96"/>
      <c r="AL421" s="96"/>
      <c r="AM421" s="96"/>
      <c r="AN421" s="96"/>
    </row>
    <row r="422" spans="1:40" x14ac:dyDescent="0.25">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c r="AK422" s="96"/>
      <c r="AL422" s="96"/>
      <c r="AM422" s="96"/>
      <c r="AN422" s="96"/>
    </row>
    <row r="423" spans="1:40" x14ac:dyDescent="0.25">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c r="AK423" s="96"/>
      <c r="AL423" s="96"/>
      <c r="AM423" s="96"/>
      <c r="AN423" s="96"/>
    </row>
    <row r="424" spans="1:40" x14ac:dyDescent="0.25">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c r="AK424" s="96"/>
      <c r="AL424" s="96"/>
      <c r="AM424" s="96"/>
      <c r="AN424" s="96"/>
    </row>
    <row r="425" spans="1:40" x14ac:dyDescent="0.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c r="AK425" s="96"/>
      <c r="AL425" s="96"/>
      <c r="AM425" s="96"/>
      <c r="AN425" s="96"/>
    </row>
    <row r="426" spans="1:40" x14ac:dyDescent="0.25">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c r="AK426" s="96"/>
      <c r="AL426" s="96"/>
      <c r="AM426" s="96"/>
      <c r="AN426" s="96"/>
    </row>
    <row r="427" spans="1:40" x14ac:dyDescent="0.25">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c r="AK427" s="96"/>
      <c r="AL427" s="96"/>
      <c r="AM427" s="96"/>
      <c r="AN427" s="96"/>
    </row>
    <row r="428" spans="1:40" x14ac:dyDescent="0.25">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c r="AK428" s="96"/>
      <c r="AL428" s="96"/>
      <c r="AM428" s="96"/>
      <c r="AN428" s="96"/>
    </row>
    <row r="429" spans="1:40" x14ac:dyDescent="0.25">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c r="AK429" s="96"/>
      <c r="AL429" s="96"/>
      <c r="AM429" s="96"/>
      <c r="AN429" s="96"/>
    </row>
    <row r="430" spans="1:40" x14ac:dyDescent="0.25">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c r="AK430" s="96"/>
      <c r="AL430" s="96"/>
      <c r="AM430" s="96"/>
      <c r="AN430" s="96"/>
    </row>
    <row r="431" spans="1:40" x14ac:dyDescent="0.25">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c r="AK431" s="96"/>
      <c r="AL431" s="96"/>
      <c r="AM431" s="96"/>
      <c r="AN431" s="96"/>
    </row>
    <row r="432" spans="1:40" x14ac:dyDescent="0.25">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c r="AK432" s="96"/>
      <c r="AL432" s="96"/>
      <c r="AM432" s="96"/>
      <c r="AN432" s="96"/>
    </row>
    <row r="433" spans="1:40" x14ac:dyDescent="0.25">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c r="AK433" s="96"/>
      <c r="AL433" s="96"/>
      <c r="AM433" s="96"/>
      <c r="AN433" s="96"/>
    </row>
    <row r="434" spans="1:40" x14ac:dyDescent="0.25">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c r="AK434" s="96"/>
      <c r="AL434" s="96"/>
      <c r="AM434" s="96"/>
      <c r="AN434" s="96"/>
    </row>
    <row r="435" spans="1:40" x14ac:dyDescent="0.2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c r="AK435" s="96"/>
      <c r="AL435" s="96"/>
      <c r="AM435" s="96"/>
      <c r="AN435" s="96"/>
    </row>
    <row r="436" spans="1:40" x14ac:dyDescent="0.25">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c r="AK436" s="96"/>
      <c r="AL436" s="96"/>
      <c r="AM436" s="96"/>
      <c r="AN436" s="96"/>
    </row>
    <row r="437" spans="1:40" x14ac:dyDescent="0.25">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c r="AL437" s="96"/>
      <c r="AM437" s="96"/>
      <c r="AN437" s="96"/>
    </row>
    <row r="438" spans="1:40" x14ac:dyDescent="0.25">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c r="AL438" s="96"/>
      <c r="AM438" s="96"/>
      <c r="AN438" s="96"/>
    </row>
    <row r="439" spans="1:40" x14ac:dyDescent="0.25">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c r="AK439" s="96"/>
      <c r="AL439" s="96"/>
      <c r="AM439" s="96"/>
      <c r="AN439" s="96"/>
    </row>
    <row r="440" spans="1:40" x14ac:dyDescent="0.25">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c r="AK440" s="96"/>
      <c r="AL440" s="96"/>
      <c r="AM440" s="96"/>
      <c r="AN440" s="96"/>
    </row>
    <row r="441" spans="1:40" x14ac:dyDescent="0.25">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c r="AK441" s="96"/>
      <c r="AL441" s="96"/>
      <c r="AM441" s="96"/>
      <c r="AN441" s="96"/>
    </row>
    <row r="442" spans="1:40" x14ac:dyDescent="0.25">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c r="AK442" s="96"/>
      <c r="AL442" s="96"/>
      <c r="AM442" s="96"/>
      <c r="AN442" s="96"/>
    </row>
    <row r="443" spans="1:40" x14ac:dyDescent="0.25">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c r="AK443" s="96"/>
      <c r="AL443" s="96"/>
      <c r="AM443" s="96"/>
      <c r="AN443" s="96"/>
    </row>
    <row r="444" spans="1:40" x14ac:dyDescent="0.25">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c r="AK444" s="96"/>
      <c r="AL444" s="96"/>
      <c r="AM444" s="96"/>
      <c r="AN444" s="96"/>
    </row>
    <row r="445" spans="1:40" x14ac:dyDescent="0.2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c r="AK445" s="96"/>
      <c r="AL445" s="96"/>
      <c r="AM445" s="96"/>
      <c r="AN445" s="96"/>
    </row>
    <row r="446" spans="1:40" x14ac:dyDescent="0.25">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c r="AK446" s="96"/>
      <c r="AL446" s="96"/>
      <c r="AM446" s="96"/>
      <c r="AN446" s="96"/>
    </row>
    <row r="447" spans="1:40" x14ac:dyDescent="0.25">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c r="AK447" s="96"/>
      <c r="AL447" s="96"/>
      <c r="AM447" s="96"/>
      <c r="AN447" s="96"/>
    </row>
    <row r="448" spans="1:40" x14ac:dyDescent="0.25">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c r="AK448" s="96"/>
      <c r="AL448" s="96"/>
      <c r="AM448" s="96"/>
      <c r="AN448" s="96"/>
    </row>
    <row r="449" spans="1:40" x14ac:dyDescent="0.25">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c r="AK449" s="96"/>
      <c r="AL449" s="96"/>
      <c r="AM449" s="96"/>
      <c r="AN449" s="96"/>
    </row>
    <row r="450" spans="1:40" x14ac:dyDescent="0.25">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c r="AK450" s="96"/>
      <c r="AL450" s="96"/>
      <c r="AM450" s="96"/>
      <c r="AN450" s="96"/>
    </row>
    <row r="451" spans="1:40" x14ac:dyDescent="0.25">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c r="AK451" s="96"/>
      <c r="AL451" s="96"/>
      <c r="AM451" s="96"/>
      <c r="AN451" s="96"/>
    </row>
    <row r="452" spans="1:40" x14ac:dyDescent="0.25">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c r="AK452" s="96"/>
      <c r="AL452" s="96"/>
      <c r="AM452" s="96"/>
      <c r="AN452" s="96"/>
    </row>
    <row r="453" spans="1:40" x14ac:dyDescent="0.25">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c r="AK453" s="96"/>
      <c r="AL453" s="96"/>
      <c r="AM453" s="96"/>
      <c r="AN453" s="96"/>
    </row>
    <row r="454" spans="1:40" x14ac:dyDescent="0.25">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c r="AK454" s="96"/>
      <c r="AL454" s="96"/>
      <c r="AM454" s="96"/>
      <c r="AN454" s="96"/>
    </row>
    <row r="455" spans="1:40" x14ac:dyDescent="0.2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c r="AK455" s="96"/>
      <c r="AL455" s="96"/>
      <c r="AM455" s="96"/>
      <c r="AN455" s="96"/>
    </row>
    <row r="456" spans="1:40" x14ac:dyDescent="0.25">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c r="AK456" s="96"/>
      <c r="AL456" s="96"/>
      <c r="AM456" s="96"/>
      <c r="AN456" s="96"/>
    </row>
    <row r="457" spans="1:40" x14ac:dyDescent="0.25">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c r="AK457" s="96"/>
      <c r="AL457" s="96"/>
      <c r="AM457" s="96"/>
      <c r="AN457" s="96"/>
    </row>
    <row r="458" spans="1:40" x14ac:dyDescent="0.25">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c r="AK458" s="96"/>
      <c r="AL458" s="96"/>
      <c r="AM458" s="96"/>
      <c r="AN458" s="96"/>
    </row>
    <row r="459" spans="1:40" x14ac:dyDescent="0.25">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c r="AK459" s="96"/>
      <c r="AL459" s="96"/>
      <c r="AM459" s="96"/>
      <c r="AN459" s="96"/>
    </row>
    <row r="460" spans="1:40" x14ac:dyDescent="0.25">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c r="AK460" s="96"/>
      <c r="AL460" s="96"/>
      <c r="AM460" s="96"/>
      <c r="AN460" s="96"/>
    </row>
    <row r="461" spans="1:40" x14ac:dyDescent="0.25">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c r="AK461" s="96"/>
      <c r="AL461" s="96"/>
      <c r="AM461" s="96"/>
      <c r="AN461" s="96"/>
    </row>
    <row r="462" spans="1:40" x14ac:dyDescent="0.25">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c r="AK462" s="96"/>
      <c r="AL462" s="96"/>
      <c r="AM462" s="96"/>
      <c r="AN462" s="96"/>
    </row>
    <row r="463" spans="1:40" x14ac:dyDescent="0.25">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c r="AK463" s="96"/>
      <c r="AL463" s="96"/>
      <c r="AM463" s="96"/>
      <c r="AN463" s="96"/>
    </row>
    <row r="464" spans="1:40" x14ac:dyDescent="0.25">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c r="AK464" s="96"/>
      <c r="AL464" s="96"/>
      <c r="AM464" s="96"/>
      <c r="AN464" s="96"/>
    </row>
    <row r="465" spans="1:40" x14ac:dyDescent="0.2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c r="AK465" s="96"/>
      <c r="AL465" s="96"/>
      <c r="AM465" s="96"/>
      <c r="AN465" s="96"/>
    </row>
    <row r="466" spans="1:40" x14ac:dyDescent="0.25">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c r="AK466" s="96"/>
      <c r="AL466" s="96"/>
      <c r="AM466" s="96"/>
      <c r="AN466" s="96"/>
    </row>
    <row r="467" spans="1:40" x14ac:dyDescent="0.25">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c r="AL467" s="96"/>
      <c r="AM467" s="96"/>
      <c r="AN467" s="96"/>
    </row>
    <row r="468" spans="1:40" x14ac:dyDescent="0.25">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c r="AK468" s="96"/>
      <c r="AL468" s="96"/>
      <c r="AM468" s="96"/>
      <c r="AN468" s="96"/>
    </row>
    <row r="469" spans="1:40" x14ac:dyDescent="0.25">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c r="AK469" s="96"/>
      <c r="AL469" s="96"/>
      <c r="AM469" s="96"/>
      <c r="AN469" s="96"/>
    </row>
    <row r="470" spans="1:40" x14ac:dyDescent="0.25">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c r="AK470" s="96"/>
      <c r="AL470" s="96"/>
      <c r="AM470" s="96"/>
      <c r="AN470" s="96"/>
    </row>
    <row r="471" spans="1:40" x14ac:dyDescent="0.25">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c r="AK471" s="96"/>
      <c r="AL471" s="96"/>
      <c r="AM471" s="96"/>
      <c r="AN471" s="96"/>
    </row>
    <row r="472" spans="1:40" x14ac:dyDescent="0.25">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c r="AK472" s="96"/>
      <c r="AL472" s="96"/>
      <c r="AM472" s="96"/>
      <c r="AN472" s="96"/>
    </row>
    <row r="473" spans="1:40" x14ac:dyDescent="0.25">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c r="AK473" s="96"/>
      <c r="AL473" s="96"/>
      <c r="AM473" s="96"/>
      <c r="AN473" s="96"/>
    </row>
    <row r="474" spans="1:40" x14ac:dyDescent="0.25">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c r="AK474" s="96"/>
      <c r="AL474" s="96"/>
      <c r="AM474" s="96"/>
      <c r="AN474" s="96"/>
    </row>
    <row r="475" spans="1:40" x14ac:dyDescent="0.2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c r="AK475" s="96"/>
      <c r="AL475" s="96"/>
      <c r="AM475" s="96"/>
      <c r="AN475" s="96"/>
    </row>
    <row r="476" spans="1:40" x14ac:dyDescent="0.25">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c r="AK476" s="96"/>
      <c r="AL476" s="96"/>
      <c r="AM476" s="96"/>
      <c r="AN476" s="96"/>
    </row>
    <row r="477" spans="1:40" x14ac:dyDescent="0.25">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c r="AK477" s="96"/>
      <c r="AL477" s="96"/>
      <c r="AM477" s="96"/>
      <c r="AN477" s="96"/>
    </row>
    <row r="478" spans="1:40" x14ac:dyDescent="0.25">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c r="AK478" s="96"/>
      <c r="AL478" s="96"/>
      <c r="AM478" s="96"/>
      <c r="AN478" s="96"/>
    </row>
    <row r="479" spans="1:40" x14ac:dyDescent="0.25">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c r="AK479" s="96"/>
      <c r="AL479" s="96"/>
      <c r="AM479" s="96"/>
      <c r="AN479" s="96"/>
    </row>
    <row r="480" spans="1:40" x14ac:dyDescent="0.25">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c r="AL480" s="96"/>
      <c r="AM480" s="96"/>
      <c r="AN480" s="96"/>
    </row>
    <row r="481" spans="1:40" x14ac:dyDescent="0.25">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c r="AK481" s="96"/>
      <c r="AL481" s="96"/>
      <c r="AM481" s="96"/>
      <c r="AN481" s="96"/>
    </row>
    <row r="482" spans="1:40" x14ac:dyDescent="0.25">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c r="AK482" s="96"/>
      <c r="AL482" s="96"/>
      <c r="AM482" s="96"/>
      <c r="AN482" s="96"/>
    </row>
    <row r="483" spans="1:40" x14ac:dyDescent="0.25">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c r="AK483" s="96"/>
      <c r="AL483" s="96"/>
      <c r="AM483" s="96"/>
      <c r="AN483" s="96"/>
    </row>
    <row r="484" spans="1:40" x14ac:dyDescent="0.25">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c r="AK484" s="96"/>
      <c r="AL484" s="96"/>
      <c r="AM484" s="96"/>
      <c r="AN484" s="96"/>
    </row>
    <row r="485" spans="1:40" x14ac:dyDescent="0.2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c r="AL485" s="96"/>
      <c r="AM485" s="96"/>
      <c r="AN485" s="96"/>
    </row>
    <row r="486" spans="1:40" x14ac:dyDescent="0.25">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c r="AL486" s="96"/>
      <c r="AM486" s="96"/>
      <c r="AN486" s="96"/>
    </row>
    <row r="487" spans="1:40" x14ac:dyDescent="0.25">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c r="AK487" s="96"/>
      <c r="AL487" s="96"/>
      <c r="AM487" s="96"/>
      <c r="AN487" s="96"/>
    </row>
    <row r="488" spans="1:40" x14ac:dyDescent="0.25">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c r="AK488" s="96"/>
      <c r="AL488" s="96"/>
      <c r="AM488" s="96"/>
      <c r="AN488" s="96"/>
    </row>
    <row r="489" spans="1:40" x14ac:dyDescent="0.25">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row>
    <row r="490" spans="1:40" x14ac:dyDescent="0.25">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c r="AK490" s="96"/>
      <c r="AL490" s="96"/>
      <c r="AM490" s="96"/>
      <c r="AN490" s="96"/>
    </row>
    <row r="491" spans="1:40" x14ac:dyDescent="0.25">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c r="AK491" s="96"/>
      <c r="AL491" s="96"/>
      <c r="AM491" s="96"/>
      <c r="AN491" s="96"/>
    </row>
    <row r="492" spans="1:40" x14ac:dyDescent="0.25">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c r="AK492" s="96"/>
      <c r="AL492" s="96"/>
      <c r="AM492" s="96"/>
      <c r="AN492" s="96"/>
    </row>
    <row r="493" spans="1:40" x14ac:dyDescent="0.25">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c r="AK493" s="96"/>
      <c r="AL493" s="96"/>
      <c r="AM493" s="96"/>
      <c r="AN493" s="96"/>
    </row>
    <row r="494" spans="1:40" x14ac:dyDescent="0.25">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c r="AK494" s="96"/>
      <c r="AL494" s="96"/>
      <c r="AM494" s="96"/>
      <c r="AN494" s="96"/>
    </row>
    <row r="495" spans="1:40" x14ac:dyDescent="0.2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c r="AK495" s="96"/>
      <c r="AL495" s="96"/>
      <c r="AM495" s="96"/>
      <c r="AN495" s="96"/>
    </row>
    <row r="496" spans="1:40" x14ac:dyDescent="0.25">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c r="AK496" s="96"/>
      <c r="AL496" s="96"/>
      <c r="AM496" s="96"/>
      <c r="AN496" s="96"/>
    </row>
    <row r="497" spans="1:40" x14ac:dyDescent="0.25">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c r="AK497" s="96"/>
      <c r="AL497" s="96"/>
      <c r="AM497" s="96"/>
      <c r="AN497" s="96"/>
    </row>
    <row r="498" spans="1:40" x14ac:dyDescent="0.25">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c r="AK498" s="96"/>
      <c r="AL498" s="96"/>
      <c r="AM498" s="96"/>
      <c r="AN498" s="96"/>
    </row>
    <row r="499" spans="1:40" x14ac:dyDescent="0.25">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c r="AK499" s="96"/>
      <c r="AL499" s="96"/>
      <c r="AM499" s="96"/>
      <c r="AN499" s="96"/>
    </row>
    <row r="500" spans="1:40" x14ac:dyDescent="0.25">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c r="AK500" s="96"/>
      <c r="AL500" s="96"/>
      <c r="AM500" s="96"/>
      <c r="AN500" s="96"/>
    </row>
    <row r="501" spans="1:40" x14ac:dyDescent="0.25">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c r="AL501" s="96"/>
      <c r="AM501" s="96"/>
      <c r="AN501" s="96"/>
    </row>
    <row r="502" spans="1:40" x14ac:dyDescent="0.25">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c r="AL502" s="96"/>
      <c r="AM502" s="96"/>
      <c r="AN502" s="96"/>
    </row>
    <row r="503" spans="1:40" x14ac:dyDescent="0.25">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c r="AK503" s="96"/>
      <c r="AL503" s="96"/>
      <c r="AM503" s="96"/>
      <c r="AN503" s="96"/>
    </row>
    <row r="504" spans="1:40" x14ac:dyDescent="0.25">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c r="AK504" s="96"/>
      <c r="AL504" s="96"/>
      <c r="AM504" s="96"/>
      <c r="AN504" s="96"/>
    </row>
    <row r="505" spans="1:40" x14ac:dyDescent="0.2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c r="AK505" s="96"/>
      <c r="AL505" s="96"/>
      <c r="AM505" s="96"/>
      <c r="AN505" s="96"/>
    </row>
    <row r="506" spans="1:40" x14ac:dyDescent="0.25">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c r="AK506" s="96"/>
      <c r="AL506" s="96"/>
      <c r="AM506" s="96"/>
      <c r="AN506" s="96"/>
    </row>
    <row r="507" spans="1:40" x14ac:dyDescent="0.25">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c r="AK507" s="96"/>
      <c r="AL507" s="96"/>
      <c r="AM507" s="96"/>
      <c r="AN507" s="96"/>
    </row>
    <row r="508" spans="1:40" x14ac:dyDescent="0.25">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c r="AK508" s="96"/>
      <c r="AL508" s="96"/>
      <c r="AM508" s="96"/>
      <c r="AN508" s="96"/>
    </row>
    <row r="509" spans="1:40" x14ac:dyDescent="0.25">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c r="AK509" s="96"/>
      <c r="AL509" s="96"/>
      <c r="AM509" s="96"/>
      <c r="AN509" s="96"/>
    </row>
    <row r="510" spans="1:40" x14ac:dyDescent="0.25">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c r="AK510" s="96"/>
      <c r="AL510" s="96"/>
      <c r="AM510" s="96"/>
      <c r="AN510" s="96"/>
    </row>
    <row r="511" spans="1:40" x14ac:dyDescent="0.25">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c r="AL511" s="96"/>
      <c r="AM511" s="96"/>
      <c r="AN511" s="96"/>
    </row>
    <row r="512" spans="1:40" x14ac:dyDescent="0.25">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c r="AL512" s="96"/>
      <c r="AM512" s="96"/>
      <c r="AN512" s="96"/>
    </row>
    <row r="513" spans="1:40" x14ac:dyDescent="0.25">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c r="AK513" s="96"/>
      <c r="AL513" s="96"/>
      <c r="AM513" s="96"/>
      <c r="AN513" s="96"/>
    </row>
    <row r="514" spans="1:40" x14ac:dyDescent="0.25">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c r="AK514" s="96"/>
      <c r="AL514" s="96"/>
      <c r="AM514" s="96"/>
      <c r="AN514" s="96"/>
    </row>
    <row r="515" spans="1:40" x14ac:dyDescent="0.2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c r="AK515" s="96"/>
      <c r="AL515" s="96"/>
      <c r="AM515" s="96"/>
      <c r="AN515" s="96"/>
    </row>
    <row r="516" spans="1:40" x14ac:dyDescent="0.25">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c r="AK516" s="96"/>
      <c r="AL516" s="96"/>
      <c r="AM516" s="96"/>
      <c r="AN516" s="96"/>
    </row>
    <row r="517" spans="1:40" x14ac:dyDescent="0.25">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c r="AK517" s="96"/>
      <c r="AL517" s="96"/>
      <c r="AM517" s="96"/>
      <c r="AN517" s="96"/>
    </row>
    <row r="518" spans="1:40" x14ac:dyDescent="0.25">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c r="AK518" s="96"/>
      <c r="AL518" s="96"/>
      <c r="AM518" s="96"/>
      <c r="AN518" s="96"/>
    </row>
    <row r="519" spans="1:40" x14ac:dyDescent="0.25">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c r="AK519" s="96"/>
      <c r="AL519" s="96"/>
      <c r="AM519" s="96"/>
      <c r="AN519" s="96"/>
    </row>
    <row r="520" spans="1:40" x14ac:dyDescent="0.25">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c r="AK520" s="96"/>
      <c r="AL520" s="96"/>
      <c r="AM520" s="96"/>
      <c r="AN520" s="96"/>
    </row>
    <row r="521" spans="1:40" x14ac:dyDescent="0.25">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c r="AK521" s="96"/>
      <c r="AL521" s="96"/>
      <c r="AM521" s="96"/>
      <c r="AN521" s="96"/>
    </row>
    <row r="522" spans="1:40" x14ac:dyDescent="0.25">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c r="AK522" s="96"/>
      <c r="AL522" s="96"/>
      <c r="AM522" s="96"/>
      <c r="AN522" s="96"/>
    </row>
    <row r="523" spans="1:40" x14ac:dyDescent="0.25">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c r="AK523" s="96"/>
      <c r="AL523" s="96"/>
      <c r="AM523" s="96"/>
      <c r="AN523" s="96"/>
    </row>
    <row r="524" spans="1:40" x14ac:dyDescent="0.25">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c r="AK524" s="96"/>
      <c r="AL524" s="96"/>
      <c r="AM524" s="96"/>
      <c r="AN524" s="96"/>
    </row>
    <row r="525" spans="1:40" x14ac:dyDescent="0.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c r="AK525" s="96"/>
      <c r="AL525" s="96"/>
      <c r="AM525" s="96"/>
      <c r="AN525" s="96"/>
    </row>
    <row r="526" spans="1:40" x14ac:dyDescent="0.25">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c r="AK526" s="96"/>
      <c r="AL526" s="96"/>
      <c r="AM526" s="96"/>
      <c r="AN526" s="96"/>
    </row>
    <row r="527" spans="1:40" x14ac:dyDescent="0.25">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c r="AK527" s="96"/>
      <c r="AL527" s="96"/>
      <c r="AM527" s="96"/>
      <c r="AN527" s="96"/>
    </row>
    <row r="528" spans="1:40" x14ac:dyDescent="0.25">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c r="AK528" s="96"/>
      <c r="AL528" s="96"/>
      <c r="AM528" s="96"/>
      <c r="AN528" s="96"/>
    </row>
    <row r="529" spans="1:40" x14ac:dyDescent="0.25">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c r="AL529" s="96"/>
      <c r="AM529" s="96"/>
      <c r="AN529" s="96"/>
    </row>
    <row r="530" spans="1:40" x14ac:dyDescent="0.25">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c r="AL530" s="96"/>
      <c r="AM530" s="96"/>
      <c r="AN530" s="96"/>
    </row>
    <row r="531" spans="1:40" x14ac:dyDescent="0.25">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c r="AK531" s="96"/>
      <c r="AL531" s="96"/>
      <c r="AM531" s="96"/>
      <c r="AN531" s="96"/>
    </row>
    <row r="532" spans="1:40" x14ac:dyDescent="0.25">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c r="AK532" s="96"/>
      <c r="AL532" s="96"/>
      <c r="AM532" s="96"/>
      <c r="AN532" s="96"/>
    </row>
    <row r="533" spans="1:40" x14ac:dyDescent="0.25">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c r="AK533" s="96"/>
      <c r="AL533" s="96"/>
      <c r="AM533" s="96"/>
      <c r="AN533" s="96"/>
    </row>
    <row r="534" spans="1:40" x14ac:dyDescent="0.25">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c r="AK534" s="96"/>
      <c r="AL534" s="96"/>
      <c r="AM534" s="96"/>
      <c r="AN534" s="96"/>
    </row>
    <row r="535" spans="1:40" x14ac:dyDescent="0.2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c r="AK535" s="96"/>
      <c r="AL535" s="96"/>
      <c r="AM535" s="96"/>
      <c r="AN535" s="96"/>
    </row>
    <row r="536" spans="1:40" x14ac:dyDescent="0.25">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c r="AK536" s="96"/>
      <c r="AL536" s="96"/>
      <c r="AM536" s="96"/>
      <c r="AN536" s="96"/>
    </row>
    <row r="537" spans="1:40" x14ac:dyDescent="0.25">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c r="AK537" s="96"/>
      <c r="AL537" s="96"/>
      <c r="AM537" s="96"/>
      <c r="AN537" s="96"/>
    </row>
    <row r="538" spans="1:40" x14ac:dyDescent="0.25">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c r="AK538" s="96"/>
      <c r="AL538" s="96"/>
      <c r="AM538" s="96"/>
      <c r="AN538" s="96"/>
    </row>
    <row r="539" spans="1:40" x14ac:dyDescent="0.25">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c r="AL539" s="96"/>
      <c r="AM539" s="96"/>
      <c r="AN539" s="96"/>
    </row>
    <row r="540" spans="1:40" x14ac:dyDescent="0.25">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c r="AL540" s="96"/>
      <c r="AM540" s="96"/>
      <c r="AN540" s="96"/>
    </row>
    <row r="541" spans="1:40" x14ac:dyDescent="0.25">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c r="AK541" s="96"/>
      <c r="AL541" s="96"/>
      <c r="AM541" s="96"/>
      <c r="AN541" s="96"/>
    </row>
    <row r="542" spans="1:40" x14ac:dyDescent="0.25">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c r="AK542" s="96"/>
      <c r="AL542" s="96"/>
      <c r="AM542" s="96"/>
      <c r="AN542" s="96"/>
    </row>
    <row r="543" spans="1:40" x14ac:dyDescent="0.25">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c r="AK543" s="96"/>
      <c r="AL543" s="96"/>
      <c r="AM543" s="96"/>
      <c r="AN543" s="96"/>
    </row>
    <row r="544" spans="1:40" x14ac:dyDescent="0.25">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c r="AK544" s="96"/>
      <c r="AL544" s="96"/>
      <c r="AM544" s="96"/>
      <c r="AN544" s="96"/>
    </row>
    <row r="545" spans="1:40" x14ac:dyDescent="0.2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c r="AK545" s="96"/>
      <c r="AL545" s="96"/>
      <c r="AM545" s="96"/>
      <c r="AN545" s="96"/>
    </row>
    <row r="546" spans="1:40" x14ac:dyDescent="0.25">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c r="AK546" s="96"/>
      <c r="AL546" s="96"/>
      <c r="AM546" s="96"/>
      <c r="AN546" s="96"/>
    </row>
    <row r="547" spans="1:40" x14ac:dyDescent="0.25">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c r="AK547" s="96"/>
      <c r="AL547" s="96"/>
      <c r="AM547" s="96"/>
      <c r="AN547" s="96"/>
    </row>
    <row r="548" spans="1:40" x14ac:dyDescent="0.25">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c r="AK548" s="96"/>
      <c r="AL548" s="96"/>
      <c r="AM548" s="96"/>
      <c r="AN548" s="96"/>
    </row>
    <row r="549" spans="1:40" x14ac:dyDescent="0.25">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c r="AK549" s="96"/>
      <c r="AL549" s="96"/>
      <c r="AM549" s="96"/>
      <c r="AN549" s="96"/>
    </row>
    <row r="550" spans="1:40" x14ac:dyDescent="0.25">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c r="AK550" s="96"/>
      <c r="AL550" s="96"/>
      <c r="AM550" s="96"/>
      <c r="AN550" s="96"/>
    </row>
    <row r="551" spans="1:40" x14ac:dyDescent="0.25">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c r="AK551" s="96"/>
      <c r="AL551" s="96"/>
      <c r="AM551" s="96"/>
      <c r="AN551" s="96"/>
    </row>
    <row r="552" spans="1:40" x14ac:dyDescent="0.25">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c r="AK552" s="96"/>
      <c r="AL552" s="96"/>
      <c r="AM552" s="96"/>
      <c r="AN552" s="96"/>
    </row>
    <row r="553" spans="1:40" x14ac:dyDescent="0.25">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c r="AK553" s="96"/>
      <c r="AL553" s="96"/>
      <c r="AM553" s="96"/>
      <c r="AN553" s="96"/>
    </row>
    <row r="554" spans="1:40" x14ac:dyDescent="0.25">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c r="AK554" s="96"/>
      <c r="AL554" s="96"/>
      <c r="AM554" s="96"/>
      <c r="AN554" s="96"/>
    </row>
    <row r="555" spans="1:40" x14ac:dyDescent="0.2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c r="AL555" s="96"/>
      <c r="AM555" s="96"/>
      <c r="AN555" s="96"/>
    </row>
    <row r="556" spans="1:40" x14ac:dyDescent="0.25">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c r="AL556" s="96"/>
      <c r="AM556" s="96"/>
      <c r="AN556" s="96"/>
    </row>
    <row r="557" spans="1:40" x14ac:dyDescent="0.25">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c r="AK557" s="96"/>
      <c r="AL557" s="96"/>
      <c r="AM557" s="96"/>
      <c r="AN557" s="96"/>
    </row>
    <row r="558" spans="1:40" x14ac:dyDescent="0.25">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c r="AK558" s="96"/>
      <c r="AL558" s="96"/>
      <c r="AM558" s="96"/>
      <c r="AN558" s="96"/>
    </row>
    <row r="559" spans="1:40" x14ac:dyDescent="0.25">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c r="AK559" s="96"/>
      <c r="AL559" s="96"/>
      <c r="AM559" s="96"/>
      <c r="AN559" s="96"/>
    </row>
    <row r="560" spans="1:40" x14ac:dyDescent="0.25">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c r="AK560" s="96"/>
      <c r="AL560" s="96"/>
      <c r="AM560" s="96"/>
      <c r="AN560" s="96"/>
    </row>
    <row r="561" spans="1:40" x14ac:dyDescent="0.25">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c r="AK561" s="96"/>
      <c r="AL561" s="96"/>
      <c r="AM561" s="96"/>
      <c r="AN561" s="96"/>
    </row>
    <row r="562" spans="1:40" x14ac:dyDescent="0.25">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c r="AK562" s="96"/>
      <c r="AL562" s="96"/>
      <c r="AM562" s="96"/>
      <c r="AN562" s="96"/>
    </row>
    <row r="563" spans="1:40" x14ac:dyDescent="0.25">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c r="AK563" s="96"/>
      <c r="AL563" s="96"/>
      <c r="AM563" s="96"/>
      <c r="AN563" s="96"/>
    </row>
    <row r="564" spans="1:40" x14ac:dyDescent="0.25">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c r="AK564" s="96"/>
      <c r="AL564" s="96"/>
      <c r="AM564" s="96"/>
      <c r="AN564" s="96"/>
    </row>
    <row r="565" spans="1:40" x14ac:dyDescent="0.2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c r="AL565" s="96"/>
      <c r="AM565" s="96"/>
      <c r="AN565" s="96"/>
    </row>
    <row r="566" spans="1:40" x14ac:dyDescent="0.25">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c r="AL566" s="96"/>
      <c r="AM566" s="96"/>
      <c r="AN566" s="96"/>
    </row>
    <row r="567" spans="1:40" x14ac:dyDescent="0.25">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c r="AK567" s="96"/>
      <c r="AL567" s="96"/>
      <c r="AM567" s="96"/>
      <c r="AN567" s="96"/>
    </row>
    <row r="568" spans="1:40" x14ac:dyDescent="0.25">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c r="AK568" s="96"/>
      <c r="AL568" s="96"/>
      <c r="AM568" s="96"/>
      <c r="AN568" s="96"/>
    </row>
    <row r="569" spans="1:40" x14ac:dyDescent="0.25">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c r="AK569" s="96"/>
      <c r="AL569" s="96"/>
      <c r="AM569" s="96"/>
      <c r="AN569" s="96"/>
    </row>
    <row r="570" spans="1:40" x14ac:dyDescent="0.25">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c r="AK570" s="96"/>
      <c r="AL570" s="96"/>
      <c r="AM570" s="96"/>
      <c r="AN570" s="96"/>
    </row>
    <row r="571" spans="1:40" x14ac:dyDescent="0.25">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c r="AL571" s="96"/>
      <c r="AM571" s="96"/>
      <c r="AN571" s="96"/>
    </row>
    <row r="572" spans="1:40" x14ac:dyDescent="0.25">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c r="AL572" s="96"/>
      <c r="AM572" s="96"/>
      <c r="AN572" s="96"/>
    </row>
    <row r="573" spans="1:40" x14ac:dyDescent="0.25">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c r="AK573" s="96"/>
      <c r="AL573" s="96"/>
      <c r="AM573" s="96"/>
      <c r="AN573" s="96"/>
    </row>
    <row r="574" spans="1:40" x14ac:dyDescent="0.25">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c r="AK574" s="96"/>
      <c r="AL574" s="96"/>
      <c r="AM574" s="96"/>
      <c r="AN574" s="96"/>
    </row>
    <row r="575" spans="1:40" x14ac:dyDescent="0.2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c r="AK575" s="96"/>
      <c r="AL575" s="96"/>
      <c r="AM575" s="96"/>
      <c r="AN575" s="96"/>
    </row>
    <row r="576" spans="1:40" x14ac:dyDescent="0.25">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c r="AK576" s="96"/>
      <c r="AL576" s="96"/>
      <c r="AM576" s="96"/>
      <c r="AN576" s="96"/>
    </row>
    <row r="577" spans="1:40" x14ac:dyDescent="0.25">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c r="AK577" s="96"/>
      <c r="AL577" s="96"/>
      <c r="AM577" s="96"/>
      <c r="AN577" s="96"/>
    </row>
    <row r="578" spans="1:40" x14ac:dyDescent="0.25">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c r="AK578" s="96"/>
      <c r="AL578" s="96"/>
      <c r="AM578" s="96"/>
      <c r="AN578" s="96"/>
    </row>
    <row r="579" spans="1:40" x14ac:dyDescent="0.25">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c r="AK579" s="96"/>
      <c r="AL579" s="96"/>
      <c r="AM579" s="96"/>
      <c r="AN579" s="96"/>
    </row>
    <row r="580" spans="1:40" x14ac:dyDescent="0.25">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c r="AK580" s="96"/>
      <c r="AL580" s="96"/>
      <c r="AM580" s="96"/>
      <c r="AN580" s="96"/>
    </row>
    <row r="581" spans="1:40" x14ac:dyDescent="0.25">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c r="AK581" s="96"/>
      <c r="AL581" s="96"/>
      <c r="AM581" s="96"/>
      <c r="AN581" s="96"/>
    </row>
    <row r="582" spans="1:40" x14ac:dyDescent="0.25">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c r="AK582" s="96"/>
      <c r="AL582" s="96"/>
      <c r="AM582" s="96"/>
      <c r="AN582" s="96"/>
    </row>
    <row r="583" spans="1:40" x14ac:dyDescent="0.25">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c r="AK583" s="96"/>
      <c r="AL583" s="96"/>
      <c r="AM583" s="96"/>
      <c r="AN583" s="96"/>
    </row>
    <row r="584" spans="1:40" x14ac:dyDescent="0.25">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c r="AK584" s="96"/>
      <c r="AL584" s="96"/>
      <c r="AM584" s="96"/>
      <c r="AN584" s="96"/>
    </row>
    <row r="585" spans="1:40" x14ac:dyDescent="0.2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c r="AK585" s="96"/>
      <c r="AL585" s="96"/>
      <c r="AM585" s="96"/>
      <c r="AN585" s="96"/>
    </row>
    <row r="586" spans="1:40" x14ac:dyDescent="0.25">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c r="AK586" s="96"/>
      <c r="AL586" s="96"/>
      <c r="AM586" s="96"/>
      <c r="AN586" s="96"/>
    </row>
    <row r="587" spans="1:40" x14ac:dyDescent="0.25">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c r="AK587" s="96"/>
      <c r="AL587" s="96"/>
      <c r="AM587" s="96"/>
      <c r="AN587" s="96"/>
    </row>
    <row r="588" spans="1:40" x14ac:dyDescent="0.25">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c r="AK588" s="96"/>
      <c r="AL588" s="96"/>
      <c r="AM588" s="96"/>
      <c r="AN588" s="96"/>
    </row>
    <row r="589" spans="1:40" x14ac:dyDescent="0.25">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c r="AK589" s="96"/>
      <c r="AL589" s="96"/>
      <c r="AM589" s="96"/>
      <c r="AN589" s="96"/>
    </row>
    <row r="590" spans="1:40" x14ac:dyDescent="0.25">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c r="AK590" s="96"/>
      <c r="AL590" s="96"/>
      <c r="AM590" s="96"/>
      <c r="AN590" s="96"/>
    </row>
    <row r="591" spans="1:40" x14ac:dyDescent="0.25">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c r="AK591" s="96"/>
      <c r="AL591" s="96"/>
      <c r="AM591" s="96"/>
      <c r="AN591" s="96"/>
    </row>
    <row r="592" spans="1:40" x14ac:dyDescent="0.25">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c r="AK592" s="96"/>
      <c r="AL592" s="96"/>
      <c r="AM592" s="96"/>
      <c r="AN592" s="96"/>
    </row>
    <row r="593" spans="1:40" x14ac:dyDescent="0.25">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c r="AL593" s="96"/>
      <c r="AM593" s="96"/>
      <c r="AN593" s="96"/>
    </row>
    <row r="594" spans="1:40" x14ac:dyDescent="0.25">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c r="AL594" s="96"/>
      <c r="AM594" s="96"/>
      <c r="AN594" s="96"/>
    </row>
    <row r="595" spans="1:40" x14ac:dyDescent="0.2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c r="AK595" s="96"/>
      <c r="AL595" s="96"/>
      <c r="AM595" s="96"/>
      <c r="AN595" s="96"/>
    </row>
    <row r="596" spans="1:40" x14ac:dyDescent="0.25">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c r="AK596" s="96"/>
      <c r="AL596" s="96"/>
      <c r="AM596" s="96"/>
      <c r="AN596" s="96"/>
    </row>
    <row r="597" spans="1:40" x14ac:dyDescent="0.25">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c r="AK597" s="96"/>
      <c r="AL597" s="96"/>
      <c r="AM597" s="96"/>
      <c r="AN597" s="96"/>
    </row>
    <row r="598" spans="1:40" x14ac:dyDescent="0.25">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c r="AK598" s="96"/>
      <c r="AL598" s="96"/>
      <c r="AM598" s="96"/>
      <c r="AN598" s="96"/>
    </row>
    <row r="599" spans="1:40" x14ac:dyDescent="0.25">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c r="AK599" s="96"/>
      <c r="AL599" s="96"/>
      <c r="AM599" s="96"/>
      <c r="AN599" s="96"/>
    </row>
    <row r="600" spans="1:40" x14ac:dyDescent="0.25">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c r="AK600" s="96"/>
      <c r="AL600" s="96"/>
      <c r="AM600" s="96"/>
      <c r="AN600" s="96"/>
    </row>
    <row r="601" spans="1:40" x14ac:dyDescent="0.25">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c r="AK601" s="96"/>
      <c r="AL601" s="96"/>
      <c r="AM601" s="96"/>
      <c r="AN601" s="96"/>
    </row>
    <row r="602" spans="1:40" x14ac:dyDescent="0.25">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c r="AK602" s="96"/>
      <c r="AL602" s="96"/>
      <c r="AM602" s="96"/>
      <c r="AN602" s="96"/>
    </row>
    <row r="603" spans="1:40" x14ac:dyDescent="0.25">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c r="AK603" s="96"/>
      <c r="AL603" s="96"/>
      <c r="AM603" s="96"/>
      <c r="AN603" s="96"/>
    </row>
    <row r="604" spans="1:40" x14ac:dyDescent="0.25">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c r="AK604" s="96"/>
      <c r="AL604" s="96"/>
      <c r="AM604" s="96"/>
      <c r="AN604" s="96"/>
    </row>
    <row r="605" spans="1:40" x14ac:dyDescent="0.2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c r="AK605" s="96"/>
      <c r="AL605" s="96"/>
      <c r="AM605" s="96"/>
      <c r="AN605" s="96"/>
    </row>
    <row r="606" spans="1:40" x14ac:dyDescent="0.25">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c r="AK606" s="96"/>
      <c r="AL606" s="96"/>
      <c r="AM606" s="96"/>
      <c r="AN606" s="96"/>
    </row>
    <row r="607" spans="1:40" x14ac:dyDescent="0.25">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c r="AK607" s="96"/>
      <c r="AL607" s="96"/>
      <c r="AM607" s="96"/>
      <c r="AN607" s="96"/>
    </row>
    <row r="608" spans="1:40" x14ac:dyDescent="0.25">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c r="AK608" s="96"/>
      <c r="AL608" s="96"/>
      <c r="AM608" s="96"/>
      <c r="AN608" s="96"/>
    </row>
    <row r="609" spans="1:40" x14ac:dyDescent="0.25">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c r="AK609" s="96"/>
      <c r="AL609" s="96"/>
      <c r="AM609" s="96"/>
      <c r="AN609" s="96"/>
    </row>
    <row r="610" spans="1:40" x14ac:dyDescent="0.25">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c r="AL610" s="96"/>
      <c r="AM610" s="96"/>
      <c r="AN610" s="96"/>
    </row>
    <row r="611" spans="1:40" x14ac:dyDescent="0.25">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c r="AK611" s="96"/>
      <c r="AL611" s="96"/>
      <c r="AM611" s="96"/>
      <c r="AN611" s="96"/>
    </row>
    <row r="612" spans="1:40" x14ac:dyDescent="0.25">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c r="AK612" s="96"/>
      <c r="AL612" s="96"/>
      <c r="AM612" s="96"/>
      <c r="AN612" s="96"/>
    </row>
    <row r="613" spans="1:40" x14ac:dyDescent="0.25">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c r="AK613" s="96"/>
      <c r="AL613" s="96"/>
      <c r="AM613" s="96"/>
      <c r="AN613" s="96"/>
    </row>
    <row r="614" spans="1:40" x14ac:dyDescent="0.25">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c r="AK614" s="96"/>
      <c r="AL614" s="96"/>
      <c r="AM614" s="96"/>
      <c r="AN614" s="96"/>
    </row>
    <row r="615" spans="1:40" x14ac:dyDescent="0.2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c r="AK615" s="96"/>
      <c r="AL615" s="96"/>
      <c r="AM615" s="96"/>
      <c r="AN615" s="96"/>
    </row>
    <row r="616" spans="1:40" x14ac:dyDescent="0.25">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c r="AK616" s="96"/>
      <c r="AL616" s="96"/>
      <c r="AM616" s="96"/>
      <c r="AN616" s="96"/>
    </row>
    <row r="617" spans="1:40" x14ac:dyDescent="0.25">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c r="AK617" s="96"/>
      <c r="AL617" s="96"/>
      <c r="AM617" s="96"/>
      <c r="AN617" s="96"/>
    </row>
    <row r="618" spans="1:40" x14ac:dyDescent="0.25">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c r="AK618" s="96"/>
      <c r="AL618" s="96"/>
      <c r="AM618" s="96"/>
      <c r="AN618" s="96"/>
    </row>
    <row r="619" spans="1:40" x14ac:dyDescent="0.25">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c r="AK619" s="96"/>
      <c r="AL619" s="96"/>
      <c r="AM619" s="96"/>
      <c r="AN619" s="96"/>
    </row>
    <row r="620" spans="1:40" x14ac:dyDescent="0.25">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c r="AK620" s="96"/>
      <c r="AL620" s="96"/>
      <c r="AM620" s="96"/>
      <c r="AN620" s="96"/>
    </row>
    <row r="621" spans="1:40" x14ac:dyDescent="0.25">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c r="AK621" s="96"/>
      <c r="AL621" s="96"/>
      <c r="AM621" s="96"/>
      <c r="AN621" s="96"/>
    </row>
    <row r="622" spans="1:40" x14ac:dyDescent="0.25">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c r="AK622" s="96"/>
      <c r="AL622" s="96"/>
      <c r="AM622" s="96"/>
      <c r="AN622" s="96"/>
    </row>
    <row r="623" spans="1:40" x14ac:dyDescent="0.25">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c r="AK623" s="96"/>
      <c r="AL623" s="96"/>
      <c r="AM623" s="96"/>
      <c r="AN623" s="96"/>
    </row>
    <row r="624" spans="1:40" x14ac:dyDescent="0.25">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c r="AK624" s="96"/>
      <c r="AL624" s="96"/>
      <c r="AM624" s="96"/>
      <c r="AN624" s="96"/>
    </row>
    <row r="625" spans="1:40" x14ac:dyDescent="0.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c r="AL625" s="96"/>
      <c r="AM625" s="96"/>
      <c r="AN625" s="96"/>
    </row>
    <row r="626" spans="1:40" x14ac:dyDescent="0.25">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c r="AK626" s="96"/>
      <c r="AL626" s="96"/>
      <c r="AM626" s="96"/>
      <c r="AN626" s="96"/>
    </row>
    <row r="627" spans="1:40" x14ac:dyDescent="0.25">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c r="AK627" s="96"/>
      <c r="AL627" s="96"/>
      <c r="AM627" s="96"/>
      <c r="AN627" s="96"/>
    </row>
    <row r="628" spans="1:40" x14ac:dyDescent="0.25">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c r="AK628" s="96"/>
      <c r="AL628" s="96"/>
      <c r="AM628" s="96"/>
      <c r="AN628" s="96"/>
    </row>
    <row r="629" spans="1:40" x14ac:dyDescent="0.25">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c r="AK629" s="96"/>
      <c r="AL629" s="96"/>
      <c r="AM629" s="96"/>
      <c r="AN629" s="96"/>
    </row>
    <row r="630" spans="1:40" x14ac:dyDescent="0.25">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c r="AK630" s="96"/>
      <c r="AL630" s="96"/>
      <c r="AM630" s="96"/>
      <c r="AN630" s="96"/>
    </row>
    <row r="631" spans="1:40" x14ac:dyDescent="0.25">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c r="AK631" s="96"/>
      <c r="AL631" s="96"/>
      <c r="AM631" s="96"/>
      <c r="AN631" s="96"/>
    </row>
    <row r="632" spans="1:40" x14ac:dyDescent="0.25">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c r="AK632" s="96"/>
      <c r="AL632" s="96"/>
      <c r="AM632" s="96"/>
      <c r="AN632" s="96"/>
    </row>
    <row r="633" spans="1:40" x14ac:dyDescent="0.25">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c r="AK633" s="96"/>
      <c r="AL633" s="96"/>
      <c r="AM633" s="96"/>
      <c r="AN633" s="96"/>
    </row>
    <row r="634" spans="1:40" x14ac:dyDescent="0.25">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c r="AK634" s="96"/>
      <c r="AL634" s="96"/>
      <c r="AM634" s="96"/>
      <c r="AN634" s="96"/>
    </row>
    <row r="635" spans="1:40" x14ac:dyDescent="0.2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c r="AK635" s="96"/>
      <c r="AL635" s="96"/>
      <c r="AM635" s="96"/>
      <c r="AN635" s="96"/>
    </row>
    <row r="636" spans="1:40" x14ac:dyDescent="0.25">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c r="AK636" s="96"/>
      <c r="AL636" s="96"/>
      <c r="AM636" s="96"/>
      <c r="AN636" s="96"/>
    </row>
    <row r="637" spans="1:40" x14ac:dyDescent="0.25">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c r="AK637" s="96"/>
      <c r="AL637" s="96"/>
      <c r="AM637" s="96"/>
      <c r="AN637" s="96"/>
    </row>
    <row r="638" spans="1:40" x14ac:dyDescent="0.25">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c r="AK638" s="96"/>
      <c r="AL638" s="96"/>
      <c r="AM638" s="96"/>
      <c r="AN638" s="96"/>
    </row>
    <row r="639" spans="1:40" x14ac:dyDescent="0.25">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c r="AK639" s="96"/>
      <c r="AL639" s="96"/>
      <c r="AM639" s="96"/>
      <c r="AN639" s="96"/>
    </row>
    <row r="640" spans="1:40" x14ac:dyDescent="0.25">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c r="AK640" s="96"/>
      <c r="AL640" s="96"/>
      <c r="AM640" s="96"/>
      <c r="AN640" s="96"/>
    </row>
    <row r="641" spans="1:40" x14ac:dyDescent="0.25">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c r="AK641" s="96"/>
      <c r="AL641" s="96"/>
      <c r="AM641" s="96"/>
      <c r="AN641" s="96"/>
    </row>
    <row r="642" spans="1:40" x14ac:dyDescent="0.25">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c r="AK642" s="96"/>
      <c r="AL642" s="96"/>
      <c r="AM642" s="96"/>
      <c r="AN642" s="96"/>
    </row>
    <row r="643" spans="1:40" x14ac:dyDescent="0.25">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c r="AK643" s="96"/>
      <c r="AL643" s="96"/>
      <c r="AM643" s="96"/>
      <c r="AN643" s="96"/>
    </row>
    <row r="644" spans="1:40" x14ac:dyDescent="0.25">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c r="AK644" s="96"/>
      <c r="AL644" s="96"/>
      <c r="AM644" s="96"/>
      <c r="AN644" s="96"/>
    </row>
    <row r="645" spans="1:40" x14ac:dyDescent="0.2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c r="AK645" s="96"/>
      <c r="AL645" s="96"/>
      <c r="AM645" s="96"/>
      <c r="AN645" s="96"/>
    </row>
    <row r="646" spans="1:40" x14ac:dyDescent="0.25">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c r="AK646" s="96"/>
      <c r="AL646" s="96"/>
      <c r="AM646" s="96"/>
      <c r="AN646" s="96"/>
    </row>
    <row r="647" spans="1:40" x14ac:dyDescent="0.25">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c r="AK647" s="96"/>
      <c r="AL647" s="96"/>
      <c r="AM647" s="96"/>
      <c r="AN647" s="96"/>
    </row>
    <row r="648" spans="1:40" x14ac:dyDescent="0.25">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c r="AK648" s="96"/>
      <c r="AL648" s="96"/>
      <c r="AM648" s="96"/>
      <c r="AN648" s="96"/>
    </row>
    <row r="649" spans="1:40" x14ac:dyDescent="0.25">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c r="AK649" s="96"/>
      <c r="AL649" s="96"/>
      <c r="AM649" s="96"/>
      <c r="AN649" s="96"/>
    </row>
    <row r="650" spans="1:40" x14ac:dyDescent="0.25">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c r="AK650" s="96"/>
      <c r="AL650" s="96"/>
      <c r="AM650" s="96"/>
      <c r="AN650" s="96"/>
    </row>
    <row r="651" spans="1:40" x14ac:dyDescent="0.25">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c r="AK651" s="96"/>
      <c r="AL651" s="96"/>
      <c r="AM651" s="96"/>
      <c r="AN651" s="96"/>
    </row>
    <row r="652" spans="1:40" x14ac:dyDescent="0.25">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c r="AK652" s="96"/>
      <c r="AL652" s="96"/>
      <c r="AM652" s="96"/>
      <c r="AN652" s="96"/>
    </row>
    <row r="653" spans="1:40" x14ac:dyDescent="0.25">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c r="AK653" s="96"/>
      <c r="AL653" s="96"/>
      <c r="AM653" s="96"/>
      <c r="AN653" s="96"/>
    </row>
    <row r="654" spans="1:40" x14ac:dyDescent="0.25">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c r="AK654" s="96"/>
      <c r="AL654" s="96"/>
      <c r="AM654" s="96"/>
      <c r="AN654" s="96"/>
    </row>
    <row r="655" spans="1:40" x14ac:dyDescent="0.2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c r="AK655" s="96"/>
      <c r="AL655" s="96"/>
      <c r="AM655" s="96"/>
      <c r="AN655" s="96"/>
    </row>
    <row r="656" spans="1:40" x14ac:dyDescent="0.25">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c r="AK656" s="96"/>
      <c r="AL656" s="96"/>
      <c r="AM656" s="96"/>
      <c r="AN656" s="96"/>
    </row>
    <row r="657" spans="1:40" x14ac:dyDescent="0.25">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c r="AK657" s="96"/>
      <c r="AL657" s="96"/>
      <c r="AM657" s="96"/>
      <c r="AN657" s="96"/>
    </row>
    <row r="658" spans="1:40" x14ac:dyDescent="0.25">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c r="AK658" s="96"/>
      <c r="AL658" s="96"/>
      <c r="AM658" s="96"/>
      <c r="AN658" s="96"/>
    </row>
    <row r="659" spans="1:40" x14ac:dyDescent="0.25">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c r="AK659" s="96"/>
      <c r="AL659" s="96"/>
      <c r="AM659" s="96"/>
      <c r="AN659" s="96"/>
    </row>
    <row r="660" spans="1:40" x14ac:dyDescent="0.25">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c r="AK660" s="96"/>
      <c r="AL660" s="96"/>
      <c r="AM660" s="96"/>
      <c r="AN660" s="96"/>
    </row>
    <row r="661" spans="1:40" x14ac:dyDescent="0.25">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c r="AK661" s="96"/>
      <c r="AL661" s="96"/>
      <c r="AM661" s="96"/>
      <c r="AN661" s="96"/>
    </row>
    <row r="662" spans="1:40" x14ac:dyDescent="0.25">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c r="AK662" s="96"/>
      <c r="AL662" s="96"/>
      <c r="AM662" s="96"/>
      <c r="AN662" s="96"/>
    </row>
    <row r="663" spans="1:40" x14ac:dyDescent="0.25">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c r="AK663" s="96"/>
      <c r="AL663" s="96"/>
      <c r="AM663" s="96"/>
      <c r="AN663" s="96"/>
    </row>
    <row r="664" spans="1:40" x14ac:dyDescent="0.25">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c r="AK664" s="96"/>
      <c r="AL664" s="96"/>
      <c r="AM664" s="96"/>
      <c r="AN664" s="96"/>
    </row>
    <row r="665" spans="1:40" x14ac:dyDescent="0.2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c r="AK665" s="96"/>
      <c r="AL665" s="96"/>
      <c r="AM665" s="96"/>
      <c r="AN665" s="96"/>
    </row>
    <row r="666" spans="1:40" x14ac:dyDescent="0.25">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c r="AK666" s="97"/>
      <c r="AL666" s="97"/>
      <c r="AM666" s="97"/>
      <c r="AN666" s="97"/>
    </row>
  </sheetData>
  <mergeCells count="1">
    <mergeCell ref="F10: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0F75-F54A-47FB-B673-099F89DA4A96}">
  <dimension ref="A3:K79"/>
  <sheetViews>
    <sheetView topLeftCell="A4" zoomScale="90" zoomScaleNormal="90" workbookViewId="0">
      <selection activeCell="C67" sqref="C67"/>
    </sheetView>
  </sheetViews>
  <sheetFormatPr baseColWidth="10" defaultRowHeight="15" x14ac:dyDescent="0.25"/>
  <cols>
    <col min="2" max="2" width="8.140625" customWidth="1"/>
    <col min="3" max="3" width="13" customWidth="1"/>
    <col min="7" max="7" width="14" customWidth="1"/>
    <col min="8" max="8" width="15.85546875" customWidth="1"/>
    <col min="9" max="9" width="15.28515625" customWidth="1"/>
  </cols>
  <sheetData>
    <row r="3" spans="1:11" x14ac:dyDescent="0.25">
      <c r="E3" s="126" t="s">
        <v>8</v>
      </c>
      <c r="F3" s="126"/>
      <c r="G3" s="126"/>
      <c r="H3" s="126"/>
    </row>
    <row r="4" spans="1:11" x14ac:dyDescent="0.25">
      <c r="E4" s="122" t="s">
        <v>7</v>
      </c>
      <c r="F4" s="122"/>
      <c r="G4" s="122"/>
      <c r="H4" s="122"/>
    </row>
    <row r="5" spans="1:11" x14ac:dyDescent="0.25">
      <c r="E5" s="122" t="s">
        <v>0</v>
      </c>
      <c r="F5" s="122"/>
      <c r="G5" s="122"/>
      <c r="H5" s="122"/>
    </row>
    <row r="8" spans="1:11" x14ac:dyDescent="0.25">
      <c r="A8" s="118" t="s">
        <v>10</v>
      </c>
      <c r="B8" s="118"/>
      <c r="C8" s="118"/>
    </row>
    <row r="9" spans="1:11" ht="15.75" thickBot="1" x14ac:dyDescent="0.3">
      <c r="A9" s="118" t="s">
        <v>9</v>
      </c>
      <c r="B9" s="118"/>
    </row>
    <row r="10" spans="1:11" ht="15.75" thickBot="1" x14ac:dyDescent="0.3">
      <c r="H10" s="124" t="s">
        <v>13</v>
      </c>
      <c r="I10" s="129"/>
      <c r="J10" s="130" t="s">
        <v>16</v>
      </c>
      <c r="K10" s="132" t="s">
        <v>17</v>
      </c>
    </row>
    <row r="11" spans="1:11" x14ac:dyDescent="0.25">
      <c r="B11" s="14" t="s">
        <v>11</v>
      </c>
      <c r="C11" s="134" t="s">
        <v>12</v>
      </c>
      <c r="D11" s="135"/>
      <c r="E11" s="135"/>
      <c r="F11" s="135"/>
      <c r="G11" s="136"/>
      <c r="H11" s="15" t="s">
        <v>14</v>
      </c>
      <c r="I11" s="16" t="s">
        <v>15</v>
      </c>
      <c r="J11" s="131"/>
      <c r="K11" s="133"/>
    </row>
    <row r="12" spans="1:11" x14ac:dyDescent="0.25">
      <c r="B12" s="17">
        <v>1</v>
      </c>
      <c r="C12" s="137" t="s">
        <v>18</v>
      </c>
      <c r="D12" s="137"/>
      <c r="E12" s="137"/>
      <c r="F12" s="137"/>
      <c r="G12" s="137"/>
      <c r="H12" s="18">
        <v>100000</v>
      </c>
      <c r="I12" s="17"/>
      <c r="J12" s="17"/>
      <c r="K12" s="17"/>
    </row>
    <row r="13" spans="1:11" x14ac:dyDescent="0.25">
      <c r="B13" s="17">
        <v>2</v>
      </c>
      <c r="C13" s="127" t="s">
        <v>19</v>
      </c>
      <c r="D13" s="127"/>
      <c r="E13" s="127"/>
      <c r="F13" s="127"/>
      <c r="G13" s="128"/>
      <c r="H13" s="21">
        <v>500000</v>
      </c>
      <c r="I13" s="17"/>
      <c r="J13" s="17"/>
      <c r="K13" s="17"/>
    </row>
    <row r="14" spans="1:11" x14ac:dyDescent="0.25">
      <c r="B14" s="17">
        <v>3</v>
      </c>
      <c r="C14" s="127" t="s">
        <v>20</v>
      </c>
      <c r="D14" s="127"/>
      <c r="E14" s="127"/>
      <c r="F14" s="127"/>
      <c r="G14" s="128"/>
      <c r="H14" s="21">
        <v>160000</v>
      </c>
      <c r="I14" s="17"/>
      <c r="J14" s="17"/>
      <c r="K14" s="17"/>
    </row>
    <row r="15" spans="1:11" x14ac:dyDescent="0.25">
      <c r="B15" s="17">
        <v>4</v>
      </c>
      <c r="C15" s="127" t="s">
        <v>21</v>
      </c>
      <c r="D15" s="127"/>
      <c r="E15" s="127"/>
      <c r="F15" s="127"/>
      <c r="G15" s="128"/>
      <c r="H15" s="21">
        <v>30000</v>
      </c>
      <c r="I15" s="17"/>
      <c r="J15" s="17"/>
      <c r="K15" s="17"/>
    </row>
    <row r="16" spans="1:11" x14ac:dyDescent="0.25">
      <c r="B16" s="17">
        <v>5</v>
      </c>
      <c r="C16" s="127" t="s">
        <v>22</v>
      </c>
      <c r="D16" s="127"/>
      <c r="E16" s="127"/>
      <c r="F16" s="127"/>
      <c r="G16" s="128"/>
      <c r="H16" s="21">
        <v>220000</v>
      </c>
      <c r="I16" s="17"/>
      <c r="J16" s="17"/>
      <c r="K16" s="17"/>
    </row>
    <row r="17" spans="2:11" x14ac:dyDescent="0.25">
      <c r="B17" s="17">
        <v>6</v>
      </c>
      <c r="C17" s="127" t="s">
        <v>23</v>
      </c>
      <c r="D17" s="127"/>
      <c r="E17" s="127"/>
      <c r="F17" s="127"/>
      <c r="G17" s="128"/>
      <c r="H17" s="21">
        <v>200000</v>
      </c>
      <c r="I17" s="17"/>
      <c r="J17" s="17"/>
      <c r="K17" s="17">
        <v>1.6090599999999999</v>
      </c>
    </row>
    <row r="18" spans="2:11" x14ac:dyDescent="0.25">
      <c r="B18" s="17">
        <v>7</v>
      </c>
      <c r="C18" s="127" t="s">
        <v>24</v>
      </c>
      <c r="D18" s="127"/>
      <c r="E18" s="127"/>
      <c r="F18" s="127"/>
      <c r="G18" s="128"/>
      <c r="H18" s="21">
        <v>4500000</v>
      </c>
      <c r="I18" s="17"/>
      <c r="J18" s="17"/>
      <c r="K18" s="17">
        <v>1.6090599999999999</v>
      </c>
    </row>
    <row r="19" spans="2:11" x14ac:dyDescent="0.25">
      <c r="B19" s="17">
        <v>8</v>
      </c>
      <c r="C19" s="127" t="s">
        <v>25</v>
      </c>
      <c r="D19" s="127"/>
      <c r="E19" s="127"/>
      <c r="F19" s="127"/>
      <c r="G19" s="128"/>
      <c r="H19" s="21">
        <v>90000</v>
      </c>
      <c r="I19" s="17"/>
      <c r="J19" s="17"/>
      <c r="K19" s="17">
        <v>1.6090599999999999</v>
      </c>
    </row>
    <row r="20" spans="2:11" x14ac:dyDescent="0.25">
      <c r="B20" s="17">
        <v>9</v>
      </c>
      <c r="C20" s="127" t="s">
        <v>26</v>
      </c>
      <c r="D20" s="127"/>
      <c r="E20" s="127"/>
      <c r="F20" s="127"/>
      <c r="G20" s="128"/>
      <c r="H20" s="21">
        <v>70000</v>
      </c>
      <c r="I20" s="17"/>
      <c r="J20" s="22">
        <v>7</v>
      </c>
      <c r="K20" s="17"/>
    </row>
    <row r="21" spans="2:11" x14ac:dyDescent="0.25">
      <c r="B21" s="17">
        <v>10</v>
      </c>
      <c r="C21" s="127" t="s">
        <v>27</v>
      </c>
      <c r="D21" s="127"/>
      <c r="E21" s="127"/>
      <c r="F21" s="127"/>
      <c r="G21" s="128"/>
      <c r="H21" s="19"/>
      <c r="I21" s="18">
        <v>30000</v>
      </c>
      <c r="J21" s="17"/>
      <c r="K21" s="17"/>
    </row>
    <row r="22" spans="2:11" x14ac:dyDescent="0.25">
      <c r="B22" s="17">
        <v>11</v>
      </c>
      <c r="C22" s="127" t="s">
        <v>28</v>
      </c>
      <c r="D22" s="127"/>
      <c r="E22" s="127"/>
      <c r="F22" s="127"/>
      <c r="G22" s="128"/>
      <c r="H22" s="19"/>
      <c r="I22" s="18">
        <v>50000</v>
      </c>
      <c r="J22" s="17"/>
      <c r="K22" s="17"/>
    </row>
    <row r="23" spans="2:11" x14ac:dyDescent="0.25">
      <c r="B23" s="17">
        <v>12</v>
      </c>
      <c r="C23" s="127" t="s">
        <v>29</v>
      </c>
      <c r="D23" s="127"/>
      <c r="E23" s="127"/>
      <c r="F23" s="127"/>
      <c r="G23" s="128"/>
      <c r="H23" s="19"/>
      <c r="I23" s="18">
        <v>15000</v>
      </c>
      <c r="J23" s="17"/>
      <c r="K23" s="17"/>
    </row>
    <row r="24" spans="2:11" x14ac:dyDescent="0.25">
      <c r="B24" s="17">
        <v>13</v>
      </c>
      <c r="C24" s="127" t="s">
        <v>31</v>
      </c>
      <c r="D24" s="127"/>
      <c r="E24" s="127"/>
      <c r="F24" s="127"/>
      <c r="G24" s="128"/>
      <c r="H24" s="19"/>
      <c r="I24" s="18">
        <v>7500</v>
      </c>
      <c r="J24" s="17"/>
      <c r="K24" s="17"/>
    </row>
    <row r="25" spans="2:11" x14ac:dyDescent="0.25">
      <c r="B25" s="17">
        <v>14</v>
      </c>
      <c r="C25" s="127" t="s">
        <v>32</v>
      </c>
      <c r="D25" s="127"/>
      <c r="E25" s="127"/>
      <c r="F25" s="127"/>
      <c r="G25" s="128"/>
      <c r="H25" s="19"/>
      <c r="I25" s="18">
        <v>9800</v>
      </c>
      <c r="J25" s="17"/>
      <c r="K25" s="17"/>
    </row>
    <row r="26" spans="2:11" x14ac:dyDescent="0.25">
      <c r="B26" s="17">
        <v>15</v>
      </c>
      <c r="C26" s="127" t="s">
        <v>30</v>
      </c>
      <c r="D26" s="127"/>
      <c r="E26" s="127"/>
      <c r="F26" s="127"/>
      <c r="G26" s="128"/>
      <c r="H26" s="19"/>
      <c r="I26" s="18">
        <v>160000</v>
      </c>
      <c r="J26" s="17"/>
      <c r="K26" s="17">
        <v>1.6090599999999999</v>
      </c>
    </row>
    <row r="27" spans="2:11" x14ac:dyDescent="0.25">
      <c r="B27" s="17">
        <v>16</v>
      </c>
      <c r="C27" s="127" t="s">
        <v>33</v>
      </c>
      <c r="D27" s="127"/>
      <c r="E27" s="127"/>
      <c r="F27" s="127"/>
      <c r="G27" s="128"/>
      <c r="H27" s="19"/>
      <c r="I27" s="18">
        <v>14000</v>
      </c>
      <c r="J27" s="17"/>
      <c r="K27" s="17">
        <v>1.6090599999999999</v>
      </c>
    </row>
    <row r="28" spans="2:11" x14ac:dyDescent="0.25">
      <c r="B28" s="17">
        <v>17</v>
      </c>
      <c r="C28" s="127" t="s">
        <v>34</v>
      </c>
      <c r="D28" s="127"/>
      <c r="E28" s="127"/>
      <c r="F28" s="127"/>
      <c r="G28" s="128"/>
      <c r="H28" s="19"/>
      <c r="I28" s="18">
        <v>25000</v>
      </c>
      <c r="J28" s="17"/>
      <c r="K28" s="17"/>
    </row>
    <row r="29" spans="2:11" x14ac:dyDescent="0.25">
      <c r="B29" s="17">
        <v>18</v>
      </c>
      <c r="C29" s="127" t="s">
        <v>35</v>
      </c>
      <c r="D29" s="127"/>
      <c r="E29" s="127"/>
      <c r="F29" s="127"/>
      <c r="G29" s="128"/>
      <c r="H29" s="19"/>
      <c r="I29" s="18">
        <v>80000</v>
      </c>
      <c r="J29" s="17"/>
      <c r="K29" s="17"/>
    </row>
    <row r="30" spans="2:11" x14ac:dyDescent="0.25">
      <c r="B30" s="17">
        <v>19</v>
      </c>
      <c r="C30" s="127" t="s">
        <v>36</v>
      </c>
      <c r="D30" s="127"/>
      <c r="E30" s="127"/>
      <c r="F30" s="127"/>
      <c r="G30" s="128"/>
      <c r="H30" s="19"/>
      <c r="I30" s="18">
        <v>5000</v>
      </c>
      <c r="J30" s="17"/>
      <c r="K30" s="17"/>
    </row>
    <row r="31" spans="2:11" x14ac:dyDescent="0.25">
      <c r="B31" s="17">
        <v>20</v>
      </c>
      <c r="C31" s="127" t="s">
        <v>37</v>
      </c>
      <c r="D31" s="127"/>
      <c r="E31" s="127"/>
      <c r="F31" s="127"/>
      <c r="G31" s="128"/>
      <c r="H31" s="19"/>
      <c r="I31" s="18">
        <v>350000</v>
      </c>
      <c r="J31" s="22">
        <v>7</v>
      </c>
      <c r="K31" s="17"/>
    </row>
    <row r="32" spans="2:11" x14ac:dyDescent="0.25">
      <c r="B32" s="17">
        <v>21</v>
      </c>
      <c r="C32" s="127" t="s">
        <v>38</v>
      </c>
      <c r="D32" s="127"/>
      <c r="E32" s="127"/>
      <c r="F32" s="127"/>
      <c r="G32" s="128"/>
      <c r="H32" s="19"/>
      <c r="I32" s="18">
        <v>2294200</v>
      </c>
      <c r="J32" s="17"/>
      <c r="K32" s="17">
        <v>1.6090599999999999</v>
      </c>
    </row>
    <row r="33" spans="2:11" x14ac:dyDescent="0.25">
      <c r="B33" s="17">
        <v>22</v>
      </c>
      <c r="C33" s="127" t="s">
        <v>39</v>
      </c>
      <c r="D33" s="127"/>
      <c r="E33" s="127"/>
      <c r="F33" s="127"/>
      <c r="G33" s="128"/>
      <c r="H33" s="19"/>
      <c r="I33" s="18">
        <v>70000</v>
      </c>
      <c r="J33" s="17"/>
      <c r="K33" s="17">
        <v>1.6090599999999999</v>
      </c>
    </row>
    <row r="34" spans="2:11" x14ac:dyDescent="0.25">
      <c r="B34" s="17">
        <v>23</v>
      </c>
      <c r="C34" s="127" t="s">
        <v>40</v>
      </c>
      <c r="D34" s="127"/>
      <c r="E34" s="127"/>
      <c r="F34" s="127"/>
      <c r="G34" s="128"/>
      <c r="H34" s="19"/>
      <c r="I34" s="18">
        <v>3800000</v>
      </c>
      <c r="J34" s="17"/>
      <c r="K34" s="17"/>
    </row>
    <row r="35" spans="2:11" x14ac:dyDescent="0.25">
      <c r="B35" s="17">
        <v>24</v>
      </c>
      <c r="C35" s="127" t="s">
        <v>41</v>
      </c>
      <c r="D35" s="127"/>
      <c r="E35" s="127"/>
      <c r="F35" s="127"/>
      <c r="G35" s="128"/>
      <c r="H35" s="19"/>
      <c r="I35" s="18">
        <v>600000</v>
      </c>
      <c r="J35" s="17"/>
      <c r="K35" s="17">
        <v>1.6090599999999999</v>
      </c>
    </row>
    <row r="36" spans="2:11" x14ac:dyDescent="0.25">
      <c r="B36" s="17">
        <v>25</v>
      </c>
      <c r="C36" s="127" t="s">
        <v>42</v>
      </c>
      <c r="D36" s="127"/>
      <c r="E36" s="127"/>
      <c r="F36" s="127"/>
      <c r="G36" s="128"/>
      <c r="H36" s="19"/>
      <c r="I36" s="18">
        <v>10000</v>
      </c>
      <c r="J36" s="17"/>
      <c r="K36" s="17"/>
    </row>
    <row r="37" spans="2:11" x14ac:dyDescent="0.25">
      <c r="B37" s="17">
        <v>26</v>
      </c>
      <c r="C37" s="127" t="s">
        <v>43</v>
      </c>
      <c r="D37" s="127"/>
      <c r="E37" s="127"/>
      <c r="F37" s="127"/>
      <c r="G37" s="128"/>
      <c r="H37" s="19"/>
      <c r="I37" s="18">
        <v>12000</v>
      </c>
      <c r="J37" s="17"/>
      <c r="K37" s="17"/>
    </row>
    <row r="38" spans="2:11" x14ac:dyDescent="0.25">
      <c r="B38" s="17">
        <v>27</v>
      </c>
      <c r="C38" s="127" t="s">
        <v>44</v>
      </c>
      <c r="D38" s="127"/>
      <c r="E38" s="127"/>
      <c r="F38" s="127"/>
      <c r="G38" s="128"/>
      <c r="H38" s="19"/>
      <c r="I38" s="18">
        <v>35000</v>
      </c>
      <c r="J38" s="17"/>
      <c r="K38" s="17"/>
    </row>
    <row r="39" spans="2:11" x14ac:dyDescent="0.25">
      <c r="B39" s="17">
        <v>28</v>
      </c>
      <c r="C39" s="127" t="s">
        <v>45</v>
      </c>
      <c r="D39" s="127"/>
      <c r="E39" s="127"/>
      <c r="F39" s="127"/>
      <c r="G39" s="128"/>
      <c r="H39" s="19"/>
      <c r="I39" s="18">
        <v>30000</v>
      </c>
      <c r="J39" s="17"/>
      <c r="K39" s="17">
        <v>1.6090599999999999</v>
      </c>
    </row>
    <row r="40" spans="2:11" x14ac:dyDescent="0.25">
      <c r="B40" s="17">
        <v>29</v>
      </c>
      <c r="C40" s="127" t="s">
        <v>46</v>
      </c>
      <c r="D40" s="127"/>
      <c r="E40" s="127"/>
      <c r="F40" s="127"/>
      <c r="G40" s="128"/>
      <c r="H40" s="21">
        <v>1300000</v>
      </c>
      <c r="I40" s="17"/>
      <c r="J40" s="17"/>
      <c r="K40" s="17"/>
    </row>
    <row r="41" spans="2:11" x14ac:dyDescent="0.25">
      <c r="B41" s="17">
        <v>30</v>
      </c>
      <c r="C41" s="127" t="s">
        <v>47</v>
      </c>
      <c r="D41" s="127"/>
      <c r="E41" s="127"/>
      <c r="F41" s="127"/>
      <c r="G41" s="128"/>
      <c r="H41" s="21">
        <v>15000</v>
      </c>
      <c r="I41" s="17"/>
      <c r="J41" s="17"/>
      <c r="K41" s="17"/>
    </row>
    <row r="42" spans="2:11" x14ac:dyDescent="0.25">
      <c r="B42" s="17">
        <v>31</v>
      </c>
      <c r="C42" s="127" t="s">
        <v>48</v>
      </c>
      <c r="D42" s="127"/>
      <c r="E42" s="127"/>
      <c r="F42" s="127"/>
      <c r="G42" s="128"/>
      <c r="H42" s="21">
        <v>3000</v>
      </c>
      <c r="I42" s="17"/>
      <c r="J42" s="17"/>
      <c r="K42" s="17"/>
    </row>
    <row r="43" spans="2:11" x14ac:dyDescent="0.25">
      <c r="B43" s="17">
        <v>32</v>
      </c>
      <c r="C43" s="127" t="s">
        <v>49</v>
      </c>
      <c r="D43" s="127"/>
      <c r="E43" s="127"/>
      <c r="F43" s="127"/>
      <c r="G43" s="128"/>
      <c r="H43" s="21">
        <v>2500</v>
      </c>
      <c r="I43" s="17"/>
      <c r="J43" s="17"/>
      <c r="K43" s="17"/>
    </row>
    <row r="44" spans="2:11" x14ac:dyDescent="0.25">
      <c r="B44" s="17">
        <v>33</v>
      </c>
      <c r="C44" s="127" t="s">
        <v>50</v>
      </c>
      <c r="D44" s="127"/>
      <c r="E44" s="127"/>
      <c r="F44" s="127"/>
      <c r="G44" s="128"/>
      <c r="H44" s="21">
        <v>220000</v>
      </c>
      <c r="I44" s="17"/>
      <c r="J44" s="17"/>
      <c r="K44" s="17"/>
    </row>
    <row r="45" spans="2:11" x14ac:dyDescent="0.25">
      <c r="B45" s="17">
        <v>34</v>
      </c>
      <c r="C45" s="127" t="s">
        <v>51</v>
      </c>
      <c r="D45" s="127"/>
      <c r="E45" s="127"/>
      <c r="F45" s="127"/>
      <c r="G45" s="128"/>
      <c r="H45" s="21">
        <v>20000</v>
      </c>
      <c r="I45" s="17"/>
      <c r="J45" s="17"/>
      <c r="K45" s="17"/>
    </row>
    <row r="46" spans="2:11" x14ac:dyDescent="0.25">
      <c r="B46" s="17">
        <v>35</v>
      </c>
      <c r="C46" s="127" t="s">
        <v>52</v>
      </c>
      <c r="D46" s="127"/>
      <c r="E46" s="127"/>
      <c r="F46" s="127"/>
      <c r="G46" s="128"/>
      <c r="H46" s="21">
        <v>38000</v>
      </c>
      <c r="I46" s="17"/>
      <c r="J46" s="17"/>
      <c r="K46" s="17"/>
    </row>
    <row r="47" spans="2:11" x14ac:dyDescent="0.25">
      <c r="B47" s="17">
        <v>36</v>
      </c>
      <c r="C47" s="127" t="s">
        <v>53</v>
      </c>
      <c r="D47" s="127"/>
      <c r="E47" s="127"/>
      <c r="F47" s="127"/>
      <c r="G47" s="128"/>
      <c r="H47" s="21">
        <v>28000</v>
      </c>
      <c r="I47" s="17"/>
      <c r="J47" s="17"/>
      <c r="K47" s="17"/>
    </row>
    <row r="48" spans="2:11" x14ac:dyDescent="0.25">
      <c r="B48" s="17">
        <v>37</v>
      </c>
      <c r="C48" s="127" t="s">
        <v>54</v>
      </c>
      <c r="D48" s="127"/>
      <c r="E48" s="127"/>
      <c r="F48" s="127"/>
      <c r="G48" s="128"/>
      <c r="H48" s="21">
        <v>3500</v>
      </c>
      <c r="I48" s="17"/>
      <c r="J48" s="17"/>
      <c r="K48" s="17"/>
    </row>
    <row r="49" spans="2:11" x14ac:dyDescent="0.25">
      <c r="B49" s="17">
        <v>38</v>
      </c>
      <c r="C49" s="127" t="s">
        <v>55</v>
      </c>
      <c r="D49" s="127"/>
      <c r="E49" s="127"/>
      <c r="F49" s="127"/>
      <c r="G49" s="128"/>
      <c r="H49" s="21">
        <v>60000</v>
      </c>
      <c r="I49" s="17"/>
      <c r="J49" s="17"/>
      <c r="K49" s="17"/>
    </row>
    <row r="50" spans="2:11" x14ac:dyDescent="0.25">
      <c r="B50" s="17">
        <v>39</v>
      </c>
      <c r="C50" s="127" t="s">
        <v>56</v>
      </c>
      <c r="D50" s="127"/>
      <c r="E50" s="127"/>
      <c r="F50" s="127"/>
      <c r="G50" s="128"/>
      <c r="H50" s="21">
        <v>2500</v>
      </c>
      <c r="I50" s="17"/>
      <c r="J50" s="17"/>
      <c r="K50" s="17"/>
    </row>
    <row r="51" spans="2:11" ht="15.75" thickBot="1" x14ac:dyDescent="0.3">
      <c r="B51" s="17">
        <v>40</v>
      </c>
      <c r="C51" s="138" t="s">
        <v>57</v>
      </c>
      <c r="D51" s="138"/>
      <c r="E51" s="138"/>
      <c r="F51" s="138"/>
      <c r="G51" s="138"/>
      <c r="H51" s="25">
        <v>35000</v>
      </c>
      <c r="I51" s="20"/>
      <c r="J51" s="17"/>
      <c r="K51" s="17"/>
    </row>
    <row r="52" spans="2:11" ht="15.75" thickBot="1" x14ac:dyDescent="0.3">
      <c r="C52" s="124" t="s">
        <v>58</v>
      </c>
      <c r="D52" s="125"/>
      <c r="E52" s="125"/>
      <c r="F52" s="125"/>
      <c r="G52" s="125"/>
      <c r="H52" s="26">
        <f>SUM(H12:H51)</f>
        <v>7597500</v>
      </c>
      <c r="I52" s="27">
        <f>SUM(I21:I51)</f>
        <v>7597500</v>
      </c>
    </row>
    <row r="55" spans="2:11" x14ac:dyDescent="0.25">
      <c r="B55" s="28" t="s">
        <v>59</v>
      </c>
    </row>
    <row r="56" spans="2:11" x14ac:dyDescent="0.25">
      <c r="B56" s="123" t="s">
        <v>60</v>
      </c>
      <c r="C56" s="119" t="s">
        <v>87</v>
      </c>
      <c r="D56" s="119"/>
      <c r="E56" s="119"/>
      <c r="F56" s="119"/>
      <c r="G56" s="119"/>
      <c r="H56" s="119"/>
      <c r="I56" s="119"/>
      <c r="J56" s="119"/>
    </row>
    <row r="57" spans="2:11" x14ac:dyDescent="0.25">
      <c r="B57" s="123"/>
      <c r="C57" s="119"/>
      <c r="D57" s="119"/>
      <c r="E57" s="119"/>
      <c r="F57" s="119"/>
      <c r="G57" s="119"/>
      <c r="H57" s="119"/>
      <c r="I57" s="119"/>
      <c r="J57" s="119"/>
    </row>
    <row r="59" spans="2:11" x14ac:dyDescent="0.25">
      <c r="B59" s="123" t="s">
        <v>61</v>
      </c>
      <c r="C59" s="119" t="s">
        <v>84</v>
      </c>
      <c r="D59" s="119"/>
      <c r="E59" s="119"/>
      <c r="F59" s="119"/>
      <c r="G59" s="119"/>
      <c r="H59" s="119"/>
      <c r="I59" s="119"/>
      <c r="J59" s="119"/>
    </row>
    <row r="60" spans="2:11" x14ac:dyDescent="0.25">
      <c r="B60" s="123"/>
      <c r="C60" s="119"/>
      <c r="D60" s="119"/>
      <c r="E60" s="119"/>
      <c r="F60" s="119"/>
      <c r="G60" s="119"/>
      <c r="H60" s="119"/>
      <c r="I60" s="119"/>
      <c r="J60" s="119"/>
    </row>
    <row r="62" spans="2:11" x14ac:dyDescent="0.25">
      <c r="B62" s="123" t="s">
        <v>62</v>
      </c>
      <c r="C62" s="119" t="s">
        <v>88</v>
      </c>
      <c r="D62" s="119"/>
      <c r="E62" s="119"/>
      <c r="F62" s="119"/>
      <c r="G62" s="119"/>
      <c r="H62" s="119"/>
      <c r="I62" s="119"/>
      <c r="J62" s="119"/>
    </row>
    <row r="63" spans="2:11" x14ac:dyDescent="0.25">
      <c r="B63" s="123"/>
      <c r="C63" s="119"/>
      <c r="D63" s="119"/>
      <c r="E63" s="119"/>
      <c r="F63" s="119"/>
      <c r="G63" s="119"/>
      <c r="H63" s="119"/>
      <c r="I63" s="119"/>
      <c r="J63" s="119"/>
    </row>
    <row r="65" spans="2:11" x14ac:dyDescent="0.25">
      <c r="B65" s="120" t="s">
        <v>63</v>
      </c>
      <c r="C65" s="119" t="s">
        <v>214</v>
      </c>
      <c r="D65" s="119"/>
      <c r="E65" s="119"/>
      <c r="F65" s="119"/>
      <c r="G65" s="119"/>
      <c r="H65" s="119"/>
      <c r="I65" s="119"/>
      <c r="J65" s="119"/>
    </row>
    <row r="66" spans="2:11" x14ac:dyDescent="0.25">
      <c r="B66" s="120"/>
      <c r="C66" s="119"/>
      <c r="D66" s="119"/>
      <c r="E66" s="119"/>
      <c r="F66" s="119"/>
      <c r="G66" s="119"/>
      <c r="H66" s="119"/>
      <c r="I66" s="119"/>
      <c r="J66" s="119"/>
    </row>
    <row r="68" spans="2:11" x14ac:dyDescent="0.25">
      <c r="B68" s="120" t="s">
        <v>64</v>
      </c>
      <c r="C68" s="119" t="s">
        <v>85</v>
      </c>
      <c r="D68" s="119"/>
      <c r="E68" s="119"/>
      <c r="F68" s="119"/>
      <c r="G68" s="119"/>
      <c r="H68" s="119"/>
      <c r="I68" s="119"/>
      <c r="J68" s="119"/>
    </row>
    <row r="69" spans="2:11" x14ac:dyDescent="0.25">
      <c r="B69" s="120"/>
      <c r="C69" s="119"/>
      <c r="D69" s="119"/>
      <c r="E69" s="119"/>
      <c r="F69" s="119"/>
      <c r="G69" s="119"/>
      <c r="H69" s="119"/>
      <c r="I69" s="119"/>
      <c r="J69" s="119"/>
    </row>
    <row r="71" spans="2:11" ht="15" customHeight="1" x14ac:dyDescent="0.25">
      <c r="B71" s="120" t="s">
        <v>65</v>
      </c>
      <c r="C71" s="119" t="s">
        <v>86</v>
      </c>
      <c r="D71" s="119"/>
      <c r="E71" s="119"/>
      <c r="F71" s="119"/>
      <c r="G71" s="119"/>
      <c r="H71" s="119"/>
      <c r="I71" s="119"/>
      <c r="J71" s="119"/>
    </row>
    <row r="72" spans="2:11" x14ac:dyDescent="0.25">
      <c r="B72" s="120"/>
      <c r="C72" s="119"/>
      <c r="D72" s="119"/>
      <c r="E72" s="119"/>
      <c r="F72" s="119"/>
      <c r="G72" s="119"/>
      <c r="H72" s="119"/>
      <c r="I72" s="119"/>
      <c r="J72" s="119"/>
      <c r="K72" t="s">
        <v>89</v>
      </c>
    </row>
    <row r="73" spans="2:11" x14ac:dyDescent="0.25">
      <c r="B73" s="120"/>
      <c r="C73" s="119"/>
      <c r="D73" s="119"/>
      <c r="E73" s="119"/>
      <c r="F73" s="119"/>
      <c r="G73" s="119"/>
      <c r="H73" s="119"/>
      <c r="I73" s="119"/>
      <c r="J73" s="119"/>
    </row>
    <row r="75" spans="2:11" x14ac:dyDescent="0.25">
      <c r="B75" s="47" t="s">
        <v>66</v>
      </c>
      <c r="C75" s="121" t="s">
        <v>67</v>
      </c>
      <c r="D75" s="121"/>
      <c r="E75" s="121"/>
      <c r="F75" s="121"/>
      <c r="G75" s="121"/>
      <c r="H75" s="121"/>
    </row>
    <row r="76" spans="2:11" x14ac:dyDescent="0.25">
      <c r="B76" s="29"/>
    </row>
    <row r="77" spans="2:11" x14ac:dyDescent="0.25">
      <c r="B77" s="122" t="s">
        <v>196</v>
      </c>
      <c r="C77" s="122"/>
    </row>
    <row r="78" spans="2:11" x14ac:dyDescent="0.25">
      <c r="B78" s="117" t="s">
        <v>69</v>
      </c>
      <c r="C78" s="117"/>
      <c r="D78" s="117"/>
      <c r="E78" s="117"/>
      <c r="F78" s="117"/>
    </row>
    <row r="79" spans="2:11" x14ac:dyDescent="0.25">
      <c r="B79" s="118" t="s">
        <v>68</v>
      </c>
      <c r="C79" s="118"/>
      <c r="D79" s="118"/>
      <c r="E79" s="118"/>
      <c r="F79" s="118"/>
    </row>
  </sheetData>
  <mergeCells count="66">
    <mergeCell ref="C50:G50"/>
    <mergeCell ref="C51:G51"/>
    <mergeCell ref="C44:G44"/>
    <mergeCell ref="C45:G45"/>
    <mergeCell ref="C46:G46"/>
    <mergeCell ref="C47:G47"/>
    <mergeCell ref="C48:G48"/>
    <mergeCell ref="C49:G49"/>
    <mergeCell ref="C43:G43"/>
    <mergeCell ref="C32:G32"/>
    <mergeCell ref="C33:G33"/>
    <mergeCell ref="C34:G34"/>
    <mergeCell ref="C35:G35"/>
    <mergeCell ref="C36:G36"/>
    <mergeCell ref="C37:G37"/>
    <mergeCell ref="C38:G38"/>
    <mergeCell ref="C39:G39"/>
    <mergeCell ref="C40:G40"/>
    <mergeCell ref="C41:G41"/>
    <mergeCell ref="C42:G42"/>
    <mergeCell ref="C31:G31"/>
    <mergeCell ref="C20:G20"/>
    <mergeCell ref="C21:G21"/>
    <mergeCell ref="C22:G22"/>
    <mergeCell ref="C23:G23"/>
    <mergeCell ref="C24:G24"/>
    <mergeCell ref="C25:G25"/>
    <mergeCell ref="C26:G26"/>
    <mergeCell ref="C27:G27"/>
    <mergeCell ref="C28:G28"/>
    <mergeCell ref="C29:G29"/>
    <mergeCell ref="C30:G30"/>
    <mergeCell ref="C19:G19"/>
    <mergeCell ref="H10:I10"/>
    <mergeCell ref="J10:J11"/>
    <mergeCell ref="K10:K11"/>
    <mergeCell ref="C11:G11"/>
    <mergeCell ref="C12:G12"/>
    <mergeCell ref="C13:G13"/>
    <mergeCell ref="C14:G14"/>
    <mergeCell ref="C15:G15"/>
    <mergeCell ref="C16:G16"/>
    <mergeCell ref="C17:G17"/>
    <mergeCell ref="C18:G18"/>
    <mergeCell ref="E3:H3"/>
    <mergeCell ref="E4:H4"/>
    <mergeCell ref="E5:H5"/>
    <mergeCell ref="A8:C8"/>
    <mergeCell ref="A9:B9"/>
    <mergeCell ref="C52:G52"/>
    <mergeCell ref="C56:J57"/>
    <mergeCell ref="B56:B57"/>
    <mergeCell ref="B59:B60"/>
    <mergeCell ref="C59:J60"/>
    <mergeCell ref="B62:B63"/>
    <mergeCell ref="C62:J63"/>
    <mergeCell ref="C65:J66"/>
    <mergeCell ref="B65:B66"/>
    <mergeCell ref="B68:B69"/>
    <mergeCell ref="C68:J69"/>
    <mergeCell ref="B78:F78"/>
    <mergeCell ref="B79:F79"/>
    <mergeCell ref="C71:J73"/>
    <mergeCell ref="B71:B73"/>
    <mergeCell ref="C75:H75"/>
    <mergeCell ref="B77:C7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4D44-AF8F-4807-95DD-4039B8B54EA5}">
  <dimension ref="A2:Q119"/>
  <sheetViews>
    <sheetView zoomScale="90" zoomScaleNormal="90" workbookViewId="0">
      <selection activeCell="N94" sqref="N94"/>
    </sheetView>
  </sheetViews>
  <sheetFormatPr baseColWidth="10" defaultRowHeight="15" x14ac:dyDescent="0.25"/>
  <cols>
    <col min="7" max="7" width="22.5703125" customWidth="1"/>
    <col min="8" max="8" width="3.28515625" customWidth="1"/>
    <col min="11" max="11" width="13.140625" customWidth="1"/>
    <col min="12" max="12" width="15" customWidth="1"/>
  </cols>
  <sheetData>
    <row r="2" spans="1:16" ht="15.75" x14ac:dyDescent="0.25">
      <c r="B2" s="57" t="s">
        <v>6</v>
      </c>
      <c r="D2" s="30"/>
      <c r="E2" s="30"/>
      <c r="F2" s="30"/>
      <c r="G2" s="30"/>
      <c r="H2" s="30"/>
    </row>
    <row r="3" spans="1:16" x14ac:dyDescent="0.25">
      <c r="B3" s="28" t="s">
        <v>146</v>
      </c>
      <c r="D3" s="30"/>
      <c r="E3" s="30"/>
      <c r="F3" s="30"/>
      <c r="G3" s="30"/>
      <c r="H3" s="30"/>
    </row>
    <row r="4" spans="1:16" x14ac:dyDescent="0.25">
      <c r="B4" s="28" t="s">
        <v>0</v>
      </c>
      <c r="D4" s="30"/>
      <c r="E4" s="30"/>
      <c r="F4" s="30"/>
      <c r="G4" s="30"/>
      <c r="H4" s="30"/>
    </row>
    <row r="5" spans="1:16" x14ac:dyDescent="0.25">
      <c r="B5" s="28" t="s">
        <v>149</v>
      </c>
    </row>
    <row r="7" spans="1:16" ht="15.75" thickBot="1" x14ac:dyDescent="0.3"/>
    <row r="8" spans="1:16" ht="15.75" thickBot="1" x14ac:dyDescent="0.3">
      <c r="B8" s="1" t="s">
        <v>1</v>
      </c>
      <c r="C8" s="156" t="s">
        <v>2</v>
      </c>
      <c r="D8" s="157"/>
      <c r="E8" s="157"/>
      <c r="F8" s="157"/>
      <c r="G8" s="167"/>
      <c r="H8" s="36" t="s">
        <v>169</v>
      </c>
      <c r="I8" s="3" t="s">
        <v>3</v>
      </c>
      <c r="J8" s="2" t="s">
        <v>4</v>
      </c>
      <c r="K8" s="162" t="s">
        <v>70</v>
      </c>
      <c r="L8" s="163"/>
      <c r="M8" s="31"/>
    </row>
    <row r="9" spans="1:16" x14ac:dyDescent="0.25">
      <c r="A9" s="4"/>
      <c r="B9" s="6">
        <v>42004</v>
      </c>
      <c r="C9" s="168">
        <v>1</v>
      </c>
      <c r="D9" s="169"/>
      <c r="E9" s="169"/>
      <c r="F9" s="169"/>
      <c r="G9" s="170"/>
      <c r="H9" s="39"/>
      <c r="I9" s="7"/>
      <c r="J9" s="7"/>
      <c r="K9" s="40" t="s">
        <v>71</v>
      </c>
      <c r="L9" s="41"/>
      <c r="M9" s="42"/>
      <c r="O9" s="139" t="s">
        <v>203</v>
      </c>
      <c r="P9" s="139"/>
    </row>
    <row r="10" spans="1:16" x14ac:dyDescent="0.25">
      <c r="A10" s="4"/>
      <c r="B10" s="8"/>
      <c r="C10" s="145" t="s">
        <v>82</v>
      </c>
      <c r="D10" s="151"/>
      <c r="E10" s="151"/>
      <c r="F10" s="151"/>
      <c r="G10" s="147"/>
      <c r="H10" s="75">
        <v>1</v>
      </c>
      <c r="I10" s="10">
        <v>1113000</v>
      </c>
      <c r="J10" s="9"/>
      <c r="K10" s="140" t="s">
        <v>72</v>
      </c>
      <c r="L10" s="118"/>
      <c r="O10" s="139"/>
      <c r="P10" s="139"/>
    </row>
    <row r="11" spans="1:16" x14ac:dyDescent="0.25">
      <c r="A11" s="4"/>
      <c r="B11" s="8"/>
      <c r="C11" s="145" t="s">
        <v>80</v>
      </c>
      <c r="D11" s="146"/>
      <c r="E11" s="146"/>
      <c r="F11" s="146"/>
      <c r="G11" s="147"/>
      <c r="H11" s="75">
        <v>2</v>
      </c>
      <c r="I11" s="10">
        <v>400000</v>
      </c>
      <c r="J11" s="9"/>
      <c r="K11" s="140" t="s">
        <v>73</v>
      </c>
      <c r="L11" s="154"/>
      <c r="M11" s="154"/>
      <c r="O11" s="139"/>
      <c r="P11" s="139"/>
    </row>
    <row r="12" spans="1:16" x14ac:dyDescent="0.25">
      <c r="A12" s="4"/>
      <c r="B12" s="8"/>
      <c r="C12" s="145" t="s">
        <v>42</v>
      </c>
      <c r="D12" s="146"/>
      <c r="E12" s="146"/>
      <c r="F12" s="146"/>
      <c r="G12" s="147"/>
      <c r="H12" s="75">
        <v>3</v>
      </c>
      <c r="I12" s="10">
        <v>10000</v>
      </c>
      <c r="J12" s="9"/>
      <c r="K12" s="140" t="s">
        <v>74</v>
      </c>
      <c r="L12" s="154"/>
      <c r="M12" s="154"/>
      <c r="O12" s="139"/>
      <c r="P12" s="139"/>
    </row>
    <row r="13" spans="1:16" x14ac:dyDescent="0.25">
      <c r="A13" s="4"/>
      <c r="B13" s="8"/>
      <c r="C13" s="145" t="s">
        <v>43</v>
      </c>
      <c r="D13" s="146"/>
      <c r="E13" s="146"/>
      <c r="F13" s="146"/>
      <c r="G13" s="147"/>
      <c r="H13" s="75">
        <v>4</v>
      </c>
      <c r="I13" s="10">
        <v>12000</v>
      </c>
      <c r="J13" s="9"/>
      <c r="K13" s="140" t="s">
        <v>75</v>
      </c>
      <c r="L13" s="154"/>
      <c r="M13" s="154"/>
      <c r="O13" s="139"/>
      <c r="P13" s="139"/>
    </row>
    <row r="14" spans="1:16" x14ac:dyDescent="0.25">
      <c r="A14" s="4"/>
      <c r="B14" s="8"/>
      <c r="C14" s="148" t="s">
        <v>81</v>
      </c>
      <c r="D14" s="149"/>
      <c r="E14" s="149"/>
      <c r="F14" s="149"/>
      <c r="G14" s="150"/>
      <c r="H14" s="75">
        <v>5</v>
      </c>
      <c r="I14" s="9"/>
      <c r="J14" s="10">
        <v>220000</v>
      </c>
      <c r="K14" s="140" t="s">
        <v>76</v>
      </c>
      <c r="L14" s="154"/>
      <c r="M14" s="154"/>
      <c r="O14" s="139"/>
      <c r="P14" s="139"/>
    </row>
    <row r="15" spans="1:16" x14ac:dyDescent="0.25">
      <c r="A15" s="4"/>
      <c r="B15" s="8"/>
      <c r="C15" s="148" t="s">
        <v>46</v>
      </c>
      <c r="D15" s="149"/>
      <c r="E15" s="149"/>
      <c r="F15" s="149"/>
      <c r="G15" s="150"/>
      <c r="H15" s="75">
        <v>6</v>
      </c>
      <c r="I15" s="9"/>
      <c r="J15" s="10">
        <v>1300000</v>
      </c>
      <c r="K15" s="140" t="s">
        <v>77</v>
      </c>
      <c r="L15" s="118"/>
      <c r="M15" s="118"/>
      <c r="O15" s="139"/>
      <c r="P15" s="139"/>
    </row>
    <row r="16" spans="1:16" x14ac:dyDescent="0.25">
      <c r="A16" s="4"/>
      <c r="B16" s="24"/>
      <c r="C16" s="148" t="s">
        <v>47</v>
      </c>
      <c r="D16" s="149"/>
      <c r="E16" s="149"/>
      <c r="F16" s="149"/>
      <c r="G16" s="150"/>
      <c r="H16" s="75">
        <v>7</v>
      </c>
      <c r="I16" s="9"/>
      <c r="J16" s="10">
        <v>15000</v>
      </c>
      <c r="K16" s="164"/>
      <c r="L16" s="165"/>
      <c r="M16" s="165"/>
      <c r="O16" s="139"/>
      <c r="P16" s="139"/>
    </row>
    <row r="17" spans="1:17" x14ac:dyDescent="0.25">
      <c r="A17" s="4"/>
      <c r="B17" s="8"/>
      <c r="C17" s="164"/>
      <c r="D17" s="165"/>
      <c r="E17" s="165"/>
      <c r="F17" s="165"/>
      <c r="G17" s="166"/>
      <c r="H17" s="35"/>
      <c r="I17" s="9"/>
      <c r="J17" s="9"/>
      <c r="K17" s="140" t="s">
        <v>78</v>
      </c>
      <c r="L17" s="154"/>
      <c r="M17" s="154"/>
      <c r="N17" s="154"/>
    </row>
    <row r="18" spans="1:17" ht="15.75" thickBot="1" x14ac:dyDescent="0.3">
      <c r="A18" s="4"/>
      <c r="B18" s="8"/>
      <c r="C18" s="140" t="s">
        <v>83</v>
      </c>
      <c r="D18" s="154"/>
      <c r="E18" s="154"/>
      <c r="F18" s="154"/>
      <c r="G18" s="155"/>
      <c r="H18" s="35"/>
      <c r="I18" s="9"/>
      <c r="J18" s="9"/>
      <c r="K18" s="164" t="s">
        <v>79</v>
      </c>
      <c r="L18" s="173"/>
    </row>
    <row r="19" spans="1:17" ht="15.75" thickBot="1" x14ac:dyDescent="0.3">
      <c r="A19" s="4"/>
      <c r="B19" s="23"/>
      <c r="C19" s="156" t="s">
        <v>5</v>
      </c>
      <c r="D19" s="157"/>
      <c r="E19" s="157"/>
      <c r="F19" s="157"/>
      <c r="G19" s="158"/>
      <c r="H19" s="38"/>
      <c r="I19" s="45">
        <f>SUM(I10:I18)</f>
        <v>1535000</v>
      </c>
      <c r="J19" s="46">
        <f>SUM(J14:J18)</f>
        <v>1535000</v>
      </c>
      <c r="K19" s="44"/>
      <c r="L19" s="44"/>
      <c r="M19" s="44"/>
      <c r="N19" s="44"/>
    </row>
    <row r="20" spans="1:17" ht="15" customHeight="1" x14ac:dyDescent="0.25">
      <c r="A20" s="4"/>
      <c r="B20" s="50">
        <v>42004</v>
      </c>
      <c r="C20" s="159">
        <v>2</v>
      </c>
      <c r="D20" s="160"/>
      <c r="E20" s="160"/>
      <c r="F20" s="160"/>
      <c r="G20" s="161"/>
      <c r="H20" s="43"/>
      <c r="I20" s="9"/>
      <c r="J20" s="9"/>
      <c r="K20" s="152" t="s">
        <v>90</v>
      </c>
      <c r="L20" s="153"/>
      <c r="O20" s="139" t="s">
        <v>206</v>
      </c>
      <c r="P20" s="139"/>
      <c r="Q20" s="139"/>
    </row>
    <row r="21" spans="1:17" ht="15" customHeight="1" x14ac:dyDescent="0.25">
      <c r="A21" s="4"/>
      <c r="B21" s="8"/>
      <c r="C21" s="145" t="s">
        <v>23</v>
      </c>
      <c r="D21" s="146"/>
      <c r="E21" s="146"/>
      <c r="F21" s="146"/>
      <c r="G21" s="147"/>
      <c r="H21" s="75">
        <v>8</v>
      </c>
      <c r="I21" s="9">
        <v>24483.860141946236</v>
      </c>
      <c r="J21" s="9"/>
      <c r="K21" s="140" t="s">
        <v>23</v>
      </c>
      <c r="L21" s="118"/>
      <c r="M21" s="5">
        <v>200000</v>
      </c>
      <c r="O21" s="139"/>
      <c r="P21" s="139"/>
      <c r="Q21" s="139"/>
    </row>
    <row r="22" spans="1:17" x14ac:dyDescent="0.25">
      <c r="A22" s="4"/>
      <c r="B22" s="8"/>
      <c r="C22" s="145" t="s">
        <v>24</v>
      </c>
      <c r="D22" s="146"/>
      <c r="E22" s="146"/>
      <c r="F22" s="146"/>
      <c r="G22" s="147"/>
      <c r="H22" s="75">
        <v>9</v>
      </c>
      <c r="I22" s="9">
        <v>550886.85319379065</v>
      </c>
      <c r="J22" s="9"/>
      <c r="K22" s="140" t="s">
        <v>24</v>
      </c>
      <c r="L22" s="118"/>
      <c r="M22" s="5">
        <v>4500000</v>
      </c>
      <c r="O22" s="139"/>
      <c r="P22" s="139"/>
      <c r="Q22" s="139"/>
    </row>
    <row r="23" spans="1:17" x14ac:dyDescent="0.25">
      <c r="A23" s="4"/>
      <c r="B23" s="8"/>
      <c r="C23" s="145" t="s">
        <v>25</v>
      </c>
      <c r="D23" s="146"/>
      <c r="E23" s="146"/>
      <c r="F23" s="146"/>
      <c r="G23" s="147"/>
      <c r="H23" s="75">
        <v>10</v>
      </c>
      <c r="I23" s="9">
        <v>11017.737063875815</v>
      </c>
      <c r="J23" s="9"/>
      <c r="K23" s="140" t="s">
        <v>25</v>
      </c>
      <c r="L23" s="118"/>
      <c r="M23" s="5">
        <v>90000</v>
      </c>
      <c r="O23" s="139"/>
      <c r="P23" s="139"/>
      <c r="Q23" s="139"/>
    </row>
    <row r="24" spans="1:17" x14ac:dyDescent="0.25">
      <c r="A24" s="4"/>
      <c r="B24" s="8"/>
      <c r="C24" s="148" t="s">
        <v>95</v>
      </c>
      <c r="D24" s="149"/>
      <c r="E24" s="149"/>
      <c r="F24" s="149"/>
      <c r="G24" s="150"/>
      <c r="H24" s="75">
        <v>11</v>
      </c>
      <c r="I24" s="9"/>
      <c r="J24" s="9">
        <f>I21+I22+I23</f>
        <v>586388.45039961266</v>
      </c>
      <c r="K24" s="140" t="s">
        <v>94</v>
      </c>
      <c r="L24" s="118"/>
      <c r="M24" s="48">
        <v>1.6090599999999999</v>
      </c>
      <c r="O24" s="139"/>
      <c r="P24" s="139"/>
      <c r="Q24" s="139"/>
    </row>
    <row r="25" spans="1:17" x14ac:dyDescent="0.25">
      <c r="A25" s="4"/>
      <c r="B25" s="24"/>
      <c r="C25" s="164"/>
      <c r="D25" s="165"/>
      <c r="E25" s="165"/>
      <c r="F25" s="165"/>
      <c r="G25" s="166"/>
      <c r="H25" s="35"/>
      <c r="I25" s="9"/>
      <c r="J25" s="9"/>
      <c r="K25" s="140" t="s">
        <v>93</v>
      </c>
      <c r="L25" s="154"/>
      <c r="M25" s="48">
        <v>1.8060400000000001</v>
      </c>
      <c r="O25" s="139"/>
      <c r="P25" s="139"/>
      <c r="Q25" s="139"/>
    </row>
    <row r="26" spans="1:17" x14ac:dyDescent="0.25">
      <c r="A26" s="4"/>
      <c r="B26" s="8"/>
      <c r="C26" s="164"/>
      <c r="D26" s="165"/>
      <c r="E26" s="165"/>
      <c r="F26" s="165"/>
      <c r="G26" s="166"/>
      <c r="H26" s="35"/>
      <c r="I26" s="9"/>
      <c r="J26" s="9"/>
      <c r="K26" s="171" t="s">
        <v>91</v>
      </c>
      <c r="L26" s="172"/>
      <c r="O26" s="139"/>
      <c r="P26" s="139"/>
      <c r="Q26" s="139"/>
    </row>
    <row r="27" spans="1:17" x14ac:dyDescent="0.25">
      <c r="A27" s="4"/>
      <c r="B27" s="8"/>
      <c r="C27" s="164"/>
      <c r="D27" s="165"/>
      <c r="E27" s="165"/>
      <c r="F27" s="165"/>
      <c r="G27" s="166"/>
      <c r="H27" s="35"/>
      <c r="I27" s="9"/>
      <c r="J27" s="9"/>
      <c r="K27" s="143" t="s">
        <v>92</v>
      </c>
      <c r="L27" s="126"/>
      <c r="M27" s="95" t="s">
        <v>204</v>
      </c>
      <c r="N27" s="95" t="s">
        <v>205</v>
      </c>
      <c r="O27" s="139"/>
      <c r="P27" s="139"/>
      <c r="Q27" s="139"/>
    </row>
    <row r="28" spans="1:17" x14ac:dyDescent="0.25">
      <c r="A28" s="4"/>
      <c r="B28" s="8"/>
      <c r="C28" s="164"/>
      <c r="D28" s="165"/>
      <c r="E28" s="165"/>
      <c r="F28" s="165"/>
      <c r="G28" s="166"/>
      <c r="H28" s="35"/>
      <c r="I28" s="9"/>
      <c r="J28" s="9"/>
      <c r="K28" s="140" t="s">
        <v>23</v>
      </c>
      <c r="L28" s="118"/>
      <c r="M28">
        <f>200000*1.80604/1.60906</f>
        <v>224483.86014194624</v>
      </c>
      <c r="N28">
        <f>M28-200000</f>
        <v>24483.860141946236</v>
      </c>
      <c r="O28" s="139"/>
      <c r="P28" s="139"/>
      <c r="Q28" s="139"/>
    </row>
    <row r="29" spans="1:17" x14ac:dyDescent="0.25">
      <c r="A29" s="4"/>
      <c r="B29" s="8"/>
      <c r="C29" s="164"/>
      <c r="D29" s="165"/>
      <c r="E29" s="165"/>
      <c r="F29" s="165"/>
      <c r="G29" s="166"/>
      <c r="H29" s="35"/>
      <c r="I29" s="9"/>
      <c r="J29" s="9"/>
      <c r="K29" s="140" t="s">
        <v>24</v>
      </c>
      <c r="L29" s="118"/>
      <c r="M29">
        <f>4500000*1.80604/1.60906</f>
        <v>5050886.8531937907</v>
      </c>
      <c r="N29">
        <f>M29-4500000</f>
        <v>550886.85319379065</v>
      </c>
      <c r="O29" s="139"/>
      <c r="P29" s="139"/>
      <c r="Q29" s="139"/>
    </row>
    <row r="30" spans="1:17" ht="15.75" thickBot="1" x14ac:dyDescent="0.3">
      <c r="A30" s="4"/>
      <c r="B30" s="8"/>
      <c r="C30" s="140" t="s">
        <v>96</v>
      </c>
      <c r="D30" s="154"/>
      <c r="E30" s="154"/>
      <c r="F30" s="154"/>
      <c r="G30" s="155"/>
      <c r="H30" s="35"/>
      <c r="I30" s="9"/>
      <c r="J30" s="9"/>
      <c r="K30" s="140" t="s">
        <v>25</v>
      </c>
      <c r="L30" s="118"/>
      <c r="M30">
        <f>90000*1.80604/1.60906</f>
        <v>101017.73706387581</v>
      </c>
      <c r="N30" s="49">
        <f>M30-90000</f>
        <v>11017.737063875815</v>
      </c>
      <c r="O30" s="139"/>
      <c r="P30" s="139"/>
      <c r="Q30" s="139"/>
    </row>
    <row r="31" spans="1:17" ht="15.75" thickBot="1" x14ac:dyDescent="0.3">
      <c r="A31" s="4"/>
      <c r="B31" s="23"/>
      <c r="C31" s="156" t="s">
        <v>5</v>
      </c>
      <c r="D31" s="157"/>
      <c r="E31" s="157"/>
      <c r="F31" s="157"/>
      <c r="G31" s="158"/>
      <c r="H31" s="38"/>
      <c r="I31" s="12">
        <f>SUM(I21:I30)</f>
        <v>586388.45039961266</v>
      </c>
      <c r="J31" s="13">
        <f>SUM(J24:J30)</f>
        <v>586388.45039961266</v>
      </c>
      <c r="K31" s="44"/>
      <c r="L31" s="44"/>
      <c r="M31" s="44"/>
      <c r="N31" s="44"/>
    </row>
    <row r="32" spans="1:17" x14ac:dyDescent="0.25">
      <c r="A32" s="4"/>
      <c r="B32" s="8"/>
      <c r="C32" s="159" t="s">
        <v>98</v>
      </c>
      <c r="D32" s="160"/>
      <c r="E32" s="160"/>
      <c r="F32" s="160"/>
      <c r="G32" s="161"/>
      <c r="H32" s="43"/>
      <c r="I32" s="9"/>
      <c r="J32" s="9"/>
      <c r="K32" s="141" t="s">
        <v>97</v>
      </c>
      <c r="L32" s="142"/>
    </row>
    <row r="33" spans="1:17" x14ac:dyDescent="0.25">
      <c r="A33" s="4"/>
      <c r="B33" s="8"/>
      <c r="C33" s="145" t="s">
        <v>95</v>
      </c>
      <c r="D33" s="146"/>
      <c r="E33" s="146"/>
      <c r="F33" s="146"/>
      <c r="G33" s="147"/>
      <c r="H33" s="75">
        <v>11</v>
      </c>
      <c r="I33" s="52">
        <f>J34+J35+J36</f>
        <v>24973.537344785178</v>
      </c>
      <c r="J33" s="9"/>
      <c r="K33" t="s">
        <v>99</v>
      </c>
      <c r="N33" s="5">
        <v>160000</v>
      </c>
      <c r="O33" s="139" t="s">
        <v>207</v>
      </c>
      <c r="P33" s="139"/>
      <c r="Q33" s="139"/>
    </row>
    <row r="34" spans="1:17" x14ac:dyDescent="0.25">
      <c r="A34" s="4"/>
      <c r="B34" s="8"/>
      <c r="C34" s="148" t="s">
        <v>104</v>
      </c>
      <c r="D34" s="149"/>
      <c r="E34" s="149"/>
      <c r="F34" s="149"/>
      <c r="G34" s="150"/>
      <c r="H34" s="75">
        <v>12</v>
      </c>
      <c r="I34" s="9"/>
      <c r="J34" s="9">
        <v>19587.088113557002</v>
      </c>
      <c r="K34" t="s">
        <v>100</v>
      </c>
      <c r="N34" s="5">
        <v>14000</v>
      </c>
      <c r="O34" s="139"/>
      <c r="P34" s="139"/>
      <c r="Q34" s="139"/>
    </row>
    <row r="35" spans="1:17" x14ac:dyDescent="0.25">
      <c r="A35" s="4"/>
      <c r="B35" s="8"/>
      <c r="C35" s="148" t="s">
        <v>100</v>
      </c>
      <c r="D35" s="149"/>
      <c r="E35" s="149"/>
      <c r="F35" s="149"/>
      <c r="G35" s="150"/>
      <c r="H35" s="75">
        <v>13</v>
      </c>
      <c r="I35" s="9"/>
      <c r="J35" s="9">
        <v>1713.8702099362381</v>
      </c>
      <c r="K35" t="s">
        <v>101</v>
      </c>
      <c r="N35" s="5">
        <v>30000</v>
      </c>
      <c r="O35" s="139"/>
      <c r="P35" s="139"/>
      <c r="Q35" s="139"/>
    </row>
    <row r="36" spans="1:17" x14ac:dyDescent="0.25">
      <c r="A36" s="4"/>
      <c r="B36" s="8"/>
      <c r="C36" s="148" t="s">
        <v>105</v>
      </c>
      <c r="D36" s="149"/>
      <c r="E36" s="149"/>
      <c r="F36" s="149"/>
      <c r="G36" s="150"/>
      <c r="H36" s="75">
        <v>14</v>
      </c>
      <c r="I36" s="9"/>
      <c r="J36" s="9">
        <v>3672.5790212919383</v>
      </c>
      <c r="O36" s="139"/>
      <c r="P36" s="139"/>
      <c r="Q36" s="139"/>
    </row>
    <row r="37" spans="1:17" x14ac:dyDescent="0.25">
      <c r="A37" s="4"/>
      <c r="B37" s="8"/>
      <c r="C37" s="164"/>
      <c r="D37" s="165"/>
      <c r="E37" s="165"/>
      <c r="F37" s="165"/>
      <c r="G37" s="166"/>
      <c r="H37" s="35"/>
      <c r="I37" s="9"/>
      <c r="J37" s="9"/>
      <c r="K37" t="s">
        <v>102</v>
      </c>
      <c r="M37">
        <f>160000*1.80604/1.60906</f>
        <v>179587.08811355699</v>
      </c>
      <c r="N37">
        <f>M37-160000</f>
        <v>19587.088113556994</v>
      </c>
      <c r="O37" s="139"/>
      <c r="P37" s="139"/>
      <c r="Q37" s="139"/>
    </row>
    <row r="38" spans="1:17" x14ac:dyDescent="0.25">
      <c r="A38" s="4"/>
      <c r="B38" s="8"/>
      <c r="C38" s="164"/>
      <c r="D38" s="165"/>
      <c r="E38" s="165"/>
      <c r="F38" s="165"/>
      <c r="G38" s="166"/>
      <c r="H38" s="35"/>
      <c r="I38" s="9"/>
      <c r="J38" s="9"/>
      <c r="K38" t="s">
        <v>103</v>
      </c>
      <c r="M38">
        <f>14000*1.80604/1.60906</f>
        <v>15713.870209936238</v>
      </c>
      <c r="N38">
        <f>M38-14000</f>
        <v>1713.8702099362381</v>
      </c>
      <c r="O38" s="139"/>
      <c r="P38" s="139"/>
      <c r="Q38" s="139"/>
    </row>
    <row r="39" spans="1:17" ht="15.75" thickBot="1" x14ac:dyDescent="0.3">
      <c r="A39" s="4"/>
      <c r="B39" s="8"/>
      <c r="C39" s="140" t="s">
        <v>106</v>
      </c>
      <c r="D39" s="154"/>
      <c r="E39" s="154"/>
      <c r="F39" s="154"/>
      <c r="G39" s="155"/>
      <c r="H39" s="35"/>
      <c r="I39" s="9"/>
      <c r="J39" s="9"/>
      <c r="K39" t="s">
        <v>23</v>
      </c>
      <c r="M39">
        <f>30000*1.80604/1.60906</f>
        <v>33672.579021291938</v>
      </c>
      <c r="N39" s="51">
        <f>M39-30000</f>
        <v>3672.5790212919383</v>
      </c>
      <c r="O39" s="139"/>
      <c r="P39" s="139"/>
      <c r="Q39" s="139"/>
    </row>
    <row r="40" spans="1:17" ht="15.75" thickBot="1" x14ac:dyDescent="0.3">
      <c r="A40" s="4"/>
      <c r="B40" s="23"/>
      <c r="C40" s="156" t="s">
        <v>5</v>
      </c>
      <c r="D40" s="157"/>
      <c r="E40" s="157"/>
      <c r="F40" s="157"/>
      <c r="G40" s="158"/>
      <c r="H40" s="38"/>
      <c r="I40" s="12">
        <f>SUM(I33:I39)</f>
        <v>24973.537344785178</v>
      </c>
      <c r="J40" s="13">
        <f>SUM(J34:J39)</f>
        <v>24973.537344785178</v>
      </c>
      <c r="K40" s="53"/>
      <c r="L40" s="44"/>
      <c r="M40" s="44"/>
      <c r="N40" s="44"/>
    </row>
    <row r="41" spans="1:17" x14ac:dyDescent="0.25">
      <c r="A41" s="4"/>
      <c r="B41" s="50">
        <v>42004</v>
      </c>
      <c r="C41" s="159" t="s">
        <v>107</v>
      </c>
      <c r="D41" s="160"/>
      <c r="E41" s="160"/>
      <c r="F41" s="160"/>
      <c r="G41" s="161"/>
      <c r="H41" s="43"/>
      <c r="I41" s="9"/>
      <c r="J41" s="9"/>
      <c r="O41" s="139" t="s">
        <v>208</v>
      </c>
      <c r="P41" s="139"/>
      <c r="Q41" s="139"/>
    </row>
    <row r="42" spans="1:17" ht="15" customHeight="1" x14ac:dyDescent="0.25">
      <c r="A42" s="4"/>
      <c r="B42" s="24"/>
      <c r="C42" s="145" t="s">
        <v>108</v>
      </c>
      <c r="D42" s="146"/>
      <c r="E42" s="146"/>
      <c r="F42" s="146"/>
      <c r="G42" s="147"/>
      <c r="H42" s="75">
        <v>15</v>
      </c>
      <c r="I42" s="9">
        <v>52613.404687499999</v>
      </c>
      <c r="J42" s="9"/>
      <c r="K42" s="171" t="s">
        <v>145</v>
      </c>
      <c r="L42" s="174"/>
      <c r="M42" s="174"/>
      <c r="O42" s="139"/>
      <c r="P42" s="139"/>
      <c r="Q42" s="139"/>
    </row>
    <row r="43" spans="1:17" x14ac:dyDescent="0.25">
      <c r="A43" s="4"/>
      <c r="B43" s="24"/>
      <c r="C43" s="145" t="s">
        <v>109</v>
      </c>
      <c r="D43" s="146"/>
      <c r="E43" s="146"/>
      <c r="F43" s="146"/>
      <c r="G43" s="147"/>
      <c r="H43" s="75">
        <v>16</v>
      </c>
      <c r="I43" s="9">
        <v>4209.0723749999997</v>
      </c>
      <c r="J43" s="9"/>
      <c r="K43" s="140" t="s">
        <v>24</v>
      </c>
      <c r="L43" s="118"/>
      <c r="M43">
        <f>5050886.85*2.5%</f>
        <v>126272.17125</v>
      </c>
      <c r="N43">
        <f>M43/12*5</f>
        <v>52613.404687499999</v>
      </c>
      <c r="O43" s="139"/>
      <c r="P43" s="139"/>
      <c r="Q43" s="139"/>
    </row>
    <row r="44" spans="1:17" x14ac:dyDescent="0.25">
      <c r="A44" s="4"/>
      <c r="B44" s="24"/>
      <c r="C44" s="145" t="s">
        <v>110</v>
      </c>
      <c r="D44" s="146"/>
      <c r="E44" s="146"/>
      <c r="F44" s="146"/>
      <c r="G44" s="147"/>
      <c r="H44" s="75">
        <v>17</v>
      </c>
      <c r="I44" s="9">
        <v>23383.735416666663</v>
      </c>
      <c r="J44" s="9"/>
      <c r="K44" s="140" t="s">
        <v>25</v>
      </c>
      <c r="L44" s="118"/>
      <c r="M44">
        <f>101017.737*10%</f>
        <v>10101.7737</v>
      </c>
      <c r="N44">
        <f>M44/12*5</f>
        <v>4209.0723749999997</v>
      </c>
      <c r="O44" s="139"/>
      <c r="P44" s="139"/>
      <c r="Q44" s="139"/>
    </row>
    <row r="45" spans="1:17" x14ac:dyDescent="0.25">
      <c r="A45" s="4"/>
      <c r="B45" s="24"/>
      <c r="C45" s="148" t="s">
        <v>111</v>
      </c>
      <c r="D45" s="149"/>
      <c r="E45" s="149"/>
      <c r="F45" s="149"/>
      <c r="G45" s="150"/>
      <c r="H45" s="75">
        <v>12</v>
      </c>
      <c r="I45" s="9"/>
      <c r="J45" s="9">
        <v>52613.404687499999</v>
      </c>
      <c r="K45" s="140" t="s">
        <v>23</v>
      </c>
      <c r="L45" s="118"/>
      <c r="M45">
        <f>224483.86*25%</f>
        <v>56120.964999999997</v>
      </c>
      <c r="N45">
        <f>M45/12*5</f>
        <v>23383.735416666663</v>
      </c>
      <c r="O45" s="139"/>
      <c r="P45" s="139"/>
      <c r="Q45" s="139"/>
    </row>
    <row r="46" spans="1:17" x14ac:dyDescent="0.25">
      <c r="A46" s="4"/>
      <c r="B46" s="24"/>
      <c r="C46" s="148" t="s">
        <v>100</v>
      </c>
      <c r="D46" s="149"/>
      <c r="E46" s="149"/>
      <c r="F46" s="149"/>
      <c r="G46" s="150"/>
      <c r="H46" s="75">
        <v>13</v>
      </c>
      <c r="I46" s="9"/>
      <c r="J46" s="9">
        <v>4209.0723749999997</v>
      </c>
      <c r="O46" s="139"/>
      <c r="P46" s="139"/>
      <c r="Q46" s="139"/>
    </row>
    <row r="47" spans="1:17" x14ac:dyDescent="0.25">
      <c r="A47" s="4"/>
      <c r="B47" s="24"/>
      <c r="C47" s="148" t="s">
        <v>105</v>
      </c>
      <c r="D47" s="149"/>
      <c r="E47" s="149"/>
      <c r="F47" s="149"/>
      <c r="G47" s="150"/>
      <c r="H47" s="75">
        <v>14</v>
      </c>
      <c r="I47" s="9"/>
      <c r="J47" s="9">
        <v>23383.735416666663</v>
      </c>
      <c r="O47" s="139"/>
      <c r="P47" s="139"/>
      <c r="Q47" s="139"/>
    </row>
    <row r="48" spans="1:17" x14ac:dyDescent="0.25">
      <c r="A48" s="4"/>
      <c r="B48" s="24"/>
      <c r="C48" s="164"/>
      <c r="D48" s="165"/>
      <c r="E48" s="165"/>
      <c r="F48" s="165"/>
      <c r="G48" s="166"/>
      <c r="H48" s="35"/>
      <c r="I48" s="9"/>
      <c r="J48" s="9"/>
      <c r="O48" s="139"/>
      <c r="P48" s="139"/>
      <c r="Q48" s="139"/>
    </row>
    <row r="49" spans="1:17" ht="15.75" thickBot="1" x14ac:dyDescent="0.3">
      <c r="A49" s="4"/>
      <c r="B49" s="24"/>
      <c r="C49" s="140" t="s">
        <v>112</v>
      </c>
      <c r="D49" s="154"/>
      <c r="E49" s="154"/>
      <c r="F49" s="154"/>
      <c r="G49" s="155"/>
      <c r="H49" s="35"/>
      <c r="I49" s="9"/>
      <c r="J49" s="9"/>
      <c r="O49" s="139"/>
      <c r="P49" s="139"/>
      <c r="Q49" s="139"/>
    </row>
    <row r="50" spans="1:17" ht="15.75" thickBot="1" x14ac:dyDescent="0.3">
      <c r="A50" s="4"/>
      <c r="B50" s="23"/>
      <c r="C50" s="156" t="s">
        <v>5</v>
      </c>
      <c r="D50" s="157"/>
      <c r="E50" s="157"/>
      <c r="F50" s="157"/>
      <c r="G50" s="158"/>
      <c r="H50" s="38"/>
      <c r="I50" s="12">
        <f>SUM(I42:I49)</f>
        <v>80206.212479166657</v>
      </c>
      <c r="J50" s="13">
        <f>SUM(J45:J49)</f>
        <v>80206.212479166657</v>
      </c>
      <c r="K50" s="53"/>
      <c r="L50" s="44"/>
      <c r="M50" s="44"/>
      <c r="N50" s="44"/>
      <c r="O50" s="139"/>
      <c r="P50" s="139"/>
      <c r="Q50" s="139"/>
    </row>
    <row r="51" spans="1:17" x14ac:dyDescent="0.25">
      <c r="A51" s="4"/>
      <c r="B51" s="50">
        <v>42004</v>
      </c>
      <c r="C51" s="159">
        <v>3</v>
      </c>
      <c r="D51" s="160"/>
      <c r="E51" s="160"/>
      <c r="F51" s="160"/>
      <c r="G51" s="161"/>
      <c r="H51" s="43"/>
      <c r="I51" s="9"/>
      <c r="J51" s="9"/>
      <c r="K51" s="141" t="s">
        <v>113</v>
      </c>
      <c r="L51" s="142"/>
    </row>
    <row r="52" spans="1:17" x14ac:dyDescent="0.25">
      <c r="A52" s="4"/>
      <c r="B52" s="24"/>
      <c r="C52" s="145" t="s">
        <v>115</v>
      </c>
      <c r="D52" s="146"/>
      <c r="E52" s="146"/>
      <c r="F52" s="146"/>
      <c r="G52" s="147"/>
      <c r="H52" s="75">
        <v>18</v>
      </c>
      <c r="I52" s="10">
        <v>5000</v>
      </c>
      <c r="J52" s="9"/>
      <c r="K52" s="159" t="s">
        <v>114</v>
      </c>
      <c r="L52" s="122"/>
      <c r="O52" s="139" t="s">
        <v>209</v>
      </c>
      <c r="P52" s="139"/>
      <c r="Q52" s="139"/>
    </row>
    <row r="53" spans="1:17" x14ac:dyDescent="0.25">
      <c r="A53" s="4"/>
      <c r="B53" s="24"/>
      <c r="C53" s="148" t="s">
        <v>116</v>
      </c>
      <c r="D53" s="149"/>
      <c r="E53" s="149"/>
      <c r="F53" s="149"/>
      <c r="G53" s="150"/>
      <c r="H53" s="75">
        <v>19</v>
      </c>
      <c r="I53" s="9"/>
      <c r="J53" s="10">
        <v>5000</v>
      </c>
      <c r="K53" s="164">
        <f>70000*7.5/7</f>
        <v>75000</v>
      </c>
      <c r="L53" s="173"/>
      <c r="M53">
        <f>75000-70000</f>
        <v>5000</v>
      </c>
      <c r="O53" s="139"/>
      <c r="P53" s="139"/>
      <c r="Q53" s="139"/>
    </row>
    <row r="54" spans="1:17" ht="15.75" thickBot="1" x14ac:dyDescent="0.3">
      <c r="A54" s="4"/>
      <c r="B54" s="24"/>
      <c r="C54" s="164" t="s">
        <v>117</v>
      </c>
      <c r="D54" s="165"/>
      <c r="E54" s="165"/>
      <c r="F54" s="165"/>
      <c r="G54" s="166"/>
      <c r="H54" s="35"/>
      <c r="I54" s="9"/>
      <c r="J54" s="9"/>
      <c r="K54" t="s">
        <v>210</v>
      </c>
      <c r="O54" s="139"/>
      <c r="P54" s="139"/>
      <c r="Q54" s="139"/>
    </row>
    <row r="55" spans="1:17" ht="15.75" thickBot="1" x14ac:dyDescent="0.3">
      <c r="A55" s="4"/>
      <c r="B55" s="23"/>
      <c r="C55" s="156" t="s">
        <v>5</v>
      </c>
      <c r="D55" s="157"/>
      <c r="E55" s="157"/>
      <c r="F55" s="157"/>
      <c r="G55" s="158"/>
      <c r="H55" s="38"/>
      <c r="I55" s="45">
        <v>5000</v>
      </c>
      <c r="J55" s="46">
        <v>5000</v>
      </c>
      <c r="K55" s="53" t="s">
        <v>211</v>
      </c>
      <c r="L55" s="44"/>
      <c r="M55" s="44"/>
      <c r="N55" s="44"/>
    </row>
    <row r="56" spans="1:17" x14ac:dyDescent="0.25">
      <c r="A56" s="4"/>
      <c r="B56" s="50">
        <v>42004</v>
      </c>
      <c r="C56" s="159" t="s">
        <v>118</v>
      </c>
      <c r="D56" s="160"/>
      <c r="E56" s="160"/>
      <c r="F56" s="160"/>
      <c r="G56" s="161"/>
      <c r="H56" s="43"/>
      <c r="I56" s="9"/>
      <c r="J56" s="9"/>
      <c r="K56" s="141" t="s">
        <v>119</v>
      </c>
      <c r="L56" s="142"/>
      <c r="M56" s="142"/>
      <c r="O56" s="139" t="s">
        <v>213</v>
      </c>
      <c r="P56" s="139"/>
      <c r="Q56" s="139"/>
    </row>
    <row r="57" spans="1:17" x14ac:dyDescent="0.25">
      <c r="A57" s="4"/>
      <c r="B57" s="24"/>
      <c r="C57" s="145" t="s">
        <v>121</v>
      </c>
      <c r="D57" s="146"/>
      <c r="E57" s="146"/>
      <c r="F57" s="146"/>
      <c r="G57" s="147"/>
      <c r="H57" s="75">
        <v>20</v>
      </c>
      <c r="I57" s="10">
        <v>37500</v>
      </c>
      <c r="J57" s="9"/>
      <c r="K57" s="159" t="s">
        <v>212</v>
      </c>
      <c r="L57" s="160"/>
      <c r="M57" s="160"/>
      <c r="O57" s="139"/>
      <c r="P57" s="139"/>
      <c r="Q57" s="139"/>
    </row>
    <row r="58" spans="1:17" x14ac:dyDescent="0.25">
      <c r="A58" s="4"/>
      <c r="B58" s="24"/>
      <c r="C58" s="148" t="s">
        <v>115</v>
      </c>
      <c r="D58" s="149"/>
      <c r="E58" s="149"/>
      <c r="F58" s="149"/>
      <c r="G58" s="150"/>
      <c r="H58" s="75">
        <v>18</v>
      </c>
      <c r="I58" s="9"/>
      <c r="J58" s="10">
        <v>37500</v>
      </c>
      <c r="K58">
        <f>75000/12*6</f>
        <v>37500</v>
      </c>
      <c r="L58" t="s">
        <v>120</v>
      </c>
      <c r="O58" s="139"/>
      <c r="P58" s="139"/>
      <c r="Q58" s="139"/>
    </row>
    <row r="59" spans="1:17" ht="15.75" thickBot="1" x14ac:dyDescent="0.3">
      <c r="A59" s="4"/>
      <c r="B59" s="24"/>
      <c r="C59" s="164" t="s">
        <v>122</v>
      </c>
      <c r="D59" s="165"/>
      <c r="E59" s="165"/>
      <c r="F59" s="165"/>
      <c r="G59" s="166"/>
      <c r="H59" s="35"/>
      <c r="I59" s="9"/>
      <c r="J59" s="9"/>
      <c r="O59" s="139"/>
      <c r="P59" s="139"/>
      <c r="Q59" s="139"/>
    </row>
    <row r="60" spans="1:17" ht="15.75" thickBot="1" x14ac:dyDescent="0.3">
      <c r="A60" s="4"/>
      <c r="B60" s="23"/>
      <c r="C60" s="156" t="s">
        <v>5</v>
      </c>
      <c r="D60" s="157"/>
      <c r="E60" s="157"/>
      <c r="F60" s="157"/>
      <c r="G60" s="158"/>
      <c r="H60" s="38"/>
      <c r="I60" s="45">
        <v>37500</v>
      </c>
      <c r="J60" s="46">
        <v>37500</v>
      </c>
      <c r="K60" s="53"/>
      <c r="L60" s="44"/>
      <c r="M60" s="44"/>
      <c r="N60" s="44"/>
      <c r="O60" s="139"/>
      <c r="P60" s="139"/>
      <c r="Q60" s="139"/>
    </row>
    <row r="61" spans="1:17" x14ac:dyDescent="0.25">
      <c r="A61" s="4"/>
      <c r="B61" s="50">
        <v>42004</v>
      </c>
      <c r="C61" s="159">
        <v>4</v>
      </c>
      <c r="D61" s="160"/>
      <c r="E61" s="160"/>
      <c r="F61" s="160"/>
      <c r="G61" s="161"/>
      <c r="H61" s="43"/>
      <c r="I61" s="9"/>
      <c r="J61" s="9"/>
      <c r="K61" s="141" t="s">
        <v>123</v>
      </c>
      <c r="L61" s="142"/>
    </row>
    <row r="62" spans="1:17" x14ac:dyDescent="0.25">
      <c r="A62" s="4"/>
      <c r="B62" s="24"/>
      <c r="C62" s="145" t="s">
        <v>28</v>
      </c>
      <c r="D62" s="146"/>
      <c r="E62" s="146"/>
      <c r="F62" s="146"/>
      <c r="G62" s="147"/>
      <c r="H62" s="75">
        <v>21</v>
      </c>
      <c r="I62" s="10">
        <v>50000</v>
      </c>
      <c r="J62" s="9"/>
      <c r="K62" s="164" t="s">
        <v>124</v>
      </c>
      <c r="L62" s="173"/>
    </row>
    <row r="63" spans="1:17" x14ac:dyDescent="0.25">
      <c r="A63" s="4"/>
      <c r="B63" s="24"/>
      <c r="C63" s="145" t="s">
        <v>29</v>
      </c>
      <c r="D63" s="146"/>
      <c r="E63" s="146"/>
      <c r="F63" s="146"/>
      <c r="G63" s="147"/>
      <c r="H63" s="75">
        <v>22</v>
      </c>
      <c r="I63" s="10">
        <v>15000</v>
      </c>
      <c r="J63" s="9"/>
      <c r="K63" s="164" t="s">
        <v>125</v>
      </c>
      <c r="L63" s="173"/>
      <c r="M63" s="5">
        <v>20000</v>
      </c>
      <c r="N63" t="s">
        <v>127</v>
      </c>
    </row>
    <row r="64" spans="1:17" x14ac:dyDescent="0.25">
      <c r="A64" s="4"/>
      <c r="B64" s="24"/>
      <c r="C64" s="148" t="s">
        <v>151</v>
      </c>
      <c r="D64" s="149"/>
      <c r="E64" s="149"/>
      <c r="F64" s="149"/>
      <c r="G64" s="150"/>
      <c r="H64" s="75">
        <v>23</v>
      </c>
      <c r="I64" s="9"/>
      <c r="J64" s="10">
        <v>35000</v>
      </c>
      <c r="K64" s="164" t="s">
        <v>175</v>
      </c>
      <c r="L64" s="173"/>
    </row>
    <row r="65" spans="1:17" x14ac:dyDescent="0.25">
      <c r="A65" s="4"/>
      <c r="B65" s="24"/>
      <c r="C65" s="148" t="s">
        <v>21</v>
      </c>
      <c r="D65" s="149"/>
      <c r="E65" s="149"/>
      <c r="F65" s="149"/>
      <c r="G65" s="150"/>
      <c r="H65" s="75">
        <v>24</v>
      </c>
      <c r="I65" s="9"/>
      <c r="J65" s="10">
        <v>30000</v>
      </c>
    </row>
    <row r="66" spans="1:17" ht="15.75" thickBot="1" x14ac:dyDescent="0.3">
      <c r="A66" s="4"/>
      <c r="B66" s="24"/>
      <c r="C66" s="140" t="s">
        <v>126</v>
      </c>
      <c r="D66" s="154"/>
      <c r="E66" s="154"/>
      <c r="F66" s="154"/>
      <c r="G66" s="155"/>
      <c r="H66" s="35"/>
      <c r="I66" s="9"/>
      <c r="J66" s="9"/>
      <c r="K66" s="87" t="s">
        <v>218</v>
      </c>
    </row>
    <row r="67" spans="1:17" ht="15.75" thickBot="1" x14ac:dyDescent="0.3">
      <c r="A67" s="4"/>
      <c r="B67" s="23"/>
      <c r="C67" s="156" t="s">
        <v>5</v>
      </c>
      <c r="D67" s="157"/>
      <c r="E67" s="157"/>
      <c r="F67" s="157"/>
      <c r="G67" s="158"/>
      <c r="H67" s="38"/>
      <c r="I67" s="45">
        <f>SUM(I62:I66)</f>
        <v>65000</v>
      </c>
      <c r="J67" s="46">
        <f>SUM(J64:J66)</f>
        <v>65000</v>
      </c>
      <c r="K67" s="53"/>
      <c r="L67" s="44"/>
      <c r="M67" s="44"/>
      <c r="N67" s="44"/>
    </row>
    <row r="68" spans="1:17" x14ac:dyDescent="0.25">
      <c r="A68" s="4"/>
      <c r="B68" s="50">
        <v>42004</v>
      </c>
      <c r="C68" s="159">
        <v>5</v>
      </c>
      <c r="D68" s="160"/>
      <c r="E68" s="160"/>
      <c r="F68" s="160"/>
      <c r="G68" s="161"/>
      <c r="H68" s="43"/>
      <c r="I68" s="9"/>
      <c r="J68" s="9"/>
      <c r="K68" s="152" t="s">
        <v>128</v>
      </c>
      <c r="L68" s="153"/>
      <c r="M68" s="153"/>
      <c r="O68" s="139" t="s">
        <v>215</v>
      </c>
      <c r="P68" s="139"/>
    </row>
    <row r="69" spans="1:17" ht="15" customHeight="1" x14ac:dyDescent="0.25">
      <c r="A69" s="4"/>
      <c r="B69" s="24"/>
      <c r="C69" s="145" t="s">
        <v>130</v>
      </c>
      <c r="D69" s="146"/>
      <c r="E69" s="146"/>
      <c r="F69" s="146"/>
      <c r="G69" s="147"/>
      <c r="H69" s="75">
        <v>25</v>
      </c>
      <c r="I69" s="10">
        <v>3200</v>
      </c>
      <c r="J69" s="9"/>
      <c r="K69" t="s">
        <v>129</v>
      </c>
      <c r="L69">
        <f>160000*2%</f>
        <v>3200</v>
      </c>
      <c r="O69" s="139"/>
      <c r="P69" s="139"/>
    </row>
    <row r="70" spans="1:17" x14ac:dyDescent="0.25">
      <c r="A70" s="4"/>
      <c r="B70" s="24"/>
      <c r="C70" s="148" t="s">
        <v>36</v>
      </c>
      <c r="D70" s="149"/>
      <c r="E70" s="149"/>
      <c r="F70" s="149"/>
      <c r="G70" s="150"/>
      <c r="H70" s="75">
        <v>26</v>
      </c>
      <c r="I70" s="9"/>
      <c r="J70" s="10">
        <v>3200</v>
      </c>
      <c r="O70" s="139"/>
      <c r="P70" s="139"/>
    </row>
    <row r="71" spans="1:17" ht="15.75" thickBot="1" x14ac:dyDescent="0.3">
      <c r="A71" s="4"/>
      <c r="B71" s="24"/>
      <c r="C71" s="140" t="s">
        <v>131</v>
      </c>
      <c r="D71" s="154"/>
      <c r="E71" s="154"/>
      <c r="F71" s="154"/>
      <c r="G71" s="155"/>
      <c r="H71" s="35"/>
      <c r="I71" s="9"/>
      <c r="J71" s="9"/>
      <c r="O71" s="139"/>
      <c r="P71" s="139"/>
    </row>
    <row r="72" spans="1:17" ht="15.75" thickBot="1" x14ac:dyDescent="0.3">
      <c r="A72" s="4"/>
      <c r="B72" s="23"/>
      <c r="C72" s="156" t="s">
        <v>5</v>
      </c>
      <c r="D72" s="157"/>
      <c r="E72" s="157"/>
      <c r="F72" s="157"/>
      <c r="G72" s="158"/>
      <c r="H72" s="38"/>
      <c r="I72" s="45">
        <v>3200</v>
      </c>
      <c r="J72" s="46">
        <v>3200</v>
      </c>
      <c r="K72" s="44"/>
      <c r="L72" s="44"/>
      <c r="M72" s="44"/>
      <c r="N72" s="44"/>
      <c r="O72" s="139"/>
      <c r="P72" s="139"/>
    </row>
    <row r="73" spans="1:17" x14ac:dyDescent="0.25">
      <c r="A73" s="4"/>
      <c r="B73" s="50">
        <v>42004</v>
      </c>
      <c r="C73" s="159">
        <v>6</v>
      </c>
      <c r="D73" s="160"/>
      <c r="E73" s="160"/>
      <c r="F73" s="160"/>
      <c r="G73" s="161"/>
      <c r="H73" s="43"/>
      <c r="I73" s="9"/>
      <c r="J73" s="9"/>
      <c r="K73" s="141" t="s">
        <v>132</v>
      </c>
      <c r="L73" s="142"/>
      <c r="M73" s="142"/>
    </row>
    <row r="74" spans="1:17" x14ac:dyDescent="0.25">
      <c r="A74" s="4"/>
      <c r="B74" s="24"/>
      <c r="C74" s="145" t="s">
        <v>116</v>
      </c>
      <c r="D74" s="146"/>
      <c r="E74" s="146"/>
      <c r="F74" s="146"/>
      <c r="G74" s="147"/>
      <c r="H74" s="75">
        <v>19</v>
      </c>
      <c r="I74" s="10">
        <v>25000</v>
      </c>
      <c r="J74" s="9"/>
      <c r="K74">
        <f>350000*7.5/7</f>
        <v>375000</v>
      </c>
      <c r="L74" t="s">
        <v>133</v>
      </c>
      <c r="O74" s="139" t="s">
        <v>217</v>
      </c>
      <c r="P74" s="139"/>
      <c r="Q74" s="139"/>
    </row>
    <row r="75" spans="1:17" x14ac:dyDescent="0.25">
      <c r="A75" s="4"/>
      <c r="B75" s="24"/>
      <c r="C75" s="148" t="s">
        <v>135</v>
      </c>
      <c r="D75" s="149"/>
      <c r="E75" s="149"/>
      <c r="F75" s="149"/>
      <c r="G75" s="150"/>
      <c r="H75" s="75">
        <v>27</v>
      </c>
      <c r="I75" s="9"/>
      <c r="J75" s="10">
        <v>25000</v>
      </c>
      <c r="K75">
        <f>K74-350000</f>
        <v>25000</v>
      </c>
      <c r="L75" t="s">
        <v>134</v>
      </c>
      <c r="O75" s="139"/>
      <c r="P75" s="139"/>
      <c r="Q75" s="139"/>
    </row>
    <row r="76" spans="1:17" ht="15.75" thickBot="1" x14ac:dyDescent="0.3">
      <c r="A76" s="4"/>
      <c r="B76" s="24"/>
      <c r="C76" s="140" t="s">
        <v>136</v>
      </c>
      <c r="D76" s="154"/>
      <c r="E76" s="154"/>
      <c r="F76" s="154"/>
      <c r="G76" s="155"/>
      <c r="H76" s="35"/>
      <c r="I76" s="9"/>
      <c r="J76" s="9"/>
      <c r="O76" s="139"/>
      <c r="P76" s="139"/>
      <c r="Q76" s="139"/>
    </row>
    <row r="77" spans="1:17" ht="15.75" thickBot="1" x14ac:dyDescent="0.3">
      <c r="A77" s="4"/>
      <c r="B77" s="23"/>
      <c r="C77" s="156" t="s">
        <v>5</v>
      </c>
      <c r="D77" s="157"/>
      <c r="E77" s="157"/>
      <c r="F77" s="157"/>
      <c r="G77" s="158"/>
      <c r="H77" s="38"/>
      <c r="I77" s="45">
        <v>25000</v>
      </c>
      <c r="J77" s="46">
        <v>25000</v>
      </c>
      <c r="K77" s="53"/>
      <c r="L77" s="44"/>
      <c r="M77" s="44"/>
      <c r="N77" s="44"/>
      <c r="O77" s="139"/>
      <c r="P77" s="139"/>
      <c r="Q77" s="139"/>
    </row>
    <row r="78" spans="1:17" x14ac:dyDescent="0.25">
      <c r="A78" s="4"/>
      <c r="B78" s="50">
        <v>42004</v>
      </c>
      <c r="C78" s="159" t="s">
        <v>137</v>
      </c>
      <c r="D78" s="160"/>
      <c r="E78" s="160"/>
      <c r="F78" s="160"/>
      <c r="G78" s="161"/>
      <c r="H78" s="43"/>
      <c r="I78" s="9"/>
      <c r="J78" s="9"/>
      <c r="K78" s="141" t="s">
        <v>198</v>
      </c>
      <c r="L78" s="142"/>
    </row>
    <row r="79" spans="1:17" x14ac:dyDescent="0.25">
      <c r="A79" s="4"/>
      <c r="B79" s="24"/>
      <c r="C79" s="145" t="s">
        <v>57</v>
      </c>
      <c r="D79" s="146"/>
      <c r="E79" s="146"/>
      <c r="F79" s="146"/>
      <c r="G79" s="147"/>
      <c r="H79" s="75">
        <v>28</v>
      </c>
      <c r="I79" s="10">
        <v>14062.5</v>
      </c>
      <c r="J79" s="9"/>
      <c r="K79" s="143" t="s">
        <v>199</v>
      </c>
      <c r="L79" s="144"/>
      <c r="M79" s="144"/>
      <c r="N79" s="144"/>
    </row>
    <row r="80" spans="1:17" x14ac:dyDescent="0.25">
      <c r="A80" s="4"/>
      <c r="B80" s="24"/>
      <c r="C80" s="148" t="s">
        <v>138</v>
      </c>
      <c r="D80" s="149"/>
      <c r="E80" s="149"/>
      <c r="F80" s="149"/>
      <c r="G80" s="150"/>
      <c r="H80" s="75">
        <v>29</v>
      </c>
      <c r="I80" s="9"/>
      <c r="J80" s="10">
        <v>14062.5</v>
      </c>
      <c r="K80">
        <f>375000/12*3*15%</f>
        <v>14062.5</v>
      </c>
      <c r="O80" s="139" t="s">
        <v>216</v>
      </c>
      <c r="P80" s="139"/>
      <c r="Q80" s="139"/>
    </row>
    <row r="81" spans="1:17" ht="15.75" thickBot="1" x14ac:dyDescent="0.3">
      <c r="A81" s="4"/>
      <c r="B81" s="24"/>
      <c r="C81" s="140" t="s">
        <v>139</v>
      </c>
      <c r="D81" s="154"/>
      <c r="E81" s="154"/>
      <c r="F81" s="154"/>
      <c r="G81" s="155"/>
      <c r="H81" s="35"/>
      <c r="I81" s="9"/>
      <c r="J81" s="9"/>
      <c r="O81" s="139"/>
      <c r="P81" s="139"/>
      <c r="Q81" s="139"/>
    </row>
    <row r="82" spans="1:17" ht="15.75" thickBot="1" x14ac:dyDescent="0.3">
      <c r="A82" s="4"/>
      <c r="B82" s="23"/>
      <c r="C82" s="156" t="s">
        <v>5</v>
      </c>
      <c r="D82" s="157"/>
      <c r="E82" s="157"/>
      <c r="F82" s="157"/>
      <c r="G82" s="158"/>
      <c r="H82" s="38"/>
      <c r="I82" s="45">
        <v>14063</v>
      </c>
      <c r="J82" s="46">
        <v>14063</v>
      </c>
      <c r="K82" s="53"/>
      <c r="L82" s="44"/>
      <c r="M82" s="44"/>
      <c r="N82" s="44"/>
      <c r="O82" s="139"/>
      <c r="P82" s="139"/>
      <c r="Q82" s="139"/>
    </row>
    <row r="83" spans="1:17" x14ac:dyDescent="0.25">
      <c r="A83" s="4"/>
      <c r="B83" s="50">
        <v>42004</v>
      </c>
      <c r="C83" s="159">
        <v>7</v>
      </c>
      <c r="D83" s="160"/>
      <c r="E83" s="160"/>
      <c r="F83" s="160"/>
      <c r="G83" s="161"/>
      <c r="H83" s="43"/>
      <c r="I83" s="9"/>
      <c r="J83" s="9"/>
      <c r="K83" s="152" t="s">
        <v>140</v>
      </c>
      <c r="L83" s="153"/>
      <c r="M83" s="153"/>
    </row>
    <row r="84" spans="1:17" x14ac:dyDescent="0.25">
      <c r="A84" s="4"/>
      <c r="B84" s="24"/>
      <c r="C84" s="145" t="s">
        <v>141</v>
      </c>
      <c r="D84" s="146"/>
      <c r="E84" s="146"/>
      <c r="F84" s="146"/>
      <c r="G84" s="147"/>
      <c r="H84" s="75">
        <v>11</v>
      </c>
      <c r="I84" s="9">
        <f>J85+J86+J87</f>
        <v>362875.29116378562</v>
      </c>
      <c r="J84" s="9"/>
      <c r="K84" s="140" t="s">
        <v>221</v>
      </c>
      <c r="L84" s="118"/>
      <c r="M84" s="28" t="s">
        <v>220</v>
      </c>
      <c r="O84" s="139" t="s">
        <v>219</v>
      </c>
      <c r="P84" s="139"/>
      <c r="Q84" s="139"/>
    </row>
    <row r="85" spans="1:17" x14ac:dyDescent="0.25">
      <c r="A85" s="4"/>
      <c r="B85" s="24"/>
      <c r="C85" s="148" t="s">
        <v>142</v>
      </c>
      <c r="D85" s="149"/>
      <c r="E85" s="149"/>
      <c r="F85" s="149"/>
      <c r="G85" s="150"/>
      <c r="H85" s="75">
        <v>30</v>
      </c>
      <c r="I85" s="9"/>
      <c r="J85" s="9">
        <v>280854.35968826571</v>
      </c>
      <c r="K85" s="140" t="s">
        <v>222</v>
      </c>
      <c r="L85" s="118"/>
      <c r="M85" s="28" t="s">
        <v>220</v>
      </c>
      <c r="O85" s="139"/>
      <c r="P85" s="139"/>
      <c r="Q85" s="139"/>
    </row>
    <row r="86" spans="1:17" x14ac:dyDescent="0.25">
      <c r="A86" s="4"/>
      <c r="B86" s="24"/>
      <c r="C86" s="148" t="s">
        <v>143</v>
      </c>
      <c r="D86" s="149"/>
      <c r="E86" s="149"/>
      <c r="F86" s="149"/>
      <c r="G86" s="150"/>
      <c r="H86" s="75">
        <v>31</v>
      </c>
      <c r="I86" s="9"/>
      <c r="J86" s="9">
        <v>8569.3510496811796</v>
      </c>
      <c r="K86" s="140" t="s">
        <v>223</v>
      </c>
      <c r="L86" s="118"/>
      <c r="M86" s="28" t="s">
        <v>220</v>
      </c>
      <c r="O86" s="139"/>
      <c r="P86" s="139"/>
      <c r="Q86" s="139"/>
    </row>
    <row r="87" spans="1:17" x14ac:dyDescent="0.25">
      <c r="A87" s="4"/>
      <c r="B87" s="24"/>
      <c r="C87" s="148" t="s">
        <v>41</v>
      </c>
      <c r="D87" s="149"/>
      <c r="E87" s="149"/>
      <c r="F87" s="149"/>
      <c r="G87" s="150"/>
      <c r="H87" s="75">
        <v>32</v>
      </c>
      <c r="I87" s="9"/>
      <c r="J87" s="9">
        <v>73451.580425838707</v>
      </c>
      <c r="O87" s="139"/>
      <c r="P87" s="139"/>
      <c r="Q87" s="139"/>
    </row>
    <row r="88" spans="1:17" x14ac:dyDescent="0.25">
      <c r="A88" s="4"/>
      <c r="B88" s="24"/>
      <c r="C88" s="164"/>
      <c r="D88" s="165"/>
      <c r="E88" s="165"/>
      <c r="F88" s="165"/>
      <c r="G88" s="166"/>
      <c r="H88" s="35"/>
      <c r="I88" s="9"/>
      <c r="J88" s="9"/>
      <c r="K88" s="110">
        <f>2294200*1.80604/1.60906</f>
        <v>2575054.3596882657</v>
      </c>
      <c r="L88" s="112" t="s">
        <v>226</v>
      </c>
      <c r="M88">
        <f>K88-2294200</f>
        <v>280854.35968826571</v>
      </c>
      <c r="N88" s="109" t="s">
        <v>224</v>
      </c>
      <c r="O88" s="139"/>
      <c r="P88" s="139"/>
      <c r="Q88" s="139"/>
    </row>
    <row r="89" spans="1:17" ht="15.75" thickBot="1" x14ac:dyDescent="0.3">
      <c r="A89" s="4"/>
      <c r="B89" s="24"/>
      <c r="C89" s="164" t="s">
        <v>144</v>
      </c>
      <c r="D89" s="165"/>
      <c r="E89" s="165"/>
      <c r="F89" s="165"/>
      <c r="G89" s="166"/>
      <c r="H89" s="35"/>
      <c r="I89" s="9"/>
      <c r="J89" s="9"/>
      <c r="K89" s="110">
        <f>70000*1.80604/1.60906</f>
        <v>78569.35104968118</v>
      </c>
      <c r="L89" s="113" t="s">
        <v>226</v>
      </c>
      <c r="M89">
        <f>K89-70000</f>
        <v>8569.3510496811796</v>
      </c>
      <c r="N89" s="109" t="s">
        <v>225</v>
      </c>
      <c r="O89" s="139"/>
      <c r="P89" s="139"/>
      <c r="Q89" s="139"/>
    </row>
    <row r="90" spans="1:17" ht="15.75" thickBot="1" x14ac:dyDescent="0.3">
      <c r="A90" s="4"/>
      <c r="B90" s="56"/>
      <c r="C90" s="156" t="s">
        <v>5</v>
      </c>
      <c r="D90" s="157"/>
      <c r="E90" s="157"/>
      <c r="F90" s="157"/>
      <c r="G90" s="158"/>
      <c r="H90" s="38"/>
      <c r="I90" s="12">
        <f>SUM(I84:I89)</f>
        <v>362875.29116378562</v>
      </c>
      <c r="J90" s="13">
        <f>SUM(J85:J89)</f>
        <v>362875.29116378562</v>
      </c>
      <c r="K90" s="111">
        <f>600000*1.80604/1.60906</f>
        <v>673451.58042583871</v>
      </c>
      <c r="L90" s="114" t="s">
        <v>226</v>
      </c>
      <c r="M90" s="44">
        <f>K90-600000</f>
        <v>73451.580425838707</v>
      </c>
      <c r="N90" s="115" t="s">
        <v>225</v>
      </c>
      <c r="O90" s="139"/>
      <c r="P90" s="139"/>
      <c r="Q90" s="139"/>
    </row>
    <row r="91" spans="1:17" ht="15.75" thickBot="1" x14ac:dyDescent="0.3">
      <c r="A91" s="11"/>
      <c r="B91" s="32"/>
      <c r="C91" s="165"/>
      <c r="D91" s="165"/>
      <c r="E91" s="165"/>
      <c r="F91" s="165"/>
      <c r="G91" s="165"/>
      <c r="H91" s="32"/>
      <c r="I91" s="54">
        <f>SUM(I19+I31+I40+I50+I55+I60+I67+I72+I77+I82+I90)</f>
        <v>2739206.4913873505</v>
      </c>
      <c r="J91" s="55">
        <f>SUM(J19+J31+J40+J50+J55+J60+J67+J72+J77+J82+J90)</f>
        <v>2739206.4913873505</v>
      </c>
    </row>
    <row r="92" spans="1:17" x14ac:dyDescent="0.25">
      <c r="A92" s="11"/>
      <c r="B92" s="23"/>
      <c r="C92" s="165"/>
      <c r="D92" s="165"/>
      <c r="E92" s="165"/>
      <c r="F92" s="165"/>
      <c r="G92" s="165"/>
      <c r="H92" s="32"/>
      <c r="I92" s="23"/>
      <c r="J92" s="23"/>
    </row>
    <row r="93" spans="1:17" x14ac:dyDescent="0.25">
      <c r="A93" s="11"/>
      <c r="B93" s="23"/>
      <c r="C93" s="165"/>
      <c r="D93" s="165"/>
      <c r="E93" s="165"/>
      <c r="F93" s="165"/>
      <c r="G93" s="165"/>
      <c r="H93" s="32"/>
      <c r="I93" s="23"/>
      <c r="J93" s="23"/>
    </row>
    <row r="94" spans="1:17" x14ac:dyDescent="0.25">
      <c r="A94" s="11"/>
      <c r="B94" s="23"/>
      <c r="C94" s="165"/>
      <c r="D94" s="165"/>
      <c r="E94" s="165"/>
      <c r="F94" s="165"/>
      <c r="G94" s="165"/>
      <c r="H94" s="32"/>
      <c r="I94" s="23"/>
      <c r="J94" s="23"/>
    </row>
    <row r="95" spans="1:17" x14ac:dyDescent="0.25">
      <c r="A95" s="11"/>
      <c r="B95" s="23"/>
      <c r="C95" s="165"/>
      <c r="D95" s="165"/>
      <c r="E95" s="165"/>
      <c r="F95" s="165"/>
      <c r="G95" s="165"/>
      <c r="H95" s="32"/>
      <c r="I95" s="23"/>
      <c r="J95" s="23"/>
    </row>
    <row r="96" spans="1:17" x14ac:dyDescent="0.25">
      <c r="A96" s="11"/>
      <c r="B96" s="23"/>
      <c r="C96" s="165"/>
      <c r="D96" s="165"/>
      <c r="E96" s="165"/>
      <c r="F96" s="165"/>
      <c r="G96" s="165"/>
      <c r="H96" s="32"/>
      <c r="I96" s="23"/>
      <c r="J96" s="23"/>
    </row>
    <row r="97" spans="1:10" x14ac:dyDescent="0.25">
      <c r="A97" s="11"/>
      <c r="B97" s="23"/>
      <c r="C97" s="165"/>
      <c r="D97" s="165"/>
      <c r="E97" s="165"/>
      <c r="F97" s="165"/>
      <c r="G97" s="165"/>
      <c r="H97" s="32"/>
      <c r="I97" s="23"/>
      <c r="J97" s="23"/>
    </row>
    <row r="98" spans="1:10" x14ac:dyDescent="0.25">
      <c r="A98" s="11"/>
      <c r="B98" s="23"/>
      <c r="C98" s="165"/>
      <c r="D98" s="165"/>
      <c r="E98" s="165"/>
      <c r="F98" s="165"/>
      <c r="G98" s="165"/>
      <c r="H98" s="32"/>
      <c r="I98" s="23"/>
      <c r="J98" s="23"/>
    </row>
    <row r="99" spans="1:10" x14ac:dyDescent="0.25">
      <c r="A99" s="11"/>
      <c r="B99" s="23"/>
      <c r="C99" s="165"/>
      <c r="D99" s="165"/>
      <c r="E99" s="165"/>
      <c r="F99" s="165"/>
      <c r="G99" s="165"/>
      <c r="H99" s="32"/>
      <c r="I99" s="23"/>
      <c r="J99" s="23"/>
    </row>
    <row r="100" spans="1:10" x14ac:dyDescent="0.25">
      <c r="A100" s="11"/>
      <c r="B100" s="23"/>
      <c r="C100" s="165"/>
      <c r="D100" s="165"/>
      <c r="E100" s="165"/>
      <c r="F100" s="165"/>
      <c r="G100" s="165"/>
      <c r="H100" s="32"/>
      <c r="I100" s="23"/>
      <c r="J100" s="23"/>
    </row>
    <row r="101" spans="1:10" x14ac:dyDescent="0.25">
      <c r="A101" s="11"/>
      <c r="B101" s="23"/>
      <c r="C101" s="165"/>
      <c r="D101" s="165"/>
      <c r="E101" s="165"/>
      <c r="F101" s="165"/>
      <c r="G101" s="165"/>
      <c r="H101" s="32"/>
      <c r="I101" s="23"/>
      <c r="J101" s="23"/>
    </row>
    <row r="102" spans="1:10" x14ac:dyDescent="0.25">
      <c r="A102" s="11"/>
      <c r="B102" s="23"/>
      <c r="C102" s="165"/>
      <c r="D102" s="165"/>
      <c r="E102" s="165"/>
      <c r="F102" s="165"/>
      <c r="G102" s="165"/>
      <c r="H102" s="32"/>
      <c r="I102" s="23"/>
      <c r="J102" s="23"/>
    </row>
    <row r="103" spans="1:10" x14ac:dyDescent="0.25">
      <c r="A103" s="11"/>
      <c r="B103" s="23"/>
      <c r="C103" s="165"/>
      <c r="D103" s="165"/>
      <c r="E103" s="165"/>
      <c r="F103" s="165"/>
      <c r="G103" s="165"/>
      <c r="H103" s="32"/>
      <c r="I103" s="23"/>
      <c r="J103" s="23"/>
    </row>
    <row r="104" spans="1:10" x14ac:dyDescent="0.25">
      <c r="A104" s="11"/>
      <c r="B104" s="23"/>
      <c r="C104" s="165"/>
      <c r="D104" s="165"/>
      <c r="E104" s="165"/>
      <c r="F104" s="165"/>
      <c r="G104" s="165"/>
      <c r="H104" s="32"/>
      <c r="I104" s="23"/>
      <c r="J104" s="23"/>
    </row>
    <row r="105" spans="1:10" x14ac:dyDescent="0.25">
      <c r="A105" s="11"/>
      <c r="B105" s="23"/>
      <c r="C105" s="165"/>
      <c r="D105" s="165"/>
      <c r="E105" s="165"/>
      <c r="F105" s="165"/>
      <c r="G105" s="165"/>
      <c r="H105" s="32"/>
      <c r="I105" s="23"/>
      <c r="J105" s="23"/>
    </row>
    <row r="106" spans="1:10" x14ac:dyDescent="0.25">
      <c r="A106" s="11"/>
      <c r="B106" s="23"/>
      <c r="C106" s="165"/>
      <c r="D106" s="165"/>
      <c r="E106" s="165"/>
      <c r="F106" s="165"/>
      <c r="G106" s="165"/>
      <c r="H106" s="32"/>
      <c r="I106" s="23"/>
      <c r="J106" s="23"/>
    </row>
    <row r="107" spans="1:10" x14ac:dyDescent="0.25">
      <c r="A107" s="11"/>
      <c r="B107" s="23"/>
      <c r="C107" s="165"/>
      <c r="D107" s="165"/>
      <c r="E107" s="165"/>
      <c r="F107" s="165"/>
      <c r="G107" s="165"/>
      <c r="H107" s="32"/>
      <c r="I107" s="23"/>
      <c r="J107" s="23"/>
    </row>
    <row r="108" spans="1:10" x14ac:dyDescent="0.25">
      <c r="A108" s="11"/>
      <c r="B108" s="23"/>
      <c r="C108" s="165"/>
      <c r="D108" s="165"/>
      <c r="E108" s="165"/>
      <c r="F108" s="165"/>
      <c r="G108" s="165"/>
      <c r="H108" s="32"/>
      <c r="I108" s="23"/>
      <c r="J108" s="23"/>
    </row>
    <row r="109" spans="1:10" x14ac:dyDescent="0.25">
      <c r="A109" s="11"/>
      <c r="B109" s="23"/>
      <c r="C109" s="165"/>
      <c r="D109" s="165"/>
      <c r="E109" s="165"/>
      <c r="F109" s="165"/>
      <c r="G109" s="165"/>
      <c r="H109" s="32"/>
      <c r="I109" s="23"/>
      <c r="J109" s="23"/>
    </row>
    <row r="110" spans="1:10" x14ac:dyDescent="0.25">
      <c r="A110" s="11"/>
      <c r="B110" s="23"/>
      <c r="C110" s="165"/>
      <c r="D110" s="165"/>
      <c r="E110" s="165"/>
      <c r="F110" s="165"/>
      <c r="G110" s="165"/>
      <c r="H110" s="32"/>
      <c r="I110" s="23"/>
      <c r="J110" s="23"/>
    </row>
    <row r="111" spans="1:10" x14ac:dyDescent="0.25">
      <c r="A111" s="11"/>
      <c r="B111" s="23"/>
      <c r="C111" s="165"/>
      <c r="D111" s="165"/>
      <c r="E111" s="165"/>
      <c r="F111" s="165"/>
      <c r="G111" s="165"/>
      <c r="H111" s="32"/>
      <c r="I111" s="23"/>
      <c r="J111" s="23"/>
    </row>
    <row r="112" spans="1:10" x14ac:dyDescent="0.25">
      <c r="A112" s="11"/>
      <c r="B112" s="23"/>
      <c r="C112" s="165"/>
      <c r="D112" s="165"/>
      <c r="E112" s="165"/>
      <c r="F112" s="165"/>
      <c r="G112" s="165"/>
      <c r="H112" s="32"/>
      <c r="I112" s="23"/>
      <c r="J112" s="23"/>
    </row>
    <row r="113" spans="1:10" x14ac:dyDescent="0.25">
      <c r="A113" s="11"/>
      <c r="B113" s="23"/>
      <c r="C113" s="165"/>
      <c r="D113" s="165"/>
      <c r="E113" s="165"/>
      <c r="F113" s="165"/>
      <c r="G113" s="165"/>
      <c r="H113" s="32"/>
      <c r="I113" s="23"/>
      <c r="J113" s="23"/>
    </row>
    <row r="114" spans="1:10" x14ac:dyDescent="0.25">
      <c r="A114" s="11"/>
      <c r="B114" s="23"/>
      <c r="C114" s="165"/>
      <c r="D114" s="165"/>
      <c r="E114" s="165"/>
      <c r="F114" s="165"/>
      <c r="G114" s="165"/>
      <c r="H114" s="32"/>
      <c r="I114" s="23"/>
      <c r="J114" s="23"/>
    </row>
    <row r="115" spans="1:10" x14ac:dyDescent="0.25">
      <c r="A115" s="11"/>
      <c r="B115" s="23"/>
      <c r="C115" s="165"/>
      <c r="D115" s="165"/>
      <c r="E115" s="165"/>
      <c r="F115" s="165"/>
      <c r="G115" s="165"/>
      <c r="H115" s="32"/>
      <c r="I115" s="23"/>
      <c r="J115" s="23"/>
    </row>
    <row r="116" spans="1:10" x14ac:dyDescent="0.25">
      <c r="A116" s="11"/>
      <c r="B116" s="23"/>
      <c r="C116" s="165"/>
      <c r="D116" s="165"/>
      <c r="E116" s="165"/>
      <c r="F116" s="165"/>
      <c r="G116" s="165"/>
      <c r="H116" s="32"/>
      <c r="I116" s="23"/>
      <c r="J116" s="23"/>
    </row>
    <row r="117" spans="1:10" x14ac:dyDescent="0.25">
      <c r="A117" s="11"/>
      <c r="B117" s="23"/>
      <c r="C117" s="165"/>
      <c r="D117" s="165"/>
      <c r="E117" s="165"/>
      <c r="F117" s="165"/>
      <c r="G117" s="165"/>
      <c r="H117" s="32"/>
      <c r="I117" s="23"/>
      <c r="J117" s="23"/>
    </row>
    <row r="118" spans="1:10" x14ac:dyDescent="0.25">
      <c r="A118" s="11"/>
      <c r="B118" s="23"/>
      <c r="C118" s="165"/>
      <c r="D118" s="165"/>
      <c r="E118" s="165"/>
      <c r="F118" s="165"/>
      <c r="G118" s="165"/>
      <c r="H118" s="32"/>
      <c r="I118" s="23"/>
      <c r="J118" s="23"/>
    </row>
    <row r="119" spans="1:10" x14ac:dyDescent="0.25">
      <c r="A119" s="11"/>
      <c r="B119" s="23"/>
      <c r="C119" s="165"/>
      <c r="D119" s="165"/>
      <c r="E119" s="165"/>
      <c r="F119" s="165"/>
      <c r="G119" s="165"/>
      <c r="H119" s="32"/>
      <c r="I119" s="23"/>
      <c r="J119" s="23"/>
    </row>
  </sheetData>
  <mergeCells count="165">
    <mergeCell ref="K42:M42"/>
    <mergeCell ref="K73:M73"/>
    <mergeCell ref="K83:M83"/>
    <mergeCell ref="C115:G115"/>
    <mergeCell ref="C116:G116"/>
    <mergeCell ref="C117:G117"/>
    <mergeCell ref="C100:G100"/>
    <mergeCell ref="C101:G101"/>
    <mergeCell ref="C102:G102"/>
    <mergeCell ref="C103:G103"/>
    <mergeCell ref="C104:G104"/>
    <mergeCell ref="C95:G95"/>
    <mergeCell ref="C96:G96"/>
    <mergeCell ref="C97:G97"/>
    <mergeCell ref="C98:G98"/>
    <mergeCell ref="C99:G99"/>
    <mergeCell ref="C90:G90"/>
    <mergeCell ref="C91:G91"/>
    <mergeCell ref="C92:G92"/>
    <mergeCell ref="C93:G93"/>
    <mergeCell ref="C94:G94"/>
    <mergeCell ref="C85:G85"/>
    <mergeCell ref="C86:G86"/>
    <mergeCell ref="C87:G87"/>
    <mergeCell ref="C118:G118"/>
    <mergeCell ref="C119:G119"/>
    <mergeCell ref="C110:G110"/>
    <mergeCell ref="C111:G111"/>
    <mergeCell ref="C112:G112"/>
    <mergeCell ref="C113:G113"/>
    <mergeCell ref="C114:G114"/>
    <mergeCell ref="C105:G105"/>
    <mergeCell ref="C106:G106"/>
    <mergeCell ref="C107:G107"/>
    <mergeCell ref="C108:G108"/>
    <mergeCell ref="C109:G109"/>
    <mergeCell ref="K52:L52"/>
    <mergeCell ref="K53:L53"/>
    <mergeCell ref="K56:M56"/>
    <mergeCell ref="K57:M57"/>
    <mergeCell ref="C88:G88"/>
    <mergeCell ref="C89:G89"/>
    <mergeCell ref="C80:G80"/>
    <mergeCell ref="C81:G81"/>
    <mergeCell ref="C82:G82"/>
    <mergeCell ref="C83:G83"/>
    <mergeCell ref="C84:G84"/>
    <mergeCell ref="K62:L62"/>
    <mergeCell ref="K63:L63"/>
    <mergeCell ref="K64:L64"/>
    <mergeCell ref="K68:M68"/>
    <mergeCell ref="C77:G77"/>
    <mergeCell ref="C78:G78"/>
    <mergeCell ref="C79:G79"/>
    <mergeCell ref="K61:L61"/>
    <mergeCell ref="C72:G72"/>
    <mergeCell ref="C73:G73"/>
    <mergeCell ref="C74:G74"/>
    <mergeCell ref="C75:G75"/>
    <mergeCell ref="C76:G76"/>
    <mergeCell ref="C67:G67"/>
    <mergeCell ref="C68:G68"/>
    <mergeCell ref="C69:G69"/>
    <mergeCell ref="C70:G70"/>
    <mergeCell ref="C71:G71"/>
    <mergeCell ref="C62:G62"/>
    <mergeCell ref="C63:G63"/>
    <mergeCell ref="C64:G64"/>
    <mergeCell ref="C65:G65"/>
    <mergeCell ref="C66:G66"/>
    <mergeCell ref="C57:G57"/>
    <mergeCell ref="C58:G58"/>
    <mergeCell ref="C59:G59"/>
    <mergeCell ref="C60:G60"/>
    <mergeCell ref="C61:G61"/>
    <mergeCell ref="C26:G26"/>
    <mergeCell ref="C27:G27"/>
    <mergeCell ref="C28:G28"/>
    <mergeCell ref="C52:G52"/>
    <mergeCell ref="C53:G53"/>
    <mergeCell ref="C54:G54"/>
    <mergeCell ref="C55:G55"/>
    <mergeCell ref="C56:G56"/>
    <mergeCell ref="C47:G47"/>
    <mergeCell ref="C48:G48"/>
    <mergeCell ref="C49:G49"/>
    <mergeCell ref="C50:G50"/>
    <mergeCell ref="C51:G51"/>
    <mergeCell ref="C29:G29"/>
    <mergeCell ref="C42:G42"/>
    <mergeCell ref="C43:G43"/>
    <mergeCell ref="C44:G44"/>
    <mergeCell ref="C45:G45"/>
    <mergeCell ref="C46:G46"/>
    <mergeCell ref="C25:G25"/>
    <mergeCell ref="K25:L25"/>
    <mergeCell ref="C41:G41"/>
    <mergeCell ref="C37:G37"/>
    <mergeCell ref="C38:G38"/>
    <mergeCell ref="C39:G39"/>
    <mergeCell ref="C40:G40"/>
    <mergeCell ref="C31:G31"/>
    <mergeCell ref="C32:G32"/>
    <mergeCell ref="C33:G33"/>
    <mergeCell ref="C34:G34"/>
    <mergeCell ref="C35:G35"/>
    <mergeCell ref="C36:G36"/>
    <mergeCell ref="C30:G30"/>
    <mergeCell ref="K32:L32"/>
    <mergeCell ref="K8:L8"/>
    <mergeCell ref="C17:G17"/>
    <mergeCell ref="C8:G8"/>
    <mergeCell ref="C9:G9"/>
    <mergeCell ref="C11:G11"/>
    <mergeCell ref="C12:G12"/>
    <mergeCell ref="C13:G13"/>
    <mergeCell ref="C14:G14"/>
    <mergeCell ref="C15:G15"/>
    <mergeCell ref="K10:L10"/>
    <mergeCell ref="K11:M11"/>
    <mergeCell ref="C16:G16"/>
    <mergeCell ref="K16:M16"/>
    <mergeCell ref="K12:M12"/>
    <mergeCell ref="K13:M13"/>
    <mergeCell ref="K14:M14"/>
    <mergeCell ref="C23:G23"/>
    <mergeCell ref="C24:G24"/>
    <mergeCell ref="C10:G10"/>
    <mergeCell ref="K20:L20"/>
    <mergeCell ref="K21:L21"/>
    <mergeCell ref="K22:L22"/>
    <mergeCell ref="K15:M15"/>
    <mergeCell ref="K17:N17"/>
    <mergeCell ref="C18:G18"/>
    <mergeCell ref="C19:G19"/>
    <mergeCell ref="C20:G20"/>
    <mergeCell ref="C21:G21"/>
    <mergeCell ref="C22:G22"/>
    <mergeCell ref="K23:L23"/>
    <mergeCell ref="K24:L24"/>
    <mergeCell ref="K18:L18"/>
    <mergeCell ref="O80:Q82"/>
    <mergeCell ref="O84:Q90"/>
    <mergeCell ref="K84:L84"/>
    <mergeCell ref="K85:L85"/>
    <mergeCell ref="K86:L86"/>
    <mergeCell ref="K78:L78"/>
    <mergeCell ref="K79:N79"/>
    <mergeCell ref="O9:P16"/>
    <mergeCell ref="O20:Q30"/>
    <mergeCell ref="O33:Q39"/>
    <mergeCell ref="O41:Q50"/>
    <mergeCell ref="O52:Q54"/>
    <mergeCell ref="O56:Q60"/>
    <mergeCell ref="O68:P72"/>
    <mergeCell ref="O74:Q77"/>
    <mergeCell ref="K43:L43"/>
    <mergeCell ref="K44:L44"/>
    <mergeCell ref="K26:L26"/>
    <mergeCell ref="K27:L27"/>
    <mergeCell ref="K28:L28"/>
    <mergeCell ref="K29:L29"/>
    <mergeCell ref="K30:L30"/>
    <mergeCell ref="K45:L45"/>
    <mergeCell ref="K51:L5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5945-75C6-4AE4-8DE6-7A56B5A356F6}">
  <dimension ref="B3:L108"/>
  <sheetViews>
    <sheetView topLeftCell="A70" workbookViewId="0">
      <selection activeCell="E11" sqref="E11:E12"/>
    </sheetView>
  </sheetViews>
  <sheetFormatPr baseColWidth="10" defaultRowHeight="15" x14ac:dyDescent="0.25"/>
  <cols>
    <col min="2" max="2" width="18.85546875" customWidth="1"/>
    <col min="6" max="6" width="15.5703125" customWidth="1"/>
    <col min="10" max="10" width="17.42578125" customWidth="1"/>
  </cols>
  <sheetData>
    <row r="3" spans="2:12" ht="15.75" x14ac:dyDescent="0.25">
      <c r="B3" s="57" t="s">
        <v>148</v>
      </c>
    </row>
    <row r="4" spans="2:12" x14ac:dyDescent="0.25">
      <c r="B4" s="28" t="s">
        <v>146</v>
      </c>
    </row>
    <row r="5" spans="2:12" x14ac:dyDescent="0.25">
      <c r="B5" s="28" t="s">
        <v>0</v>
      </c>
      <c r="F5" s="175" t="s">
        <v>200</v>
      </c>
      <c r="G5" s="175"/>
      <c r="H5" s="175"/>
    </row>
    <row r="6" spans="2:12" ht="15" customHeight="1" x14ac:dyDescent="0.25">
      <c r="B6" s="28" t="s">
        <v>149</v>
      </c>
      <c r="F6" s="175"/>
      <c r="G6" s="175"/>
      <c r="H6" s="175"/>
    </row>
    <row r="7" spans="2:12" x14ac:dyDescent="0.25">
      <c r="F7" s="175"/>
      <c r="G7" s="175"/>
      <c r="H7" s="175"/>
    </row>
    <row r="8" spans="2:12" x14ac:dyDescent="0.25">
      <c r="F8" s="175"/>
      <c r="G8" s="175"/>
      <c r="H8" s="175"/>
    </row>
    <row r="9" spans="2:12" x14ac:dyDescent="0.25">
      <c r="F9" s="175"/>
      <c r="G9" s="175"/>
      <c r="H9" s="175"/>
    </row>
    <row r="10" spans="2:12" x14ac:dyDescent="0.25">
      <c r="B10" s="108">
        <v>1</v>
      </c>
    </row>
    <row r="11" spans="2:12" x14ac:dyDescent="0.25">
      <c r="B11" s="176" t="s">
        <v>161</v>
      </c>
      <c r="C11" s="176"/>
      <c r="D11" s="176"/>
      <c r="F11">
        <v>2</v>
      </c>
      <c r="J11">
        <v>3</v>
      </c>
    </row>
    <row r="12" spans="2:12" x14ac:dyDescent="0.25">
      <c r="B12" s="107" t="s">
        <v>201</v>
      </c>
      <c r="C12" s="177" t="s">
        <v>202</v>
      </c>
      <c r="D12" s="177"/>
      <c r="F12" s="180" t="s">
        <v>162</v>
      </c>
      <c r="G12" s="180"/>
      <c r="H12" s="180"/>
      <c r="J12" s="180" t="s">
        <v>170</v>
      </c>
      <c r="K12" s="180"/>
      <c r="L12" s="180"/>
    </row>
    <row r="13" spans="2:12" x14ac:dyDescent="0.25">
      <c r="B13" s="59">
        <v>1113000</v>
      </c>
      <c r="C13" s="186"/>
      <c r="D13" s="179"/>
      <c r="F13" s="59">
        <v>400000</v>
      </c>
      <c r="G13" s="186"/>
      <c r="H13" s="179"/>
      <c r="J13" s="59">
        <v>10000</v>
      </c>
      <c r="K13" s="186"/>
      <c r="L13" s="179"/>
    </row>
    <row r="14" spans="2:12" x14ac:dyDescent="0.25">
      <c r="B14" s="4"/>
      <c r="C14" s="164"/>
      <c r="D14" s="173"/>
      <c r="F14" s="4"/>
      <c r="G14" s="164"/>
      <c r="H14" s="173"/>
      <c r="J14" s="4"/>
      <c r="K14" s="164"/>
      <c r="L14" s="173"/>
    </row>
    <row r="15" spans="2:12" x14ac:dyDescent="0.25">
      <c r="B15" s="4"/>
      <c r="C15" s="164"/>
      <c r="D15" s="173"/>
      <c r="F15" s="4"/>
      <c r="G15" s="164"/>
      <c r="H15" s="173"/>
      <c r="J15" s="4"/>
      <c r="K15" s="164"/>
      <c r="L15" s="173"/>
    </row>
    <row r="16" spans="2:12" x14ac:dyDescent="0.25">
      <c r="B16" s="4"/>
      <c r="C16" s="164"/>
      <c r="D16" s="173"/>
      <c r="F16" s="4"/>
      <c r="G16" s="164"/>
      <c r="H16" s="173"/>
      <c r="J16" s="4"/>
      <c r="K16" s="164"/>
      <c r="L16" s="173"/>
    </row>
    <row r="17" spans="2:12" x14ac:dyDescent="0.25">
      <c r="B17" s="4"/>
      <c r="C17" s="164"/>
      <c r="D17" s="173"/>
      <c r="F17" s="4"/>
      <c r="G17" s="164"/>
      <c r="H17" s="173"/>
      <c r="J17" s="4"/>
      <c r="K17" s="164"/>
      <c r="L17" s="173"/>
    </row>
    <row r="19" spans="2:12" x14ac:dyDescent="0.25">
      <c r="B19">
        <v>4</v>
      </c>
      <c r="F19" s="37">
        <v>5</v>
      </c>
      <c r="G19" s="173"/>
      <c r="H19" s="173"/>
      <c r="J19">
        <v>6</v>
      </c>
      <c r="K19" s="173"/>
      <c r="L19" s="173"/>
    </row>
    <row r="20" spans="2:12" x14ac:dyDescent="0.25">
      <c r="B20" s="180" t="s">
        <v>171</v>
      </c>
      <c r="C20" s="180"/>
      <c r="D20" s="180"/>
      <c r="F20" s="180" t="s">
        <v>172</v>
      </c>
      <c r="G20" s="180"/>
      <c r="H20" s="180"/>
      <c r="J20" s="180" t="s">
        <v>173</v>
      </c>
      <c r="K20" s="180"/>
      <c r="L20" s="180"/>
    </row>
    <row r="21" spans="2:12" x14ac:dyDescent="0.25">
      <c r="B21" s="60">
        <v>12000</v>
      </c>
      <c r="C21" s="186"/>
      <c r="D21" s="179"/>
      <c r="F21" s="58"/>
      <c r="G21" s="187">
        <v>220000</v>
      </c>
      <c r="H21" s="179"/>
      <c r="J21" s="58"/>
      <c r="K21" s="187">
        <v>1300000</v>
      </c>
      <c r="L21" s="179"/>
    </row>
    <row r="22" spans="2:12" x14ac:dyDescent="0.25">
      <c r="B22" s="4"/>
      <c r="C22" s="164"/>
      <c r="D22" s="173"/>
      <c r="F22" s="4"/>
      <c r="G22" s="164"/>
      <c r="H22" s="173"/>
      <c r="J22" s="4"/>
      <c r="K22" s="164"/>
      <c r="L22" s="173"/>
    </row>
    <row r="23" spans="2:12" x14ac:dyDescent="0.25">
      <c r="B23" s="4"/>
      <c r="C23" s="164"/>
      <c r="D23" s="173"/>
      <c r="F23" s="4"/>
      <c r="G23" s="164"/>
      <c r="H23" s="173"/>
      <c r="J23" s="4"/>
      <c r="K23" s="164"/>
      <c r="L23" s="173"/>
    </row>
    <row r="24" spans="2:12" x14ac:dyDescent="0.25">
      <c r="B24" s="4"/>
      <c r="C24" s="164"/>
      <c r="D24" s="173"/>
      <c r="F24" s="4"/>
      <c r="G24" s="164"/>
      <c r="H24" s="173"/>
      <c r="J24" s="4"/>
      <c r="K24" s="164"/>
      <c r="L24" s="173"/>
    </row>
    <row r="25" spans="2:12" x14ac:dyDescent="0.25">
      <c r="B25" s="4"/>
      <c r="C25" s="164"/>
      <c r="D25" s="173"/>
      <c r="F25" s="4"/>
      <c r="G25" s="164"/>
      <c r="H25" s="173"/>
      <c r="J25" s="4"/>
      <c r="K25" s="164"/>
      <c r="L25" s="173"/>
    </row>
    <row r="28" spans="2:12" x14ac:dyDescent="0.25">
      <c r="B28">
        <v>7</v>
      </c>
      <c r="F28">
        <v>8</v>
      </c>
      <c r="J28">
        <v>9</v>
      </c>
    </row>
    <row r="29" spans="2:12" x14ac:dyDescent="0.25">
      <c r="B29" s="180" t="s">
        <v>174</v>
      </c>
      <c r="C29" s="180"/>
      <c r="D29" s="180"/>
      <c r="F29" s="180" t="s">
        <v>176</v>
      </c>
      <c r="G29" s="180"/>
      <c r="H29" s="180"/>
      <c r="J29" s="180" t="s">
        <v>177</v>
      </c>
      <c r="K29" s="180"/>
      <c r="L29" s="180"/>
    </row>
    <row r="30" spans="2:12" x14ac:dyDescent="0.25">
      <c r="B30" s="58"/>
      <c r="C30" s="187">
        <v>15000</v>
      </c>
      <c r="D30" s="179"/>
      <c r="F30" s="58">
        <v>24483.860141946236</v>
      </c>
      <c r="G30" s="186"/>
      <c r="H30" s="179"/>
      <c r="J30" s="58">
        <v>550886.85319379065</v>
      </c>
      <c r="K30" s="186"/>
      <c r="L30" s="179"/>
    </row>
    <row r="31" spans="2:12" x14ac:dyDescent="0.25">
      <c r="B31" s="4"/>
      <c r="C31" s="164"/>
      <c r="D31" s="173"/>
      <c r="F31" s="4"/>
      <c r="G31" s="164"/>
      <c r="H31" s="173"/>
      <c r="J31" s="4"/>
      <c r="K31" s="164"/>
      <c r="L31" s="173"/>
    </row>
    <row r="32" spans="2:12" x14ac:dyDescent="0.25">
      <c r="B32" s="4"/>
      <c r="C32" s="164"/>
      <c r="D32" s="173"/>
      <c r="F32" s="4"/>
      <c r="G32" s="164"/>
      <c r="H32" s="173"/>
      <c r="J32" s="4"/>
      <c r="K32" s="164"/>
      <c r="L32" s="173"/>
    </row>
    <row r="33" spans="2:12" x14ac:dyDescent="0.25">
      <c r="B33" s="4"/>
      <c r="C33" s="164"/>
      <c r="D33" s="173"/>
      <c r="F33" s="4"/>
      <c r="G33" s="164"/>
      <c r="H33" s="173"/>
      <c r="J33" s="4"/>
      <c r="K33" s="164"/>
      <c r="L33" s="173"/>
    </row>
    <row r="34" spans="2:12" x14ac:dyDescent="0.25">
      <c r="B34" s="4"/>
      <c r="C34" s="164"/>
      <c r="D34" s="173"/>
      <c r="F34" s="4"/>
      <c r="G34" s="164"/>
      <c r="H34" s="173"/>
      <c r="J34" s="4"/>
      <c r="K34" s="164"/>
      <c r="L34" s="173"/>
    </row>
    <row r="36" spans="2:12" x14ac:dyDescent="0.25">
      <c r="B36">
        <v>10</v>
      </c>
      <c r="F36">
        <v>11</v>
      </c>
      <c r="J36">
        <v>12</v>
      </c>
    </row>
    <row r="37" spans="2:12" x14ac:dyDescent="0.25">
      <c r="B37" s="180" t="s">
        <v>178</v>
      </c>
      <c r="C37" s="180"/>
      <c r="D37" s="180"/>
      <c r="F37" s="180" t="s">
        <v>163</v>
      </c>
      <c r="G37" s="180"/>
      <c r="H37" s="180"/>
      <c r="J37" s="180" t="s">
        <v>179</v>
      </c>
      <c r="K37" s="180"/>
      <c r="L37" s="180"/>
    </row>
    <row r="38" spans="2:12" x14ac:dyDescent="0.25">
      <c r="B38" s="58">
        <v>11017.737063875815</v>
      </c>
      <c r="C38" s="186"/>
      <c r="D38" s="179"/>
      <c r="F38" s="58">
        <v>24973.537344785178</v>
      </c>
      <c r="G38" s="184">
        <v>586388.45039961266</v>
      </c>
      <c r="H38" s="185"/>
      <c r="J38" s="58"/>
      <c r="K38" s="179">
        <v>19587.088113557002</v>
      </c>
      <c r="L38" s="179"/>
    </row>
    <row r="39" spans="2:12" x14ac:dyDescent="0.25">
      <c r="B39" s="4"/>
      <c r="C39" s="164"/>
      <c r="D39" s="173"/>
      <c r="F39" s="9">
        <v>362875.29116378562</v>
      </c>
      <c r="G39" s="164"/>
      <c r="H39" s="173"/>
      <c r="J39" s="4"/>
      <c r="K39" s="173">
        <v>52613.404687499999</v>
      </c>
      <c r="L39" s="173"/>
    </row>
    <row r="40" spans="2:12" x14ac:dyDescent="0.25">
      <c r="B40" s="4"/>
      <c r="C40" s="164"/>
      <c r="D40" s="173"/>
      <c r="F40" s="4"/>
      <c r="G40" s="164"/>
      <c r="H40" s="173"/>
      <c r="J40" s="4"/>
      <c r="K40" s="173"/>
      <c r="L40" s="173"/>
    </row>
    <row r="41" spans="2:12" ht="15.75" thickBot="1" x14ac:dyDescent="0.3">
      <c r="B41" s="4"/>
      <c r="C41" s="164"/>
      <c r="D41" s="173"/>
      <c r="F41" s="4"/>
      <c r="G41" s="164"/>
      <c r="H41" s="173"/>
      <c r="J41" s="4"/>
      <c r="K41" s="173"/>
      <c r="L41" s="173"/>
    </row>
    <row r="42" spans="2:12" ht="15.75" thickBot="1" x14ac:dyDescent="0.3">
      <c r="B42" s="4"/>
      <c r="C42" s="164"/>
      <c r="D42" s="173"/>
      <c r="F42" s="71">
        <f>SUM(F38:F41)</f>
        <v>387848.82850857079</v>
      </c>
      <c r="G42" s="165"/>
      <c r="H42" s="173"/>
      <c r="J42" s="11"/>
      <c r="K42" s="182">
        <f>SUM(K38:L41)</f>
        <v>72200.492801057</v>
      </c>
      <c r="L42" s="183"/>
    </row>
    <row r="45" spans="2:12" x14ac:dyDescent="0.25">
      <c r="B45">
        <v>13</v>
      </c>
      <c r="F45">
        <v>14</v>
      </c>
      <c r="J45">
        <v>15</v>
      </c>
    </row>
    <row r="46" spans="2:12" x14ac:dyDescent="0.25">
      <c r="B46" s="180" t="s">
        <v>180</v>
      </c>
      <c r="C46" s="180"/>
      <c r="D46" s="180"/>
      <c r="F46" s="180" t="s">
        <v>181</v>
      </c>
      <c r="G46" s="180"/>
      <c r="H46" s="180"/>
      <c r="J46" s="180" t="s">
        <v>182</v>
      </c>
      <c r="K46" s="180"/>
      <c r="L46" s="180"/>
    </row>
    <row r="47" spans="2:12" x14ac:dyDescent="0.25">
      <c r="B47" s="58"/>
      <c r="C47" s="179">
        <v>1713.8702099362381</v>
      </c>
      <c r="D47" s="179"/>
      <c r="F47" s="58"/>
      <c r="G47" s="179">
        <v>3672.5790212919383</v>
      </c>
      <c r="H47" s="179"/>
      <c r="J47" s="58">
        <v>52613.404687499999</v>
      </c>
      <c r="K47" s="179"/>
      <c r="L47" s="179"/>
    </row>
    <row r="48" spans="2:12" x14ac:dyDescent="0.25">
      <c r="B48" s="4"/>
      <c r="C48" s="173">
        <v>4209.0723749999997</v>
      </c>
      <c r="D48" s="173"/>
      <c r="F48" s="4"/>
      <c r="G48" s="173">
        <v>23383.735416666663</v>
      </c>
      <c r="H48" s="173"/>
      <c r="J48" s="4"/>
      <c r="K48" s="173"/>
      <c r="L48" s="173"/>
    </row>
    <row r="49" spans="2:12" x14ac:dyDescent="0.25">
      <c r="B49" s="4"/>
      <c r="C49" s="173"/>
      <c r="D49" s="173"/>
      <c r="F49" s="4"/>
      <c r="G49" s="173"/>
      <c r="H49" s="173"/>
      <c r="J49" s="4"/>
      <c r="K49" s="173"/>
      <c r="L49" s="173"/>
    </row>
    <row r="50" spans="2:12" ht="15.75" thickBot="1" x14ac:dyDescent="0.3">
      <c r="B50" s="4"/>
      <c r="C50" s="173"/>
      <c r="D50" s="173"/>
      <c r="F50" s="4"/>
      <c r="G50" s="173"/>
      <c r="H50" s="173"/>
      <c r="J50" s="4"/>
      <c r="K50" s="173"/>
      <c r="L50" s="173"/>
    </row>
    <row r="51" spans="2:12" ht="15.75" thickBot="1" x14ac:dyDescent="0.3">
      <c r="B51" s="11"/>
      <c r="C51" s="182">
        <f>SUM(C47:D50)</f>
        <v>5922.9425849362378</v>
      </c>
      <c r="D51" s="183"/>
      <c r="F51" s="11"/>
      <c r="G51" s="182">
        <f>SUM(G47:H50)</f>
        <v>27056.314437958601</v>
      </c>
      <c r="H51" s="183"/>
      <c r="J51" s="4"/>
      <c r="K51" s="173"/>
      <c r="L51" s="173"/>
    </row>
    <row r="54" spans="2:12" x14ac:dyDescent="0.25">
      <c r="B54" s="93"/>
      <c r="C54" s="93"/>
      <c r="D54" s="93"/>
      <c r="E54" s="91"/>
      <c r="F54" s="93"/>
      <c r="G54" s="93"/>
      <c r="H54" s="93"/>
      <c r="I54" s="91"/>
      <c r="J54" s="93"/>
      <c r="K54" s="93"/>
      <c r="L54" s="93"/>
    </row>
    <row r="55" spans="2:12" x14ac:dyDescent="0.25">
      <c r="B55" s="91"/>
      <c r="C55" s="93"/>
      <c r="D55" s="93"/>
      <c r="E55" s="91"/>
      <c r="F55" s="91"/>
      <c r="G55" s="93"/>
      <c r="H55" s="93"/>
      <c r="I55" s="91"/>
      <c r="J55" s="92"/>
      <c r="K55" s="94"/>
      <c r="L55" s="93"/>
    </row>
    <row r="56" spans="2:12" x14ac:dyDescent="0.25">
      <c r="B56" s="91"/>
      <c r="C56" s="93"/>
      <c r="D56" s="93"/>
      <c r="E56" s="91"/>
      <c r="F56" s="91"/>
      <c r="G56" s="93"/>
      <c r="H56" s="93"/>
      <c r="I56" s="91"/>
      <c r="J56" s="91"/>
      <c r="K56" s="93"/>
      <c r="L56" s="93"/>
    </row>
    <row r="57" spans="2:12" x14ac:dyDescent="0.25">
      <c r="B57" s="91"/>
      <c r="C57" s="93"/>
      <c r="D57" s="93"/>
      <c r="E57" s="91"/>
      <c r="F57" s="91"/>
      <c r="G57" s="93"/>
      <c r="H57" s="93"/>
      <c r="I57" s="91"/>
      <c r="J57" s="91"/>
      <c r="K57" s="93"/>
      <c r="L57" s="93"/>
    </row>
    <row r="58" spans="2:12" x14ac:dyDescent="0.25">
      <c r="B58" s="91"/>
      <c r="C58" s="93"/>
      <c r="D58" s="93"/>
      <c r="E58" s="91"/>
      <c r="F58" s="91"/>
      <c r="G58" s="93"/>
      <c r="H58" s="93"/>
      <c r="I58" s="91"/>
      <c r="J58" s="91"/>
      <c r="K58" s="93"/>
      <c r="L58" s="93"/>
    </row>
    <row r="59" spans="2:12" x14ac:dyDescent="0.25">
      <c r="B59" s="91"/>
      <c r="C59" s="93"/>
      <c r="D59" s="93"/>
      <c r="E59" s="91"/>
      <c r="F59" s="91"/>
      <c r="G59" s="93"/>
      <c r="H59" s="93"/>
      <c r="I59" s="91"/>
      <c r="J59" s="91"/>
      <c r="K59" s="93"/>
      <c r="L59" s="93"/>
    </row>
    <row r="61" spans="2:12" x14ac:dyDescent="0.25">
      <c r="B61">
        <v>16</v>
      </c>
      <c r="F61">
        <v>17</v>
      </c>
    </row>
    <row r="62" spans="2:12" x14ac:dyDescent="0.25">
      <c r="B62" s="180" t="s">
        <v>183</v>
      </c>
      <c r="C62" s="180"/>
      <c r="D62" s="180"/>
      <c r="F62" s="180" t="s">
        <v>184</v>
      </c>
      <c r="G62" s="180"/>
      <c r="H62" s="180"/>
      <c r="J62" s="165"/>
      <c r="K62" s="165"/>
      <c r="L62" s="165"/>
    </row>
    <row r="63" spans="2:12" x14ac:dyDescent="0.25">
      <c r="B63" s="59">
        <v>4209.0723749999997</v>
      </c>
      <c r="C63" s="181"/>
      <c r="D63" s="179"/>
      <c r="F63" s="59">
        <v>23383.735416666699</v>
      </c>
      <c r="G63" s="179"/>
      <c r="H63" s="179"/>
      <c r="J63" s="11"/>
      <c r="K63" s="165"/>
      <c r="L63" s="165"/>
    </row>
    <row r="64" spans="2:12" x14ac:dyDescent="0.25">
      <c r="B64" s="4"/>
      <c r="C64" s="173"/>
      <c r="D64" s="173"/>
      <c r="F64" s="4"/>
      <c r="G64" s="173"/>
      <c r="H64" s="173"/>
      <c r="J64" s="11"/>
      <c r="K64" s="165"/>
      <c r="L64" s="165"/>
    </row>
    <row r="65" spans="2:12" x14ac:dyDescent="0.25">
      <c r="B65" s="4"/>
      <c r="C65" s="173"/>
      <c r="D65" s="173"/>
      <c r="F65" s="4"/>
      <c r="G65" s="173"/>
      <c r="H65" s="173"/>
      <c r="J65" s="11"/>
      <c r="K65" s="165"/>
      <c r="L65" s="165"/>
    </row>
    <row r="66" spans="2:12" x14ac:dyDescent="0.25">
      <c r="B66" s="4"/>
      <c r="C66" s="173"/>
      <c r="D66" s="173"/>
      <c r="F66" s="4"/>
      <c r="G66" s="173"/>
      <c r="H66" s="173"/>
      <c r="J66" s="11"/>
      <c r="K66" s="165"/>
      <c r="L66" s="165"/>
    </row>
    <row r="67" spans="2:12" x14ac:dyDescent="0.25">
      <c r="B67" s="4"/>
      <c r="C67" s="173"/>
      <c r="D67" s="173"/>
      <c r="F67" s="4"/>
      <c r="G67" s="173"/>
      <c r="H67" s="173"/>
      <c r="J67" s="11"/>
      <c r="K67" s="165"/>
      <c r="L67" s="165"/>
    </row>
    <row r="68" spans="2:12" x14ac:dyDescent="0.25">
      <c r="B68">
        <v>18</v>
      </c>
      <c r="F68">
        <v>19</v>
      </c>
      <c r="J68">
        <v>20</v>
      </c>
    </row>
    <row r="69" spans="2:12" x14ac:dyDescent="0.25">
      <c r="B69" s="180" t="s">
        <v>185</v>
      </c>
      <c r="C69" s="180"/>
      <c r="D69" s="180"/>
      <c r="F69" s="180" t="s">
        <v>164</v>
      </c>
      <c r="G69" s="180"/>
      <c r="H69" s="180"/>
      <c r="J69" s="180" t="s">
        <v>165</v>
      </c>
      <c r="K69" s="180"/>
      <c r="L69" s="180"/>
    </row>
    <row r="70" spans="2:12" x14ac:dyDescent="0.25">
      <c r="B70" s="59">
        <v>5000</v>
      </c>
      <c r="C70" s="181">
        <v>37500</v>
      </c>
      <c r="D70" s="179"/>
      <c r="F70" s="59">
        <v>25000</v>
      </c>
      <c r="G70" s="181">
        <v>5000</v>
      </c>
      <c r="H70" s="179"/>
      <c r="J70" s="59">
        <v>37500</v>
      </c>
      <c r="K70" s="181"/>
      <c r="L70" s="179"/>
    </row>
    <row r="71" spans="2:12" x14ac:dyDescent="0.25">
      <c r="B71" s="4"/>
      <c r="C71" s="173"/>
      <c r="D71" s="173"/>
      <c r="F71" s="4"/>
      <c r="G71" s="173"/>
      <c r="H71" s="173"/>
      <c r="J71" s="4"/>
      <c r="K71" s="173"/>
      <c r="L71" s="173"/>
    </row>
    <row r="72" spans="2:12" x14ac:dyDescent="0.25">
      <c r="B72" s="4"/>
      <c r="C72" s="173"/>
      <c r="D72" s="173"/>
      <c r="F72" s="4"/>
      <c r="G72" s="173"/>
      <c r="H72" s="173"/>
      <c r="J72" s="4"/>
      <c r="K72" s="173"/>
      <c r="L72" s="173"/>
    </row>
    <row r="73" spans="2:12" x14ac:dyDescent="0.25">
      <c r="B73" s="4"/>
      <c r="C73" s="173"/>
      <c r="D73" s="173"/>
      <c r="F73" s="4"/>
      <c r="G73" s="173"/>
      <c r="H73" s="173"/>
      <c r="J73" s="4"/>
      <c r="K73" s="173"/>
      <c r="L73" s="173"/>
    </row>
    <row r="74" spans="2:12" x14ac:dyDescent="0.25">
      <c r="B74" s="4"/>
      <c r="C74" s="173"/>
      <c r="D74" s="173"/>
      <c r="F74" s="4"/>
      <c r="G74" s="173"/>
      <c r="H74" s="173"/>
      <c r="J74" s="4"/>
      <c r="K74" s="173"/>
      <c r="L74" s="173"/>
    </row>
    <row r="76" spans="2:12" x14ac:dyDescent="0.25">
      <c r="B76">
        <v>21</v>
      </c>
      <c r="F76">
        <v>22</v>
      </c>
      <c r="J76">
        <v>23</v>
      </c>
    </row>
    <row r="77" spans="2:12" x14ac:dyDescent="0.25">
      <c r="B77" s="180" t="s">
        <v>186</v>
      </c>
      <c r="C77" s="180"/>
      <c r="D77" s="180"/>
      <c r="F77" s="180" t="s">
        <v>187</v>
      </c>
      <c r="G77" s="180"/>
      <c r="H77" s="180"/>
      <c r="J77" s="180" t="s">
        <v>188</v>
      </c>
      <c r="K77" s="180"/>
      <c r="L77" s="180"/>
    </row>
    <row r="78" spans="2:12" x14ac:dyDescent="0.25">
      <c r="B78" s="59">
        <v>50000</v>
      </c>
      <c r="C78" s="181"/>
      <c r="D78" s="179"/>
      <c r="F78" s="59">
        <v>15000</v>
      </c>
      <c r="G78" s="179"/>
      <c r="H78" s="179"/>
      <c r="J78" s="58"/>
      <c r="K78" s="181">
        <v>35000</v>
      </c>
      <c r="L78" s="179"/>
    </row>
    <row r="79" spans="2:12" x14ac:dyDescent="0.25">
      <c r="B79" s="4"/>
      <c r="C79" s="173"/>
      <c r="D79" s="173"/>
      <c r="F79" s="4"/>
      <c r="G79" s="173"/>
      <c r="H79" s="173"/>
      <c r="J79" s="4"/>
      <c r="K79" s="173"/>
      <c r="L79" s="173"/>
    </row>
    <row r="80" spans="2:12" x14ac:dyDescent="0.25">
      <c r="B80" s="4"/>
      <c r="C80" s="173"/>
      <c r="D80" s="173"/>
      <c r="F80" s="4"/>
      <c r="G80" s="173"/>
      <c r="H80" s="173"/>
      <c r="J80" s="4"/>
      <c r="K80" s="173"/>
      <c r="L80" s="173"/>
    </row>
    <row r="81" spans="2:12" x14ac:dyDescent="0.25">
      <c r="B81" s="4"/>
      <c r="C81" s="173"/>
      <c r="D81" s="173"/>
      <c r="F81" s="4"/>
      <c r="G81" s="173"/>
      <c r="H81" s="173"/>
      <c r="J81" s="4"/>
      <c r="K81" s="173"/>
      <c r="L81" s="173"/>
    </row>
    <row r="82" spans="2:12" x14ac:dyDescent="0.25">
      <c r="B82" s="4"/>
      <c r="C82" s="173"/>
      <c r="D82" s="173"/>
      <c r="F82" s="4"/>
      <c r="G82" s="173"/>
      <c r="H82" s="173"/>
      <c r="J82" s="4"/>
      <c r="K82" s="173"/>
      <c r="L82" s="173"/>
    </row>
    <row r="85" spans="2:12" x14ac:dyDescent="0.25">
      <c r="B85">
        <v>24</v>
      </c>
      <c r="F85">
        <v>25</v>
      </c>
      <c r="J85">
        <v>26</v>
      </c>
    </row>
    <row r="86" spans="2:12" x14ac:dyDescent="0.25">
      <c r="B86" s="180" t="s">
        <v>189</v>
      </c>
      <c r="C86" s="180"/>
      <c r="D86" s="180"/>
      <c r="F86" s="180" t="s">
        <v>190</v>
      </c>
      <c r="G86" s="180"/>
      <c r="H86" s="180"/>
      <c r="J86" s="180" t="s">
        <v>191</v>
      </c>
      <c r="K86" s="180"/>
      <c r="L86" s="180"/>
    </row>
    <row r="87" spans="2:12" x14ac:dyDescent="0.25">
      <c r="B87" s="58"/>
      <c r="C87" s="181">
        <v>30000</v>
      </c>
      <c r="D87" s="179"/>
      <c r="F87" s="59">
        <v>3200</v>
      </c>
      <c r="G87" s="179"/>
      <c r="H87" s="179"/>
      <c r="J87" s="58"/>
      <c r="K87" s="181">
        <v>3200</v>
      </c>
      <c r="L87" s="179"/>
    </row>
    <row r="88" spans="2:12" x14ac:dyDescent="0.25">
      <c r="B88" s="4"/>
      <c r="C88" s="173"/>
      <c r="D88" s="173"/>
      <c r="F88" s="4"/>
      <c r="G88" s="173"/>
      <c r="H88" s="173"/>
      <c r="J88" s="4"/>
      <c r="K88" s="173"/>
      <c r="L88" s="173"/>
    </row>
    <row r="89" spans="2:12" x14ac:dyDescent="0.25">
      <c r="B89" s="4"/>
      <c r="C89" s="173"/>
      <c r="D89" s="173"/>
      <c r="F89" s="4"/>
      <c r="G89" s="173"/>
      <c r="H89" s="173"/>
      <c r="J89" s="4"/>
      <c r="K89" s="173"/>
      <c r="L89" s="173"/>
    </row>
    <row r="90" spans="2:12" x14ac:dyDescent="0.25">
      <c r="B90" s="4"/>
      <c r="C90" s="173"/>
      <c r="D90" s="173"/>
      <c r="F90" s="4"/>
      <c r="G90" s="173"/>
      <c r="H90" s="173"/>
      <c r="J90" s="4"/>
      <c r="K90" s="173"/>
      <c r="L90" s="173"/>
    </row>
    <row r="91" spans="2:12" x14ac:dyDescent="0.25">
      <c r="B91" s="4"/>
      <c r="C91" s="173"/>
      <c r="D91" s="173"/>
      <c r="F91" s="4"/>
      <c r="G91" s="173"/>
      <c r="H91" s="173"/>
      <c r="J91" s="4"/>
      <c r="K91" s="173"/>
      <c r="L91" s="173"/>
    </row>
    <row r="93" spans="2:12" x14ac:dyDescent="0.25">
      <c r="B93">
        <v>27</v>
      </c>
      <c r="F93">
        <v>28</v>
      </c>
      <c r="J93">
        <v>29</v>
      </c>
    </row>
    <row r="94" spans="2:12" x14ac:dyDescent="0.25">
      <c r="B94" s="180" t="s">
        <v>192</v>
      </c>
      <c r="C94" s="180"/>
      <c r="D94" s="180"/>
      <c r="F94" s="180" t="s">
        <v>193</v>
      </c>
      <c r="G94" s="180"/>
      <c r="H94" s="180"/>
      <c r="J94" s="180" t="s">
        <v>166</v>
      </c>
      <c r="K94" s="180"/>
      <c r="L94" s="180"/>
    </row>
    <row r="95" spans="2:12" x14ac:dyDescent="0.25">
      <c r="B95" s="58"/>
      <c r="C95" s="181">
        <v>25000</v>
      </c>
      <c r="D95" s="179"/>
      <c r="F95" s="59">
        <v>14063</v>
      </c>
      <c r="G95" s="179"/>
      <c r="H95" s="179"/>
      <c r="J95" s="58"/>
      <c r="K95" s="181">
        <v>14063</v>
      </c>
      <c r="L95" s="179"/>
    </row>
    <row r="96" spans="2:12" x14ac:dyDescent="0.25">
      <c r="B96" s="4"/>
      <c r="C96" s="173"/>
      <c r="D96" s="173"/>
      <c r="F96" s="4"/>
      <c r="G96" s="173"/>
      <c r="H96" s="173"/>
      <c r="J96" s="4"/>
      <c r="K96" s="173"/>
      <c r="L96" s="173"/>
    </row>
    <row r="97" spans="2:12" x14ac:dyDescent="0.25">
      <c r="B97" s="4"/>
      <c r="C97" s="173"/>
      <c r="D97" s="173"/>
      <c r="F97" s="4"/>
      <c r="G97" s="173"/>
      <c r="H97" s="173"/>
      <c r="J97" s="4"/>
      <c r="K97" s="173"/>
      <c r="L97" s="173"/>
    </row>
    <row r="98" spans="2:12" x14ac:dyDescent="0.25">
      <c r="B98" s="4"/>
      <c r="C98" s="173"/>
      <c r="D98" s="173"/>
      <c r="F98" s="4"/>
      <c r="G98" s="173"/>
      <c r="H98" s="173"/>
      <c r="J98" s="4"/>
      <c r="K98" s="173"/>
      <c r="L98" s="173"/>
    </row>
    <row r="99" spans="2:12" x14ac:dyDescent="0.25">
      <c r="B99" s="4"/>
      <c r="C99" s="173"/>
      <c r="D99" s="173"/>
      <c r="F99" s="4"/>
      <c r="G99" s="173"/>
      <c r="H99" s="173"/>
      <c r="J99" s="4"/>
      <c r="K99" s="173"/>
      <c r="L99" s="173"/>
    </row>
    <row r="102" spans="2:12" x14ac:dyDescent="0.25">
      <c r="B102">
        <v>30</v>
      </c>
      <c r="E102" s="11"/>
      <c r="F102">
        <v>31</v>
      </c>
      <c r="J102">
        <v>32</v>
      </c>
    </row>
    <row r="103" spans="2:12" x14ac:dyDescent="0.25">
      <c r="B103" s="178" t="s">
        <v>167</v>
      </c>
      <c r="C103" s="178"/>
      <c r="D103" s="178"/>
      <c r="E103" s="91"/>
      <c r="F103" s="178" t="s">
        <v>168</v>
      </c>
      <c r="G103" s="178"/>
      <c r="H103" s="178"/>
      <c r="I103" s="90"/>
      <c r="J103" s="178" t="s">
        <v>194</v>
      </c>
      <c r="K103" s="178"/>
      <c r="L103" s="178"/>
    </row>
    <row r="104" spans="2:12" x14ac:dyDescent="0.25">
      <c r="B104" s="58"/>
      <c r="C104" s="179">
        <v>280854.35968826571</v>
      </c>
      <c r="D104" s="179"/>
      <c r="E104" s="11"/>
      <c r="F104" s="58"/>
      <c r="G104" s="179">
        <v>8569.3510496811796</v>
      </c>
      <c r="H104" s="179"/>
      <c r="J104" s="58"/>
      <c r="K104" s="179">
        <v>73451.580425838707</v>
      </c>
      <c r="L104" s="179"/>
    </row>
    <row r="105" spans="2:12" x14ac:dyDescent="0.25">
      <c r="B105" s="4"/>
      <c r="C105" s="173"/>
      <c r="D105" s="173"/>
      <c r="E105" s="11"/>
      <c r="F105" s="4"/>
      <c r="G105" s="173"/>
      <c r="H105" s="173"/>
      <c r="J105" s="4"/>
      <c r="K105" s="173"/>
      <c r="L105" s="173"/>
    </row>
    <row r="106" spans="2:12" x14ac:dyDescent="0.25">
      <c r="B106" s="4"/>
      <c r="C106" s="173"/>
      <c r="D106" s="173"/>
      <c r="E106" s="11"/>
      <c r="F106" s="4"/>
      <c r="G106" s="173"/>
      <c r="H106" s="173"/>
      <c r="J106" s="4"/>
      <c r="K106" s="173"/>
      <c r="L106" s="173"/>
    </row>
    <row r="107" spans="2:12" x14ac:dyDescent="0.25">
      <c r="B107" s="4"/>
      <c r="C107" s="173"/>
      <c r="D107" s="173"/>
      <c r="E107" s="11"/>
      <c r="F107" s="4"/>
      <c r="G107" s="173"/>
      <c r="H107" s="173"/>
      <c r="J107" s="4"/>
      <c r="K107" s="173"/>
      <c r="L107" s="173"/>
    </row>
    <row r="108" spans="2:12" x14ac:dyDescent="0.25">
      <c r="B108" s="4"/>
      <c r="C108" s="173"/>
      <c r="D108" s="173"/>
      <c r="E108" s="11"/>
      <c r="F108" s="4"/>
      <c r="G108" s="173"/>
      <c r="H108" s="173"/>
      <c r="J108" s="4"/>
      <c r="K108" s="173"/>
      <c r="L108" s="173"/>
    </row>
  </sheetData>
  <mergeCells count="202">
    <mergeCell ref="B20:D20"/>
    <mergeCell ref="C21:D21"/>
    <mergeCell ref="C22:D22"/>
    <mergeCell ref="C23:D23"/>
    <mergeCell ref="C24:D24"/>
    <mergeCell ref="C25:D25"/>
    <mergeCell ref="J12:L12"/>
    <mergeCell ref="K13:L13"/>
    <mergeCell ref="K14:L14"/>
    <mergeCell ref="K15:L15"/>
    <mergeCell ref="K16:L16"/>
    <mergeCell ref="K17:L17"/>
    <mergeCell ref="F12:H12"/>
    <mergeCell ref="G13:H13"/>
    <mergeCell ref="G14:H14"/>
    <mergeCell ref="G15:H15"/>
    <mergeCell ref="G16:H16"/>
    <mergeCell ref="G17:H17"/>
    <mergeCell ref="C13:D13"/>
    <mergeCell ref="C14:D14"/>
    <mergeCell ref="C15:D15"/>
    <mergeCell ref="C16:D16"/>
    <mergeCell ref="C17:D17"/>
    <mergeCell ref="J20:L20"/>
    <mergeCell ref="K21:L21"/>
    <mergeCell ref="K22:L22"/>
    <mergeCell ref="K23:L23"/>
    <mergeCell ref="K24:L24"/>
    <mergeCell ref="K25:L25"/>
    <mergeCell ref="F20:H20"/>
    <mergeCell ref="G21:H21"/>
    <mergeCell ref="G22:H22"/>
    <mergeCell ref="G23:H23"/>
    <mergeCell ref="G24:H24"/>
    <mergeCell ref="G25:H25"/>
    <mergeCell ref="B37:D37"/>
    <mergeCell ref="C38:D38"/>
    <mergeCell ref="C39:D39"/>
    <mergeCell ref="C40:D40"/>
    <mergeCell ref="C41:D41"/>
    <mergeCell ref="C42:D42"/>
    <mergeCell ref="J29:L29"/>
    <mergeCell ref="K30:L30"/>
    <mergeCell ref="K31:L31"/>
    <mergeCell ref="K32:L32"/>
    <mergeCell ref="K33:L33"/>
    <mergeCell ref="K34:L34"/>
    <mergeCell ref="F29:H29"/>
    <mergeCell ref="G30:H30"/>
    <mergeCell ref="G31:H31"/>
    <mergeCell ref="G32:H32"/>
    <mergeCell ref="G33:H33"/>
    <mergeCell ref="G34:H34"/>
    <mergeCell ref="B29:D29"/>
    <mergeCell ref="C30:D30"/>
    <mergeCell ref="C31:D31"/>
    <mergeCell ref="C32:D32"/>
    <mergeCell ref="C33:D33"/>
    <mergeCell ref="C34:D34"/>
    <mergeCell ref="J37:L37"/>
    <mergeCell ref="K38:L38"/>
    <mergeCell ref="K39:L39"/>
    <mergeCell ref="K40:L40"/>
    <mergeCell ref="K41:L41"/>
    <mergeCell ref="K42:L42"/>
    <mergeCell ref="F37:H37"/>
    <mergeCell ref="G38:H38"/>
    <mergeCell ref="G39:H39"/>
    <mergeCell ref="G40:H40"/>
    <mergeCell ref="G41:H41"/>
    <mergeCell ref="G42:H42"/>
    <mergeCell ref="J46:L46"/>
    <mergeCell ref="K47:L47"/>
    <mergeCell ref="K48:L48"/>
    <mergeCell ref="K49:L49"/>
    <mergeCell ref="K50:L50"/>
    <mergeCell ref="K51:L51"/>
    <mergeCell ref="F46:H46"/>
    <mergeCell ref="G47:H47"/>
    <mergeCell ref="G48:H48"/>
    <mergeCell ref="G49:H49"/>
    <mergeCell ref="G50:H50"/>
    <mergeCell ref="G51:H51"/>
    <mergeCell ref="B46:D46"/>
    <mergeCell ref="C47:D47"/>
    <mergeCell ref="C48:D48"/>
    <mergeCell ref="C49:D49"/>
    <mergeCell ref="C50:D50"/>
    <mergeCell ref="C51:D51"/>
    <mergeCell ref="B69:D69"/>
    <mergeCell ref="C70:D70"/>
    <mergeCell ref="C71:D71"/>
    <mergeCell ref="B62:D62"/>
    <mergeCell ref="C63:D63"/>
    <mergeCell ref="C64:D64"/>
    <mergeCell ref="C65:D65"/>
    <mergeCell ref="C66:D66"/>
    <mergeCell ref="C67:D67"/>
    <mergeCell ref="J69:L69"/>
    <mergeCell ref="K70:L70"/>
    <mergeCell ref="K71:L71"/>
    <mergeCell ref="J62:L62"/>
    <mergeCell ref="K63:L63"/>
    <mergeCell ref="K64:L64"/>
    <mergeCell ref="K65:L65"/>
    <mergeCell ref="K66:L66"/>
    <mergeCell ref="K67:L67"/>
    <mergeCell ref="F62:H62"/>
    <mergeCell ref="G63:H63"/>
    <mergeCell ref="G64:H64"/>
    <mergeCell ref="G65:H65"/>
    <mergeCell ref="G66:H66"/>
    <mergeCell ref="G67:H67"/>
    <mergeCell ref="F69:H69"/>
    <mergeCell ref="G70:H70"/>
    <mergeCell ref="G71:H71"/>
    <mergeCell ref="G72:H72"/>
    <mergeCell ref="G73:H73"/>
    <mergeCell ref="G74:H74"/>
    <mergeCell ref="C72:D72"/>
    <mergeCell ref="C73:D73"/>
    <mergeCell ref="C74:D74"/>
    <mergeCell ref="B77:D77"/>
    <mergeCell ref="C78:D78"/>
    <mergeCell ref="C79:D79"/>
    <mergeCell ref="C80:D80"/>
    <mergeCell ref="C81:D81"/>
    <mergeCell ref="C82:D82"/>
    <mergeCell ref="K72:L72"/>
    <mergeCell ref="K73:L73"/>
    <mergeCell ref="K74:L74"/>
    <mergeCell ref="J77:L77"/>
    <mergeCell ref="K78:L78"/>
    <mergeCell ref="K79:L79"/>
    <mergeCell ref="K80:L80"/>
    <mergeCell ref="K81:L81"/>
    <mergeCell ref="K82:L82"/>
    <mergeCell ref="F77:H77"/>
    <mergeCell ref="G78:H78"/>
    <mergeCell ref="G79:H79"/>
    <mergeCell ref="G80:H80"/>
    <mergeCell ref="G81:H81"/>
    <mergeCell ref="G82:H82"/>
    <mergeCell ref="B94:D94"/>
    <mergeCell ref="C95:D95"/>
    <mergeCell ref="C96:D96"/>
    <mergeCell ref="C97:D97"/>
    <mergeCell ref="C98:D98"/>
    <mergeCell ref="C99:D99"/>
    <mergeCell ref="J86:L86"/>
    <mergeCell ref="K87:L87"/>
    <mergeCell ref="K88:L88"/>
    <mergeCell ref="K89:L89"/>
    <mergeCell ref="K90:L90"/>
    <mergeCell ref="K91:L91"/>
    <mergeCell ref="F86:H86"/>
    <mergeCell ref="G87:H87"/>
    <mergeCell ref="G88:H88"/>
    <mergeCell ref="G89:H89"/>
    <mergeCell ref="G90:H90"/>
    <mergeCell ref="G91:H91"/>
    <mergeCell ref="B86:D86"/>
    <mergeCell ref="C87:D87"/>
    <mergeCell ref="C88:D88"/>
    <mergeCell ref="C89:D89"/>
    <mergeCell ref="C90:D90"/>
    <mergeCell ref="C91:D91"/>
    <mergeCell ref="K95:L95"/>
    <mergeCell ref="K96:L96"/>
    <mergeCell ref="K97:L97"/>
    <mergeCell ref="K98:L98"/>
    <mergeCell ref="K99:L99"/>
    <mergeCell ref="F94:H94"/>
    <mergeCell ref="G95:H95"/>
    <mergeCell ref="G96:H96"/>
    <mergeCell ref="G97:H97"/>
    <mergeCell ref="G98:H98"/>
    <mergeCell ref="G99:H99"/>
    <mergeCell ref="F5:H9"/>
    <mergeCell ref="B11:D11"/>
    <mergeCell ref="C12:D12"/>
    <mergeCell ref="K105:L105"/>
    <mergeCell ref="K106:L106"/>
    <mergeCell ref="K107:L107"/>
    <mergeCell ref="K108:L108"/>
    <mergeCell ref="G106:H106"/>
    <mergeCell ref="G107:H107"/>
    <mergeCell ref="G19:H19"/>
    <mergeCell ref="K19:L19"/>
    <mergeCell ref="B103:D103"/>
    <mergeCell ref="C108:D108"/>
    <mergeCell ref="F103:H103"/>
    <mergeCell ref="G108:H108"/>
    <mergeCell ref="J103:L103"/>
    <mergeCell ref="K104:L104"/>
    <mergeCell ref="G104:H104"/>
    <mergeCell ref="G105:H105"/>
    <mergeCell ref="C104:D104"/>
    <mergeCell ref="C105:D105"/>
    <mergeCell ref="C106:D106"/>
    <mergeCell ref="C107:D107"/>
    <mergeCell ref="J94:L9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F6DD6-3277-4020-BF44-69C7E2CCB4C9}">
  <dimension ref="B3:Q71"/>
  <sheetViews>
    <sheetView topLeftCell="A41" zoomScale="90" zoomScaleNormal="90" workbookViewId="0">
      <selection activeCell="O72" sqref="O72"/>
    </sheetView>
  </sheetViews>
  <sheetFormatPr baseColWidth="10" defaultRowHeight="15" x14ac:dyDescent="0.25"/>
  <cols>
    <col min="7" max="7" width="1.42578125" customWidth="1"/>
    <col min="13" max="13" width="14" customWidth="1"/>
    <col min="14" max="14" width="12.85546875" customWidth="1"/>
    <col min="15" max="15" width="15.85546875" customWidth="1"/>
    <col min="16" max="16" width="13.85546875" customWidth="1"/>
    <col min="17" max="17" width="18.140625" customWidth="1"/>
  </cols>
  <sheetData>
    <row r="3" spans="2:17" ht="15.75" x14ac:dyDescent="0.25">
      <c r="B3" s="195" t="s">
        <v>150</v>
      </c>
      <c r="C3" s="195"/>
      <c r="D3" s="195"/>
    </row>
    <row r="4" spans="2:17" x14ac:dyDescent="0.25">
      <c r="B4" s="196" t="s">
        <v>146</v>
      </c>
      <c r="C4" s="196"/>
      <c r="D4" s="28"/>
    </row>
    <row r="5" spans="2:17" x14ac:dyDescent="0.25">
      <c r="B5" s="196" t="s">
        <v>0</v>
      </c>
      <c r="C5" s="196"/>
      <c r="D5" s="28"/>
    </row>
    <row r="6" spans="2:17" x14ac:dyDescent="0.25">
      <c r="B6" s="196" t="s">
        <v>147</v>
      </c>
      <c r="C6" s="196"/>
      <c r="D6" s="28"/>
    </row>
    <row r="9" spans="2:17" ht="15.75" thickBot="1" x14ac:dyDescent="0.3"/>
    <row r="10" spans="2:17" ht="15.75" thickBot="1" x14ac:dyDescent="0.3">
      <c r="H10" s="124" t="s">
        <v>13</v>
      </c>
      <c r="I10" s="129"/>
      <c r="J10" s="156" t="s">
        <v>152</v>
      </c>
      <c r="K10" s="169"/>
      <c r="L10" s="189" t="s">
        <v>153</v>
      </c>
      <c r="M10" s="190"/>
      <c r="N10" s="189" t="s">
        <v>154</v>
      </c>
      <c r="O10" s="190"/>
      <c r="P10" s="169" t="s">
        <v>155</v>
      </c>
      <c r="Q10" s="190"/>
    </row>
    <row r="11" spans="2:17" ht="15.75" thickBot="1" x14ac:dyDescent="0.3">
      <c r="B11" s="33" t="s">
        <v>11</v>
      </c>
      <c r="C11" s="134" t="s">
        <v>12</v>
      </c>
      <c r="D11" s="135"/>
      <c r="E11" s="135"/>
      <c r="F11" s="135"/>
      <c r="G11" s="136"/>
      <c r="H11" s="34" t="s">
        <v>14</v>
      </c>
      <c r="I11" s="16" t="s">
        <v>15</v>
      </c>
      <c r="J11" s="67" t="s">
        <v>3</v>
      </c>
      <c r="K11" s="68" t="s">
        <v>4</v>
      </c>
      <c r="L11" s="68" t="s">
        <v>156</v>
      </c>
      <c r="M11" s="68" t="s">
        <v>15</v>
      </c>
      <c r="N11" s="68" t="s">
        <v>157</v>
      </c>
      <c r="O11" s="68" t="s">
        <v>158</v>
      </c>
      <c r="P11" s="68" t="s">
        <v>159</v>
      </c>
      <c r="Q11" s="68" t="s">
        <v>160</v>
      </c>
    </row>
    <row r="12" spans="2:17" x14ac:dyDescent="0.25">
      <c r="B12" s="17">
        <v>1</v>
      </c>
      <c r="C12" s="197" t="s">
        <v>18</v>
      </c>
      <c r="D12" s="197"/>
      <c r="E12" s="197"/>
      <c r="F12" s="197"/>
      <c r="G12" s="197"/>
      <c r="H12" s="18">
        <v>100000</v>
      </c>
      <c r="I12" s="62"/>
      <c r="J12" s="69"/>
      <c r="K12" s="69"/>
      <c r="L12" s="79">
        <v>100000</v>
      </c>
      <c r="M12" s="80"/>
      <c r="N12" s="69"/>
      <c r="O12" s="69"/>
      <c r="P12" s="76">
        <v>100000</v>
      </c>
      <c r="Q12" s="69"/>
    </row>
    <row r="13" spans="2:17" x14ac:dyDescent="0.25">
      <c r="B13" s="17">
        <v>2</v>
      </c>
      <c r="C13" s="191" t="s">
        <v>19</v>
      </c>
      <c r="D13" s="191"/>
      <c r="E13" s="191"/>
      <c r="F13" s="191"/>
      <c r="G13" s="192"/>
      <c r="H13" s="21">
        <v>500000</v>
      </c>
      <c r="I13" s="62"/>
      <c r="J13" s="66"/>
      <c r="K13" s="70">
        <v>35000</v>
      </c>
      <c r="L13" s="81">
        <f>H13-K13</f>
        <v>465000</v>
      </c>
      <c r="M13" s="82"/>
      <c r="N13" s="66"/>
      <c r="O13" s="66"/>
      <c r="P13" s="70">
        <v>465000</v>
      </c>
      <c r="Q13" s="66"/>
    </row>
    <row r="14" spans="2:17" x14ac:dyDescent="0.25">
      <c r="B14" s="17">
        <v>3</v>
      </c>
      <c r="C14" s="191" t="s">
        <v>20</v>
      </c>
      <c r="D14" s="191"/>
      <c r="E14" s="191"/>
      <c r="F14" s="191"/>
      <c r="G14" s="192"/>
      <c r="H14" s="21">
        <v>160000</v>
      </c>
      <c r="I14" s="62"/>
      <c r="J14" s="66"/>
      <c r="K14" s="66"/>
      <c r="L14" s="81">
        <v>160000</v>
      </c>
      <c r="M14" s="82"/>
      <c r="N14" s="66"/>
      <c r="O14" s="66"/>
      <c r="P14" s="70">
        <v>160000</v>
      </c>
      <c r="Q14" s="66"/>
    </row>
    <row r="15" spans="2:17" x14ac:dyDescent="0.25">
      <c r="B15" s="17">
        <v>4</v>
      </c>
      <c r="C15" s="191" t="s">
        <v>21</v>
      </c>
      <c r="D15" s="191"/>
      <c r="E15" s="191"/>
      <c r="F15" s="191"/>
      <c r="G15" s="192"/>
      <c r="H15" s="21">
        <v>30000</v>
      </c>
      <c r="I15" s="62"/>
      <c r="J15" s="66"/>
      <c r="K15" s="70">
        <v>30000</v>
      </c>
      <c r="L15" s="82">
        <v>0</v>
      </c>
      <c r="M15" s="82"/>
      <c r="N15" s="66"/>
      <c r="O15" s="66"/>
      <c r="P15" s="66">
        <v>0</v>
      </c>
      <c r="Q15" s="66"/>
    </row>
    <row r="16" spans="2:17" x14ac:dyDescent="0.25">
      <c r="B16" s="17">
        <v>5</v>
      </c>
      <c r="C16" s="191" t="s">
        <v>22</v>
      </c>
      <c r="D16" s="191"/>
      <c r="E16" s="191"/>
      <c r="F16" s="191"/>
      <c r="G16" s="192"/>
      <c r="H16" s="21">
        <v>220000</v>
      </c>
      <c r="I16" s="62"/>
      <c r="J16" s="70"/>
      <c r="K16" s="70">
        <v>220000</v>
      </c>
      <c r="L16" s="82">
        <v>0</v>
      </c>
      <c r="M16" s="82"/>
      <c r="N16" s="66"/>
      <c r="O16" s="66"/>
      <c r="P16" s="66">
        <v>0</v>
      </c>
      <c r="Q16" s="66"/>
    </row>
    <row r="17" spans="2:17" x14ac:dyDescent="0.25">
      <c r="B17" s="17">
        <v>6</v>
      </c>
      <c r="C17" s="191" t="s">
        <v>23</v>
      </c>
      <c r="D17" s="191"/>
      <c r="E17" s="191"/>
      <c r="F17" s="191"/>
      <c r="G17" s="192"/>
      <c r="H17" s="21">
        <v>200000</v>
      </c>
      <c r="I17" s="62"/>
      <c r="J17" s="65">
        <v>24483.860141946236</v>
      </c>
      <c r="K17" s="66"/>
      <c r="L17" s="81">
        <f>H17+J17</f>
        <v>224483.86014194624</v>
      </c>
      <c r="M17" s="82"/>
      <c r="N17" s="66"/>
      <c r="O17" s="66"/>
      <c r="P17" s="70">
        <v>224484</v>
      </c>
      <c r="Q17" s="66"/>
    </row>
    <row r="18" spans="2:17" x14ac:dyDescent="0.25">
      <c r="B18" s="17">
        <v>7</v>
      </c>
      <c r="C18" s="191" t="s">
        <v>24</v>
      </c>
      <c r="D18" s="191"/>
      <c r="E18" s="191"/>
      <c r="F18" s="191"/>
      <c r="G18" s="192"/>
      <c r="H18" s="21">
        <v>4500000</v>
      </c>
      <c r="I18" s="62"/>
      <c r="J18" s="66">
        <v>550886.85319379065</v>
      </c>
      <c r="K18" s="66"/>
      <c r="L18" s="81">
        <f>H18+J18</f>
        <v>5050886.8531937907</v>
      </c>
      <c r="M18" s="82"/>
      <c r="N18" s="66"/>
      <c r="O18" s="66"/>
      <c r="P18" s="86">
        <f>L18+N18</f>
        <v>5050886.8531937907</v>
      </c>
      <c r="Q18" s="66"/>
    </row>
    <row r="19" spans="2:17" x14ac:dyDescent="0.25">
      <c r="B19" s="17">
        <v>8</v>
      </c>
      <c r="C19" s="191" t="s">
        <v>25</v>
      </c>
      <c r="D19" s="191"/>
      <c r="E19" s="191"/>
      <c r="F19" s="191"/>
      <c r="G19" s="192"/>
      <c r="H19" s="21">
        <v>90000</v>
      </c>
      <c r="I19" s="62"/>
      <c r="J19" s="66">
        <v>11017.737063875815</v>
      </c>
      <c r="K19" s="66"/>
      <c r="L19" s="81">
        <f>H19+J19</f>
        <v>101017.73706387581</v>
      </c>
      <c r="M19" s="82"/>
      <c r="N19" s="66"/>
      <c r="O19" s="66"/>
      <c r="P19" s="66">
        <v>101017.73706387581</v>
      </c>
      <c r="Q19" s="66"/>
    </row>
    <row r="20" spans="2:17" x14ac:dyDescent="0.25">
      <c r="B20" s="17">
        <v>9</v>
      </c>
      <c r="C20" s="191" t="s">
        <v>26</v>
      </c>
      <c r="D20" s="191"/>
      <c r="E20" s="191"/>
      <c r="F20" s="191"/>
      <c r="G20" s="192"/>
      <c r="H20" s="21">
        <v>70000</v>
      </c>
      <c r="I20" s="63"/>
      <c r="J20" s="70">
        <v>5000</v>
      </c>
      <c r="K20" s="70">
        <v>37500</v>
      </c>
      <c r="L20" s="81">
        <v>37500</v>
      </c>
      <c r="M20" s="82"/>
      <c r="N20" s="66"/>
      <c r="O20" s="66"/>
      <c r="P20" s="70">
        <v>37500</v>
      </c>
      <c r="Q20" s="66"/>
    </row>
    <row r="21" spans="2:17" x14ac:dyDescent="0.25">
      <c r="B21" s="17">
        <v>10</v>
      </c>
      <c r="C21" s="191" t="s">
        <v>27</v>
      </c>
      <c r="D21" s="191"/>
      <c r="E21" s="191"/>
      <c r="F21" s="191"/>
      <c r="G21" s="192"/>
      <c r="H21" s="19"/>
      <c r="I21" s="63">
        <v>30000</v>
      </c>
      <c r="J21" s="66"/>
      <c r="K21" s="66"/>
      <c r="L21" s="82"/>
      <c r="M21" s="81">
        <v>30000</v>
      </c>
      <c r="N21" s="66"/>
      <c r="O21" s="66"/>
      <c r="P21" s="66"/>
      <c r="Q21" s="70">
        <v>30000</v>
      </c>
    </row>
    <row r="22" spans="2:17" x14ac:dyDescent="0.25">
      <c r="B22" s="17">
        <v>11</v>
      </c>
      <c r="C22" s="191" t="s">
        <v>28</v>
      </c>
      <c r="D22" s="191"/>
      <c r="E22" s="191"/>
      <c r="F22" s="191"/>
      <c r="G22" s="192"/>
      <c r="H22" s="19"/>
      <c r="I22" s="63">
        <v>50000</v>
      </c>
      <c r="J22" s="70">
        <v>50000</v>
      </c>
      <c r="K22" s="66"/>
      <c r="L22" s="82">
        <v>0</v>
      </c>
      <c r="M22" s="82"/>
      <c r="N22" s="66"/>
      <c r="O22" s="66"/>
      <c r="P22" s="66"/>
      <c r="Q22" s="66">
        <v>0</v>
      </c>
    </row>
    <row r="23" spans="2:17" x14ac:dyDescent="0.25">
      <c r="B23" s="17">
        <v>12</v>
      </c>
      <c r="C23" s="191" t="s">
        <v>29</v>
      </c>
      <c r="D23" s="191"/>
      <c r="E23" s="191"/>
      <c r="F23" s="191"/>
      <c r="G23" s="192"/>
      <c r="H23" s="19"/>
      <c r="I23" s="63">
        <v>15000</v>
      </c>
      <c r="J23" s="70">
        <v>15000</v>
      </c>
      <c r="K23" s="66"/>
      <c r="L23" s="82">
        <v>0</v>
      </c>
      <c r="M23" s="82"/>
      <c r="N23" s="66"/>
      <c r="O23" s="66"/>
      <c r="P23" s="66"/>
      <c r="Q23" s="66">
        <v>0</v>
      </c>
    </row>
    <row r="24" spans="2:17" x14ac:dyDescent="0.25">
      <c r="B24" s="17">
        <v>13</v>
      </c>
      <c r="C24" s="191" t="s">
        <v>31</v>
      </c>
      <c r="D24" s="191"/>
      <c r="E24" s="191"/>
      <c r="F24" s="191"/>
      <c r="G24" s="192"/>
      <c r="H24" s="19"/>
      <c r="I24" s="63">
        <v>7500</v>
      </c>
      <c r="J24" s="66"/>
      <c r="K24" s="66"/>
      <c r="L24" s="82"/>
      <c r="M24" s="81">
        <v>7500</v>
      </c>
      <c r="N24" s="66"/>
      <c r="O24" s="66"/>
      <c r="P24" s="66"/>
      <c r="Q24" s="70">
        <v>7500</v>
      </c>
    </row>
    <row r="25" spans="2:17" x14ac:dyDescent="0.25">
      <c r="B25" s="17">
        <v>14</v>
      </c>
      <c r="C25" s="191" t="s">
        <v>32</v>
      </c>
      <c r="D25" s="191"/>
      <c r="E25" s="191"/>
      <c r="F25" s="191"/>
      <c r="G25" s="192"/>
      <c r="H25" s="19"/>
      <c r="I25" s="63">
        <v>9800</v>
      </c>
      <c r="J25" s="66"/>
      <c r="K25" s="66"/>
      <c r="L25" s="82"/>
      <c r="M25" s="81">
        <v>9800</v>
      </c>
      <c r="N25" s="66"/>
      <c r="O25" s="66"/>
      <c r="P25" s="66"/>
      <c r="Q25" s="70">
        <v>9800</v>
      </c>
    </row>
    <row r="26" spans="2:17" x14ac:dyDescent="0.25">
      <c r="B26" s="17">
        <v>15</v>
      </c>
      <c r="C26" s="191" t="s">
        <v>30</v>
      </c>
      <c r="D26" s="191"/>
      <c r="E26" s="191"/>
      <c r="F26" s="191"/>
      <c r="G26" s="192"/>
      <c r="H26" s="19"/>
      <c r="I26" s="63">
        <v>160000</v>
      </c>
      <c r="J26" s="66"/>
      <c r="K26" s="66">
        <v>72200.492801057</v>
      </c>
      <c r="L26" s="82"/>
      <c r="M26" s="81">
        <f>K26+I26</f>
        <v>232200.492801057</v>
      </c>
      <c r="N26" s="66"/>
      <c r="O26" s="66"/>
      <c r="P26" s="66"/>
      <c r="Q26" s="66">
        <v>232200.492801057</v>
      </c>
    </row>
    <row r="27" spans="2:17" x14ac:dyDescent="0.25">
      <c r="B27" s="17">
        <v>16</v>
      </c>
      <c r="C27" s="191" t="s">
        <v>33</v>
      </c>
      <c r="D27" s="191"/>
      <c r="E27" s="191"/>
      <c r="F27" s="191"/>
      <c r="G27" s="192"/>
      <c r="H27" s="19"/>
      <c r="I27" s="63">
        <v>14000</v>
      </c>
      <c r="J27" s="66"/>
      <c r="K27" s="66">
        <v>5922.9425849362378</v>
      </c>
      <c r="L27" s="82"/>
      <c r="M27" s="81">
        <f>K27+I27</f>
        <v>19922.942584936238</v>
      </c>
      <c r="N27" s="66"/>
      <c r="O27" s="66"/>
      <c r="P27" s="66"/>
      <c r="Q27" s="66">
        <v>19922.942584936238</v>
      </c>
    </row>
    <row r="28" spans="2:17" x14ac:dyDescent="0.25">
      <c r="B28" s="17">
        <v>17</v>
      </c>
      <c r="C28" s="191" t="s">
        <v>34</v>
      </c>
      <c r="D28" s="191"/>
      <c r="E28" s="191"/>
      <c r="F28" s="191"/>
      <c r="G28" s="192"/>
      <c r="H28" s="19"/>
      <c r="I28" s="63">
        <v>25000</v>
      </c>
      <c r="J28" s="66"/>
      <c r="K28" s="66"/>
      <c r="L28" s="82"/>
      <c r="M28" s="81">
        <v>25000</v>
      </c>
      <c r="N28" s="66"/>
      <c r="O28" s="66"/>
      <c r="P28" s="66"/>
      <c r="Q28" s="70">
        <v>25000</v>
      </c>
    </row>
    <row r="29" spans="2:17" x14ac:dyDescent="0.25">
      <c r="B29" s="17">
        <v>18</v>
      </c>
      <c r="C29" s="191" t="s">
        <v>35</v>
      </c>
      <c r="D29" s="191"/>
      <c r="E29" s="191"/>
      <c r="F29" s="191"/>
      <c r="G29" s="192"/>
      <c r="H29" s="19"/>
      <c r="I29" s="63">
        <v>80000</v>
      </c>
      <c r="J29" s="66"/>
      <c r="K29" s="66"/>
      <c r="L29" s="82"/>
      <c r="M29" s="81">
        <v>80000</v>
      </c>
      <c r="N29" s="66"/>
      <c r="O29" s="66"/>
      <c r="P29" s="66"/>
      <c r="Q29" s="70">
        <v>80000</v>
      </c>
    </row>
    <row r="30" spans="2:17" x14ac:dyDescent="0.25">
      <c r="B30" s="17">
        <v>19</v>
      </c>
      <c r="C30" s="191" t="s">
        <v>36</v>
      </c>
      <c r="D30" s="191"/>
      <c r="E30" s="191"/>
      <c r="F30" s="191"/>
      <c r="G30" s="192"/>
      <c r="H30" s="19"/>
      <c r="I30" s="63">
        <v>5000</v>
      </c>
      <c r="J30" s="66"/>
      <c r="K30" s="70">
        <v>3200</v>
      </c>
      <c r="L30" s="82"/>
      <c r="M30" s="81">
        <f>K30+I30</f>
        <v>8200</v>
      </c>
      <c r="N30" s="66"/>
      <c r="O30" s="66"/>
      <c r="P30" s="66"/>
      <c r="Q30" s="70">
        <v>8200</v>
      </c>
    </row>
    <row r="31" spans="2:17" x14ac:dyDescent="0.25">
      <c r="B31" s="17">
        <v>20</v>
      </c>
      <c r="C31" s="191" t="s">
        <v>37</v>
      </c>
      <c r="D31" s="191"/>
      <c r="E31" s="191"/>
      <c r="F31" s="191"/>
      <c r="G31" s="192"/>
      <c r="H31" s="19"/>
      <c r="I31" s="63">
        <v>350000</v>
      </c>
      <c r="J31" s="66"/>
      <c r="K31" s="70">
        <v>25000</v>
      </c>
      <c r="L31" s="82"/>
      <c r="M31" s="81">
        <f>K31+I31</f>
        <v>375000</v>
      </c>
      <c r="N31" s="66"/>
      <c r="O31" s="66"/>
      <c r="P31" s="66"/>
      <c r="Q31" s="70">
        <v>375000</v>
      </c>
    </row>
    <row r="32" spans="2:17" x14ac:dyDescent="0.25">
      <c r="B32" s="17">
        <v>21</v>
      </c>
      <c r="C32" s="191" t="s">
        <v>38</v>
      </c>
      <c r="D32" s="191"/>
      <c r="E32" s="191"/>
      <c r="F32" s="191"/>
      <c r="G32" s="192"/>
      <c r="H32" s="19"/>
      <c r="I32" s="63">
        <v>2294200</v>
      </c>
      <c r="J32" s="66"/>
      <c r="K32" s="66"/>
      <c r="L32" s="82"/>
      <c r="M32" s="83">
        <v>2294200</v>
      </c>
      <c r="N32" s="66"/>
      <c r="O32" s="66"/>
      <c r="P32" s="66"/>
      <c r="Q32" s="86">
        <v>2294200</v>
      </c>
    </row>
    <row r="33" spans="2:17" x14ac:dyDescent="0.25">
      <c r="B33" s="17">
        <v>22</v>
      </c>
      <c r="C33" s="191" t="s">
        <v>39</v>
      </c>
      <c r="D33" s="191"/>
      <c r="E33" s="191"/>
      <c r="F33" s="191"/>
      <c r="G33" s="192"/>
      <c r="H33" s="19"/>
      <c r="I33" s="63">
        <v>70000</v>
      </c>
      <c r="J33" s="66"/>
      <c r="K33" s="66"/>
      <c r="L33" s="82"/>
      <c r="M33" s="83">
        <v>70000</v>
      </c>
      <c r="N33" s="66"/>
      <c r="O33" s="66"/>
      <c r="P33" s="66"/>
      <c r="Q33" s="70">
        <v>70000</v>
      </c>
    </row>
    <row r="34" spans="2:17" x14ac:dyDescent="0.25">
      <c r="B34" s="17">
        <v>23</v>
      </c>
      <c r="C34" s="191" t="s">
        <v>40</v>
      </c>
      <c r="D34" s="191"/>
      <c r="E34" s="191"/>
      <c r="F34" s="191"/>
      <c r="G34" s="192"/>
      <c r="H34" s="19"/>
      <c r="I34" s="63">
        <v>3800000</v>
      </c>
      <c r="J34" s="66"/>
      <c r="K34" s="66"/>
      <c r="L34" s="82"/>
      <c r="M34" s="83">
        <v>3800000</v>
      </c>
      <c r="N34" s="66"/>
      <c r="O34" s="70">
        <v>3800000</v>
      </c>
      <c r="P34" s="66"/>
      <c r="Q34" s="66"/>
    </row>
    <row r="35" spans="2:17" x14ac:dyDescent="0.25">
      <c r="B35" s="17">
        <v>24</v>
      </c>
      <c r="C35" s="191" t="s">
        <v>41</v>
      </c>
      <c r="D35" s="191"/>
      <c r="E35" s="191"/>
      <c r="F35" s="191"/>
      <c r="G35" s="192"/>
      <c r="H35" s="19"/>
      <c r="I35" s="63">
        <v>600000</v>
      </c>
      <c r="J35" s="66"/>
      <c r="K35" s="66">
        <v>73451.580425838707</v>
      </c>
      <c r="L35" s="82"/>
      <c r="M35" s="81">
        <f>K35+I35</f>
        <v>673451.58042583871</v>
      </c>
      <c r="N35" s="66"/>
      <c r="O35" s="66"/>
      <c r="P35" s="66"/>
      <c r="Q35" s="66">
        <v>673451.58042583871</v>
      </c>
    </row>
    <row r="36" spans="2:17" x14ac:dyDescent="0.25">
      <c r="B36" s="17">
        <v>25</v>
      </c>
      <c r="C36" s="191" t="s">
        <v>42</v>
      </c>
      <c r="D36" s="191"/>
      <c r="E36" s="191"/>
      <c r="F36" s="191"/>
      <c r="G36" s="192"/>
      <c r="H36" s="19"/>
      <c r="I36" s="63">
        <v>10000</v>
      </c>
      <c r="J36" s="70">
        <v>10000</v>
      </c>
      <c r="K36" s="66"/>
      <c r="L36" s="82">
        <v>0</v>
      </c>
      <c r="M36" s="82"/>
      <c r="N36" s="66"/>
      <c r="O36" s="66"/>
      <c r="P36" s="66"/>
      <c r="Q36" s="66">
        <v>0</v>
      </c>
    </row>
    <row r="37" spans="2:17" x14ac:dyDescent="0.25">
      <c r="B37" s="17">
        <v>26</v>
      </c>
      <c r="C37" s="191" t="s">
        <v>43</v>
      </c>
      <c r="D37" s="191"/>
      <c r="E37" s="191"/>
      <c r="F37" s="191"/>
      <c r="G37" s="192"/>
      <c r="H37" s="19"/>
      <c r="I37" s="63">
        <v>12000</v>
      </c>
      <c r="J37" s="70">
        <v>12000</v>
      </c>
      <c r="K37" s="66"/>
      <c r="L37" s="82">
        <v>0</v>
      </c>
      <c r="M37" s="82"/>
      <c r="N37" s="66"/>
      <c r="O37" s="66"/>
      <c r="P37" s="66"/>
      <c r="Q37" s="66">
        <v>0</v>
      </c>
    </row>
    <row r="38" spans="2:17" x14ac:dyDescent="0.25">
      <c r="B38" s="17">
        <v>27</v>
      </c>
      <c r="C38" s="191" t="s">
        <v>44</v>
      </c>
      <c r="D38" s="191"/>
      <c r="E38" s="191"/>
      <c r="F38" s="191"/>
      <c r="G38" s="192"/>
      <c r="H38" s="19"/>
      <c r="I38" s="63">
        <v>35000</v>
      </c>
      <c r="J38" s="66"/>
      <c r="K38" s="66"/>
      <c r="L38" s="82"/>
      <c r="M38" s="81">
        <v>35000</v>
      </c>
      <c r="N38" s="66"/>
      <c r="O38" s="70">
        <v>35000</v>
      </c>
      <c r="P38" s="66"/>
      <c r="Q38" s="66"/>
    </row>
    <row r="39" spans="2:17" x14ac:dyDescent="0.25">
      <c r="B39" s="17">
        <v>28</v>
      </c>
      <c r="C39" s="191" t="s">
        <v>45</v>
      </c>
      <c r="D39" s="191"/>
      <c r="E39" s="191"/>
      <c r="F39" s="191"/>
      <c r="G39" s="192"/>
      <c r="H39" s="19"/>
      <c r="I39" s="63">
        <v>30000</v>
      </c>
      <c r="J39" s="66"/>
      <c r="K39" s="66">
        <v>27056.314437958601</v>
      </c>
      <c r="L39" s="82"/>
      <c r="M39" s="81">
        <f>K39+I39</f>
        <v>57056.314437958601</v>
      </c>
      <c r="N39" s="66"/>
      <c r="O39" s="66"/>
      <c r="P39" s="66"/>
      <c r="Q39" s="66">
        <v>57056.314437958601</v>
      </c>
    </row>
    <row r="40" spans="2:17" x14ac:dyDescent="0.25">
      <c r="B40" s="17">
        <v>29</v>
      </c>
      <c r="C40" s="191" t="s">
        <v>46</v>
      </c>
      <c r="D40" s="191"/>
      <c r="E40" s="191"/>
      <c r="F40" s="191"/>
      <c r="G40" s="192"/>
      <c r="H40" s="21">
        <v>1300000</v>
      </c>
      <c r="I40" s="62"/>
      <c r="J40" s="66"/>
      <c r="K40" s="74">
        <v>1300000</v>
      </c>
      <c r="L40" s="82">
        <v>0</v>
      </c>
      <c r="M40" s="82"/>
      <c r="N40" s="66">
        <v>0</v>
      </c>
      <c r="O40" s="66"/>
      <c r="P40" s="66"/>
      <c r="Q40" s="66"/>
    </row>
    <row r="41" spans="2:17" x14ac:dyDescent="0.25">
      <c r="B41" s="17">
        <v>30</v>
      </c>
      <c r="C41" s="191" t="s">
        <v>47</v>
      </c>
      <c r="D41" s="191"/>
      <c r="E41" s="191"/>
      <c r="F41" s="191"/>
      <c r="G41" s="192"/>
      <c r="H41" s="21">
        <v>15000</v>
      </c>
      <c r="I41" s="62"/>
      <c r="J41" s="66"/>
      <c r="K41" s="70">
        <v>15000</v>
      </c>
      <c r="L41" s="82">
        <v>0</v>
      </c>
      <c r="M41" s="82"/>
      <c r="N41" s="66">
        <v>0</v>
      </c>
      <c r="O41" s="66"/>
      <c r="P41" s="66"/>
      <c r="Q41" s="66"/>
    </row>
    <row r="42" spans="2:17" x14ac:dyDescent="0.25">
      <c r="B42" s="17">
        <v>31</v>
      </c>
      <c r="C42" s="191" t="s">
        <v>48</v>
      </c>
      <c r="D42" s="191"/>
      <c r="E42" s="191"/>
      <c r="F42" s="191"/>
      <c r="G42" s="192"/>
      <c r="H42" s="21">
        <v>3000</v>
      </c>
      <c r="I42" s="62"/>
      <c r="J42" s="66"/>
      <c r="K42" s="66"/>
      <c r="L42" s="84">
        <v>3000</v>
      </c>
      <c r="M42" s="82"/>
      <c r="N42" s="70">
        <v>3000</v>
      </c>
      <c r="O42" s="70"/>
      <c r="P42" s="66"/>
      <c r="Q42" s="66"/>
    </row>
    <row r="43" spans="2:17" x14ac:dyDescent="0.25">
      <c r="B43" s="17">
        <v>32</v>
      </c>
      <c r="C43" s="191" t="s">
        <v>49</v>
      </c>
      <c r="D43" s="191"/>
      <c r="E43" s="191"/>
      <c r="F43" s="191"/>
      <c r="G43" s="192"/>
      <c r="H43" s="21">
        <v>2500</v>
      </c>
      <c r="I43" s="62"/>
      <c r="J43" s="66"/>
      <c r="K43" s="66"/>
      <c r="L43" s="84">
        <v>2500</v>
      </c>
      <c r="M43" s="82"/>
      <c r="N43" s="70">
        <v>2500</v>
      </c>
      <c r="O43" s="70"/>
      <c r="P43" s="66"/>
      <c r="Q43" s="66"/>
    </row>
    <row r="44" spans="2:17" x14ac:dyDescent="0.25">
      <c r="B44" s="17">
        <v>33</v>
      </c>
      <c r="C44" s="191" t="s">
        <v>50</v>
      </c>
      <c r="D44" s="191"/>
      <c r="E44" s="191"/>
      <c r="F44" s="191"/>
      <c r="G44" s="192"/>
      <c r="H44" s="21">
        <v>220000</v>
      </c>
      <c r="I44" s="62"/>
      <c r="J44" s="66"/>
      <c r="K44" s="66"/>
      <c r="L44" s="84">
        <v>220000</v>
      </c>
      <c r="M44" s="82"/>
      <c r="N44" s="70">
        <v>220000</v>
      </c>
      <c r="O44" s="70"/>
      <c r="P44" s="66"/>
      <c r="Q44" s="66"/>
    </row>
    <row r="45" spans="2:17" x14ac:dyDescent="0.25">
      <c r="B45" s="17">
        <v>34</v>
      </c>
      <c r="C45" s="191" t="s">
        <v>51</v>
      </c>
      <c r="D45" s="191"/>
      <c r="E45" s="191"/>
      <c r="F45" s="191"/>
      <c r="G45" s="192"/>
      <c r="H45" s="21">
        <v>20000</v>
      </c>
      <c r="I45" s="62"/>
      <c r="J45" s="66"/>
      <c r="K45" s="66"/>
      <c r="L45" s="84">
        <v>20000</v>
      </c>
      <c r="M45" s="82"/>
      <c r="N45" s="70">
        <v>20000</v>
      </c>
      <c r="O45" s="70"/>
      <c r="P45" s="66"/>
      <c r="Q45" s="66"/>
    </row>
    <row r="46" spans="2:17" x14ac:dyDescent="0.25">
      <c r="B46" s="17">
        <v>35</v>
      </c>
      <c r="C46" s="191" t="s">
        <v>52</v>
      </c>
      <c r="D46" s="191"/>
      <c r="E46" s="191"/>
      <c r="F46" s="191"/>
      <c r="G46" s="192"/>
      <c r="H46" s="21">
        <v>38000</v>
      </c>
      <c r="I46" s="62"/>
      <c r="J46" s="66"/>
      <c r="K46" s="66"/>
      <c r="L46" s="84">
        <v>38000</v>
      </c>
      <c r="M46" s="82"/>
      <c r="N46" s="66">
        <v>38000</v>
      </c>
      <c r="O46" s="70"/>
      <c r="P46" s="66"/>
      <c r="Q46" s="66"/>
    </row>
    <row r="47" spans="2:17" x14ac:dyDescent="0.25">
      <c r="B47" s="17">
        <v>36</v>
      </c>
      <c r="C47" s="191" t="s">
        <v>53</v>
      </c>
      <c r="D47" s="191"/>
      <c r="E47" s="191"/>
      <c r="F47" s="191"/>
      <c r="G47" s="192"/>
      <c r="H47" s="21">
        <v>28000</v>
      </c>
      <c r="I47" s="62"/>
      <c r="J47" s="66"/>
      <c r="K47" s="66"/>
      <c r="L47" s="84">
        <v>28000</v>
      </c>
      <c r="M47" s="82"/>
      <c r="N47" s="66">
        <v>28000</v>
      </c>
      <c r="O47" s="66"/>
      <c r="P47" s="66"/>
      <c r="Q47" s="66"/>
    </row>
    <row r="48" spans="2:17" x14ac:dyDescent="0.25">
      <c r="B48" s="17">
        <v>37</v>
      </c>
      <c r="C48" s="191" t="s">
        <v>54</v>
      </c>
      <c r="D48" s="191"/>
      <c r="E48" s="191"/>
      <c r="F48" s="191"/>
      <c r="G48" s="192"/>
      <c r="H48" s="21">
        <v>3500</v>
      </c>
      <c r="I48" s="62"/>
      <c r="J48" s="66"/>
      <c r="K48" s="66"/>
      <c r="L48" s="84">
        <v>3500</v>
      </c>
      <c r="M48" s="82"/>
      <c r="N48" s="66">
        <v>3500</v>
      </c>
      <c r="O48" s="66"/>
      <c r="P48" s="66"/>
      <c r="Q48" s="66"/>
    </row>
    <row r="49" spans="2:17" x14ac:dyDescent="0.25">
      <c r="B49" s="17">
        <v>38</v>
      </c>
      <c r="C49" s="191" t="s">
        <v>55</v>
      </c>
      <c r="D49" s="191"/>
      <c r="E49" s="191"/>
      <c r="F49" s="191"/>
      <c r="G49" s="192"/>
      <c r="H49" s="21">
        <v>60000</v>
      </c>
      <c r="I49" s="62"/>
      <c r="J49" s="66"/>
      <c r="K49" s="66"/>
      <c r="L49" s="84">
        <v>60000</v>
      </c>
      <c r="M49" s="82"/>
      <c r="N49" s="66">
        <v>60000</v>
      </c>
      <c r="O49" s="66"/>
      <c r="P49" s="66"/>
      <c r="Q49" s="66"/>
    </row>
    <row r="50" spans="2:17" x14ac:dyDescent="0.25">
      <c r="B50" s="17">
        <v>39</v>
      </c>
      <c r="C50" s="191" t="s">
        <v>56</v>
      </c>
      <c r="D50" s="191"/>
      <c r="E50" s="191"/>
      <c r="F50" s="191"/>
      <c r="G50" s="192"/>
      <c r="H50" s="21">
        <v>2500</v>
      </c>
      <c r="I50" s="62"/>
      <c r="J50" s="70">
        <v>3200</v>
      </c>
      <c r="K50" s="66"/>
      <c r="L50" s="81">
        <f>J50+H50</f>
        <v>5700</v>
      </c>
      <c r="M50" s="82"/>
      <c r="N50" s="66">
        <v>5700</v>
      </c>
      <c r="O50" s="66"/>
      <c r="P50" s="66"/>
      <c r="Q50" s="66"/>
    </row>
    <row r="51" spans="2:17" x14ac:dyDescent="0.25">
      <c r="B51" s="17">
        <v>40</v>
      </c>
      <c r="C51" s="193" t="s">
        <v>57</v>
      </c>
      <c r="D51" s="193"/>
      <c r="E51" s="193"/>
      <c r="F51" s="193"/>
      <c r="G51" s="193"/>
      <c r="H51" s="61">
        <v>35000</v>
      </c>
      <c r="I51" s="64"/>
      <c r="J51" s="70">
        <v>14063</v>
      </c>
      <c r="K51" s="66"/>
      <c r="L51" s="81">
        <f>J51+H51</f>
        <v>49063</v>
      </c>
      <c r="M51" s="82"/>
      <c r="N51" s="66">
        <v>49063</v>
      </c>
      <c r="O51" s="66"/>
      <c r="P51" s="66"/>
      <c r="Q51" s="66"/>
    </row>
    <row r="52" spans="2:17" x14ac:dyDescent="0.25">
      <c r="B52" s="194" t="s">
        <v>152</v>
      </c>
      <c r="C52" s="194"/>
      <c r="D52" s="194"/>
      <c r="E52" s="194"/>
      <c r="F52" s="194"/>
      <c r="G52" s="194"/>
      <c r="J52" s="37"/>
      <c r="K52" s="37"/>
      <c r="L52" s="85"/>
      <c r="M52" s="85"/>
      <c r="N52" s="37"/>
      <c r="O52" s="37"/>
      <c r="P52" s="37"/>
      <c r="Q52" s="37"/>
    </row>
    <row r="53" spans="2:17" x14ac:dyDescent="0.25">
      <c r="B53" s="188" t="s">
        <v>161</v>
      </c>
      <c r="C53" s="188"/>
      <c r="D53" s="188"/>
      <c r="E53" s="188"/>
      <c r="F53" s="188"/>
      <c r="G53" s="188"/>
      <c r="H53" s="11"/>
      <c r="I53" s="11"/>
      <c r="J53" s="70">
        <v>1113000</v>
      </c>
      <c r="K53" s="66"/>
      <c r="L53" s="82">
        <v>1113000</v>
      </c>
      <c r="M53" s="82"/>
      <c r="N53" s="66">
        <v>1113000</v>
      </c>
      <c r="O53" s="66"/>
      <c r="P53" s="66"/>
      <c r="Q53" s="66"/>
    </row>
    <row r="54" spans="2:17" x14ac:dyDescent="0.25">
      <c r="B54" s="188" t="s">
        <v>162</v>
      </c>
      <c r="C54" s="188"/>
      <c r="D54" s="188"/>
      <c r="E54" s="188"/>
      <c r="F54" s="188"/>
      <c r="G54" s="188"/>
      <c r="H54" s="11"/>
      <c r="I54" s="11"/>
      <c r="J54" s="70">
        <v>400000</v>
      </c>
      <c r="K54" s="66"/>
      <c r="L54" s="81">
        <v>400000</v>
      </c>
      <c r="M54" s="82"/>
      <c r="N54" s="66"/>
      <c r="O54" s="66"/>
      <c r="P54" s="70">
        <v>400000</v>
      </c>
      <c r="Q54" s="66"/>
    </row>
    <row r="55" spans="2:17" x14ac:dyDescent="0.25">
      <c r="B55" s="188" t="s">
        <v>163</v>
      </c>
      <c r="C55" s="188"/>
      <c r="D55" s="188"/>
      <c r="E55" s="188"/>
      <c r="F55" s="188"/>
      <c r="G55" s="188"/>
      <c r="H55" s="11"/>
      <c r="I55" s="11"/>
      <c r="J55" s="66">
        <v>387848.82850857079</v>
      </c>
      <c r="K55" s="66">
        <v>586388.45039961266</v>
      </c>
      <c r="L55" s="81"/>
      <c r="M55" s="82">
        <f>K55-J55</f>
        <v>198539.62189104187</v>
      </c>
      <c r="N55" s="66"/>
      <c r="O55" s="66">
        <v>198539.62189104187</v>
      </c>
      <c r="P55" s="66"/>
      <c r="Q55" s="66"/>
    </row>
    <row r="56" spans="2:17" x14ac:dyDescent="0.25">
      <c r="B56" s="188" t="s">
        <v>182</v>
      </c>
      <c r="C56" s="188"/>
      <c r="D56" s="188"/>
      <c r="E56" s="188"/>
      <c r="F56" s="188"/>
      <c r="G56" s="188"/>
      <c r="H56" s="11"/>
      <c r="I56" s="11"/>
      <c r="J56" s="66">
        <v>52613.404687499999</v>
      </c>
      <c r="K56" s="66"/>
      <c r="L56" s="82">
        <v>52613.404687499999</v>
      </c>
      <c r="M56" s="82"/>
      <c r="N56" s="66">
        <v>52613.404687499999</v>
      </c>
      <c r="O56" s="66"/>
      <c r="P56" s="66"/>
      <c r="Q56" s="66"/>
    </row>
    <row r="57" spans="2:17" x14ac:dyDescent="0.25">
      <c r="B57" s="188" t="s">
        <v>183</v>
      </c>
      <c r="C57" s="188"/>
      <c r="D57" s="188"/>
      <c r="E57" s="188"/>
      <c r="F57" s="188"/>
      <c r="G57" s="188"/>
      <c r="H57" s="11"/>
      <c r="I57" s="11"/>
      <c r="J57" s="66">
        <v>4209.0723749999997</v>
      </c>
      <c r="K57" s="66"/>
      <c r="L57" s="82">
        <v>4209.0723749999997</v>
      </c>
      <c r="M57" s="82"/>
      <c r="N57" s="66">
        <v>4209.0723749999997</v>
      </c>
      <c r="O57" s="66"/>
      <c r="P57" s="66"/>
      <c r="Q57" s="66"/>
    </row>
    <row r="58" spans="2:17" x14ac:dyDescent="0.25">
      <c r="B58" s="188" t="s">
        <v>184</v>
      </c>
      <c r="C58" s="188"/>
      <c r="D58" s="188"/>
      <c r="E58" s="188"/>
      <c r="F58" s="188"/>
      <c r="G58" s="188"/>
      <c r="H58" s="11"/>
      <c r="I58" s="11"/>
      <c r="J58" s="66">
        <v>23383.735416666699</v>
      </c>
      <c r="K58" s="66"/>
      <c r="L58" s="82">
        <v>23383.735416666699</v>
      </c>
      <c r="M58" s="82"/>
      <c r="N58" s="66">
        <v>23383.735416666699</v>
      </c>
      <c r="O58" s="66"/>
      <c r="P58" s="66"/>
      <c r="Q58" s="66"/>
    </row>
    <row r="59" spans="2:17" x14ac:dyDescent="0.25">
      <c r="B59" s="188" t="s">
        <v>164</v>
      </c>
      <c r="C59" s="188"/>
      <c r="D59" s="188"/>
      <c r="E59" s="188"/>
      <c r="F59" s="188"/>
      <c r="G59" s="188"/>
      <c r="H59" s="11"/>
      <c r="I59" s="11"/>
      <c r="J59" s="70">
        <v>25000</v>
      </c>
      <c r="K59" s="70">
        <v>5000</v>
      </c>
      <c r="L59" s="81">
        <f>J59-K59</f>
        <v>20000</v>
      </c>
      <c r="M59" s="82"/>
      <c r="N59" s="66">
        <v>20000</v>
      </c>
      <c r="O59" s="66"/>
      <c r="P59" s="66"/>
      <c r="Q59" s="66"/>
    </row>
    <row r="60" spans="2:17" x14ac:dyDescent="0.25">
      <c r="B60" s="188" t="s">
        <v>165</v>
      </c>
      <c r="C60" s="188"/>
      <c r="D60" s="188"/>
      <c r="E60" s="188"/>
      <c r="F60" s="188"/>
      <c r="G60" s="188"/>
      <c r="H60" s="11"/>
      <c r="I60" s="11"/>
      <c r="J60" s="70">
        <v>37500</v>
      </c>
      <c r="K60" s="66"/>
      <c r="L60" s="81">
        <v>37500</v>
      </c>
      <c r="M60" s="82"/>
      <c r="N60" s="66">
        <v>37500</v>
      </c>
      <c r="O60" s="66"/>
      <c r="P60" s="66"/>
      <c r="Q60" s="66"/>
    </row>
    <row r="61" spans="2:17" x14ac:dyDescent="0.25">
      <c r="B61" s="188" t="s">
        <v>166</v>
      </c>
      <c r="C61" s="188"/>
      <c r="D61" s="188"/>
      <c r="E61" s="188"/>
      <c r="F61" s="188"/>
      <c r="G61" s="188"/>
      <c r="H61" s="11"/>
      <c r="I61" s="11"/>
      <c r="J61" s="66"/>
      <c r="K61" s="70">
        <v>14063</v>
      </c>
      <c r="L61" s="82"/>
      <c r="M61" s="81">
        <v>14063</v>
      </c>
      <c r="N61" s="66"/>
      <c r="O61" s="66"/>
      <c r="P61" s="66"/>
      <c r="Q61" s="66">
        <v>14063</v>
      </c>
    </row>
    <row r="62" spans="2:17" x14ac:dyDescent="0.25">
      <c r="B62" s="188" t="s">
        <v>167</v>
      </c>
      <c r="C62" s="188"/>
      <c r="D62" s="188"/>
      <c r="E62" s="188"/>
      <c r="F62" s="188"/>
      <c r="G62" s="188"/>
      <c r="H62" s="11"/>
      <c r="I62" s="11"/>
      <c r="J62" s="66"/>
      <c r="K62" s="66">
        <v>280854.35968826571</v>
      </c>
      <c r="L62" s="82"/>
      <c r="M62" s="82">
        <v>280854.35968826571</v>
      </c>
      <c r="N62" s="66"/>
      <c r="O62" s="66"/>
      <c r="P62" s="66"/>
      <c r="Q62" s="66">
        <v>280854.35968826571</v>
      </c>
    </row>
    <row r="63" spans="2:17" x14ac:dyDescent="0.25">
      <c r="B63" s="188" t="s">
        <v>168</v>
      </c>
      <c r="C63" s="188"/>
      <c r="D63" s="188"/>
      <c r="E63" s="188"/>
      <c r="F63" s="188"/>
      <c r="G63" s="188"/>
      <c r="J63" s="66"/>
      <c r="K63" s="66">
        <v>8569.3510496811796</v>
      </c>
      <c r="L63" s="82"/>
      <c r="M63" s="82">
        <v>8569.3510496811796</v>
      </c>
      <c r="N63" s="66"/>
      <c r="O63" s="66"/>
      <c r="P63" s="66"/>
      <c r="Q63" s="66">
        <v>8569.3510496811796</v>
      </c>
    </row>
    <row r="64" spans="2:17" x14ac:dyDescent="0.25">
      <c r="B64" s="188"/>
      <c r="C64" s="188"/>
      <c r="D64" s="188"/>
      <c r="E64" s="188"/>
      <c r="F64" s="188"/>
      <c r="G64" s="188"/>
      <c r="J64" s="66"/>
      <c r="K64" s="66"/>
      <c r="L64" s="82"/>
      <c r="M64" s="82"/>
      <c r="N64" s="66"/>
      <c r="O64" s="66"/>
      <c r="P64" s="66"/>
      <c r="Q64" s="66"/>
    </row>
    <row r="65" spans="2:17" x14ac:dyDescent="0.25">
      <c r="B65" s="188"/>
      <c r="C65" s="188"/>
      <c r="D65" s="188"/>
      <c r="E65" s="188"/>
      <c r="F65" s="188"/>
      <c r="G65" s="188"/>
      <c r="J65" s="66"/>
      <c r="K65" s="66"/>
      <c r="L65" s="82"/>
      <c r="M65" s="82"/>
      <c r="N65" s="66"/>
      <c r="O65" s="66"/>
      <c r="P65" s="66"/>
      <c r="Q65" s="66"/>
    </row>
    <row r="66" spans="2:17" ht="15.75" thickBot="1" x14ac:dyDescent="0.3">
      <c r="B66" s="165"/>
      <c r="C66" s="165"/>
      <c r="D66" s="165"/>
      <c r="E66" s="165"/>
      <c r="F66" s="165"/>
      <c r="G66" s="165"/>
    </row>
    <row r="67" spans="2:17" ht="15.75" thickBot="1" x14ac:dyDescent="0.3">
      <c r="B67" s="165"/>
      <c r="C67" s="165"/>
      <c r="D67" s="165"/>
      <c r="E67" s="165"/>
      <c r="F67" s="165"/>
      <c r="G67" s="165"/>
      <c r="H67" s="73">
        <f>SUM(H12:H51)</f>
        <v>7597500</v>
      </c>
      <c r="I67" s="73">
        <f>SUM(I21:I39)</f>
        <v>7597500</v>
      </c>
      <c r="J67" s="72">
        <f t="shared" ref="J67:Q67" si="0">SUM(J12:J65)</f>
        <v>2739206.49138735</v>
      </c>
      <c r="K67" s="72">
        <f t="shared" si="0"/>
        <v>2739206.49138735</v>
      </c>
      <c r="L67" s="77">
        <f t="shared" si="0"/>
        <v>8219357.6628787788</v>
      </c>
      <c r="M67" s="78">
        <f t="shared" si="0"/>
        <v>8219357.6628787788</v>
      </c>
      <c r="N67" s="89">
        <f t="shared" si="0"/>
        <v>1680469.2124791667</v>
      </c>
      <c r="O67" s="104">
        <f t="shared" si="0"/>
        <v>4033539.6218910418</v>
      </c>
      <c r="P67" s="105">
        <f t="shared" si="0"/>
        <v>6538888.5902576661</v>
      </c>
      <c r="Q67" s="104">
        <f t="shared" si="0"/>
        <v>4185818.040987737</v>
      </c>
    </row>
    <row r="68" spans="2:17" x14ac:dyDescent="0.25">
      <c r="B68" s="165"/>
      <c r="C68" s="165"/>
      <c r="D68" s="165"/>
      <c r="E68" s="165"/>
      <c r="F68" s="165"/>
      <c r="G68" s="165"/>
      <c r="L68" s="5"/>
      <c r="N68" s="106">
        <f>O67-N67</f>
        <v>2353070.4094118751</v>
      </c>
      <c r="O68" s="88"/>
      <c r="P68" s="106">
        <f>P67-Q67</f>
        <v>2353070.5492699291</v>
      </c>
    </row>
    <row r="69" spans="2:17" x14ac:dyDescent="0.25">
      <c r="B69" s="165"/>
      <c r="C69" s="165"/>
      <c r="D69" s="165"/>
      <c r="E69" s="165"/>
      <c r="F69" s="165"/>
      <c r="G69" s="165"/>
    </row>
    <row r="70" spans="2:17" x14ac:dyDescent="0.25">
      <c r="B70" s="165"/>
      <c r="C70" s="165"/>
      <c r="D70" s="165"/>
      <c r="E70" s="165"/>
      <c r="F70" s="165"/>
      <c r="G70" s="165"/>
      <c r="O70" s="87" t="s">
        <v>197</v>
      </c>
    </row>
    <row r="71" spans="2:17" x14ac:dyDescent="0.25">
      <c r="B71" s="165"/>
      <c r="C71" s="165"/>
      <c r="D71" s="165"/>
      <c r="E71" s="165"/>
      <c r="F71" s="165"/>
      <c r="G71" s="165"/>
    </row>
  </sheetData>
  <mergeCells count="70">
    <mergeCell ref="H10:I10"/>
    <mergeCell ref="C11:G11"/>
    <mergeCell ref="C17:G17"/>
    <mergeCell ref="B3:D3"/>
    <mergeCell ref="B4:C4"/>
    <mergeCell ref="B5:C5"/>
    <mergeCell ref="B6:C6"/>
    <mergeCell ref="C12:G12"/>
    <mergeCell ref="C13:G13"/>
    <mergeCell ref="C14:G14"/>
    <mergeCell ref="C15:G15"/>
    <mergeCell ref="C16:G16"/>
    <mergeCell ref="C29:G29"/>
    <mergeCell ref="C18:G18"/>
    <mergeCell ref="C19:G19"/>
    <mergeCell ref="C20:G20"/>
    <mergeCell ref="C21:G21"/>
    <mergeCell ref="C22:G22"/>
    <mergeCell ref="C23:G23"/>
    <mergeCell ref="C50:G50"/>
    <mergeCell ref="C51:G51"/>
    <mergeCell ref="B52:G52"/>
    <mergeCell ref="J10:K10"/>
    <mergeCell ref="C42:G42"/>
    <mergeCell ref="C43:G43"/>
    <mergeCell ref="C44:G44"/>
    <mergeCell ref="C45:G45"/>
    <mergeCell ref="C46:G46"/>
    <mergeCell ref="C47:G47"/>
    <mergeCell ref="C36:G36"/>
    <mergeCell ref="C37:G37"/>
    <mergeCell ref="C38:G38"/>
    <mergeCell ref="C39:G39"/>
    <mergeCell ref="C40:G40"/>
    <mergeCell ref="C41:G41"/>
    <mergeCell ref="L10:M10"/>
    <mergeCell ref="N10:O10"/>
    <mergeCell ref="P10:Q10"/>
    <mergeCell ref="C48:G48"/>
    <mergeCell ref="C49:G49"/>
    <mergeCell ref="C30:G30"/>
    <mergeCell ref="C31:G31"/>
    <mergeCell ref="C32:G32"/>
    <mergeCell ref="C33:G33"/>
    <mergeCell ref="C34:G34"/>
    <mergeCell ref="C35:G35"/>
    <mergeCell ref="C24:G24"/>
    <mergeCell ref="C25:G25"/>
    <mergeCell ref="C26:G26"/>
    <mergeCell ref="C27:G27"/>
    <mergeCell ref="C28:G28"/>
    <mergeCell ref="B64:G64"/>
    <mergeCell ref="B53:G53"/>
    <mergeCell ref="B54:G54"/>
    <mergeCell ref="B55:G55"/>
    <mergeCell ref="B56:G56"/>
    <mergeCell ref="B57:G57"/>
    <mergeCell ref="B58:G58"/>
    <mergeCell ref="B59:G59"/>
    <mergeCell ref="B60:G60"/>
    <mergeCell ref="B61:G61"/>
    <mergeCell ref="B62:G62"/>
    <mergeCell ref="B63:G63"/>
    <mergeCell ref="B71:G71"/>
    <mergeCell ref="B65:G65"/>
    <mergeCell ref="B66:G66"/>
    <mergeCell ref="B67:G67"/>
    <mergeCell ref="B68:G68"/>
    <mergeCell ref="B69:G69"/>
    <mergeCell ref="B70:G7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vt:lpstr>
      <vt:lpstr>BCSS</vt:lpstr>
      <vt:lpstr>Ajustes</vt:lpstr>
      <vt:lpstr>Mayores</vt:lpstr>
      <vt:lpstr>Hoja de trabajo de 10c.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windows10</cp:lastModifiedBy>
  <dcterms:created xsi:type="dcterms:W3CDTF">2022-04-25T22:35:54Z</dcterms:created>
  <dcterms:modified xsi:type="dcterms:W3CDTF">2022-05-03T17:54:38Z</dcterms:modified>
</cp:coreProperties>
</file>