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schneider\Desktop\ZumoComSystem\Electronic\Design\"/>
    </mc:Choice>
  </mc:AlternateContent>
  <bookViews>
    <workbookView xWindow="0" yWindow="0" windowWidth="17250" windowHeight="592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1" i="1" l="1"/>
  <c r="L6" i="1" l="1"/>
  <c r="L21" i="1"/>
  <c r="L7" i="1" l="1"/>
  <c r="H7" i="1" s="1"/>
  <c r="L22" i="1"/>
  <c r="H22" i="1" s="1"/>
  <c r="H21" i="1" s="1"/>
  <c r="B28" i="1" l="1"/>
  <c r="B7" i="1"/>
  <c r="H6" i="1"/>
  <c r="B9" i="1"/>
  <c r="H8" i="1"/>
  <c r="H23" i="1"/>
  <c r="B30" i="1" l="1"/>
  <c r="B27" i="1"/>
  <c r="B47" i="1"/>
  <c r="B6" i="1"/>
</calcChain>
</file>

<file path=xl/sharedStrings.xml><?xml version="1.0" encoding="utf-8"?>
<sst xmlns="http://schemas.openxmlformats.org/spreadsheetml/2006/main" count="61" uniqueCount="28">
  <si>
    <t>V</t>
  </si>
  <si>
    <t>mA</t>
  </si>
  <si>
    <t>mW</t>
  </si>
  <si>
    <t>Power loss</t>
  </si>
  <si>
    <t>3V3 Switching Regulator</t>
  </si>
  <si>
    <t>5V Switching Regulator</t>
  </si>
  <si>
    <t>ESP32 Modul</t>
  </si>
  <si>
    <t>MAX USB Master</t>
  </si>
  <si>
    <t>LEDs</t>
  </si>
  <si>
    <t>Taster</t>
  </si>
  <si>
    <t>Motors</t>
  </si>
  <si>
    <t>Battery Charger &amp;                         Power Management</t>
  </si>
  <si>
    <t>Efficency</t>
  </si>
  <si>
    <t>Power Supply</t>
  </si>
  <si>
    <t>A</t>
  </si>
  <si>
    <t>W</t>
  </si>
  <si>
    <t>W Power loss</t>
  </si>
  <si>
    <t>Power loss total</t>
  </si>
  <si>
    <t>Pololu Mainboard</t>
  </si>
  <si>
    <t>???</t>
  </si>
  <si>
    <t>(6V/1,6A)</t>
  </si>
  <si>
    <t>Link:</t>
  </si>
  <si>
    <t>https://www.digikey.de/product-detail/de/texas-instruments/TPS62056DGS/296-14212-5-ND/526047</t>
  </si>
  <si>
    <t>https://www.digikey.de/product-detail/de/analog-devices-inc/LT1374CS8-5-PBF/LT1374CS8-5-PBF-ND/888771</t>
  </si>
  <si>
    <t>Battery &amp; Protection Circuit</t>
  </si>
  <si>
    <t xml:space="preserve">L = </t>
  </si>
  <si>
    <t>10-22 uH</t>
  </si>
  <si>
    <t>Max. 8.4V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</si>
</sst>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164" fontId="0" fillId="0" borderId="0" xfId="0" applyNumberFormat="1"/>
    <xf numFmtId="165" fontId="0" fillId="2" borderId="0" xfId="0" applyNumberFormat="1" applyFill="1"/>
    <xf numFmtId="0" fontId="2" fillId="0" borderId="0" xfId="0" applyFont="1"/>
    <xf numFmtId="2" fontId="0" fillId="0" borderId="0" xfId="0" applyNumberFormat="1" applyBorder="1"/>
    <xf numFmtId="0" fontId="2" fillId="0" borderId="3" xfId="0" applyFont="1" applyBorder="1"/>
    <xf numFmtId="0" fontId="0" fillId="0" borderId="4" xfId="0" applyBorder="1"/>
    <xf numFmtId="2" fontId="0" fillId="0" borderId="0" xfId="0" applyNumberFormat="1"/>
    <xf numFmtId="2" fontId="0" fillId="3" borderId="5" xfId="0" applyNumberFormat="1" applyFill="1" applyBorder="1" applyAlignment="1">
      <alignment horizontal="right"/>
    </xf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2" fontId="2" fillId="2" borderId="9" xfId="0" applyNumberFormat="1" applyFont="1" applyFill="1" applyBorder="1"/>
    <xf numFmtId="0" fontId="2" fillId="0" borderId="5" xfId="0" applyFont="1" applyBorder="1"/>
    <xf numFmtId="0" fontId="0" fillId="0" borderId="5" xfId="0" applyBorder="1"/>
    <xf numFmtId="0" fontId="0" fillId="0" borderId="6" xfId="0" applyBorder="1"/>
    <xf numFmtId="2" fontId="0" fillId="4" borderId="10" xfId="0" applyNumberFormat="1" applyFill="1" applyBorder="1"/>
    <xf numFmtId="0" fontId="0" fillId="4" borderId="11" xfId="0" applyFill="1" applyBorder="1"/>
    <xf numFmtId="165" fontId="0" fillId="0" borderId="0" xfId="0" applyNumberFormat="1" applyFill="1"/>
    <xf numFmtId="2" fontId="0" fillId="3" borderId="5" xfId="0" applyNumberFormat="1" applyFill="1" applyBorder="1"/>
    <xf numFmtId="2" fontId="0" fillId="2" borderId="5" xfId="0" applyNumberFormat="1" applyFill="1" applyBorder="1"/>
    <xf numFmtId="1" fontId="0" fillId="2" borderId="0" xfId="0" applyNumberFormat="1" applyFill="1"/>
    <xf numFmtId="0" fontId="2" fillId="4" borderId="11" xfId="0" applyFont="1" applyFill="1" applyBorder="1"/>
    <xf numFmtId="0" fontId="0" fillId="0" borderId="13" xfId="0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165" fontId="0" fillId="0" borderId="7" xfId="0" applyNumberFormat="1" applyFill="1" applyBorder="1"/>
    <xf numFmtId="0" fontId="2" fillId="0" borderId="8" xfId="0" applyFont="1" applyBorder="1"/>
    <xf numFmtId="2" fontId="0" fillId="0" borderId="7" xfId="0" applyNumberFormat="1" applyFill="1" applyBorder="1"/>
    <xf numFmtId="2" fontId="1" fillId="5" borderId="7" xfId="0" applyNumberFormat="1" applyFont="1" applyFill="1" applyBorder="1"/>
    <xf numFmtId="1" fontId="2" fillId="0" borderId="9" xfId="0" applyNumberFormat="1" applyFont="1" applyFill="1" applyBorder="1" applyAlignment="1">
      <alignment horizontal="right"/>
    </xf>
    <xf numFmtId="2" fontId="0" fillId="4" borderId="15" xfId="0" applyNumberFormat="1" applyFill="1" applyBorder="1"/>
    <xf numFmtId="0" fontId="2" fillId="4" borderId="16" xfId="0" applyFont="1" applyFill="1" applyBorder="1"/>
    <xf numFmtId="0" fontId="0" fillId="0" borderId="0" xfId="0" applyFill="1"/>
    <xf numFmtId="0" fontId="2" fillId="0" borderId="0" xfId="0" applyFont="1" applyFill="1"/>
    <xf numFmtId="2" fontId="1" fillId="4" borderId="9" xfId="0" applyNumberFormat="1" applyFont="1" applyFill="1" applyBorder="1" applyAlignment="1"/>
    <xf numFmtId="2" fontId="1" fillId="4" borderId="6" xfId="0" applyNumberFormat="1" applyFont="1" applyFill="1" applyBorder="1" applyAlignment="1">
      <alignment horizontal="left"/>
    </xf>
    <xf numFmtId="0" fontId="2" fillId="4" borderId="16" xfId="0" applyFont="1" applyFill="1" applyBorder="1" applyAlignment="1">
      <alignment wrapText="1"/>
    </xf>
    <xf numFmtId="0" fontId="0" fillId="0" borderId="17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4" borderId="3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4" xfId="0" applyBorder="1"/>
    <xf numFmtId="0" fontId="3" fillId="0" borderId="0" xfId="1"/>
    <xf numFmtId="0" fontId="0" fillId="0" borderId="0" xfId="0" applyAlignment="1">
      <alignment horizontal="right"/>
    </xf>
  </cellXfs>
  <cellStyles count="2">
    <cellStyle name="Link" xfId="1" builtinId="8"/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28575</xdr:colOff>
      <xdr:row>4</xdr:row>
      <xdr:rowOff>19050</xdr:rowOff>
    </xdr:from>
    <xdr:to>
      <xdr:col>26</xdr:col>
      <xdr:colOff>657225</xdr:colOff>
      <xdr:row>15</xdr:row>
      <xdr:rowOff>43887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40425" y="800100"/>
          <a:ext cx="4438650" cy="2148912"/>
        </a:xfrm>
        <a:prstGeom prst="rect">
          <a:avLst/>
        </a:prstGeom>
      </xdr:spPr>
    </xdr:pic>
    <xdr:clientData/>
  </xdr:twoCellAnchor>
  <xdr:twoCellAnchor editAs="oneCell">
    <xdr:from>
      <xdr:col>21</xdr:col>
      <xdr:colOff>19050</xdr:colOff>
      <xdr:row>20</xdr:row>
      <xdr:rowOff>9525</xdr:rowOff>
    </xdr:from>
    <xdr:to>
      <xdr:col>25</xdr:col>
      <xdr:colOff>543506</xdr:colOff>
      <xdr:row>30</xdr:row>
      <xdr:rowOff>163339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58900" y="3886200"/>
          <a:ext cx="3572456" cy="21254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de/product-detail/de/analog-devices-inc/LT1374CS8-5-PBF/LT1374CS8-5-PBF-ND/888771" TargetMode="External"/><Relationship Id="rId1" Type="http://schemas.openxmlformats.org/officeDocument/2006/relationships/hyperlink" Target="https://www.digikey.de/product-detail/de/texas-instruments/TPS62056DGS/296-14212-5-ND/526047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47"/>
  <sheetViews>
    <sheetView tabSelected="1" workbookViewId="0">
      <selection activeCell="C35" sqref="C35"/>
    </sheetView>
  </sheetViews>
  <sheetFormatPr baseColWidth="10" defaultRowHeight="15" x14ac:dyDescent="0.25"/>
  <cols>
    <col min="3" max="3" width="12.28515625" customWidth="1"/>
    <col min="4" max="5" width="14.42578125" customWidth="1"/>
    <col min="6" max="6" width="12.7109375" customWidth="1"/>
    <col min="7" max="7" width="12.85546875" customWidth="1"/>
    <col min="8" max="8" width="9.5703125" customWidth="1"/>
    <col min="9" max="9" width="4.5703125" customWidth="1"/>
    <col min="13" max="13" width="4.28515625" customWidth="1"/>
    <col min="14" max="14" width="4.7109375" customWidth="1"/>
    <col min="15" max="15" width="4.140625" customWidth="1"/>
    <col min="16" max="16" width="5.7109375" customWidth="1"/>
    <col min="17" max="17" width="4.28515625" customWidth="1"/>
    <col min="18" max="18" width="15.140625" bestFit="1" customWidth="1"/>
    <col min="20" max="20" width="11.42578125" style="55"/>
    <col min="21" max="21" width="12" bestFit="1" customWidth="1"/>
  </cols>
  <sheetData>
    <row r="3" spans="1:21" ht="15.75" thickBot="1" x14ac:dyDescent="0.3"/>
    <row r="4" spans="1:21" ht="15.75" thickBot="1" x14ac:dyDescent="0.3">
      <c r="B4" s="45" t="s">
        <v>13</v>
      </c>
      <c r="C4" s="46"/>
      <c r="E4" s="51" t="s">
        <v>11</v>
      </c>
      <c r="H4" s="1"/>
      <c r="J4" s="49" t="s">
        <v>4</v>
      </c>
      <c r="K4" s="50"/>
      <c r="L4" s="1"/>
    </row>
    <row r="5" spans="1:21" x14ac:dyDescent="0.25">
      <c r="A5" t="s">
        <v>27</v>
      </c>
      <c r="B5" s="32">
        <v>6</v>
      </c>
      <c r="C5" s="33" t="s">
        <v>0</v>
      </c>
      <c r="E5" s="52"/>
      <c r="H5" s="4">
        <v>6</v>
      </c>
      <c r="I5" t="s">
        <v>0</v>
      </c>
      <c r="J5" s="5"/>
      <c r="K5" s="6"/>
      <c r="L5" s="7">
        <v>3.3</v>
      </c>
      <c r="M5" t="s">
        <v>0</v>
      </c>
      <c r="N5" s="11"/>
      <c r="O5">
        <v>1</v>
      </c>
      <c r="P5" s="2">
        <v>40</v>
      </c>
      <c r="Q5" t="s">
        <v>1</v>
      </c>
      <c r="R5" s="3" t="s">
        <v>6</v>
      </c>
      <c r="T5" s="55" t="s">
        <v>25</v>
      </c>
      <c r="U5" t="s">
        <v>26</v>
      </c>
    </row>
    <row r="6" spans="1:21" ht="15.75" thickBot="1" x14ac:dyDescent="0.3">
      <c r="B6" s="34">
        <f>B7/B5</f>
        <v>4.5391755532622398</v>
      </c>
      <c r="C6" s="33" t="s">
        <v>14</v>
      </c>
      <c r="D6" s="15"/>
      <c r="E6" s="52"/>
      <c r="F6" s="28"/>
      <c r="G6" s="14"/>
      <c r="H6" s="8">
        <f>H7/H5</f>
        <v>124.47368421052632</v>
      </c>
      <c r="I6" s="9" t="s">
        <v>1</v>
      </c>
      <c r="J6" s="10" t="s">
        <v>12</v>
      </c>
      <c r="K6" s="11">
        <v>95</v>
      </c>
      <c r="L6" s="12">
        <f>O5*P5+O6*P6+O7*P7+O8*P8</f>
        <v>215</v>
      </c>
      <c r="M6" s="13" t="s">
        <v>1</v>
      </c>
      <c r="N6" s="15"/>
      <c r="O6" s="31">
        <v>1</v>
      </c>
      <c r="P6" s="2">
        <v>15</v>
      </c>
      <c r="Q6" t="s">
        <v>1</v>
      </c>
      <c r="R6" s="3" t="s">
        <v>7</v>
      </c>
    </row>
    <row r="7" spans="1:21" ht="15.75" thickBot="1" x14ac:dyDescent="0.3">
      <c r="B7" s="35">
        <f>SUM(H7,H22)/(E10/100)/1000</f>
        <v>27.235053319573439</v>
      </c>
      <c r="C7" s="33" t="s">
        <v>15</v>
      </c>
      <c r="E7" s="52"/>
      <c r="F7" s="29"/>
      <c r="H7" s="4">
        <f>L7*100/K6</f>
        <v>746.84210526315792</v>
      </c>
      <c r="I7" t="s">
        <v>2</v>
      </c>
      <c r="J7" s="28"/>
      <c r="K7" s="15"/>
      <c r="L7" s="7">
        <f>(L6*L5)</f>
        <v>709.5</v>
      </c>
      <c r="M7" t="s">
        <v>2</v>
      </c>
      <c r="N7" s="11"/>
      <c r="O7">
        <v>4</v>
      </c>
      <c r="P7" s="2">
        <v>20</v>
      </c>
      <c r="Q7" t="s">
        <v>1</v>
      </c>
      <c r="R7" s="3" t="s">
        <v>8</v>
      </c>
    </row>
    <row r="8" spans="1:21" ht="15.75" thickBot="1" x14ac:dyDescent="0.3">
      <c r="B8" s="36"/>
      <c r="C8" s="9"/>
      <c r="E8" s="52"/>
      <c r="F8" s="30"/>
      <c r="H8" s="16">
        <f>H7-L7</f>
        <v>37.342105263157919</v>
      </c>
      <c r="I8" s="17" t="s">
        <v>2</v>
      </c>
      <c r="J8" s="43" t="s">
        <v>3</v>
      </c>
      <c r="L8" s="1"/>
      <c r="N8" s="11"/>
      <c r="O8">
        <v>4</v>
      </c>
      <c r="P8" s="2">
        <v>20</v>
      </c>
      <c r="Q8" t="s">
        <v>1</v>
      </c>
      <c r="R8" s="3" t="s">
        <v>9</v>
      </c>
    </row>
    <row r="9" spans="1:21" x14ac:dyDescent="0.25">
      <c r="B9" s="37">
        <f>B7-(H7+H22)/1000</f>
        <v>2.723505331957341</v>
      </c>
      <c r="C9" s="38" t="s">
        <v>16</v>
      </c>
      <c r="E9" s="24" t="s">
        <v>12</v>
      </c>
      <c r="F9" s="30"/>
      <c r="J9" t="s">
        <v>21</v>
      </c>
      <c r="K9" s="54" t="s">
        <v>22</v>
      </c>
    </row>
    <row r="10" spans="1:21" x14ac:dyDescent="0.25">
      <c r="E10" s="24">
        <v>90</v>
      </c>
      <c r="F10" s="30"/>
      <c r="H10" s="1"/>
      <c r="L10" s="1"/>
      <c r="P10" s="18"/>
      <c r="Q10" s="3"/>
      <c r="R10" s="3"/>
    </row>
    <row r="11" spans="1:21" x14ac:dyDescent="0.25">
      <c r="E11" s="23"/>
      <c r="F11" s="30"/>
    </row>
    <row r="12" spans="1:21" x14ac:dyDescent="0.25">
      <c r="B12" s="39"/>
      <c r="C12" s="39"/>
      <c r="E12" s="24"/>
      <c r="F12" s="30"/>
    </row>
    <row r="13" spans="1:21" x14ac:dyDescent="0.25">
      <c r="B13" s="40"/>
      <c r="C13" s="39"/>
      <c r="E13" s="25"/>
      <c r="F13" s="30"/>
    </row>
    <row r="14" spans="1:21" x14ac:dyDescent="0.25">
      <c r="B14" s="39"/>
      <c r="C14" s="39"/>
      <c r="E14" s="23"/>
      <c r="F14" s="30"/>
    </row>
    <row r="15" spans="1:21" x14ac:dyDescent="0.25">
      <c r="E15" s="23"/>
      <c r="G15" s="10"/>
    </row>
    <row r="16" spans="1:21" x14ac:dyDescent="0.25">
      <c r="E16" s="23"/>
      <c r="F16" s="11"/>
    </row>
    <row r="17" spans="1:21" x14ac:dyDescent="0.25">
      <c r="E17" s="26"/>
      <c r="F17" s="11"/>
    </row>
    <row r="18" spans="1:21" ht="15.75" thickBot="1" x14ac:dyDescent="0.3">
      <c r="E18" s="23"/>
      <c r="F18" s="11"/>
    </row>
    <row r="19" spans="1:21" ht="15.75" thickBot="1" x14ac:dyDescent="0.3">
      <c r="E19" s="27"/>
      <c r="F19" s="11"/>
      <c r="H19" s="1"/>
      <c r="J19" s="49" t="s">
        <v>5</v>
      </c>
      <c r="K19" s="50"/>
      <c r="L19" s="1"/>
    </row>
    <row r="20" spans="1:21" x14ac:dyDescent="0.25">
      <c r="E20" t="s">
        <v>21</v>
      </c>
      <c r="F20" s="11"/>
      <c r="H20" s="4">
        <v>6</v>
      </c>
      <c r="I20" t="s">
        <v>0</v>
      </c>
      <c r="J20" s="5"/>
      <c r="K20" s="6"/>
      <c r="L20" s="7">
        <v>5</v>
      </c>
      <c r="M20" t="s">
        <v>0</v>
      </c>
    </row>
    <row r="21" spans="1:21" ht="15.75" thickBot="1" x14ac:dyDescent="0.3">
      <c r="F21" s="11"/>
      <c r="H21" s="19">
        <f>H22/H20</f>
        <v>3960.7843137254899</v>
      </c>
      <c r="I21" s="9" t="s">
        <v>1</v>
      </c>
      <c r="J21" s="10" t="s">
        <v>12</v>
      </c>
      <c r="K21" s="11">
        <v>85</v>
      </c>
      <c r="L21" s="20">
        <f>(P21*O21+P22*O22)</f>
        <v>4040</v>
      </c>
      <c r="M21" s="13" t="s">
        <v>1</v>
      </c>
      <c r="N21" s="15"/>
      <c r="O21" s="31">
        <v>2</v>
      </c>
      <c r="P21" s="21">
        <v>1920</v>
      </c>
      <c r="Q21" t="s">
        <v>1</v>
      </c>
      <c r="R21" s="3" t="s">
        <v>10</v>
      </c>
      <c r="S21" t="s">
        <v>20</v>
      </c>
      <c r="T21" s="55" t="s">
        <v>25</v>
      </c>
      <c r="U21">
        <f>(0.29*L20*(H20+2.4-L20))/(0.2*500000*(H20+2.4))</f>
        <v>5.8690476190476194E-6</v>
      </c>
    </row>
    <row r="22" spans="1:21" ht="15.75" thickBot="1" x14ac:dyDescent="0.3">
      <c r="F22" s="11"/>
      <c r="G22" s="44"/>
      <c r="H22" s="4">
        <f>L22*100/K21</f>
        <v>23764.705882352941</v>
      </c>
      <c r="I22" s="3" t="s">
        <v>2</v>
      </c>
      <c r="J22" s="28"/>
      <c r="K22" s="15"/>
      <c r="L22" s="7">
        <f>L21*L20</f>
        <v>20200</v>
      </c>
      <c r="M22" s="3" t="s">
        <v>2</v>
      </c>
      <c r="N22" s="11"/>
      <c r="O22">
        <v>1</v>
      </c>
      <c r="P22" s="21">
        <v>200</v>
      </c>
      <c r="Q22" t="s">
        <v>1</v>
      </c>
      <c r="R22" s="3" t="s">
        <v>18</v>
      </c>
      <c r="S22" t="s">
        <v>19</v>
      </c>
    </row>
    <row r="23" spans="1:21" ht="15.75" thickBot="1" x14ac:dyDescent="0.3">
      <c r="F23" s="11"/>
      <c r="H23" s="16">
        <f>H22-L22</f>
        <v>3564.7058823529405</v>
      </c>
      <c r="I23" s="22" t="s">
        <v>2</v>
      </c>
      <c r="J23" s="43" t="s">
        <v>3</v>
      </c>
      <c r="L23" s="1"/>
    </row>
    <row r="24" spans="1:21" ht="15.75" thickBot="1" x14ac:dyDescent="0.3">
      <c r="E24" s="51" t="s">
        <v>24</v>
      </c>
      <c r="F24" s="11"/>
      <c r="J24" t="s">
        <v>21</v>
      </c>
      <c r="K24" s="54" t="s">
        <v>23</v>
      </c>
    </row>
    <row r="25" spans="1:21" x14ac:dyDescent="0.25">
      <c r="B25" s="45" t="s">
        <v>13</v>
      </c>
      <c r="C25" s="46"/>
      <c r="E25" s="52"/>
      <c r="F25" s="11"/>
    </row>
    <row r="26" spans="1:21" ht="15.75" thickBot="1" x14ac:dyDescent="0.3">
      <c r="A26" t="s">
        <v>27</v>
      </c>
      <c r="B26" s="32">
        <v>6</v>
      </c>
      <c r="C26" s="33" t="s">
        <v>0</v>
      </c>
      <c r="E26" s="52"/>
      <c r="F26" s="53"/>
    </row>
    <row r="27" spans="1:21" ht="15.75" thickBot="1" x14ac:dyDescent="0.3">
      <c r="B27" s="34">
        <f>B28/B26</f>
        <v>4.085257997936016</v>
      </c>
      <c r="C27" s="33" t="s">
        <v>14</v>
      </c>
      <c r="D27" s="15"/>
      <c r="E27" s="52"/>
    </row>
    <row r="28" spans="1:21" x14ac:dyDescent="0.25">
      <c r="B28" s="35">
        <f>SUM(H7,H22)/(E30/100)/1000</f>
        <v>24.511547987616098</v>
      </c>
      <c r="C28" s="33" t="s">
        <v>15</v>
      </c>
      <c r="E28" s="52"/>
    </row>
    <row r="29" spans="1:21" ht="15.75" thickBot="1" x14ac:dyDescent="0.3">
      <c r="B29" s="36"/>
      <c r="C29" s="9"/>
      <c r="E29" s="24" t="s">
        <v>12</v>
      </c>
    </row>
    <row r="30" spans="1:21" x14ac:dyDescent="0.25">
      <c r="B30" s="37">
        <f>B28-(H7+H22)/1000</f>
        <v>0</v>
      </c>
      <c r="C30" s="38" t="s">
        <v>16</v>
      </c>
      <c r="E30" s="24">
        <v>100</v>
      </c>
    </row>
    <row r="31" spans="1:21" x14ac:dyDescent="0.25">
      <c r="E31" s="23"/>
    </row>
    <row r="32" spans="1:21" x14ac:dyDescent="0.25">
      <c r="E32" s="24"/>
    </row>
    <row r="33" spans="2:5" x14ac:dyDescent="0.25">
      <c r="E33" s="25"/>
    </row>
    <row r="34" spans="2:5" x14ac:dyDescent="0.25">
      <c r="E34" s="23"/>
    </row>
    <row r="35" spans="2:5" x14ac:dyDescent="0.25">
      <c r="E35" s="23"/>
    </row>
    <row r="36" spans="2:5" x14ac:dyDescent="0.25">
      <c r="E36" s="23"/>
    </row>
    <row r="37" spans="2:5" x14ac:dyDescent="0.25">
      <c r="E37" s="26"/>
    </row>
    <row r="38" spans="2:5" x14ac:dyDescent="0.25">
      <c r="E38" s="23"/>
    </row>
    <row r="39" spans="2:5" ht="15.75" thickBot="1" x14ac:dyDescent="0.3">
      <c r="E39" s="27"/>
    </row>
    <row r="40" spans="2:5" x14ac:dyDescent="0.25">
      <c r="E40" t="s">
        <v>21</v>
      </c>
    </row>
    <row r="45" spans="2:5" ht="15.75" thickBot="1" x14ac:dyDescent="0.3"/>
    <row r="46" spans="2:5" x14ac:dyDescent="0.25">
      <c r="B46" s="47" t="s">
        <v>17</v>
      </c>
      <c r="C46" s="48"/>
    </row>
    <row r="47" spans="2:5" ht="15.75" thickBot="1" x14ac:dyDescent="0.3">
      <c r="B47" s="41">
        <f>B9+(H8+H23)/1000</f>
        <v>6.325553319573439</v>
      </c>
      <c r="C47" s="42" t="s">
        <v>15</v>
      </c>
    </row>
  </sheetData>
  <mergeCells count="7">
    <mergeCell ref="E24:E28"/>
    <mergeCell ref="B25:C25"/>
    <mergeCell ref="B4:C4"/>
    <mergeCell ref="B46:C46"/>
    <mergeCell ref="J4:K4"/>
    <mergeCell ref="J19:K19"/>
    <mergeCell ref="E4:E8"/>
  </mergeCells>
  <conditionalFormatting sqref="K7 K22">
    <cfRule type="expression" dxfId="0" priority="1" stopIfTrue="1">
      <formula>#REF!&lt;#REF!</formula>
    </cfRule>
  </conditionalFormatting>
  <hyperlinks>
    <hyperlink ref="K9" r:id="rId1"/>
    <hyperlink ref="K24" r:id="rId2"/>
  </hyperlinks>
  <pageMargins left="0.7" right="0.7" top="0.78740157499999996" bottom="0.78740157499999996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Schneider Niklas</dc:creator>
  <cp:lastModifiedBy>Schneider Niklas</cp:lastModifiedBy>
  <dcterms:created xsi:type="dcterms:W3CDTF">2021-06-02T10:06:16Z</dcterms:created>
  <dcterms:modified xsi:type="dcterms:W3CDTF">2021-06-11T12:50:30Z</dcterms:modified>
</cp:coreProperties>
</file>