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7343_niuitmo_ru/Documents/"/>
    </mc:Choice>
  </mc:AlternateContent>
  <xr:revisionPtr revIDLastSave="0" documentId="8_{E4E8AE47-B23F-4AA9-85A6-41B04EE57943}" xr6:coauthVersionLast="47" xr6:coauthVersionMax="47" xr10:uidLastSave="{00000000-0000-0000-0000-000000000000}"/>
  <bookViews>
    <workbookView xWindow="-108" yWindow="-108" windowWidth="23256" windowHeight="12456" tabRatio="566" firstSheet="7" activeTab="7" xr2:uid="{FCF06CDF-A8BD-483E-80C9-8DCB6B8E5BED}"/>
  </bookViews>
  <sheets>
    <sheet name="пункт 1" sheetId="1" r:id="rId1"/>
    <sheet name="пункт 3" sheetId="2" r:id="rId2"/>
    <sheet name="пункт 2(рост и вес)" sheetId="3" r:id="rId3"/>
    <sheet name="пункт 4" sheetId="4" r:id="rId4"/>
    <sheet name="пункт 5" sheetId="5" r:id="rId5"/>
    <sheet name="пункт 6" sheetId="6" r:id="rId6"/>
    <sheet name="пункт 7" sheetId="7" r:id="rId7"/>
    <sheet name="пункт 8" sheetId="8" r:id="rId8"/>
    <sheet name="пункт 9" sheetId="9" r:id="rId9"/>
    <sheet name="пункт 10" sheetId="10" r:id="rId10"/>
    <sheet name="пункт 11" sheetId="11" r:id="rId11"/>
    <sheet name="пункт 12" sheetId="12" r:id="rId12"/>
    <sheet name="пункт 13" sheetId="13" r:id="rId13"/>
    <sheet name="пункт 14" sheetId="14" r:id="rId14"/>
    <sheet name="пункт 15" sheetId="15" r:id="rId15"/>
    <sheet name="пункт 16" sheetId="16" r:id="rId16"/>
  </sheets>
  <definedNames>
    <definedName name="_xlchart.v1.0" hidden="1">'пункт 8'!$B$5:$B$104</definedName>
    <definedName name="_xlchart.v1.1" hidden="1">'пункт 8'!$J$5:$J$104</definedName>
    <definedName name="x_i" localSheetId="12">'пункт 13'!$F$26:$O$26</definedName>
    <definedName name="y_i" localSheetId="12">'пункт 13'!$F$25:$O$25</definedName>
    <definedName name="y_i">'пункт 11'!$E$28:$N$28</definedName>
    <definedName name="Вес">'пункт 1'!$C$2:$C$201</definedName>
    <definedName name="Рост">'пункт 1'!$B$2:$B$201</definedName>
    <definedName name="середины_весов" localSheetId="9">'пункт 10'!$G$19:$P$19</definedName>
    <definedName name="Сорт_вес">'пункт 1'!$N$2:$N$201</definedName>
    <definedName name="Сорт_Рост">'пункт 1'!$L$2:$L$201</definedName>
    <definedName name="Сорт_рост1">'пункт 3'!$B$4:$B$203</definedName>
    <definedName name="средние_для_роста">'пункт 10'!$G$22:$G$31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" i="8" l="1"/>
  <c r="G33" i="7"/>
  <c r="Y32" i="8"/>
  <c r="W41" i="8"/>
  <c r="W24" i="8"/>
  <c r="G27" i="7"/>
  <c r="Y33" i="8"/>
  <c r="Y34" i="8"/>
  <c r="Y35" i="8"/>
  <c r="Y36" i="8"/>
  <c r="Y37" i="8"/>
  <c r="Y38" i="8"/>
  <c r="Y16" i="8"/>
  <c r="Y17" i="8"/>
  <c r="Y18" i="8"/>
  <c r="Y19" i="8"/>
  <c r="Y20" i="8"/>
  <c r="Y21" i="8"/>
  <c r="Y15" i="8"/>
  <c r="X18" i="8"/>
  <c r="X19" i="8"/>
  <c r="X20" i="8"/>
  <c r="X21" i="8"/>
  <c r="X16" i="8"/>
  <c r="X17" i="8"/>
  <c r="X15" i="8"/>
  <c r="X33" i="8"/>
  <c r="X34" i="8"/>
  <c r="X35" i="8"/>
  <c r="X36" i="8"/>
  <c r="X37" i="8"/>
  <c r="X38" i="8"/>
  <c r="X32" i="8"/>
  <c r="W38" i="8"/>
  <c r="W37" i="8"/>
  <c r="W33" i="8"/>
  <c r="W34" i="8"/>
  <c r="W35" i="8"/>
  <c r="W32" i="8"/>
  <c r="W36" i="8"/>
  <c r="W15" i="8"/>
  <c r="W21" i="8"/>
  <c r="W16" i="8"/>
  <c r="W17" i="8"/>
  <c r="W18" i="8"/>
  <c r="W19" i="8"/>
  <c r="W20" i="8"/>
  <c r="E13" i="7"/>
  <c r="S42" i="8"/>
  <c r="S25" i="8"/>
  <c r="V21" i="8"/>
  <c r="R25" i="8"/>
  <c r="R42" i="8"/>
  <c r="P18" i="4"/>
  <c r="V33" i="8"/>
  <c r="V34" i="8"/>
  <c r="V35" i="8"/>
  <c r="V36" i="8"/>
  <c r="V37" i="8"/>
  <c r="V38" i="8"/>
  <c r="V32" i="8"/>
  <c r="V16" i="8"/>
  <c r="V17" i="8"/>
  <c r="V18" i="8"/>
  <c r="V19" i="8"/>
  <c r="V20" i="8"/>
  <c r="V15" i="8"/>
  <c r="Q42" i="8"/>
  <c r="U33" i="8"/>
  <c r="U34" i="8"/>
  <c r="U35" i="8"/>
  <c r="U36" i="8"/>
  <c r="U37" i="8"/>
  <c r="U38" i="8"/>
  <c r="U32" i="8"/>
  <c r="T33" i="8"/>
  <c r="T34" i="8"/>
  <c r="T35" i="8"/>
  <c r="T36" i="8"/>
  <c r="T37" i="8"/>
  <c r="T38" i="8"/>
  <c r="T32" i="8"/>
  <c r="Q25" i="8"/>
  <c r="O18" i="4"/>
  <c r="T4" i="4"/>
  <c r="U16" i="8"/>
  <c r="U17" i="8"/>
  <c r="U18" i="8"/>
  <c r="U19" i="8"/>
  <c r="U20" i="8"/>
  <c r="U21" i="8"/>
  <c r="U15" i="8"/>
  <c r="T16" i="8"/>
  <c r="T17" i="8"/>
  <c r="T18" i="8"/>
  <c r="T19" i="8"/>
  <c r="T20" i="8"/>
  <c r="T21" i="8"/>
  <c r="T15" i="8"/>
  <c r="R4" i="4"/>
  <c r="S38" i="8"/>
  <c r="S37" i="8"/>
  <c r="S36" i="8"/>
  <c r="S35" i="8"/>
  <c r="S34" i="8"/>
  <c r="S33" i="8"/>
  <c r="S32" i="8"/>
  <c r="N32" i="8"/>
  <c r="N33" i="8"/>
  <c r="N34" i="8"/>
  <c r="N35" i="8"/>
  <c r="N36" i="8"/>
  <c r="N37" i="8"/>
  <c r="N38" i="8"/>
  <c r="N39" i="8"/>
  <c r="N40" i="8"/>
  <c r="N41" i="8"/>
  <c r="N42" i="8"/>
  <c r="N15" i="8"/>
  <c r="N16" i="8"/>
  <c r="S21" i="8"/>
  <c r="S20" i="8"/>
  <c r="S19" i="8"/>
  <c r="S18" i="8"/>
  <c r="S17" i="8"/>
  <c r="S16" i="8"/>
  <c r="S15" i="8"/>
  <c r="N17" i="8"/>
  <c r="N18" i="8"/>
  <c r="N19" i="8"/>
  <c r="N20" i="8"/>
  <c r="N21" i="8"/>
  <c r="N22" i="8"/>
  <c r="N23" i="8"/>
  <c r="N24" i="8"/>
  <c r="N25" i="8"/>
  <c r="G4" i="2"/>
  <c r="N7" i="8"/>
  <c r="F12" i="3"/>
  <c r="F21" i="7"/>
  <c r="G21" i="7"/>
  <c r="E21" i="7"/>
  <c r="E16" i="7"/>
  <c r="B20" i="6"/>
  <c r="D11" i="6"/>
  <c r="C14" i="12"/>
  <c r="G31" i="7"/>
  <c r="B11" i="6"/>
  <c r="H42" i="16"/>
  <c r="H45" i="16"/>
  <c r="H37" i="16"/>
  <c r="H34" i="16"/>
  <c r="I26" i="16"/>
  <c r="I27" i="16"/>
  <c r="F22" i="16"/>
  <c r="J20" i="16"/>
  <c r="G18" i="16"/>
  <c r="G17" i="16"/>
  <c r="J11" i="16"/>
  <c r="F3" i="16" a="1"/>
  <c r="F3" i="16" s="1"/>
  <c r="C8" i="14"/>
  <c r="C9" i="14"/>
  <c r="C10" i="14"/>
  <c r="C11" i="14"/>
  <c r="C12" i="14"/>
  <c r="C13" i="14"/>
  <c r="C14" i="14"/>
  <c r="C15" i="14"/>
  <c r="C16" i="14"/>
  <c r="C7" i="14"/>
  <c r="F38" i="13"/>
  <c r="F39" i="13"/>
  <c r="L30" i="13"/>
  <c r="H14" i="15" l="1"/>
  <c r="H30" i="13"/>
  <c r="R11" i="13"/>
  <c r="R13" i="13"/>
  <c r="R9" i="13"/>
  <c r="R10" i="13"/>
  <c r="R12" i="13"/>
  <c r="R14" i="13"/>
  <c r="R15" i="13"/>
  <c r="R16" i="13"/>
  <c r="R17" i="13"/>
  <c r="R18" i="13"/>
  <c r="I3" i="13"/>
  <c r="E3" i="13"/>
  <c r="C8" i="12"/>
  <c r="M35" i="11"/>
  <c r="D38" i="11"/>
  <c r="P13" i="11"/>
  <c r="P14" i="11"/>
  <c r="P15" i="11"/>
  <c r="P16" i="11"/>
  <c r="P17" i="11"/>
  <c r="P18" i="11"/>
  <c r="P19" i="11"/>
  <c r="P20" i="11"/>
  <c r="P21" i="11"/>
  <c r="P12" i="11"/>
  <c r="C35" i="11"/>
  <c r="F5" i="5"/>
  <c r="H15" i="10"/>
  <c r="I15" i="10"/>
  <c r="J15" i="10"/>
  <c r="K15" i="10"/>
  <c r="L15" i="10"/>
  <c r="M15" i="10"/>
  <c r="N15" i="10"/>
  <c r="O15" i="10"/>
  <c r="P15" i="10"/>
  <c r="G15" i="10"/>
  <c r="R5" i="10"/>
  <c r="R6" i="10"/>
  <c r="R7" i="10"/>
  <c r="R8" i="10"/>
  <c r="R9" i="10"/>
  <c r="R10" i="10"/>
  <c r="R11" i="10"/>
  <c r="R12" i="10"/>
  <c r="R13" i="10"/>
  <c r="R4" i="10"/>
  <c r="P19" i="10"/>
  <c r="G22" i="10"/>
  <c r="G23" i="10"/>
  <c r="G24" i="10"/>
  <c r="G25" i="10"/>
  <c r="G26" i="10"/>
  <c r="G27" i="10"/>
  <c r="G28" i="10"/>
  <c r="G29" i="10"/>
  <c r="G30" i="10"/>
  <c r="G31" i="10"/>
  <c r="H19" i="10"/>
  <c r="I19" i="10"/>
  <c r="J19" i="10"/>
  <c r="K19" i="10"/>
  <c r="L19" i="10"/>
  <c r="M19" i="10"/>
  <c r="N19" i="10"/>
  <c r="O19" i="10"/>
  <c r="G19" i="10"/>
  <c r="G4" i="10"/>
  <c r="Q4" i="10" s="1"/>
  <c r="O11" i="10"/>
  <c r="H13" i="10"/>
  <c r="I13" i="10"/>
  <c r="J13" i="10"/>
  <c r="K13" i="10"/>
  <c r="L13" i="10"/>
  <c r="M13" i="10"/>
  <c r="N13" i="10"/>
  <c r="O13" i="10"/>
  <c r="P13" i="10"/>
  <c r="G13" i="10"/>
  <c r="Q13" i="10" s="1"/>
  <c r="G12" i="10"/>
  <c r="Q12" i="10" s="1"/>
  <c r="N12" i="10"/>
  <c r="H12" i="10"/>
  <c r="I12" i="10"/>
  <c r="J12" i="10"/>
  <c r="K12" i="10"/>
  <c r="L12" i="10"/>
  <c r="M12" i="10"/>
  <c r="O12" i="10"/>
  <c r="P12" i="10"/>
  <c r="G11" i="10"/>
  <c r="L11" i="10"/>
  <c r="K11" i="10"/>
  <c r="J11" i="10"/>
  <c r="I11" i="10"/>
  <c r="H11" i="10"/>
  <c r="M11" i="10"/>
  <c r="N11" i="10"/>
  <c r="G10" i="10"/>
  <c r="Q10" i="10" s="1"/>
  <c r="O10" i="10"/>
  <c r="N10" i="10"/>
  <c r="M10" i="10"/>
  <c r="L10" i="10"/>
  <c r="L9" i="10"/>
  <c r="L6" i="10"/>
  <c r="L5" i="10"/>
  <c r="K5" i="10"/>
  <c r="J5" i="10"/>
  <c r="I5" i="10"/>
  <c r="H5" i="10"/>
  <c r="G5" i="10"/>
  <c r="Q5" i="10" s="1"/>
  <c r="O4" i="10"/>
  <c r="O14" i="10" s="1"/>
  <c r="N4" i="10"/>
  <c r="N14" i="10" s="1"/>
  <c r="M4" i="10"/>
  <c r="M14" i="10" s="1"/>
  <c r="L4" i="10"/>
  <c r="L14" i="10" s="1"/>
  <c r="K4" i="10"/>
  <c r="K14" i="10" s="1"/>
  <c r="J4" i="10"/>
  <c r="J14" i="10" s="1"/>
  <c r="I4" i="10"/>
  <c r="I14" i="10" s="1"/>
  <c r="H4" i="10"/>
  <c r="H14" i="10" s="1"/>
  <c r="P11" i="10"/>
  <c r="Q11" i="10" s="1"/>
  <c r="H10" i="10"/>
  <c r="I10" i="10"/>
  <c r="J10" i="10"/>
  <c r="K10" i="10"/>
  <c r="P10" i="10"/>
  <c r="G8" i="10"/>
  <c r="Q8" i="10" s="1"/>
  <c r="H9" i="10"/>
  <c r="I9" i="10"/>
  <c r="J9" i="10"/>
  <c r="K9" i="10"/>
  <c r="M9" i="10"/>
  <c r="N9" i="10"/>
  <c r="O9" i="10"/>
  <c r="P9" i="10"/>
  <c r="G9" i="10"/>
  <c r="Q9" i="10" s="1"/>
  <c r="H8" i="10"/>
  <c r="I8" i="10"/>
  <c r="J8" i="10"/>
  <c r="K8" i="10"/>
  <c r="L8" i="10"/>
  <c r="M8" i="10"/>
  <c r="N8" i="10"/>
  <c r="O8" i="10"/>
  <c r="P8" i="10"/>
  <c r="G7" i="10"/>
  <c r="Q7" i="10" s="1"/>
  <c r="H7" i="10"/>
  <c r="I7" i="10"/>
  <c r="J7" i="10"/>
  <c r="K7" i="10"/>
  <c r="L7" i="10"/>
  <c r="M7" i="10"/>
  <c r="N7" i="10"/>
  <c r="O7" i="10"/>
  <c r="P7" i="10"/>
  <c r="G6" i="10"/>
  <c r="Q6" i="10" s="1"/>
  <c r="H6" i="10"/>
  <c r="I6" i="10"/>
  <c r="J6" i="10"/>
  <c r="K6" i="10"/>
  <c r="M6" i="10"/>
  <c r="N6" i="10"/>
  <c r="O6" i="10"/>
  <c r="P6" i="10"/>
  <c r="P4" i="10"/>
  <c r="P14" i="10" s="1"/>
  <c r="M5" i="10"/>
  <c r="N5" i="10"/>
  <c r="O5" i="10"/>
  <c r="P5" i="10"/>
  <c r="H23" i="9"/>
  <c r="E15" i="7"/>
  <c r="F15" i="7" s="1"/>
  <c r="G15" i="7" s="1"/>
  <c r="E14" i="7"/>
  <c r="F14" i="7" s="1"/>
  <c r="G14" i="7" s="1"/>
  <c r="F13" i="7"/>
  <c r="G13" i="7" s="1"/>
  <c r="F16" i="7"/>
  <c r="G16" i="7" s="1"/>
  <c r="E17" i="7"/>
  <c r="F17" i="7" s="1"/>
  <c r="G17" i="7" s="1"/>
  <c r="E18" i="7"/>
  <c r="F18" i="7" s="1"/>
  <c r="G18" i="7" s="1"/>
  <c r="E19" i="7"/>
  <c r="F19" i="7" s="1"/>
  <c r="G19" i="7" s="1"/>
  <c r="E20" i="7"/>
  <c r="F20" i="7" s="1"/>
  <c r="G20" i="7" s="1"/>
  <c r="E22" i="7"/>
  <c r="F22" i="7" s="1"/>
  <c r="G22" i="7" s="1"/>
  <c r="E23" i="7"/>
  <c r="F23" i="7" s="1"/>
  <c r="G23" i="7" s="1"/>
  <c r="E24" i="7"/>
  <c r="F24" i="7" s="1"/>
  <c r="G24" i="7" s="1"/>
  <c r="D20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5" i="6"/>
  <c r="D17" i="6"/>
  <c r="B17" i="6"/>
  <c r="D14" i="6"/>
  <c r="B14" i="6"/>
  <c r="T5" i="4"/>
  <c r="T6" i="4"/>
  <c r="T7" i="4"/>
  <c r="T8" i="4"/>
  <c r="T9" i="4"/>
  <c r="T10" i="4"/>
  <c r="T11" i="4"/>
  <c r="T12" i="4"/>
  <c r="T13" i="4"/>
  <c r="T14" i="4"/>
  <c r="Q18" i="4"/>
  <c r="R18" i="4" s="1"/>
  <c r="I5" i="4"/>
  <c r="I6" i="4"/>
  <c r="I7" i="4"/>
  <c r="I8" i="4"/>
  <c r="I9" i="4"/>
  <c r="I10" i="4"/>
  <c r="I11" i="4"/>
  <c r="I12" i="4"/>
  <c r="I13" i="4"/>
  <c r="I4" i="4"/>
  <c r="H5" i="5"/>
  <c r="H6" i="5"/>
  <c r="J6" i="5"/>
  <c r="J5" i="5"/>
  <c r="I6" i="5"/>
  <c r="I5" i="5"/>
  <c r="G6" i="5"/>
  <c r="G5" i="5"/>
  <c r="F6" i="5"/>
  <c r="S18" i="4"/>
  <c r="H18" i="4"/>
  <c r="S5" i="4"/>
  <c r="S6" i="4"/>
  <c r="S7" i="4"/>
  <c r="S8" i="4"/>
  <c r="S9" i="4"/>
  <c r="S10" i="4"/>
  <c r="S11" i="4"/>
  <c r="S12" i="4"/>
  <c r="S13" i="4"/>
  <c r="S14" i="4"/>
  <c r="S4" i="4"/>
  <c r="R5" i="4"/>
  <c r="R6" i="4"/>
  <c r="R7" i="4"/>
  <c r="R8" i="4"/>
  <c r="R9" i="4"/>
  <c r="R10" i="4"/>
  <c r="R11" i="4"/>
  <c r="R12" i="4"/>
  <c r="R13" i="4"/>
  <c r="R14" i="4"/>
  <c r="I4" i="2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L1" i="3"/>
  <c r="E4" i="2"/>
  <c r="E5" i="2"/>
  <c r="E6" i="2"/>
  <c r="E7" i="2"/>
  <c r="E8" i="2"/>
  <c r="E9" i="2"/>
  <c r="E10" i="2"/>
  <c r="E11" i="2"/>
  <c r="E12" i="2"/>
  <c r="E13" i="2"/>
  <c r="H5" i="2"/>
  <c r="H6" i="2"/>
  <c r="H7" i="2"/>
  <c r="H8" i="2"/>
  <c r="H9" i="2"/>
  <c r="H10" i="2"/>
  <c r="H11" i="2"/>
  <c r="H12" i="2"/>
  <c r="H13" i="2"/>
  <c r="H14" i="2"/>
  <c r="H4" i="2"/>
  <c r="F4" i="3"/>
  <c r="F5" i="3"/>
  <c r="F6" i="3"/>
  <c r="F7" i="3"/>
  <c r="F8" i="3"/>
  <c r="F9" i="3"/>
  <c r="F10" i="3"/>
  <c r="F11" i="3"/>
  <c r="F13" i="3"/>
  <c r="F14" i="3"/>
  <c r="D14" i="3"/>
  <c r="E13" i="3" s="1"/>
  <c r="E5" i="3"/>
  <c r="E6" i="3"/>
  <c r="E7" i="3"/>
  <c r="E8" i="3"/>
  <c r="E9" i="3"/>
  <c r="E10" i="3"/>
  <c r="E11" i="3"/>
  <c r="E12" i="3"/>
  <c r="E4" i="3"/>
  <c r="D6" i="3"/>
  <c r="D7" i="3"/>
  <c r="D8" i="3" s="1"/>
  <c r="D9" i="3" s="1"/>
  <c r="D10" i="3" s="1"/>
  <c r="D11" i="3" s="1"/>
  <c r="D12" i="3" s="1"/>
  <c r="D13" i="3" s="1"/>
  <c r="D5" i="3"/>
  <c r="C1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1" i="2"/>
  <c r="D4" i="2"/>
  <c r="D5" i="2" s="1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E6" i="1"/>
  <c r="D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B33" i="11" l="1"/>
  <c r="Q14" i="10"/>
  <c r="F16" i="10"/>
  <c r="G14" i="10"/>
  <c r="D18" i="4"/>
  <c r="I5" i="2"/>
  <c r="J4" i="2"/>
  <c r="F4" i="2"/>
  <c r="D6" i="2"/>
  <c r="F16" i="3"/>
  <c r="F18" i="4" l="1"/>
  <c r="G18" i="4" s="1"/>
  <c r="E18" i="4"/>
  <c r="I6" i="2"/>
  <c r="J5" i="2"/>
  <c r="D7" i="2"/>
  <c r="F5" i="2"/>
  <c r="I7" i="2" l="1"/>
  <c r="J6" i="2"/>
  <c r="D8" i="2"/>
  <c r="D9" i="2"/>
  <c r="G5" i="2"/>
  <c r="F6" i="2"/>
  <c r="G7" i="2"/>
  <c r="D10" i="2"/>
  <c r="G8" i="2"/>
  <c r="I8" i="2" l="1"/>
  <c r="J7" i="2"/>
  <c r="F8" i="2"/>
  <c r="F7" i="2"/>
  <c r="G6" i="2"/>
  <c r="D11" i="2"/>
  <c r="G9" i="2"/>
  <c r="I9" i="2" l="1"/>
  <c r="J8" i="2"/>
  <c r="F9" i="2"/>
  <c r="D12" i="2"/>
  <c r="F10" i="2"/>
  <c r="I10" i="2" l="1"/>
  <c r="J9" i="2"/>
  <c r="G10" i="2"/>
  <c r="F11" i="2"/>
  <c r="D13" i="2"/>
  <c r="I11" i="2" l="1"/>
  <c r="J10" i="2"/>
  <c r="G11" i="2"/>
  <c r="F12" i="2"/>
  <c r="D14" i="2"/>
  <c r="F14" i="2" s="1"/>
  <c r="I12" i="2" l="1"/>
  <c r="J11" i="2"/>
  <c r="G12" i="2"/>
  <c r="F13" i="2"/>
  <c r="G14" i="2"/>
  <c r="I13" i="2" l="1"/>
  <c r="J12" i="2"/>
  <c r="G13" i="2"/>
  <c r="I14" i="2" l="1"/>
  <c r="J14" i="2" s="1"/>
  <c r="J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<sst xmlns="http://schemas.openxmlformats.org/spreadsheetml/2006/main" count="349" uniqueCount="192">
  <si>
    <t>№</t>
  </si>
  <si>
    <t>Рост</t>
  </si>
  <si>
    <t>Вес</t>
  </si>
  <si>
    <t>1)Склеили данные из квадратной таблицы</t>
  </si>
  <si>
    <t>Частоты</t>
  </si>
  <si>
    <t xml:space="preserve"> теперь построим вар.ряды для этого сортим оба столбца отдельно</t>
  </si>
  <si>
    <t>2) Найдем разброс значений:</t>
  </si>
  <si>
    <t>рост</t>
  </si>
  <si>
    <t>вес</t>
  </si>
  <si>
    <t>длина интервала</t>
  </si>
  <si>
    <t>округлим до 3</t>
  </si>
  <si>
    <t>l</t>
  </si>
  <si>
    <t>r</t>
  </si>
  <si>
    <t>для графика</t>
  </si>
  <si>
    <t>частоты</t>
  </si>
  <si>
    <t>середины</t>
  </si>
  <si>
    <t>накоп частот</t>
  </si>
  <si>
    <t>F(x)</t>
  </si>
  <si>
    <t>округлим до 4</t>
  </si>
  <si>
    <t>(Данные перекопированы с 3 пункта  тк его делал раньше)</t>
  </si>
  <si>
    <t>156–158</t>
  </si>
  <si>
    <t>159–161</t>
  </si>
  <si>
    <t>162–164</t>
  </si>
  <si>
    <t>165–167</t>
  </si>
  <si>
    <t>168–170</t>
  </si>
  <si>
    <t>171–173</t>
  </si>
  <si>
    <t>174–176</t>
  </si>
  <si>
    <t>177–179</t>
  </si>
  <si>
    <t>180–182</t>
  </si>
  <si>
    <t>183–185</t>
  </si>
  <si>
    <t>186–188</t>
  </si>
  <si>
    <t>проверка</t>
  </si>
  <si>
    <t>f_i (частоты)</t>
  </si>
  <si>
    <t>x_i (середины)</t>
  </si>
  <si>
    <t>f_i*x_i</t>
  </si>
  <si>
    <t>f_i*(x_i - x_ср)^2</t>
  </si>
  <si>
    <t>a)</t>
  </si>
  <si>
    <t>б)</t>
  </si>
  <si>
    <t>в)</t>
  </si>
  <si>
    <t>г)</t>
  </si>
  <si>
    <t>д)</t>
  </si>
  <si>
    <t>c)</t>
  </si>
  <si>
    <t>(можно округлить до 65 тк у нас должны быть целые</t>
  </si>
  <si>
    <t>(можно округлить до 169 тк у нас целые значения в выборке)</t>
  </si>
  <si>
    <t>Результаты</t>
  </si>
  <si>
    <t>параметр для г</t>
  </si>
  <si>
    <t>возьмем уровень значимости 0.05</t>
  </si>
  <si>
    <t>a=170</t>
  </si>
  <si>
    <t>х_ср (выборочное среднее)</t>
  </si>
  <si>
    <t>s_н^2_ (Дисперсия не исправленная)</t>
  </si>
  <si>
    <t>s^2 (Дисперсия исправленная)</t>
  </si>
  <si>
    <t>s (квадратичное отклонение)</t>
  </si>
  <si>
    <t>(x_i - a)^2</t>
  </si>
  <si>
    <t>пункт</t>
  </si>
  <si>
    <t>левая граница</t>
  </si>
  <si>
    <t>правая граница</t>
  </si>
  <si>
    <t>а)</t>
  </si>
  <si>
    <t>Используем критерий согласия Пирсона</t>
  </si>
  <si>
    <t>H0 - Данные роста распределены нормально</t>
  </si>
  <si>
    <t>H1 -Данные роста не распределены нормально</t>
  </si>
  <si>
    <t>уровень значимости 0.05</t>
  </si>
  <si>
    <t>O_i частоты ( эмперические)</t>
  </si>
  <si>
    <t>P_i (теоретическая вероятность попадения в интервал)</t>
  </si>
  <si>
    <t>E_i (теоретические частоты)</t>
  </si>
  <si>
    <t>(O_i - E_i)^2/E_i</t>
  </si>
  <si>
    <t>( как на практике склеили интервалы ниже в этот так как там слишком мало значений &lt;= 5)</t>
  </si>
  <si>
    <t>не учитываем</t>
  </si>
  <si>
    <t>хи-квадрат статистика</t>
  </si>
  <si>
    <t>(у нормального распределения 2 оцененных параметра)</t>
  </si>
  <si>
    <t>число степеней свободы (m из лекции)</t>
  </si>
  <si>
    <t>Критическое значение</t>
  </si>
  <si>
    <t>хи-квадрат статистика &lt; Критическое значение, значит гипотеза подтверждается</t>
  </si>
  <si>
    <t>Применим Тест Стьюдента (после разбиения на 2 выборки)</t>
  </si>
  <si>
    <t>Но сначала построим гисограммы чтобы удостовериться что в каждой выборке нормалное распределение</t>
  </si>
  <si>
    <t>Также проврим критерий Пирсона для каждой выборки, чтобы убедиться в нормальности</t>
  </si>
  <si>
    <t>Ответ:</t>
  </si>
  <si>
    <t>Теперь применим Тест Стьдента</t>
  </si>
  <si>
    <t>(2- тк двусторонний тест,3 тк считаем равные дисперсии)</t>
  </si>
  <si>
    <t>p</t>
  </si>
  <si>
    <t>Полученное p &gt; 0.05, значит принимаем гипотезу</t>
  </si>
  <si>
    <t>Данные для проверки нормальности (1 выборка)</t>
  </si>
  <si>
    <t>сливаем интервалы</t>
  </si>
  <si>
    <t>среднее</t>
  </si>
  <si>
    <t>дисперсия</t>
  </si>
  <si>
    <t>отклонение</t>
  </si>
  <si>
    <t>значит принимаем гипотезу</t>
  </si>
  <si>
    <t>Данные для проверки нормальности (2 выборка)</t>
  </si>
  <si>
    <t>Для Обоих выборок:</t>
  </si>
  <si>
    <t>хи-квадрат статистика:</t>
  </si>
  <si>
    <t>Сливаем интервалы</t>
  </si>
  <si>
    <t xml:space="preserve">среднее </t>
  </si>
  <si>
    <t>Теперь не только из графика, но и из теста Пирсона знаем, что обе выборки нормально распределены</t>
  </si>
  <si>
    <t xml:space="preserve">Числовое представление </t>
  </si>
  <si>
    <t>а это указывает на умеренную положительную линейную зависимость между ростом и весом. То есть с увеличением роста вес также имеет тенденцию к увеличению, но зависимость не является строго линейной.</t>
  </si>
  <si>
    <t>Анализ графика</t>
  </si>
  <si>
    <t>Форма эллипса:</t>
  </si>
  <si>
    <t>Из лекций знаем, чем более вытянут эллипс вдоль наклонной оси, тем сильнее линейная связь, у нас она умеренная тк он не слишком вытянут</t>
  </si>
  <si>
    <t xml:space="preserve"> что подтверждает значение r=0.6239</t>
  </si>
  <si>
    <t>Угол наклона:</t>
  </si>
  <si>
    <t>Угол наклона  больше 45, что указывает на положительную зависимость, то есть по мере роста  вес увеличивается.</t>
  </si>
  <si>
    <t>Наклон не вертикальный и не горизонтальный, что говорит о том, что связь не абсолютная (не r=1r = 1r=1), но заметная.</t>
  </si>
  <si>
    <t>Разброс точек:</t>
  </si>
  <si>
    <t>У нас точки в эллипсе относительно близки к линии регрессии (оси наибольшей длины эллипса) значит достаточно точная зависимость</t>
  </si>
  <si>
    <t>n_x (частота роста)</t>
  </si>
  <si>
    <t>y_ср (условное среднее по весу)</t>
  </si>
  <si>
    <t>n_y (частота веса)</t>
  </si>
  <si>
    <t>х_ср (условное среднее по росту)</t>
  </si>
  <si>
    <t xml:space="preserve">Проверка: </t>
  </si>
  <si>
    <t>найдем середины интервалов</t>
  </si>
  <si>
    <t>(для ср. по весу)</t>
  </si>
  <si>
    <t>(для ср. по росту)</t>
  </si>
  <si>
    <t>условное матожидание как роста так и веса увеличивается при увеличении второго параметра, следовательно, можем сказать что есть прямая корреляция</t>
  </si>
  <si>
    <t>ь</t>
  </si>
  <si>
    <t>берем средние значения по всей выборке из 4 пункта</t>
  </si>
  <si>
    <t>считаем каждую строку корреляционной таблицы отдельными данными. (как и на практике 10)</t>
  </si>
  <si>
    <t>D_i</t>
  </si>
  <si>
    <t>(y_i для ср. по весу)</t>
  </si>
  <si>
    <t>Внутрегрупповая средняя по всем строкам умноженная на n_x</t>
  </si>
  <si>
    <t>Проверим условие торемы S^2_общ = S^2_меж + S^2_внугр</t>
  </si>
  <si>
    <t>Общее среднее</t>
  </si>
  <si>
    <t>(совпало с прошлыми данными)</t>
  </si>
  <si>
    <t>+</t>
  </si>
  <si>
    <t xml:space="preserve"> =</t>
  </si>
  <si>
    <t>о, это в точности совпало с результатом  сверху страницы из 4 пункта, значит да, Теорема верна</t>
  </si>
  <si>
    <t xml:space="preserve">Межгрупповая дисперсия </t>
  </si>
  <si>
    <t>Из прошлого:</t>
  </si>
  <si>
    <t>H0</t>
  </si>
  <si>
    <t>a1=…a10</t>
  </si>
  <si>
    <t>(то есть нет корреляции и есть независимость)</t>
  </si>
  <si>
    <t>H1</t>
  </si>
  <si>
    <t>есть зависмость</t>
  </si>
  <si>
    <t>Статистика</t>
  </si>
  <si>
    <t>Если гипотеза верна должны получить распред. Фишера-Снедекера (число степеней свободы (200-10)/(10-1))</t>
  </si>
  <si>
    <t>Критическая точка:</t>
  </si>
  <si>
    <t xml:space="preserve">Так как </t>
  </si>
  <si>
    <t>Статистика&gt;Критическая точка, гипотеза отклоняется и принимаем H1</t>
  </si>
  <si>
    <t>Берем данные из прошлых пунктов</t>
  </si>
  <si>
    <t>ср.вес</t>
  </si>
  <si>
    <t>D_неисп</t>
  </si>
  <si>
    <t>ср.рост</t>
  </si>
  <si>
    <t>Будем считать среднеее произведений по строкам а потом сложим и возьмем среднее арифметическое</t>
  </si>
  <si>
    <t>Сумм(y_i*n_I)</t>
  </si>
  <si>
    <t>(x_i для ср.роста)</t>
  </si>
  <si>
    <t xml:space="preserve">В итоге среднее произведений: </t>
  </si>
  <si>
    <t xml:space="preserve"> А значит COV(X,Y)/(s_y*s_x) =</t>
  </si>
  <si>
    <t>Оценим по шкале Чеддока</t>
  </si>
  <si>
    <t>0.5≤∣r∣&lt;0.7 значит заметная связь</t>
  </si>
  <si>
    <t>Найдем коэффициенты уравнения регрессиии y = a*x + b</t>
  </si>
  <si>
    <t>b=COV(X,Y)/D_x</t>
  </si>
  <si>
    <t>a=y_ср - b*x_ср</t>
  </si>
  <si>
    <t>Оценим вес для роста 170</t>
  </si>
  <si>
    <t>y=0,6052⋅170-37,4388=65.4452кг</t>
  </si>
  <si>
    <t>кажется похоже на правду</t>
  </si>
  <si>
    <t>построим таблицу с серединами интервалов и предсказаниями + условными средними</t>
  </si>
  <si>
    <t>(x_i середины интервалов)</t>
  </si>
  <si>
    <t>предсказания</t>
  </si>
  <si>
    <t>условные средние</t>
  </si>
  <si>
    <t>Как видим очень точное соотношение</t>
  </si>
  <si>
    <t>Вставим ранее посчитанные данные</t>
  </si>
  <si>
    <t>Выборочное корреляционное соотношение (D_в(по y)/D_y)^0.5 =</t>
  </si>
  <si>
    <t>Уже посчитали коэф. Корреляции</t>
  </si>
  <si>
    <t xml:space="preserve"> COV(X,Y)/(s_y*s_x) =</t>
  </si>
  <si>
    <t>Вывод:</t>
  </si>
  <si>
    <t>η&gt;r: Что естественно, так как в лекции говорили что η учитывает также нелинейные зависимости , а к r только линейную компоненту связи</t>
  </si>
  <si>
    <r>
      <t xml:space="preserve">Разница между η и r неболшая 0.606−0.588=0.018, что значит основная связь между ростом и весом — </t>
    </r>
    <r>
      <rPr>
        <b/>
        <sz val="11"/>
        <color theme="1"/>
        <rFont val="Calibri"/>
        <family val="2"/>
        <charset val="204"/>
        <scheme val="minor"/>
      </rPr>
      <t>линейная, а</t>
    </r>
    <r>
      <rPr>
        <sz val="11"/>
        <color theme="1"/>
        <rFont val="Calibri"/>
        <family val="2"/>
        <charset val="204"/>
        <scheme val="minor"/>
      </rPr>
      <t xml:space="preserve"> нелинейная составляющая небольшая.</t>
    </r>
  </si>
  <si>
    <t>b: коэффициент наклона</t>
  </si>
  <si>
    <t>a: свободный член</t>
  </si>
  <si>
    <t>Стандартные ошибки коэффициентов b  и a</t>
  </si>
  <si>
    <t xml:space="preserve">Коэффициент детерминации </t>
  </si>
  <si>
    <t>Стандартная ошибка регрессии</t>
  </si>
  <si>
    <t>F-статистика</t>
  </si>
  <si>
    <t>степен свободы</t>
  </si>
  <si>
    <t>n*дисп расчетных значений</t>
  </si>
  <si>
    <t>n*остаточная дисперсия</t>
  </si>
  <si>
    <t>уравнение регрессии y = 0,6361 * x -42,8519</t>
  </si>
  <si>
    <t>Сделаем прогноз подставив x = 180:</t>
  </si>
  <si>
    <t>Найдем стандартную ошибку прогноза с учетот этих данных</t>
  </si>
  <si>
    <t>SE_пр = (s^2 (1+(1/n+ (x_прог- x_ср)^2/n*D_x</t>
  </si>
  <si>
    <t>Дисперсия:</t>
  </si>
  <si>
    <t>Среднее:</t>
  </si>
  <si>
    <t>остаточная дисперсия (из функции ЛИНЕЙН):</t>
  </si>
  <si>
    <t xml:space="preserve">SE_пр = </t>
  </si>
  <si>
    <t>(кажется правдоподобно)</t>
  </si>
  <si>
    <t xml:space="preserve">доверительный интервал: </t>
  </si>
  <si>
    <t>Левый предел = прогноз - t*SE_прогноз:</t>
  </si>
  <si>
    <t>Правый предел = прогноз + t*SE_прогноз:</t>
  </si>
  <si>
    <t>Для наклона b:</t>
  </si>
  <si>
    <t>Левый предел = b - t * SE_b:</t>
  </si>
  <si>
    <t>Правый предел:=b + t * SE_b:</t>
  </si>
  <si>
    <t>Для пересечения a:</t>
  </si>
  <si>
    <t>Левый предел =a - t * SE_a:</t>
  </si>
  <si>
    <t>Правый предел =a + t * SE_a: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</si>
</sst>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 Unicode MS"/>
    </font>
    <font>
      <sz val="10"/>
      <color theme="1"/>
      <name val="Arial Unicode MS"/>
      <charset val="204"/>
    </font>
    <font>
      <sz val="11"/>
      <color theme="9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4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7" fillId="5" borderId="0" xfId="0" applyFont="1" applyFill="1"/>
    <xf numFmtId="0" fontId="0" fillId="5" borderId="0" xfId="0" applyFill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8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9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0" fillId="10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4" fillId="0" borderId="0" xfId="0" applyFont="1"/>
    <xf numFmtId="0" fontId="0" fillId="16" borderId="0" xfId="0" applyFill="1"/>
    <xf numFmtId="0" fontId="0" fillId="17" borderId="0" xfId="0" applyFill="1"/>
    <xf numFmtId="0" fontId="0" fillId="0" borderId="11" xfId="0" applyBorder="1"/>
    <xf numFmtId="0" fontId="0" fillId="0" borderId="12" xfId="0" applyBorder="1"/>
    <xf numFmtId="0" fontId="11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5" fillId="0" borderId="0" xfId="0" applyFont="1"/>
    <xf numFmtId="0" fontId="0" fillId="4" borderId="0" xfId="0" applyFill="1" applyAlignment="1">
      <alignment horizontal="center"/>
    </xf>
  </cellXfs>
  <cellStyles count="3">
    <cellStyle name="Обычный" xfId="0" builtinId="0"/>
    <cellStyle name="Обычный 9" xfId="1" xr:uid="{30FEF1B7-426C-4065-B606-4AA2C67CD731}"/>
    <cellStyle name="Обычный_пункт 2(рост и вес)" xfId="2" xr:uid="{E83BA633-BA60-4548-94D1-5519DE7FF7AF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438490013147625E-2"/>
          <c:y val="0.1129496364183985"/>
          <c:w val="0.90329965560112602"/>
          <c:h val="0.59609973753280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'пункт 3'!$G$3</c:f>
              <c:strCache>
                <c:ptCount val="1"/>
                <c:pt idx="0">
                  <c:v>частоты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'пункт 3'!$F$4:$F$14</c:f>
              <c:strCache>
                <c:ptCount val="11"/>
                <c:pt idx="0">
                  <c:v>156–158</c:v>
                </c:pt>
                <c:pt idx="1">
                  <c:v>159–161</c:v>
                </c:pt>
                <c:pt idx="2">
                  <c:v>162–164</c:v>
                </c:pt>
                <c:pt idx="3">
                  <c:v>165–167</c:v>
                </c:pt>
                <c:pt idx="4">
                  <c:v>168–170</c:v>
                </c:pt>
                <c:pt idx="5">
                  <c:v>171–173</c:v>
                </c:pt>
                <c:pt idx="6">
                  <c:v>174–176</c:v>
                </c:pt>
                <c:pt idx="7">
                  <c:v>177–179</c:v>
                </c:pt>
                <c:pt idx="8">
                  <c:v>180–182</c:v>
                </c:pt>
                <c:pt idx="9">
                  <c:v>183–185</c:v>
                </c:pt>
                <c:pt idx="10">
                  <c:v>186–188</c:v>
                </c:pt>
              </c:strCache>
            </c:strRef>
          </c:cat>
          <c:val>
            <c:numRef>
              <c:f>'пункт 3'!$G$4:$G$14</c:f>
              <c:numCache>
                <c:formatCode>General</c:formatCode>
                <c:ptCount val="11"/>
                <c:pt idx="0">
                  <c:v>6</c:v>
                </c:pt>
                <c:pt idx="1">
                  <c:v>13</c:v>
                </c:pt>
                <c:pt idx="2">
                  <c:v>21</c:v>
                </c:pt>
                <c:pt idx="3">
                  <c:v>38</c:v>
                </c:pt>
                <c:pt idx="4">
                  <c:v>39</c:v>
                </c:pt>
                <c:pt idx="5">
                  <c:v>31</c:v>
                </c:pt>
                <c:pt idx="6">
                  <c:v>24</c:v>
                </c:pt>
                <c:pt idx="7">
                  <c:v>19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1-48BB-BCC7-466F0DAF6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373360"/>
        <c:axId val="1815635856"/>
      </c:barChart>
      <c:catAx>
        <c:axId val="182937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35856"/>
        <c:crosses val="autoZero"/>
        <c:auto val="1"/>
        <c:lblAlgn val="ctr"/>
        <c:lblOffset val="100"/>
        <c:noMultiLvlLbl val="0"/>
      </c:catAx>
      <c:valAx>
        <c:axId val="18156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37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3'!$H$3</c:f>
              <c:strCache>
                <c:ptCount val="1"/>
                <c:pt idx="0">
                  <c:v>середины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3'!$G$4:$G$14</c:f>
              <c:numCache>
                <c:formatCode>General</c:formatCode>
                <c:ptCount val="11"/>
                <c:pt idx="0">
                  <c:v>6</c:v>
                </c:pt>
                <c:pt idx="1">
                  <c:v>13</c:v>
                </c:pt>
                <c:pt idx="2">
                  <c:v>21</c:v>
                </c:pt>
                <c:pt idx="3">
                  <c:v>38</c:v>
                </c:pt>
                <c:pt idx="4">
                  <c:v>39</c:v>
                </c:pt>
                <c:pt idx="5">
                  <c:v>31</c:v>
                </c:pt>
                <c:pt idx="6">
                  <c:v>24</c:v>
                </c:pt>
                <c:pt idx="7">
                  <c:v>19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'пункт 3'!$H$4:$H$14</c:f>
              <c:numCache>
                <c:formatCode>General</c:formatCode>
                <c:ptCount val="11"/>
                <c:pt idx="0">
                  <c:v>157</c:v>
                </c:pt>
                <c:pt idx="1">
                  <c:v>160</c:v>
                </c:pt>
                <c:pt idx="2">
                  <c:v>163</c:v>
                </c:pt>
                <c:pt idx="3">
                  <c:v>166</c:v>
                </c:pt>
                <c:pt idx="4">
                  <c:v>169</c:v>
                </c:pt>
                <c:pt idx="5">
                  <c:v>172</c:v>
                </c:pt>
                <c:pt idx="6">
                  <c:v>175</c:v>
                </c:pt>
                <c:pt idx="7">
                  <c:v>178</c:v>
                </c:pt>
                <c:pt idx="8">
                  <c:v>181</c:v>
                </c:pt>
                <c:pt idx="9">
                  <c:v>184</c:v>
                </c:pt>
                <c:pt idx="10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6-40F0-9C56-E99BAE6D8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011072"/>
        <c:axId val="1815459184"/>
      </c:scatterChart>
      <c:valAx>
        <c:axId val="191301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59184"/>
        <c:crosses val="autoZero"/>
        <c:crossBetween val="midCat"/>
      </c:valAx>
      <c:valAx>
        <c:axId val="181545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1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'пункт 3'!$K$3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3'!$J$4:$J$14</c:f>
              <c:numCache>
                <c:formatCode>General</c:formatCode>
                <c:ptCount val="11"/>
                <c:pt idx="0">
                  <c:v>0.03</c:v>
                </c:pt>
                <c:pt idx="1">
                  <c:v>9.5000000000000001E-2</c:v>
                </c:pt>
                <c:pt idx="2">
                  <c:v>0.2</c:v>
                </c:pt>
                <c:pt idx="3">
                  <c:v>0.39</c:v>
                </c:pt>
                <c:pt idx="4">
                  <c:v>0.58499999999999996</c:v>
                </c:pt>
                <c:pt idx="5">
                  <c:v>0.74</c:v>
                </c:pt>
                <c:pt idx="6">
                  <c:v>0.86</c:v>
                </c:pt>
                <c:pt idx="7">
                  <c:v>0.95499999999999996</c:v>
                </c:pt>
                <c:pt idx="8">
                  <c:v>0.98</c:v>
                </c:pt>
                <c:pt idx="9">
                  <c:v>0.99</c:v>
                </c:pt>
                <c:pt idx="10">
                  <c:v>1</c:v>
                </c:pt>
              </c:numCache>
            </c:numRef>
          </c:xVal>
          <c:yVal>
            <c:numRef>
              <c:f>'пункт 3'!$K$4:$K$14</c:f>
              <c:numCache>
                <c:formatCode>General</c:formatCode>
                <c:ptCount val="11"/>
                <c:pt idx="0">
                  <c:v>159</c:v>
                </c:pt>
                <c:pt idx="1">
                  <c:v>162</c:v>
                </c:pt>
                <c:pt idx="2">
                  <c:v>165</c:v>
                </c:pt>
                <c:pt idx="3">
                  <c:v>168</c:v>
                </c:pt>
                <c:pt idx="4">
                  <c:v>171</c:v>
                </c:pt>
                <c:pt idx="5">
                  <c:v>174</c:v>
                </c:pt>
                <c:pt idx="6">
                  <c:v>177</c:v>
                </c:pt>
                <c:pt idx="7">
                  <c:v>180</c:v>
                </c:pt>
                <c:pt idx="8">
                  <c:v>183</c:v>
                </c:pt>
                <c:pt idx="9">
                  <c:v>186</c:v>
                </c:pt>
                <c:pt idx="10">
                  <c:v>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B6-4A12-A447-D0873958C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857664"/>
        <c:axId val="1815629616"/>
      </c:scatterChart>
      <c:valAx>
        <c:axId val="19608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29616"/>
        <c:crosses val="autoZero"/>
        <c:crossBetween val="midCat"/>
      </c:valAx>
      <c:valAx>
        <c:axId val="18156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5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облако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4658307137338E-2"/>
          <c:y val="0.12678160919540232"/>
          <c:w val="0.92304595277329704"/>
          <c:h val="0.769010468519021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9'!$B$4:$B$203</c:f>
              <c:numCache>
                <c:formatCode>General</c:formatCode>
                <c:ptCount val="200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167</c:v>
                </c:pt>
                <c:pt idx="101">
                  <c:v>174</c:v>
                </c:pt>
                <c:pt idx="102">
                  <c:v>175</c:v>
                </c:pt>
                <c:pt idx="103">
                  <c:v>167</c:v>
                </c:pt>
                <c:pt idx="104">
                  <c:v>180</c:v>
                </c:pt>
                <c:pt idx="105">
                  <c:v>166</c:v>
                </c:pt>
                <c:pt idx="106">
                  <c:v>176</c:v>
                </c:pt>
                <c:pt idx="107">
                  <c:v>174</c:v>
                </c:pt>
                <c:pt idx="108">
                  <c:v>169</c:v>
                </c:pt>
                <c:pt idx="109">
                  <c:v>177</c:v>
                </c:pt>
                <c:pt idx="110">
                  <c:v>167</c:v>
                </c:pt>
                <c:pt idx="111">
                  <c:v>170</c:v>
                </c:pt>
                <c:pt idx="112">
                  <c:v>158</c:v>
                </c:pt>
                <c:pt idx="113">
                  <c:v>171</c:v>
                </c:pt>
                <c:pt idx="114">
                  <c:v>176</c:v>
                </c:pt>
                <c:pt idx="115">
                  <c:v>172</c:v>
                </c:pt>
                <c:pt idx="116">
                  <c:v>165</c:v>
                </c:pt>
                <c:pt idx="117">
                  <c:v>178</c:v>
                </c:pt>
                <c:pt idx="118">
                  <c:v>157</c:v>
                </c:pt>
                <c:pt idx="119">
                  <c:v>169</c:v>
                </c:pt>
                <c:pt idx="120">
                  <c:v>169</c:v>
                </c:pt>
                <c:pt idx="121">
                  <c:v>167</c:v>
                </c:pt>
                <c:pt idx="122">
                  <c:v>177</c:v>
                </c:pt>
                <c:pt idx="123">
                  <c:v>159</c:v>
                </c:pt>
                <c:pt idx="124">
                  <c:v>172</c:v>
                </c:pt>
                <c:pt idx="125">
                  <c:v>167</c:v>
                </c:pt>
                <c:pt idx="126">
                  <c:v>164</c:v>
                </c:pt>
                <c:pt idx="127">
                  <c:v>174</c:v>
                </c:pt>
                <c:pt idx="128">
                  <c:v>176</c:v>
                </c:pt>
                <c:pt idx="129">
                  <c:v>159</c:v>
                </c:pt>
                <c:pt idx="130">
                  <c:v>169</c:v>
                </c:pt>
                <c:pt idx="131">
                  <c:v>167</c:v>
                </c:pt>
                <c:pt idx="132">
                  <c:v>157</c:v>
                </c:pt>
                <c:pt idx="133">
                  <c:v>175</c:v>
                </c:pt>
                <c:pt idx="134">
                  <c:v>165</c:v>
                </c:pt>
                <c:pt idx="135">
                  <c:v>168</c:v>
                </c:pt>
                <c:pt idx="136">
                  <c:v>172</c:v>
                </c:pt>
                <c:pt idx="137">
                  <c:v>173</c:v>
                </c:pt>
                <c:pt idx="138">
                  <c:v>167</c:v>
                </c:pt>
                <c:pt idx="139">
                  <c:v>163</c:v>
                </c:pt>
                <c:pt idx="140">
                  <c:v>166</c:v>
                </c:pt>
                <c:pt idx="141">
                  <c:v>168</c:v>
                </c:pt>
                <c:pt idx="142">
                  <c:v>169</c:v>
                </c:pt>
                <c:pt idx="143">
                  <c:v>177</c:v>
                </c:pt>
                <c:pt idx="144">
                  <c:v>170</c:v>
                </c:pt>
                <c:pt idx="145">
                  <c:v>170</c:v>
                </c:pt>
                <c:pt idx="146">
                  <c:v>176</c:v>
                </c:pt>
                <c:pt idx="147">
                  <c:v>165</c:v>
                </c:pt>
                <c:pt idx="148">
                  <c:v>182</c:v>
                </c:pt>
                <c:pt idx="149">
                  <c:v>173</c:v>
                </c:pt>
                <c:pt idx="150">
                  <c:v>170</c:v>
                </c:pt>
                <c:pt idx="151">
                  <c:v>174</c:v>
                </c:pt>
                <c:pt idx="152">
                  <c:v>178</c:v>
                </c:pt>
                <c:pt idx="153">
                  <c:v>178</c:v>
                </c:pt>
                <c:pt idx="154">
                  <c:v>161</c:v>
                </c:pt>
                <c:pt idx="155">
                  <c:v>173</c:v>
                </c:pt>
                <c:pt idx="156">
                  <c:v>164</c:v>
                </c:pt>
                <c:pt idx="157">
                  <c:v>176</c:v>
                </c:pt>
                <c:pt idx="158">
                  <c:v>165</c:v>
                </c:pt>
                <c:pt idx="159">
                  <c:v>174</c:v>
                </c:pt>
                <c:pt idx="160">
                  <c:v>164</c:v>
                </c:pt>
                <c:pt idx="161">
                  <c:v>169</c:v>
                </c:pt>
                <c:pt idx="162">
                  <c:v>164</c:v>
                </c:pt>
                <c:pt idx="163">
                  <c:v>178</c:v>
                </c:pt>
                <c:pt idx="164">
                  <c:v>156</c:v>
                </c:pt>
                <c:pt idx="165">
                  <c:v>165</c:v>
                </c:pt>
                <c:pt idx="166">
                  <c:v>162</c:v>
                </c:pt>
                <c:pt idx="167">
                  <c:v>167</c:v>
                </c:pt>
                <c:pt idx="168">
                  <c:v>165</c:v>
                </c:pt>
                <c:pt idx="169">
                  <c:v>177</c:v>
                </c:pt>
                <c:pt idx="170">
                  <c:v>161</c:v>
                </c:pt>
                <c:pt idx="171">
                  <c:v>163</c:v>
                </c:pt>
                <c:pt idx="172">
                  <c:v>166</c:v>
                </c:pt>
                <c:pt idx="173">
                  <c:v>182</c:v>
                </c:pt>
                <c:pt idx="174">
                  <c:v>167</c:v>
                </c:pt>
                <c:pt idx="175">
                  <c:v>167</c:v>
                </c:pt>
                <c:pt idx="176">
                  <c:v>171</c:v>
                </c:pt>
                <c:pt idx="177">
                  <c:v>182</c:v>
                </c:pt>
                <c:pt idx="178">
                  <c:v>169</c:v>
                </c:pt>
                <c:pt idx="179">
                  <c:v>172</c:v>
                </c:pt>
                <c:pt idx="180">
                  <c:v>179</c:v>
                </c:pt>
                <c:pt idx="181">
                  <c:v>179</c:v>
                </c:pt>
                <c:pt idx="182">
                  <c:v>173</c:v>
                </c:pt>
                <c:pt idx="183">
                  <c:v>169</c:v>
                </c:pt>
                <c:pt idx="184">
                  <c:v>161</c:v>
                </c:pt>
                <c:pt idx="185">
                  <c:v>165</c:v>
                </c:pt>
                <c:pt idx="186">
                  <c:v>165</c:v>
                </c:pt>
                <c:pt idx="187">
                  <c:v>162</c:v>
                </c:pt>
                <c:pt idx="188">
                  <c:v>167</c:v>
                </c:pt>
                <c:pt idx="189">
                  <c:v>168</c:v>
                </c:pt>
                <c:pt idx="190">
                  <c:v>170</c:v>
                </c:pt>
                <c:pt idx="191">
                  <c:v>162</c:v>
                </c:pt>
                <c:pt idx="192">
                  <c:v>168</c:v>
                </c:pt>
                <c:pt idx="193">
                  <c:v>163</c:v>
                </c:pt>
                <c:pt idx="194">
                  <c:v>175</c:v>
                </c:pt>
                <c:pt idx="195">
                  <c:v>163</c:v>
                </c:pt>
                <c:pt idx="196">
                  <c:v>166</c:v>
                </c:pt>
                <c:pt idx="197">
                  <c:v>166</c:v>
                </c:pt>
                <c:pt idx="198">
                  <c:v>173</c:v>
                </c:pt>
                <c:pt idx="199">
                  <c:v>166</c:v>
                </c:pt>
              </c:numCache>
            </c:numRef>
          </c:xVal>
          <c:yVal>
            <c:numRef>
              <c:f>'пункт 9'!$C$4:$C$203</c:f>
              <c:numCache>
                <c:formatCode>General</c:formatCode>
                <c:ptCount val="200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61</c:v>
                </c:pt>
                <c:pt idx="101">
                  <c:v>66</c:v>
                </c:pt>
                <c:pt idx="102">
                  <c:v>80</c:v>
                </c:pt>
                <c:pt idx="103">
                  <c:v>64</c:v>
                </c:pt>
                <c:pt idx="104">
                  <c:v>75</c:v>
                </c:pt>
                <c:pt idx="105">
                  <c:v>63</c:v>
                </c:pt>
                <c:pt idx="106">
                  <c:v>71</c:v>
                </c:pt>
                <c:pt idx="107">
                  <c:v>69</c:v>
                </c:pt>
                <c:pt idx="108">
                  <c:v>71</c:v>
                </c:pt>
                <c:pt idx="109">
                  <c:v>78</c:v>
                </c:pt>
                <c:pt idx="110">
                  <c:v>65</c:v>
                </c:pt>
                <c:pt idx="111">
                  <c:v>69</c:v>
                </c:pt>
                <c:pt idx="112">
                  <c:v>61</c:v>
                </c:pt>
                <c:pt idx="113">
                  <c:v>62</c:v>
                </c:pt>
                <c:pt idx="114">
                  <c:v>60</c:v>
                </c:pt>
                <c:pt idx="115">
                  <c:v>64</c:v>
                </c:pt>
                <c:pt idx="116">
                  <c:v>60</c:v>
                </c:pt>
                <c:pt idx="117">
                  <c:v>71</c:v>
                </c:pt>
                <c:pt idx="118">
                  <c:v>60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2">
                  <c:v>67</c:v>
                </c:pt>
                <c:pt idx="123">
                  <c:v>61</c:v>
                </c:pt>
                <c:pt idx="124">
                  <c:v>69</c:v>
                </c:pt>
                <c:pt idx="125">
                  <c:v>65</c:v>
                </c:pt>
                <c:pt idx="126">
                  <c:v>70</c:v>
                </c:pt>
                <c:pt idx="127">
                  <c:v>74</c:v>
                </c:pt>
                <c:pt idx="128">
                  <c:v>75</c:v>
                </c:pt>
                <c:pt idx="129">
                  <c:v>48</c:v>
                </c:pt>
                <c:pt idx="130">
                  <c:v>67</c:v>
                </c:pt>
                <c:pt idx="131">
                  <c:v>57</c:v>
                </c:pt>
                <c:pt idx="132">
                  <c:v>53</c:v>
                </c:pt>
                <c:pt idx="133">
                  <c:v>66</c:v>
                </c:pt>
                <c:pt idx="134">
                  <c:v>60</c:v>
                </c:pt>
                <c:pt idx="135">
                  <c:v>62</c:v>
                </c:pt>
                <c:pt idx="136">
                  <c:v>67</c:v>
                </c:pt>
                <c:pt idx="137">
                  <c:v>66</c:v>
                </c:pt>
                <c:pt idx="138">
                  <c:v>68</c:v>
                </c:pt>
                <c:pt idx="139">
                  <c:v>54</c:v>
                </c:pt>
                <c:pt idx="140">
                  <c:v>63</c:v>
                </c:pt>
                <c:pt idx="141">
                  <c:v>67</c:v>
                </c:pt>
                <c:pt idx="142">
                  <c:v>64</c:v>
                </c:pt>
                <c:pt idx="143">
                  <c:v>67</c:v>
                </c:pt>
                <c:pt idx="144">
                  <c:v>61</c:v>
                </c:pt>
                <c:pt idx="145">
                  <c:v>69</c:v>
                </c:pt>
                <c:pt idx="146">
                  <c:v>62</c:v>
                </c:pt>
                <c:pt idx="147">
                  <c:v>72</c:v>
                </c:pt>
                <c:pt idx="148">
                  <c:v>66</c:v>
                </c:pt>
                <c:pt idx="149">
                  <c:v>65</c:v>
                </c:pt>
                <c:pt idx="150">
                  <c:v>66</c:v>
                </c:pt>
                <c:pt idx="151">
                  <c:v>68</c:v>
                </c:pt>
                <c:pt idx="152">
                  <c:v>60</c:v>
                </c:pt>
                <c:pt idx="153">
                  <c:v>73</c:v>
                </c:pt>
                <c:pt idx="154">
                  <c:v>60</c:v>
                </c:pt>
                <c:pt idx="155">
                  <c:v>78</c:v>
                </c:pt>
                <c:pt idx="156">
                  <c:v>57</c:v>
                </c:pt>
                <c:pt idx="157">
                  <c:v>77</c:v>
                </c:pt>
                <c:pt idx="158">
                  <c:v>66</c:v>
                </c:pt>
                <c:pt idx="159">
                  <c:v>73</c:v>
                </c:pt>
                <c:pt idx="160">
                  <c:v>66</c:v>
                </c:pt>
                <c:pt idx="161">
                  <c:v>55</c:v>
                </c:pt>
                <c:pt idx="162">
                  <c:v>70</c:v>
                </c:pt>
                <c:pt idx="163">
                  <c:v>80</c:v>
                </c:pt>
                <c:pt idx="164">
                  <c:v>53</c:v>
                </c:pt>
                <c:pt idx="165">
                  <c:v>59</c:v>
                </c:pt>
                <c:pt idx="166">
                  <c:v>58</c:v>
                </c:pt>
                <c:pt idx="167">
                  <c:v>64</c:v>
                </c:pt>
                <c:pt idx="168">
                  <c:v>68</c:v>
                </c:pt>
                <c:pt idx="169">
                  <c:v>70</c:v>
                </c:pt>
                <c:pt idx="170">
                  <c:v>61</c:v>
                </c:pt>
                <c:pt idx="171">
                  <c:v>58</c:v>
                </c:pt>
                <c:pt idx="172">
                  <c:v>63</c:v>
                </c:pt>
                <c:pt idx="173">
                  <c:v>76</c:v>
                </c:pt>
                <c:pt idx="174">
                  <c:v>64</c:v>
                </c:pt>
                <c:pt idx="175">
                  <c:v>57</c:v>
                </c:pt>
                <c:pt idx="176">
                  <c:v>65</c:v>
                </c:pt>
                <c:pt idx="177">
                  <c:v>66</c:v>
                </c:pt>
                <c:pt idx="178">
                  <c:v>58</c:v>
                </c:pt>
                <c:pt idx="179">
                  <c:v>64</c:v>
                </c:pt>
                <c:pt idx="180">
                  <c:v>69</c:v>
                </c:pt>
                <c:pt idx="181">
                  <c:v>63</c:v>
                </c:pt>
                <c:pt idx="182">
                  <c:v>68</c:v>
                </c:pt>
                <c:pt idx="183">
                  <c:v>70</c:v>
                </c:pt>
                <c:pt idx="184">
                  <c:v>57</c:v>
                </c:pt>
                <c:pt idx="185">
                  <c:v>61</c:v>
                </c:pt>
                <c:pt idx="186">
                  <c:v>63</c:v>
                </c:pt>
                <c:pt idx="187">
                  <c:v>60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64</c:v>
                </c:pt>
                <c:pt idx="192">
                  <c:v>66</c:v>
                </c:pt>
                <c:pt idx="193">
                  <c:v>65</c:v>
                </c:pt>
                <c:pt idx="194">
                  <c:v>78</c:v>
                </c:pt>
                <c:pt idx="195">
                  <c:v>58</c:v>
                </c:pt>
                <c:pt idx="196">
                  <c:v>67</c:v>
                </c:pt>
                <c:pt idx="197">
                  <c:v>64</c:v>
                </c:pt>
                <c:pt idx="198">
                  <c:v>78</c:v>
                </c:pt>
                <c:pt idx="1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6-426C-B705-370908868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829552"/>
        <c:axId val="401115984"/>
      </c:scatterChart>
      <c:valAx>
        <c:axId val="182382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15984"/>
        <c:crosses val="autoZero"/>
        <c:crossBetween val="midCat"/>
      </c:valAx>
      <c:valAx>
        <c:axId val="4011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2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результатов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'пункт 14'!$B$7:$B$16</c:f>
              <c:numCache>
                <c:formatCode>General</c:formatCode>
                <c:ptCount val="10"/>
                <c:pt idx="0">
                  <c:v>157.5</c:v>
                </c:pt>
                <c:pt idx="1">
                  <c:v>160.5</c:v>
                </c:pt>
                <c:pt idx="2">
                  <c:v>163.5</c:v>
                </c:pt>
                <c:pt idx="3">
                  <c:v>166.5</c:v>
                </c:pt>
                <c:pt idx="4">
                  <c:v>169.5</c:v>
                </c:pt>
                <c:pt idx="5">
                  <c:v>172.5</c:v>
                </c:pt>
                <c:pt idx="6">
                  <c:v>175.5</c:v>
                </c:pt>
                <c:pt idx="7">
                  <c:v>178.5</c:v>
                </c:pt>
                <c:pt idx="8">
                  <c:v>181.5</c:v>
                </c:pt>
                <c:pt idx="9">
                  <c:v>186</c:v>
                </c:pt>
              </c:numCache>
            </c:numRef>
          </c:xVal>
          <c:yVal>
            <c:numRef>
              <c:f>'пункт 14'!$C$7:$C$16</c:f>
              <c:numCache>
                <c:formatCode>General</c:formatCode>
                <c:ptCount val="10"/>
                <c:pt idx="0">
                  <c:v>57.879999999999988</c:v>
                </c:pt>
                <c:pt idx="1">
                  <c:v>59.695599999999992</c:v>
                </c:pt>
                <c:pt idx="2">
                  <c:v>61.511199999999995</c:v>
                </c:pt>
                <c:pt idx="3">
                  <c:v>63.326799999999999</c:v>
                </c:pt>
                <c:pt idx="4">
                  <c:v>65.142399999999981</c:v>
                </c:pt>
                <c:pt idx="5">
                  <c:v>66.957999999999998</c:v>
                </c:pt>
                <c:pt idx="6">
                  <c:v>68.773599999999988</c:v>
                </c:pt>
                <c:pt idx="7">
                  <c:v>70.589200000000005</c:v>
                </c:pt>
                <c:pt idx="8">
                  <c:v>72.404799999999994</c:v>
                </c:pt>
                <c:pt idx="9">
                  <c:v>75.128199999999993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75-4C77-A80D-D2BFB96471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'пункт 14'!$B$7:$B$16</c:f>
              <c:numCache>
                <c:formatCode>General</c:formatCode>
                <c:ptCount val="10"/>
                <c:pt idx="0">
                  <c:v>157.5</c:v>
                </c:pt>
                <c:pt idx="1">
                  <c:v>160.5</c:v>
                </c:pt>
                <c:pt idx="2">
                  <c:v>163.5</c:v>
                </c:pt>
                <c:pt idx="3">
                  <c:v>166.5</c:v>
                </c:pt>
                <c:pt idx="4">
                  <c:v>169.5</c:v>
                </c:pt>
                <c:pt idx="5">
                  <c:v>172.5</c:v>
                </c:pt>
                <c:pt idx="6">
                  <c:v>175.5</c:v>
                </c:pt>
                <c:pt idx="7">
                  <c:v>178.5</c:v>
                </c:pt>
                <c:pt idx="8">
                  <c:v>181.5</c:v>
                </c:pt>
                <c:pt idx="9">
                  <c:v>186</c:v>
                </c:pt>
              </c:numCache>
            </c:numRef>
          </c:xVal>
          <c:yVal>
            <c:numRef>
              <c:f>'пункт 14'!$D$7:$D$16</c:f>
              <c:numCache>
                <c:formatCode>General</c:formatCode>
                <c:ptCount val="10"/>
                <c:pt idx="0">
                  <c:v>57.333333333333336</c:v>
                </c:pt>
                <c:pt idx="1">
                  <c:v>57.692307692307693</c:v>
                </c:pt>
                <c:pt idx="2">
                  <c:v>62.19047619047619</c:v>
                </c:pt>
                <c:pt idx="3">
                  <c:v>63.263157894736842</c:v>
                </c:pt>
                <c:pt idx="4">
                  <c:v>65.487179487179489</c:v>
                </c:pt>
                <c:pt idx="5">
                  <c:v>67.677419354838705</c:v>
                </c:pt>
                <c:pt idx="6">
                  <c:v>69.666666666666671</c:v>
                </c:pt>
                <c:pt idx="7">
                  <c:v>68.94736842105263</c:v>
                </c:pt>
                <c:pt idx="8">
                  <c:v>70.8</c:v>
                </c:pt>
                <c:pt idx="9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5-4C77-A80D-D2BFB9647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92912"/>
        <c:axId val="388098208"/>
      </c:scatterChart>
      <c:valAx>
        <c:axId val="27199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98208"/>
        <c:crosses val="autoZero"/>
        <c:crossBetween val="midCat"/>
      </c:valAx>
      <c:valAx>
        <c:axId val="3880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9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проверка нормальности 1-100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проверка нормальности 1-100</a:t>
          </a:r>
        </a:p>
      </cx:txPr>
    </cx:title>
    <cx:plotArea>
      <cx:plotAreaRegion>
        <cx:series layoutId="clusteredColumn" uniqueId="{A13A6211-8953-4849-9F08-6261BA9E84C1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проверка нормальности 100-200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проверка нормальности 100-200</a:t>
          </a:r>
        </a:p>
      </cx:txPr>
    </cx:title>
    <cx:plotArea>
      <cx:plotAreaRegion>
        <cx:series layoutId="clusteredColumn" uniqueId="{BDEF0D47-7E55-4261-B364-C036517907A6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14</xdr:row>
      <xdr:rowOff>91440</xdr:rowOff>
    </xdr:from>
    <xdr:to>
      <xdr:col>6</xdr:col>
      <xdr:colOff>601980</xdr:colOff>
      <xdr:row>29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3A7147-621C-4FD9-9520-9010894D7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30</xdr:row>
      <xdr:rowOff>99060</xdr:rowOff>
    </xdr:from>
    <xdr:to>
      <xdr:col>6</xdr:col>
      <xdr:colOff>571500</xdr:colOff>
      <xdr:row>46</xdr:row>
      <xdr:rowOff>7620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08F1D11-E355-4DBA-ABE7-1AA10303A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</xdr:colOff>
      <xdr:row>46</xdr:row>
      <xdr:rowOff>91440</xdr:rowOff>
    </xdr:from>
    <xdr:to>
      <xdr:col>6</xdr:col>
      <xdr:colOff>563880</xdr:colOff>
      <xdr:row>61</xdr:row>
      <xdr:rowOff>167640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1D6B73B-1058-4F37-9C45-140F1DE31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4</xdr:row>
      <xdr:rowOff>22860</xdr:rowOff>
    </xdr:from>
    <xdr:to>
      <xdr:col>7</xdr:col>
      <xdr:colOff>312420</xdr:colOff>
      <xdr:row>23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4B9C97E0-E86D-4A60-B3AE-2D41C4085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38100</xdr:colOff>
      <xdr:row>24</xdr:row>
      <xdr:rowOff>60960</xdr:rowOff>
    </xdr:from>
    <xdr:to>
      <xdr:col>7</xdr:col>
      <xdr:colOff>457200</xdr:colOff>
      <xdr:row>41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BC05B5C-0423-4D81-AE62-46CC1457DF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</xdr:colOff>
      <xdr:row>2</xdr:row>
      <xdr:rowOff>137160</xdr:rowOff>
    </xdr:from>
    <xdr:to>
      <xdr:col>14</xdr:col>
      <xdr:colOff>281940</xdr:colOff>
      <xdr:row>20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511651-589D-47DC-9115-AF6C380F7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293370</xdr:colOff>
      <xdr:row>5</xdr:row>
      <xdr:rowOff>99060</xdr:rowOff>
    </xdr:from>
    <xdr:to>
      <xdr:col>11</xdr:col>
      <xdr:colOff>598170</xdr:colOff>
      <xdr:row>20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D6344E-3877-486D-8295-44A6C1207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5B98-C90E-4EE6-A5F5-D15707A483EE}">
  <dimension ref="A1:R201"/>
  <sheetViews>
    <sheetView topLeftCell="A30" zoomScale="64" zoomScaleNormal="58" workbookViewId="0">
      <selection activeCell="B50" sqref="B50"/>
    </sheetView>
  </sheetViews>
  <sheetFormatPr defaultRowHeight="14.45"/>
  <sheetData>
    <row r="1" spans="1:18">
      <c r="A1" s="1" t="s">
        <v>0</v>
      </c>
      <c r="B1" s="1" t="s">
        <v>1</v>
      </c>
      <c r="C1" s="1" t="s">
        <v>2</v>
      </c>
      <c r="D1" s="3" t="s">
        <v>3</v>
      </c>
      <c r="K1" s="1" t="s">
        <v>0</v>
      </c>
      <c r="L1" s="1" t="s">
        <v>1</v>
      </c>
      <c r="M1" s="1" t="s">
        <v>4</v>
      </c>
      <c r="N1" s="1" t="s">
        <v>2</v>
      </c>
      <c r="O1" s="4" t="s">
        <v>4</v>
      </c>
      <c r="Q1" s="5"/>
      <c r="R1" s="5"/>
    </row>
    <row r="2" spans="1:18">
      <c r="A2" s="2">
        <v>1</v>
      </c>
      <c r="B2" s="2">
        <v>168</v>
      </c>
      <c r="C2" s="2">
        <v>67</v>
      </c>
      <c r="D2" s="3" t="s">
        <v>5</v>
      </c>
      <c r="K2" s="2">
        <v>1</v>
      </c>
      <c r="L2" s="2">
        <v>156</v>
      </c>
      <c r="M2" s="2">
        <f t="shared" ref="M2:M33" si="0">COUNTIF(Сорт_Рост,L2)</f>
        <v>2</v>
      </c>
      <c r="N2" s="2">
        <v>48</v>
      </c>
      <c r="O2">
        <f t="shared" ref="O2:O33" si="1">COUNTIF(Сорт_вес,N2)</f>
        <v>2</v>
      </c>
    </row>
    <row r="3" spans="1:18">
      <c r="A3" s="2">
        <v>2</v>
      </c>
      <c r="B3" s="2">
        <v>177</v>
      </c>
      <c r="C3" s="2">
        <v>68</v>
      </c>
      <c r="D3" s="3"/>
      <c r="K3" s="2">
        <v>2</v>
      </c>
      <c r="L3" s="2">
        <v>156</v>
      </c>
      <c r="M3" s="2">
        <f t="shared" si="0"/>
        <v>2</v>
      </c>
      <c r="N3" s="2">
        <v>48</v>
      </c>
      <c r="O3">
        <f t="shared" si="1"/>
        <v>2</v>
      </c>
    </row>
    <row r="4" spans="1:18">
      <c r="A4" s="2">
        <v>3</v>
      </c>
      <c r="B4" s="2">
        <v>175</v>
      </c>
      <c r="C4" s="2">
        <v>67</v>
      </c>
      <c r="D4" t="s">
        <v>6</v>
      </c>
      <c r="K4" s="2">
        <v>3</v>
      </c>
      <c r="L4" s="2">
        <v>157</v>
      </c>
      <c r="M4" s="2">
        <f t="shared" si="0"/>
        <v>2</v>
      </c>
      <c r="N4" s="2">
        <v>50</v>
      </c>
      <c r="O4">
        <f t="shared" si="1"/>
        <v>1</v>
      </c>
    </row>
    <row r="5" spans="1:18">
      <c r="A5" s="2">
        <v>4</v>
      </c>
      <c r="B5" s="2">
        <v>160</v>
      </c>
      <c r="C5" s="2">
        <v>59</v>
      </c>
      <c r="D5" t="s">
        <v>7</v>
      </c>
      <c r="E5" t="s">
        <v>8</v>
      </c>
      <c r="K5" s="2">
        <v>4</v>
      </c>
      <c r="L5" s="2">
        <v>157</v>
      </c>
      <c r="M5" s="2">
        <f t="shared" si="0"/>
        <v>2</v>
      </c>
      <c r="N5" s="2">
        <v>51</v>
      </c>
      <c r="O5">
        <f t="shared" si="1"/>
        <v>1</v>
      </c>
    </row>
    <row r="6" spans="1:18">
      <c r="A6" s="2">
        <v>5</v>
      </c>
      <c r="B6" s="2">
        <v>172</v>
      </c>
      <c r="C6" s="2">
        <v>70</v>
      </c>
      <c r="D6">
        <f>L201-L2</f>
        <v>32</v>
      </c>
      <c r="E6">
        <f>N201-N2</f>
        <v>36</v>
      </c>
      <c r="K6" s="2">
        <v>5</v>
      </c>
      <c r="L6" s="2">
        <v>158</v>
      </c>
      <c r="M6" s="2">
        <f t="shared" si="0"/>
        <v>2</v>
      </c>
      <c r="N6" s="2">
        <v>53</v>
      </c>
      <c r="O6">
        <f t="shared" si="1"/>
        <v>3</v>
      </c>
    </row>
    <row r="7" spans="1:18">
      <c r="A7" s="2">
        <v>6</v>
      </c>
      <c r="B7" s="2">
        <v>171</v>
      </c>
      <c r="C7" s="2">
        <v>66</v>
      </c>
      <c r="D7" s="21"/>
      <c r="E7" s="21"/>
      <c r="F7" s="21"/>
      <c r="G7" s="21"/>
      <c r="H7" s="21"/>
      <c r="I7" s="21"/>
      <c r="J7" s="21"/>
      <c r="K7" s="2">
        <v>6</v>
      </c>
      <c r="L7" s="2">
        <v>158</v>
      </c>
      <c r="M7" s="2">
        <f t="shared" si="0"/>
        <v>2</v>
      </c>
      <c r="N7" s="2">
        <v>53</v>
      </c>
      <c r="O7">
        <f t="shared" si="1"/>
        <v>3</v>
      </c>
    </row>
    <row r="8" spans="1:18">
      <c r="A8" s="2">
        <v>7</v>
      </c>
      <c r="B8" s="2">
        <v>159</v>
      </c>
      <c r="C8" s="2">
        <v>57</v>
      </c>
      <c r="K8" s="2">
        <v>7</v>
      </c>
      <c r="L8" s="2">
        <v>159</v>
      </c>
      <c r="M8" s="2">
        <f t="shared" si="0"/>
        <v>6</v>
      </c>
      <c r="N8" s="2">
        <v>53</v>
      </c>
      <c r="O8">
        <f t="shared" si="1"/>
        <v>3</v>
      </c>
    </row>
    <row r="9" spans="1:18">
      <c r="A9" s="2">
        <v>8</v>
      </c>
      <c r="B9" s="2">
        <v>165</v>
      </c>
      <c r="C9" s="2">
        <v>63</v>
      </c>
      <c r="K9" s="2">
        <v>8</v>
      </c>
      <c r="L9" s="2">
        <v>159</v>
      </c>
      <c r="M9" s="2">
        <f t="shared" si="0"/>
        <v>6</v>
      </c>
      <c r="N9" s="2">
        <v>54</v>
      </c>
      <c r="O9">
        <f t="shared" si="1"/>
        <v>1</v>
      </c>
    </row>
    <row r="10" spans="1:18">
      <c r="A10" s="2">
        <v>9</v>
      </c>
      <c r="B10" s="2">
        <v>173</v>
      </c>
      <c r="C10" s="2">
        <v>64</v>
      </c>
      <c r="K10" s="2">
        <v>9</v>
      </c>
      <c r="L10" s="2">
        <v>159</v>
      </c>
      <c r="M10" s="2">
        <f t="shared" si="0"/>
        <v>6</v>
      </c>
      <c r="N10" s="2">
        <v>55</v>
      </c>
      <c r="O10">
        <f t="shared" si="1"/>
        <v>4</v>
      </c>
    </row>
    <row r="11" spans="1:18">
      <c r="A11" s="2">
        <v>10</v>
      </c>
      <c r="B11" s="2">
        <v>174</v>
      </c>
      <c r="C11" s="2">
        <v>74</v>
      </c>
      <c r="K11" s="2">
        <v>10</v>
      </c>
      <c r="L11" s="2">
        <v>159</v>
      </c>
      <c r="M11" s="2">
        <f t="shared" si="0"/>
        <v>6</v>
      </c>
      <c r="N11" s="2">
        <v>55</v>
      </c>
      <c r="O11">
        <f t="shared" si="1"/>
        <v>4</v>
      </c>
    </row>
    <row r="12" spans="1:18">
      <c r="A12" s="2">
        <v>11</v>
      </c>
      <c r="B12" s="2">
        <v>161</v>
      </c>
      <c r="C12" s="2">
        <v>60</v>
      </c>
      <c r="K12" s="2">
        <v>11</v>
      </c>
      <c r="L12" s="2">
        <v>159</v>
      </c>
      <c r="M12" s="2">
        <f t="shared" si="0"/>
        <v>6</v>
      </c>
      <c r="N12" s="2">
        <v>55</v>
      </c>
      <c r="O12">
        <f t="shared" si="1"/>
        <v>4</v>
      </c>
    </row>
    <row r="13" spans="1:18">
      <c r="A13" s="2">
        <v>12</v>
      </c>
      <c r="B13" s="2">
        <v>165</v>
      </c>
      <c r="C13" s="2">
        <v>60</v>
      </c>
      <c r="K13" s="2">
        <v>12</v>
      </c>
      <c r="L13" s="2">
        <v>159</v>
      </c>
      <c r="M13" s="2">
        <f t="shared" si="0"/>
        <v>6</v>
      </c>
      <c r="N13" s="2">
        <v>55</v>
      </c>
      <c r="O13">
        <f t="shared" si="1"/>
        <v>4</v>
      </c>
    </row>
    <row r="14" spans="1:18">
      <c r="A14" s="2">
        <v>13</v>
      </c>
      <c r="B14" s="2">
        <v>175</v>
      </c>
      <c r="C14" s="2">
        <v>59</v>
      </c>
      <c r="K14" s="2">
        <v>13</v>
      </c>
      <c r="L14" s="2">
        <v>160</v>
      </c>
      <c r="M14" s="2">
        <f t="shared" si="0"/>
        <v>1</v>
      </c>
      <c r="N14" s="2">
        <v>56</v>
      </c>
      <c r="O14">
        <f t="shared" si="1"/>
        <v>1</v>
      </c>
    </row>
    <row r="15" spans="1:18">
      <c r="A15" s="2">
        <v>14</v>
      </c>
      <c r="B15" s="2">
        <v>176</v>
      </c>
      <c r="C15" s="2">
        <v>65</v>
      </c>
      <c r="K15" s="2">
        <v>14</v>
      </c>
      <c r="L15" s="2">
        <v>161</v>
      </c>
      <c r="M15" s="2">
        <f t="shared" si="0"/>
        <v>6</v>
      </c>
      <c r="N15" s="2">
        <v>57</v>
      </c>
      <c r="O15">
        <f t="shared" si="1"/>
        <v>6</v>
      </c>
    </row>
    <row r="16" spans="1:18">
      <c r="A16" s="2">
        <v>15</v>
      </c>
      <c r="B16" s="2">
        <v>170</v>
      </c>
      <c r="C16" s="2">
        <v>73</v>
      </c>
      <c r="K16" s="2">
        <v>15</v>
      </c>
      <c r="L16" s="2">
        <v>161</v>
      </c>
      <c r="M16" s="2">
        <f t="shared" si="0"/>
        <v>6</v>
      </c>
      <c r="N16" s="2">
        <v>57</v>
      </c>
      <c r="O16">
        <f t="shared" si="1"/>
        <v>6</v>
      </c>
    </row>
    <row r="17" spans="1:15">
      <c r="A17" s="2">
        <v>16</v>
      </c>
      <c r="B17" s="2">
        <v>184</v>
      </c>
      <c r="C17" s="2">
        <v>68</v>
      </c>
      <c r="K17" s="2">
        <v>16</v>
      </c>
      <c r="L17" s="2">
        <v>161</v>
      </c>
      <c r="M17" s="2">
        <f t="shared" si="0"/>
        <v>6</v>
      </c>
      <c r="N17" s="2">
        <v>57</v>
      </c>
      <c r="O17">
        <f t="shared" si="1"/>
        <v>6</v>
      </c>
    </row>
    <row r="18" spans="1:15">
      <c r="A18" s="2">
        <v>17</v>
      </c>
      <c r="B18" s="2">
        <v>171</v>
      </c>
      <c r="C18" s="2">
        <v>72</v>
      </c>
      <c r="K18" s="2">
        <v>17</v>
      </c>
      <c r="L18" s="2">
        <v>161</v>
      </c>
      <c r="M18" s="2">
        <f t="shared" si="0"/>
        <v>6</v>
      </c>
      <c r="N18" s="2">
        <v>57</v>
      </c>
      <c r="O18">
        <f t="shared" si="1"/>
        <v>6</v>
      </c>
    </row>
    <row r="19" spans="1:15">
      <c r="A19" s="2">
        <v>18</v>
      </c>
      <c r="B19" s="2">
        <v>172</v>
      </c>
      <c r="C19" s="2">
        <v>63</v>
      </c>
      <c r="K19" s="2">
        <v>18</v>
      </c>
      <c r="L19" s="2">
        <v>161</v>
      </c>
      <c r="M19" s="2">
        <f t="shared" si="0"/>
        <v>6</v>
      </c>
      <c r="N19" s="2">
        <v>57</v>
      </c>
      <c r="O19">
        <f t="shared" si="1"/>
        <v>6</v>
      </c>
    </row>
    <row r="20" spans="1:15">
      <c r="A20" s="2">
        <v>19</v>
      </c>
      <c r="B20" s="2">
        <v>176</v>
      </c>
      <c r="C20" s="2">
        <v>70</v>
      </c>
      <c r="K20" s="2">
        <v>19</v>
      </c>
      <c r="L20" s="2">
        <v>161</v>
      </c>
      <c r="M20" s="2">
        <f t="shared" si="0"/>
        <v>6</v>
      </c>
      <c r="N20" s="2">
        <v>57</v>
      </c>
      <c r="O20">
        <f t="shared" si="1"/>
        <v>6</v>
      </c>
    </row>
    <row r="21" spans="1:15">
      <c r="A21" s="2">
        <v>20</v>
      </c>
      <c r="B21" s="2">
        <v>159</v>
      </c>
      <c r="C21" s="2">
        <v>48</v>
      </c>
      <c r="K21" s="2">
        <v>20</v>
      </c>
      <c r="L21" s="2">
        <v>162</v>
      </c>
      <c r="M21" s="2">
        <f t="shared" si="0"/>
        <v>4</v>
      </c>
      <c r="N21" s="2">
        <v>58</v>
      </c>
      <c r="O21">
        <f t="shared" si="1"/>
        <v>5</v>
      </c>
    </row>
    <row r="22" spans="1:15">
      <c r="A22" s="2">
        <v>21</v>
      </c>
      <c r="B22" s="2">
        <v>178</v>
      </c>
      <c r="C22" s="2">
        <v>62</v>
      </c>
      <c r="K22" s="2">
        <v>21</v>
      </c>
      <c r="L22" s="2">
        <v>162</v>
      </c>
      <c r="M22" s="2">
        <f t="shared" si="0"/>
        <v>4</v>
      </c>
      <c r="N22" s="2">
        <v>58</v>
      </c>
      <c r="O22">
        <f t="shared" si="1"/>
        <v>5</v>
      </c>
    </row>
    <row r="23" spans="1:15">
      <c r="A23" s="2">
        <v>22</v>
      </c>
      <c r="B23" s="2">
        <v>164</v>
      </c>
      <c r="C23" s="2">
        <v>61</v>
      </c>
      <c r="K23" s="2">
        <v>22</v>
      </c>
      <c r="L23" s="2">
        <v>162</v>
      </c>
      <c r="M23" s="2">
        <f t="shared" si="0"/>
        <v>4</v>
      </c>
      <c r="N23" s="2">
        <v>58</v>
      </c>
      <c r="O23">
        <f t="shared" si="1"/>
        <v>5</v>
      </c>
    </row>
    <row r="24" spans="1:15">
      <c r="A24" s="2">
        <v>23</v>
      </c>
      <c r="B24" s="2">
        <v>173</v>
      </c>
      <c r="C24" s="2">
        <v>71</v>
      </c>
      <c r="K24" s="2">
        <v>23</v>
      </c>
      <c r="L24" s="2">
        <v>162</v>
      </c>
      <c r="M24" s="2">
        <f t="shared" si="0"/>
        <v>4</v>
      </c>
      <c r="N24" s="2">
        <v>58</v>
      </c>
      <c r="O24">
        <f t="shared" si="1"/>
        <v>5</v>
      </c>
    </row>
    <row r="25" spans="1:15">
      <c r="A25" s="2">
        <v>24</v>
      </c>
      <c r="B25" s="2">
        <v>175</v>
      </c>
      <c r="C25" s="2">
        <v>66</v>
      </c>
      <c r="K25" s="2">
        <v>24</v>
      </c>
      <c r="L25" s="2">
        <v>163</v>
      </c>
      <c r="M25" s="2">
        <f t="shared" si="0"/>
        <v>5</v>
      </c>
      <c r="N25" s="2">
        <v>58</v>
      </c>
      <c r="O25">
        <f t="shared" si="1"/>
        <v>5</v>
      </c>
    </row>
    <row r="26" spans="1:15">
      <c r="A26" s="2">
        <v>25</v>
      </c>
      <c r="B26" s="2">
        <v>159</v>
      </c>
      <c r="C26" s="2">
        <v>55</v>
      </c>
      <c r="K26" s="2">
        <v>25</v>
      </c>
      <c r="L26" s="2">
        <v>163</v>
      </c>
      <c r="M26" s="2">
        <f t="shared" si="0"/>
        <v>5</v>
      </c>
      <c r="N26" s="2">
        <v>59</v>
      </c>
      <c r="O26">
        <f t="shared" si="1"/>
        <v>8</v>
      </c>
    </row>
    <row r="27" spans="1:15">
      <c r="A27" s="2">
        <v>26</v>
      </c>
      <c r="B27" s="2">
        <v>169</v>
      </c>
      <c r="C27" s="2">
        <v>55</v>
      </c>
      <c r="K27" s="2">
        <v>26</v>
      </c>
      <c r="L27" s="2">
        <v>163</v>
      </c>
      <c r="M27" s="2">
        <f t="shared" si="0"/>
        <v>5</v>
      </c>
      <c r="N27" s="2">
        <v>59</v>
      </c>
      <c r="O27">
        <f t="shared" si="1"/>
        <v>8</v>
      </c>
    </row>
    <row r="28" spans="1:15">
      <c r="A28" s="2">
        <v>27</v>
      </c>
      <c r="B28" s="2">
        <v>173</v>
      </c>
      <c r="C28" s="2">
        <v>75</v>
      </c>
      <c r="K28" s="2">
        <v>27</v>
      </c>
      <c r="L28" s="2">
        <v>163</v>
      </c>
      <c r="M28" s="2">
        <f t="shared" si="0"/>
        <v>5</v>
      </c>
      <c r="N28" s="2">
        <v>59</v>
      </c>
      <c r="O28">
        <f t="shared" si="1"/>
        <v>8</v>
      </c>
    </row>
    <row r="29" spans="1:15">
      <c r="A29" s="2">
        <v>28</v>
      </c>
      <c r="B29" s="2">
        <v>173</v>
      </c>
      <c r="C29" s="2">
        <v>66</v>
      </c>
      <c r="K29" s="2">
        <v>28</v>
      </c>
      <c r="L29" s="2">
        <v>163</v>
      </c>
      <c r="M29" s="2">
        <f t="shared" si="0"/>
        <v>5</v>
      </c>
      <c r="N29" s="2">
        <v>59</v>
      </c>
      <c r="O29">
        <f t="shared" si="1"/>
        <v>8</v>
      </c>
    </row>
    <row r="30" spans="1:15">
      <c r="A30" s="2">
        <v>29</v>
      </c>
      <c r="B30" s="2">
        <v>161</v>
      </c>
      <c r="C30" s="2">
        <v>60</v>
      </c>
      <c r="K30" s="2">
        <v>29</v>
      </c>
      <c r="L30" s="2">
        <v>164</v>
      </c>
      <c r="M30" s="2">
        <f t="shared" si="0"/>
        <v>12</v>
      </c>
      <c r="N30" s="2">
        <v>59</v>
      </c>
      <c r="O30">
        <f t="shared" si="1"/>
        <v>8</v>
      </c>
    </row>
    <row r="31" spans="1:15">
      <c r="A31" s="2">
        <v>30</v>
      </c>
      <c r="B31" s="2">
        <v>168</v>
      </c>
      <c r="C31" s="2">
        <v>63</v>
      </c>
      <c r="K31" s="2">
        <v>30</v>
      </c>
      <c r="L31" s="2">
        <v>164</v>
      </c>
      <c r="M31" s="2">
        <f t="shared" si="0"/>
        <v>12</v>
      </c>
      <c r="N31" s="2">
        <v>59</v>
      </c>
      <c r="O31">
        <f t="shared" si="1"/>
        <v>8</v>
      </c>
    </row>
    <row r="32" spans="1:15">
      <c r="A32" s="2">
        <v>31</v>
      </c>
      <c r="B32" s="2">
        <v>168</v>
      </c>
      <c r="C32" s="2">
        <v>67</v>
      </c>
      <c r="K32" s="2">
        <v>31</v>
      </c>
      <c r="L32" s="2">
        <v>164</v>
      </c>
      <c r="M32" s="2">
        <f t="shared" si="0"/>
        <v>12</v>
      </c>
      <c r="N32" s="2">
        <v>59</v>
      </c>
      <c r="O32">
        <f t="shared" si="1"/>
        <v>8</v>
      </c>
    </row>
    <row r="33" spans="1:15">
      <c r="A33" s="2">
        <v>32</v>
      </c>
      <c r="B33" s="2">
        <v>164</v>
      </c>
      <c r="C33" s="2">
        <v>59</v>
      </c>
      <c r="K33" s="2">
        <v>32</v>
      </c>
      <c r="L33" s="2">
        <v>164</v>
      </c>
      <c r="M33" s="2">
        <f t="shared" si="0"/>
        <v>12</v>
      </c>
      <c r="N33" s="2">
        <v>59</v>
      </c>
      <c r="O33">
        <f t="shared" si="1"/>
        <v>8</v>
      </c>
    </row>
    <row r="34" spans="1:15">
      <c r="A34" s="2">
        <v>33</v>
      </c>
      <c r="B34" s="2">
        <v>168</v>
      </c>
      <c r="C34" s="2">
        <v>64</v>
      </c>
      <c r="K34" s="2">
        <v>33</v>
      </c>
      <c r="L34" s="2">
        <v>164</v>
      </c>
      <c r="M34" s="2">
        <f t="shared" ref="M34:M65" si="2">COUNTIF(Сорт_Рост,L34)</f>
        <v>12</v>
      </c>
      <c r="N34" s="2">
        <v>60</v>
      </c>
      <c r="O34">
        <f t="shared" ref="O34:O65" si="3">COUNTIF(Сорт_вес,N34)</f>
        <v>16</v>
      </c>
    </row>
    <row r="35" spans="1:15">
      <c r="A35" s="2">
        <v>34</v>
      </c>
      <c r="B35" s="2">
        <v>181</v>
      </c>
      <c r="C35" s="2">
        <v>69</v>
      </c>
      <c r="K35" s="2">
        <v>34</v>
      </c>
      <c r="L35" s="2">
        <v>164</v>
      </c>
      <c r="M35" s="2">
        <f t="shared" si="2"/>
        <v>12</v>
      </c>
      <c r="N35" s="2">
        <v>60</v>
      </c>
      <c r="O35">
        <f t="shared" si="3"/>
        <v>16</v>
      </c>
    </row>
    <row r="36" spans="1:15">
      <c r="A36" s="2">
        <v>35</v>
      </c>
      <c r="B36" s="2">
        <v>170</v>
      </c>
      <c r="C36" s="2">
        <v>73</v>
      </c>
      <c r="K36" s="2">
        <v>35</v>
      </c>
      <c r="L36" s="2">
        <v>164</v>
      </c>
      <c r="M36" s="2">
        <f t="shared" si="2"/>
        <v>12</v>
      </c>
      <c r="N36" s="2">
        <v>60</v>
      </c>
      <c r="O36">
        <f t="shared" si="3"/>
        <v>16</v>
      </c>
    </row>
    <row r="37" spans="1:15">
      <c r="A37" s="2">
        <v>36</v>
      </c>
      <c r="B37" s="2">
        <v>184</v>
      </c>
      <c r="C37" s="2">
        <v>68</v>
      </c>
      <c r="K37" s="2">
        <v>36</v>
      </c>
      <c r="L37" s="2">
        <v>164</v>
      </c>
      <c r="M37" s="2">
        <f t="shared" si="2"/>
        <v>12</v>
      </c>
      <c r="N37" s="2">
        <v>60</v>
      </c>
      <c r="O37">
        <f t="shared" si="3"/>
        <v>16</v>
      </c>
    </row>
    <row r="38" spans="1:15">
      <c r="A38" s="2">
        <v>37</v>
      </c>
      <c r="B38" s="2">
        <v>169</v>
      </c>
      <c r="C38" s="2">
        <v>66</v>
      </c>
      <c r="K38" s="2">
        <v>37</v>
      </c>
      <c r="L38" s="2">
        <v>164</v>
      </c>
      <c r="M38" s="2">
        <f t="shared" si="2"/>
        <v>12</v>
      </c>
      <c r="N38" s="2">
        <v>60</v>
      </c>
      <c r="O38">
        <f t="shared" si="3"/>
        <v>16</v>
      </c>
    </row>
    <row r="39" spans="1:15">
      <c r="A39" s="2">
        <v>38</v>
      </c>
      <c r="B39" s="2">
        <v>170</v>
      </c>
      <c r="C39" s="2">
        <v>76</v>
      </c>
      <c r="K39" s="2">
        <v>38</v>
      </c>
      <c r="L39" s="2">
        <v>164</v>
      </c>
      <c r="M39" s="2">
        <f t="shared" si="2"/>
        <v>12</v>
      </c>
      <c r="N39" s="2">
        <v>60</v>
      </c>
      <c r="O39">
        <f t="shared" si="3"/>
        <v>16</v>
      </c>
    </row>
    <row r="40" spans="1:15">
      <c r="A40" s="2">
        <v>39</v>
      </c>
      <c r="B40" s="2">
        <v>176</v>
      </c>
      <c r="C40" s="2">
        <v>67</v>
      </c>
      <c r="K40" s="2">
        <v>39</v>
      </c>
      <c r="L40" s="2">
        <v>164</v>
      </c>
      <c r="M40" s="2">
        <f t="shared" si="2"/>
        <v>12</v>
      </c>
      <c r="N40" s="2">
        <v>60</v>
      </c>
      <c r="O40">
        <f t="shared" si="3"/>
        <v>16</v>
      </c>
    </row>
    <row r="41" spans="1:15">
      <c r="A41" s="2">
        <v>40</v>
      </c>
      <c r="B41" s="2">
        <v>169</v>
      </c>
      <c r="C41" s="2">
        <v>64</v>
      </c>
      <c r="K41" s="2">
        <v>40</v>
      </c>
      <c r="L41" s="2">
        <v>164</v>
      </c>
      <c r="M41" s="2">
        <f t="shared" si="2"/>
        <v>12</v>
      </c>
      <c r="N41" s="2">
        <v>60</v>
      </c>
      <c r="O41">
        <f t="shared" si="3"/>
        <v>16</v>
      </c>
    </row>
    <row r="42" spans="1:15">
      <c r="A42" s="2">
        <v>41</v>
      </c>
      <c r="B42" s="2">
        <v>170</v>
      </c>
      <c r="C42" s="2">
        <v>61</v>
      </c>
      <c r="K42" s="2">
        <v>41</v>
      </c>
      <c r="L42" s="2">
        <v>165</v>
      </c>
      <c r="M42" s="2">
        <f t="shared" si="2"/>
        <v>14</v>
      </c>
      <c r="N42" s="2">
        <v>60</v>
      </c>
      <c r="O42">
        <f t="shared" si="3"/>
        <v>16</v>
      </c>
    </row>
    <row r="43" spans="1:15">
      <c r="A43" s="2">
        <v>42</v>
      </c>
      <c r="B43" s="2">
        <v>171</v>
      </c>
      <c r="C43" s="2">
        <v>72</v>
      </c>
      <c r="K43" s="2">
        <v>42</v>
      </c>
      <c r="L43" s="2">
        <v>165</v>
      </c>
      <c r="M43" s="2">
        <f t="shared" si="2"/>
        <v>14</v>
      </c>
      <c r="N43" s="2">
        <v>60</v>
      </c>
      <c r="O43">
        <f t="shared" si="3"/>
        <v>16</v>
      </c>
    </row>
    <row r="44" spans="1:15">
      <c r="A44" s="2">
        <v>43</v>
      </c>
      <c r="B44" s="2">
        <v>168</v>
      </c>
      <c r="C44" s="2">
        <v>59</v>
      </c>
      <c r="K44" s="2">
        <v>43</v>
      </c>
      <c r="L44" s="2">
        <v>165</v>
      </c>
      <c r="M44" s="2">
        <f t="shared" si="2"/>
        <v>14</v>
      </c>
      <c r="N44" s="2">
        <v>60</v>
      </c>
      <c r="O44">
        <f t="shared" si="3"/>
        <v>16</v>
      </c>
    </row>
    <row r="45" spans="1:15">
      <c r="A45" s="2">
        <v>44</v>
      </c>
      <c r="B45" s="2">
        <v>161</v>
      </c>
      <c r="C45" s="2">
        <v>51</v>
      </c>
      <c r="K45" s="2">
        <v>44</v>
      </c>
      <c r="L45" s="2">
        <v>165</v>
      </c>
      <c r="M45" s="2">
        <f t="shared" si="2"/>
        <v>14</v>
      </c>
      <c r="N45" s="2">
        <v>60</v>
      </c>
      <c r="O45">
        <f t="shared" si="3"/>
        <v>16</v>
      </c>
    </row>
    <row r="46" spans="1:15">
      <c r="A46" s="2">
        <v>45</v>
      </c>
      <c r="B46" s="2">
        <v>165</v>
      </c>
      <c r="C46" s="2">
        <v>60</v>
      </c>
      <c r="K46" s="2">
        <v>45</v>
      </c>
      <c r="L46" s="2">
        <v>165</v>
      </c>
      <c r="M46" s="2">
        <f t="shared" si="2"/>
        <v>14</v>
      </c>
      <c r="N46" s="2">
        <v>60</v>
      </c>
      <c r="O46">
        <f t="shared" si="3"/>
        <v>16</v>
      </c>
    </row>
    <row r="47" spans="1:15">
      <c r="A47" s="2">
        <v>46</v>
      </c>
      <c r="B47" s="2">
        <v>168</v>
      </c>
      <c r="C47" s="2">
        <v>50</v>
      </c>
      <c r="K47" s="2">
        <v>46</v>
      </c>
      <c r="L47" s="2">
        <v>165</v>
      </c>
      <c r="M47" s="2">
        <f t="shared" si="2"/>
        <v>14</v>
      </c>
      <c r="N47" s="2">
        <v>60</v>
      </c>
      <c r="O47">
        <f t="shared" si="3"/>
        <v>16</v>
      </c>
    </row>
    <row r="48" spans="1:15">
      <c r="A48" s="2">
        <v>47</v>
      </c>
      <c r="B48" s="2">
        <v>175</v>
      </c>
      <c r="C48" s="2">
        <v>64</v>
      </c>
      <c r="K48" s="2">
        <v>47</v>
      </c>
      <c r="L48" s="2">
        <v>165</v>
      </c>
      <c r="M48" s="2">
        <f t="shared" si="2"/>
        <v>14</v>
      </c>
      <c r="N48" s="2">
        <v>60</v>
      </c>
      <c r="O48">
        <f t="shared" si="3"/>
        <v>16</v>
      </c>
    </row>
    <row r="49" spans="1:15">
      <c r="A49" s="2">
        <v>48</v>
      </c>
      <c r="B49" s="2">
        <v>174</v>
      </c>
      <c r="C49" s="2">
        <v>66</v>
      </c>
      <c r="K49" s="2">
        <v>48</v>
      </c>
      <c r="L49" s="2">
        <v>165</v>
      </c>
      <c r="M49" s="2">
        <f t="shared" si="2"/>
        <v>14</v>
      </c>
      <c r="N49" s="2">
        <v>60</v>
      </c>
      <c r="O49">
        <f t="shared" si="3"/>
        <v>16</v>
      </c>
    </row>
    <row r="50" spans="1:15">
      <c r="A50" s="2">
        <v>49</v>
      </c>
      <c r="B50" s="2">
        <v>188</v>
      </c>
      <c r="C50" s="2">
        <v>75</v>
      </c>
      <c r="K50" s="2">
        <v>49</v>
      </c>
      <c r="L50" s="2">
        <v>165</v>
      </c>
      <c r="M50" s="2">
        <f t="shared" si="2"/>
        <v>14</v>
      </c>
      <c r="N50" s="2">
        <v>61</v>
      </c>
      <c r="O50">
        <f t="shared" si="3"/>
        <v>12</v>
      </c>
    </row>
    <row r="51" spans="1:15">
      <c r="A51" s="2">
        <v>50</v>
      </c>
      <c r="B51" s="2">
        <v>166</v>
      </c>
      <c r="C51" s="2">
        <v>67</v>
      </c>
      <c r="K51" s="2">
        <v>50</v>
      </c>
      <c r="L51" s="2">
        <v>165</v>
      </c>
      <c r="M51" s="2">
        <f t="shared" si="2"/>
        <v>14</v>
      </c>
      <c r="N51" s="2">
        <v>61</v>
      </c>
      <c r="O51">
        <f t="shared" si="3"/>
        <v>12</v>
      </c>
    </row>
    <row r="52" spans="1:15">
      <c r="A52" s="2">
        <v>51</v>
      </c>
      <c r="B52" s="2">
        <v>178</v>
      </c>
      <c r="C52" s="2">
        <v>73</v>
      </c>
      <c r="K52" s="2">
        <v>51</v>
      </c>
      <c r="L52" s="2">
        <v>165</v>
      </c>
      <c r="M52" s="2">
        <f t="shared" si="2"/>
        <v>14</v>
      </c>
      <c r="N52" s="2">
        <v>61</v>
      </c>
      <c r="O52">
        <f t="shared" si="3"/>
        <v>12</v>
      </c>
    </row>
    <row r="53" spans="1:15">
      <c r="A53" s="2">
        <v>52</v>
      </c>
      <c r="B53" s="2">
        <v>163</v>
      </c>
      <c r="C53" s="2">
        <v>63</v>
      </c>
      <c r="K53" s="2">
        <v>52</v>
      </c>
      <c r="L53" s="2">
        <v>165</v>
      </c>
      <c r="M53" s="2">
        <f t="shared" si="2"/>
        <v>14</v>
      </c>
      <c r="N53" s="2">
        <v>61</v>
      </c>
      <c r="O53">
        <f t="shared" si="3"/>
        <v>12</v>
      </c>
    </row>
    <row r="54" spans="1:15">
      <c r="A54" s="2">
        <v>53</v>
      </c>
      <c r="B54" s="2">
        <v>170</v>
      </c>
      <c r="C54" s="2">
        <v>75</v>
      </c>
      <c r="K54" s="2">
        <v>53</v>
      </c>
      <c r="L54" s="2">
        <v>165</v>
      </c>
      <c r="M54" s="2">
        <f t="shared" si="2"/>
        <v>14</v>
      </c>
      <c r="N54" s="2">
        <v>61</v>
      </c>
      <c r="O54">
        <f t="shared" si="3"/>
        <v>12</v>
      </c>
    </row>
    <row r="55" spans="1:15">
      <c r="A55" s="2">
        <v>54</v>
      </c>
      <c r="B55" s="2">
        <v>164</v>
      </c>
      <c r="C55" s="2">
        <v>60</v>
      </c>
      <c r="K55" s="2">
        <v>54</v>
      </c>
      <c r="L55" s="2">
        <v>165</v>
      </c>
      <c r="M55" s="2">
        <f t="shared" si="2"/>
        <v>14</v>
      </c>
      <c r="N55" s="2">
        <v>61</v>
      </c>
      <c r="O55">
        <f t="shared" si="3"/>
        <v>12</v>
      </c>
    </row>
    <row r="56" spans="1:15">
      <c r="A56" s="2">
        <v>55</v>
      </c>
      <c r="B56" s="2">
        <v>164</v>
      </c>
      <c r="C56" s="2">
        <v>56</v>
      </c>
      <c r="K56" s="2">
        <v>55</v>
      </c>
      <c r="L56" s="2">
        <v>166</v>
      </c>
      <c r="M56" s="2">
        <f t="shared" si="2"/>
        <v>10</v>
      </c>
      <c r="N56" s="2">
        <v>61</v>
      </c>
      <c r="O56">
        <f t="shared" si="3"/>
        <v>12</v>
      </c>
    </row>
    <row r="57" spans="1:15">
      <c r="A57" s="2">
        <v>56</v>
      </c>
      <c r="B57" s="2">
        <v>168</v>
      </c>
      <c r="C57" s="2">
        <v>59</v>
      </c>
      <c r="K57" s="2">
        <v>56</v>
      </c>
      <c r="L57" s="2">
        <v>166</v>
      </c>
      <c r="M57" s="2">
        <f t="shared" si="2"/>
        <v>10</v>
      </c>
      <c r="N57" s="2">
        <v>61</v>
      </c>
      <c r="O57">
        <f t="shared" si="3"/>
        <v>12</v>
      </c>
    </row>
    <row r="58" spans="1:15">
      <c r="A58" s="2">
        <v>57</v>
      </c>
      <c r="B58" s="2">
        <v>167</v>
      </c>
      <c r="C58" s="2">
        <v>61</v>
      </c>
      <c r="K58" s="2">
        <v>57</v>
      </c>
      <c r="L58" s="2">
        <v>166</v>
      </c>
      <c r="M58" s="2">
        <f t="shared" si="2"/>
        <v>10</v>
      </c>
      <c r="N58" s="2">
        <v>61</v>
      </c>
      <c r="O58">
        <f t="shared" si="3"/>
        <v>12</v>
      </c>
    </row>
    <row r="59" spans="1:15">
      <c r="A59" s="2">
        <v>58</v>
      </c>
      <c r="B59" s="2">
        <v>166</v>
      </c>
      <c r="C59" s="2">
        <v>62</v>
      </c>
      <c r="K59" s="2">
        <v>58</v>
      </c>
      <c r="L59" s="2">
        <v>166</v>
      </c>
      <c r="M59" s="2">
        <f t="shared" si="2"/>
        <v>10</v>
      </c>
      <c r="N59" s="2">
        <v>61</v>
      </c>
      <c r="O59">
        <f t="shared" si="3"/>
        <v>12</v>
      </c>
    </row>
    <row r="60" spans="1:15">
      <c r="A60" s="2">
        <v>59</v>
      </c>
      <c r="B60" s="2">
        <v>162</v>
      </c>
      <c r="C60" s="2">
        <v>65</v>
      </c>
      <c r="K60" s="2">
        <v>59</v>
      </c>
      <c r="L60" s="2">
        <v>166</v>
      </c>
      <c r="M60" s="2">
        <f t="shared" si="2"/>
        <v>10</v>
      </c>
      <c r="N60" s="2">
        <v>61</v>
      </c>
      <c r="O60">
        <f t="shared" si="3"/>
        <v>12</v>
      </c>
    </row>
    <row r="61" spans="1:15">
      <c r="A61" s="2">
        <v>60</v>
      </c>
      <c r="B61" s="2">
        <v>171</v>
      </c>
      <c r="C61" s="2">
        <v>60</v>
      </c>
      <c r="K61" s="2">
        <v>60</v>
      </c>
      <c r="L61" s="2">
        <v>166</v>
      </c>
      <c r="M61" s="2">
        <f t="shared" si="2"/>
        <v>10</v>
      </c>
      <c r="N61" s="2">
        <v>61</v>
      </c>
      <c r="O61">
        <f t="shared" si="3"/>
        <v>12</v>
      </c>
    </row>
    <row r="62" spans="1:15">
      <c r="A62" s="2">
        <v>61</v>
      </c>
      <c r="B62" s="2">
        <v>168</v>
      </c>
      <c r="C62" s="2">
        <v>62</v>
      </c>
      <c r="K62" s="2">
        <v>61</v>
      </c>
      <c r="L62" s="2">
        <v>166</v>
      </c>
      <c r="M62" s="2">
        <f t="shared" si="2"/>
        <v>10</v>
      </c>
      <c r="N62" s="2">
        <v>62</v>
      </c>
      <c r="O62">
        <f t="shared" si="3"/>
        <v>10</v>
      </c>
    </row>
    <row r="63" spans="1:15">
      <c r="A63" s="2">
        <v>62</v>
      </c>
      <c r="B63" s="2">
        <v>173</v>
      </c>
      <c r="C63" s="2">
        <v>70</v>
      </c>
      <c r="K63" s="2">
        <v>62</v>
      </c>
      <c r="L63" s="2">
        <v>166</v>
      </c>
      <c r="M63" s="2">
        <f t="shared" si="2"/>
        <v>10</v>
      </c>
      <c r="N63" s="2">
        <v>62</v>
      </c>
      <c r="O63">
        <f t="shared" si="3"/>
        <v>10</v>
      </c>
    </row>
    <row r="64" spans="1:15">
      <c r="A64" s="2">
        <v>63</v>
      </c>
      <c r="B64" s="2">
        <v>167</v>
      </c>
      <c r="C64" s="2">
        <v>61</v>
      </c>
      <c r="K64" s="2">
        <v>63</v>
      </c>
      <c r="L64" s="2">
        <v>166</v>
      </c>
      <c r="M64" s="2">
        <f t="shared" si="2"/>
        <v>10</v>
      </c>
      <c r="N64" s="2">
        <v>62</v>
      </c>
      <c r="O64">
        <f t="shared" si="3"/>
        <v>10</v>
      </c>
    </row>
    <row r="65" spans="1:15">
      <c r="A65" s="2">
        <v>64</v>
      </c>
      <c r="B65" s="2">
        <v>170</v>
      </c>
      <c r="C65" s="2">
        <v>74</v>
      </c>
      <c r="K65" s="2">
        <v>64</v>
      </c>
      <c r="L65" s="2">
        <v>166</v>
      </c>
      <c r="M65" s="2">
        <f t="shared" si="2"/>
        <v>10</v>
      </c>
      <c r="N65" s="2">
        <v>62</v>
      </c>
      <c r="O65">
        <f t="shared" si="3"/>
        <v>10</v>
      </c>
    </row>
    <row r="66" spans="1:15">
      <c r="A66" s="2">
        <v>65</v>
      </c>
      <c r="B66" s="2">
        <v>171</v>
      </c>
      <c r="C66" s="2">
        <v>60</v>
      </c>
      <c r="K66" s="2">
        <v>65</v>
      </c>
      <c r="L66" s="2">
        <v>167</v>
      </c>
      <c r="M66" s="2">
        <f t="shared" ref="M66:M97" si="4">COUNTIF(Сорт_Рост,L66)</f>
        <v>14</v>
      </c>
      <c r="N66" s="2">
        <v>62</v>
      </c>
      <c r="O66">
        <f t="shared" ref="O66:O97" si="5">COUNTIF(Сорт_вес,N66)</f>
        <v>10</v>
      </c>
    </row>
    <row r="67" spans="1:15">
      <c r="A67" s="2">
        <v>66</v>
      </c>
      <c r="B67" s="2">
        <v>173</v>
      </c>
      <c r="C67" s="2">
        <v>66</v>
      </c>
      <c r="K67" s="2">
        <v>66</v>
      </c>
      <c r="L67" s="2">
        <v>167</v>
      </c>
      <c r="M67" s="2">
        <f t="shared" si="4"/>
        <v>14</v>
      </c>
      <c r="N67" s="2">
        <v>62</v>
      </c>
      <c r="O67">
        <f t="shared" si="5"/>
        <v>10</v>
      </c>
    </row>
    <row r="68" spans="1:15">
      <c r="A68" s="2">
        <v>67</v>
      </c>
      <c r="B68" s="2">
        <v>187</v>
      </c>
      <c r="C68" s="2">
        <v>84</v>
      </c>
      <c r="K68" s="2">
        <v>67</v>
      </c>
      <c r="L68" s="2">
        <v>167</v>
      </c>
      <c r="M68" s="2">
        <f t="shared" si="4"/>
        <v>14</v>
      </c>
      <c r="N68" s="2">
        <v>62</v>
      </c>
      <c r="O68">
        <f t="shared" si="5"/>
        <v>10</v>
      </c>
    </row>
    <row r="69" spans="1:15">
      <c r="A69" s="2">
        <v>68</v>
      </c>
      <c r="B69" s="2">
        <v>166</v>
      </c>
      <c r="C69" s="2">
        <v>58</v>
      </c>
      <c r="K69" s="2">
        <v>68</v>
      </c>
      <c r="L69" s="2">
        <v>167</v>
      </c>
      <c r="M69" s="2">
        <f t="shared" si="4"/>
        <v>14</v>
      </c>
      <c r="N69" s="2">
        <v>62</v>
      </c>
      <c r="O69">
        <f t="shared" si="5"/>
        <v>10</v>
      </c>
    </row>
    <row r="70" spans="1:15">
      <c r="A70" s="2">
        <v>69</v>
      </c>
      <c r="B70" s="2">
        <v>170</v>
      </c>
      <c r="C70" s="2">
        <v>75</v>
      </c>
      <c r="K70" s="2">
        <v>69</v>
      </c>
      <c r="L70" s="2">
        <v>167</v>
      </c>
      <c r="M70" s="2">
        <f t="shared" si="4"/>
        <v>14</v>
      </c>
      <c r="N70" s="2">
        <v>62</v>
      </c>
      <c r="O70">
        <f t="shared" si="5"/>
        <v>10</v>
      </c>
    </row>
    <row r="71" spans="1:15">
      <c r="A71" s="2">
        <v>70</v>
      </c>
      <c r="B71" s="2">
        <v>178</v>
      </c>
      <c r="C71" s="2">
        <v>69</v>
      </c>
      <c r="K71" s="2">
        <v>70</v>
      </c>
      <c r="L71" s="2">
        <v>167</v>
      </c>
      <c r="M71" s="2">
        <f t="shared" si="4"/>
        <v>14</v>
      </c>
      <c r="N71" s="2">
        <v>62</v>
      </c>
      <c r="O71">
        <f t="shared" si="5"/>
        <v>10</v>
      </c>
    </row>
    <row r="72" spans="1:15">
      <c r="A72" s="2">
        <v>71</v>
      </c>
      <c r="B72" s="2">
        <v>173</v>
      </c>
      <c r="C72" s="2">
        <v>64</v>
      </c>
      <c r="K72" s="2">
        <v>71</v>
      </c>
      <c r="L72" s="2">
        <v>167</v>
      </c>
      <c r="M72" s="2">
        <f t="shared" si="4"/>
        <v>14</v>
      </c>
      <c r="N72" s="2">
        <v>63</v>
      </c>
      <c r="O72">
        <f t="shared" si="5"/>
        <v>13</v>
      </c>
    </row>
    <row r="73" spans="1:15">
      <c r="A73" s="2">
        <v>72</v>
      </c>
      <c r="B73" s="2">
        <v>179</v>
      </c>
      <c r="C73" s="2">
        <v>71</v>
      </c>
      <c r="K73" s="2">
        <v>72</v>
      </c>
      <c r="L73" s="2">
        <v>167</v>
      </c>
      <c r="M73" s="2">
        <f t="shared" si="4"/>
        <v>14</v>
      </c>
      <c r="N73" s="2">
        <v>63</v>
      </c>
      <c r="O73">
        <f t="shared" si="5"/>
        <v>13</v>
      </c>
    </row>
    <row r="74" spans="1:15">
      <c r="A74" s="2">
        <v>73</v>
      </c>
      <c r="B74" s="2">
        <v>171</v>
      </c>
      <c r="C74" s="2">
        <v>64</v>
      </c>
      <c r="K74" s="2">
        <v>73</v>
      </c>
      <c r="L74" s="2">
        <v>167</v>
      </c>
      <c r="M74" s="2">
        <f t="shared" si="4"/>
        <v>14</v>
      </c>
      <c r="N74" s="2">
        <v>63</v>
      </c>
      <c r="O74">
        <f t="shared" si="5"/>
        <v>13</v>
      </c>
    </row>
    <row r="75" spans="1:15">
      <c r="A75" s="2">
        <v>74</v>
      </c>
      <c r="B75" s="2">
        <v>174</v>
      </c>
      <c r="C75" s="2">
        <v>74</v>
      </c>
      <c r="K75" s="2">
        <v>74</v>
      </c>
      <c r="L75" s="2">
        <v>167</v>
      </c>
      <c r="M75" s="2">
        <f t="shared" si="4"/>
        <v>14</v>
      </c>
      <c r="N75" s="2">
        <v>63</v>
      </c>
      <c r="O75">
        <f t="shared" si="5"/>
        <v>13</v>
      </c>
    </row>
    <row r="76" spans="1:15">
      <c r="A76" s="2">
        <v>75</v>
      </c>
      <c r="B76" s="2">
        <v>164</v>
      </c>
      <c r="C76" s="2">
        <v>70</v>
      </c>
      <c r="K76" s="2">
        <v>75</v>
      </c>
      <c r="L76" s="2">
        <v>167</v>
      </c>
      <c r="M76" s="2">
        <f t="shared" si="4"/>
        <v>14</v>
      </c>
      <c r="N76" s="2">
        <v>63</v>
      </c>
      <c r="O76">
        <f t="shared" si="5"/>
        <v>13</v>
      </c>
    </row>
    <row r="77" spans="1:15">
      <c r="A77" s="2">
        <v>76</v>
      </c>
      <c r="B77" s="2">
        <v>173</v>
      </c>
      <c r="C77" s="2">
        <v>69</v>
      </c>
      <c r="K77" s="2">
        <v>76</v>
      </c>
      <c r="L77" s="2">
        <v>167</v>
      </c>
      <c r="M77" s="2">
        <f t="shared" si="4"/>
        <v>14</v>
      </c>
      <c r="N77" s="2">
        <v>63</v>
      </c>
      <c r="O77">
        <f t="shared" si="5"/>
        <v>13</v>
      </c>
    </row>
    <row r="78" spans="1:15">
      <c r="A78" s="2">
        <v>77</v>
      </c>
      <c r="B78" s="2">
        <v>168</v>
      </c>
      <c r="C78" s="2">
        <v>64</v>
      </c>
      <c r="K78" s="2">
        <v>77</v>
      </c>
      <c r="L78" s="2">
        <v>167</v>
      </c>
      <c r="M78" s="2">
        <f t="shared" si="4"/>
        <v>14</v>
      </c>
      <c r="N78" s="2">
        <v>63</v>
      </c>
      <c r="O78">
        <f t="shared" si="5"/>
        <v>13</v>
      </c>
    </row>
    <row r="79" spans="1:15">
      <c r="A79" s="2">
        <v>78</v>
      </c>
      <c r="B79" s="2">
        <v>166</v>
      </c>
      <c r="C79" s="2">
        <v>55</v>
      </c>
      <c r="K79" s="2">
        <v>78</v>
      </c>
      <c r="L79" s="2">
        <v>167</v>
      </c>
      <c r="M79" s="2">
        <f t="shared" si="4"/>
        <v>14</v>
      </c>
      <c r="N79" s="2">
        <v>63</v>
      </c>
      <c r="O79">
        <f t="shared" si="5"/>
        <v>13</v>
      </c>
    </row>
    <row r="80" spans="1:15">
      <c r="A80" s="2">
        <v>79</v>
      </c>
      <c r="B80" s="2">
        <v>177</v>
      </c>
      <c r="C80" s="2">
        <v>67</v>
      </c>
      <c r="K80" s="2">
        <v>79</v>
      </c>
      <c r="L80" s="2">
        <v>168</v>
      </c>
      <c r="M80" s="2">
        <f t="shared" si="4"/>
        <v>13</v>
      </c>
      <c r="N80" s="2">
        <v>63</v>
      </c>
      <c r="O80">
        <f t="shared" si="5"/>
        <v>13</v>
      </c>
    </row>
    <row r="81" spans="1:15">
      <c r="A81" s="2">
        <v>80</v>
      </c>
      <c r="B81" s="2">
        <v>170</v>
      </c>
      <c r="C81" s="2">
        <v>61</v>
      </c>
      <c r="K81" s="2">
        <v>80</v>
      </c>
      <c r="L81" s="2">
        <v>168</v>
      </c>
      <c r="M81" s="2">
        <f t="shared" si="4"/>
        <v>13</v>
      </c>
      <c r="N81" s="2">
        <v>63</v>
      </c>
      <c r="O81">
        <f t="shared" si="5"/>
        <v>13</v>
      </c>
    </row>
    <row r="82" spans="1:15">
      <c r="A82" s="2">
        <v>81</v>
      </c>
      <c r="B82" s="2">
        <v>167</v>
      </c>
      <c r="C82" s="2">
        <v>63</v>
      </c>
      <c r="K82" s="2">
        <v>81</v>
      </c>
      <c r="L82" s="2">
        <v>168</v>
      </c>
      <c r="M82" s="2">
        <f t="shared" si="4"/>
        <v>13</v>
      </c>
      <c r="N82" s="2">
        <v>63</v>
      </c>
      <c r="O82">
        <f t="shared" si="5"/>
        <v>13</v>
      </c>
    </row>
    <row r="83" spans="1:15">
      <c r="A83" s="2">
        <v>82</v>
      </c>
      <c r="B83" s="2">
        <v>174</v>
      </c>
      <c r="C83" s="2">
        <v>75</v>
      </c>
      <c r="K83" s="2">
        <v>82</v>
      </c>
      <c r="L83" s="2">
        <v>168</v>
      </c>
      <c r="M83" s="2">
        <f t="shared" si="4"/>
        <v>13</v>
      </c>
      <c r="N83" s="2">
        <v>63</v>
      </c>
      <c r="O83">
        <f t="shared" si="5"/>
        <v>13</v>
      </c>
    </row>
    <row r="84" spans="1:15">
      <c r="A84" s="2">
        <v>83</v>
      </c>
      <c r="B84" s="2">
        <v>164</v>
      </c>
      <c r="C84" s="2">
        <v>59</v>
      </c>
      <c r="K84" s="2">
        <v>83</v>
      </c>
      <c r="L84" s="2">
        <v>168</v>
      </c>
      <c r="M84" s="2">
        <f t="shared" si="4"/>
        <v>13</v>
      </c>
      <c r="N84" s="2">
        <v>63</v>
      </c>
      <c r="O84">
        <f t="shared" si="5"/>
        <v>13</v>
      </c>
    </row>
    <row r="85" spans="1:15">
      <c r="A85" s="2">
        <v>84</v>
      </c>
      <c r="B85" s="2">
        <v>164</v>
      </c>
      <c r="C85" s="2">
        <v>62</v>
      </c>
      <c r="K85" s="2">
        <v>84</v>
      </c>
      <c r="L85" s="2">
        <v>168</v>
      </c>
      <c r="M85" s="2">
        <f t="shared" si="4"/>
        <v>13</v>
      </c>
      <c r="N85" s="2">
        <v>64</v>
      </c>
      <c r="O85">
        <f t="shared" si="5"/>
        <v>15</v>
      </c>
    </row>
    <row r="86" spans="1:15">
      <c r="A86" s="2">
        <v>85</v>
      </c>
      <c r="B86" s="2">
        <v>178</v>
      </c>
      <c r="C86" s="2">
        <v>60</v>
      </c>
      <c r="K86" s="2">
        <v>85</v>
      </c>
      <c r="L86" s="2">
        <v>168</v>
      </c>
      <c r="M86" s="2">
        <f t="shared" si="4"/>
        <v>13</v>
      </c>
      <c r="N86" s="2">
        <v>64</v>
      </c>
      <c r="O86">
        <f t="shared" si="5"/>
        <v>15</v>
      </c>
    </row>
    <row r="87" spans="1:15">
      <c r="A87" s="2">
        <v>86</v>
      </c>
      <c r="B87" s="2">
        <v>173</v>
      </c>
      <c r="C87" s="2">
        <v>66</v>
      </c>
      <c r="K87" s="2">
        <v>86</v>
      </c>
      <c r="L87" s="2">
        <v>168</v>
      </c>
      <c r="M87" s="2">
        <f t="shared" si="4"/>
        <v>13</v>
      </c>
      <c r="N87" s="2">
        <v>64</v>
      </c>
      <c r="O87">
        <f t="shared" si="5"/>
        <v>15</v>
      </c>
    </row>
    <row r="88" spans="1:15">
      <c r="A88" s="2">
        <v>87</v>
      </c>
      <c r="B88" s="2">
        <v>179</v>
      </c>
      <c r="C88" s="2">
        <v>63</v>
      </c>
      <c r="K88" s="2">
        <v>87</v>
      </c>
      <c r="L88" s="2">
        <v>168</v>
      </c>
      <c r="M88" s="2">
        <f t="shared" si="4"/>
        <v>13</v>
      </c>
      <c r="N88" s="2">
        <v>64</v>
      </c>
      <c r="O88">
        <f t="shared" si="5"/>
        <v>15</v>
      </c>
    </row>
    <row r="89" spans="1:15">
      <c r="A89" s="2">
        <v>88</v>
      </c>
      <c r="B89" s="2">
        <v>165</v>
      </c>
      <c r="C89" s="2">
        <v>62</v>
      </c>
      <c r="K89" s="2">
        <v>88</v>
      </c>
      <c r="L89" s="2">
        <v>168</v>
      </c>
      <c r="M89" s="2">
        <f t="shared" si="4"/>
        <v>13</v>
      </c>
      <c r="N89" s="2">
        <v>64</v>
      </c>
      <c r="O89">
        <f t="shared" si="5"/>
        <v>15</v>
      </c>
    </row>
    <row r="90" spans="1:15">
      <c r="A90" s="2">
        <v>89</v>
      </c>
      <c r="B90" s="2">
        <v>171</v>
      </c>
      <c r="C90" s="2">
        <v>66</v>
      </c>
      <c r="K90" s="2">
        <v>89</v>
      </c>
      <c r="L90" s="2">
        <v>168</v>
      </c>
      <c r="M90" s="2">
        <f t="shared" si="4"/>
        <v>13</v>
      </c>
      <c r="N90" s="2">
        <v>64</v>
      </c>
      <c r="O90">
        <f t="shared" si="5"/>
        <v>15</v>
      </c>
    </row>
    <row r="91" spans="1:15">
      <c r="A91" s="2">
        <v>90</v>
      </c>
      <c r="B91" s="2">
        <v>171</v>
      </c>
      <c r="C91" s="2">
        <v>63</v>
      </c>
      <c r="K91" s="2">
        <v>90</v>
      </c>
      <c r="L91" s="2">
        <v>168</v>
      </c>
      <c r="M91" s="2">
        <f t="shared" si="4"/>
        <v>13</v>
      </c>
      <c r="N91" s="2">
        <v>64</v>
      </c>
      <c r="O91">
        <f t="shared" si="5"/>
        <v>15</v>
      </c>
    </row>
    <row r="92" spans="1:15">
      <c r="A92" s="2">
        <v>91</v>
      </c>
      <c r="B92" s="2">
        <v>170</v>
      </c>
      <c r="C92" s="2">
        <v>70</v>
      </c>
      <c r="K92" s="2">
        <v>91</v>
      </c>
      <c r="L92" s="2">
        <v>168</v>
      </c>
      <c r="M92" s="2">
        <f t="shared" si="4"/>
        <v>13</v>
      </c>
      <c r="N92" s="2">
        <v>64</v>
      </c>
      <c r="O92">
        <f t="shared" si="5"/>
        <v>15</v>
      </c>
    </row>
    <row r="93" spans="1:15">
      <c r="A93" s="2">
        <v>92</v>
      </c>
      <c r="B93" s="2">
        <v>170</v>
      </c>
      <c r="C93" s="2">
        <v>67</v>
      </c>
      <c r="K93" s="2">
        <v>92</v>
      </c>
      <c r="L93" s="2">
        <v>169</v>
      </c>
      <c r="M93" s="2">
        <f t="shared" si="4"/>
        <v>11</v>
      </c>
      <c r="N93" s="2">
        <v>64</v>
      </c>
      <c r="O93">
        <f t="shared" si="5"/>
        <v>15</v>
      </c>
    </row>
    <row r="94" spans="1:15">
      <c r="A94" s="2">
        <v>93</v>
      </c>
      <c r="B94" s="2">
        <v>165</v>
      </c>
      <c r="C94" s="2">
        <v>59</v>
      </c>
      <c r="K94" s="2">
        <v>93</v>
      </c>
      <c r="L94" s="2">
        <v>169</v>
      </c>
      <c r="M94" s="2">
        <f t="shared" si="4"/>
        <v>11</v>
      </c>
      <c r="N94" s="2">
        <v>64</v>
      </c>
      <c r="O94">
        <f t="shared" si="5"/>
        <v>15</v>
      </c>
    </row>
    <row r="95" spans="1:15">
      <c r="A95" s="2">
        <v>94</v>
      </c>
      <c r="B95" s="2">
        <v>156</v>
      </c>
      <c r="C95" s="2">
        <v>53</v>
      </c>
      <c r="K95" s="2">
        <v>94</v>
      </c>
      <c r="L95" s="2">
        <v>169</v>
      </c>
      <c r="M95" s="2">
        <f t="shared" si="4"/>
        <v>11</v>
      </c>
      <c r="N95" s="2">
        <v>64</v>
      </c>
      <c r="O95">
        <f t="shared" si="5"/>
        <v>15</v>
      </c>
    </row>
    <row r="96" spans="1:15">
      <c r="A96" s="2">
        <v>95</v>
      </c>
      <c r="B96" s="2">
        <v>164</v>
      </c>
      <c r="C96" s="2">
        <v>60</v>
      </c>
      <c r="K96" s="2">
        <v>95</v>
      </c>
      <c r="L96" s="2">
        <v>169</v>
      </c>
      <c r="M96" s="2">
        <f t="shared" si="4"/>
        <v>11</v>
      </c>
      <c r="N96" s="2">
        <v>64</v>
      </c>
      <c r="O96">
        <f t="shared" si="5"/>
        <v>15</v>
      </c>
    </row>
    <row r="97" spans="1:15">
      <c r="A97" s="2">
        <v>96</v>
      </c>
      <c r="B97" s="2">
        <v>158</v>
      </c>
      <c r="C97" s="2">
        <v>57</v>
      </c>
      <c r="K97" s="2">
        <v>96</v>
      </c>
      <c r="L97" s="2">
        <v>169</v>
      </c>
      <c r="M97" s="2">
        <f t="shared" si="4"/>
        <v>11</v>
      </c>
      <c r="N97" s="2">
        <v>64</v>
      </c>
      <c r="O97">
        <f t="shared" si="5"/>
        <v>15</v>
      </c>
    </row>
    <row r="98" spans="1:15">
      <c r="A98" s="2">
        <v>97</v>
      </c>
      <c r="B98" s="2">
        <v>165</v>
      </c>
      <c r="C98" s="2">
        <v>68</v>
      </c>
      <c r="K98" s="2">
        <v>97</v>
      </c>
      <c r="L98" s="2">
        <v>169</v>
      </c>
      <c r="M98" s="2">
        <f t="shared" ref="M98:M129" si="6">COUNTIF(Сорт_Рост,L98)</f>
        <v>11</v>
      </c>
      <c r="N98" s="2">
        <v>64</v>
      </c>
      <c r="O98">
        <f t="shared" ref="O98:O129" si="7">COUNTIF(Сорт_вес,N98)</f>
        <v>15</v>
      </c>
    </row>
    <row r="99" spans="1:15">
      <c r="A99" s="2">
        <v>98</v>
      </c>
      <c r="B99" s="2">
        <v>172</v>
      </c>
      <c r="C99" s="2">
        <v>67</v>
      </c>
      <c r="K99" s="2">
        <v>98</v>
      </c>
      <c r="L99" s="2">
        <v>169</v>
      </c>
      <c r="M99" s="2">
        <f t="shared" si="6"/>
        <v>11</v>
      </c>
      <c r="N99" s="2">
        <v>64</v>
      </c>
      <c r="O99">
        <f t="shared" si="7"/>
        <v>15</v>
      </c>
    </row>
    <row r="100" spans="1:15">
      <c r="A100" s="2">
        <v>99</v>
      </c>
      <c r="B100" s="2">
        <v>178</v>
      </c>
      <c r="C100" s="2">
        <v>75</v>
      </c>
      <c r="K100" s="2">
        <v>99</v>
      </c>
      <c r="L100" s="2">
        <v>169</v>
      </c>
      <c r="M100" s="2">
        <f t="shared" si="6"/>
        <v>11</v>
      </c>
      <c r="N100" s="2">
        <v>65</v>
      </c>
      <c r="O100">
        <f t="shared" si="7"/>
        <v>8</v>
      </c>
    </row>
    <row r="101" spans="1:15">
      <c r="A101" s="2">
        <v>100</v>
      </c>
      <c r="B101" s="2">
        <v>159</v>
      </c>
      <c r="C101" s="2">
        <v>61</v>
      </c>
      <c r="K101" s="2">
        <v>100</v>
      </c>
      <c r="L101" s="2">
        <v>169</v>
      </c>
      <c r="M101" s="2">
        <f t="shared" si="6"/>
        <v>11</v>
      </c>
      <c r="N101" s="2">
        <v>65</v>
      </c>
      <c r="O101">
        <f t="shared" si="7"/>
        <v>8</v>
      </c>
    </row>
    <row r="102" spans="1:15">
      <c r="A102" s="2">
        <v>101</v>
      </c>
      <c r="B102" s="2">
        <v>167</v>
      </c>
      <c r="C102" s="2">
        <v>61</v>
      </c>
      <c r="K102" s="2">
        <v>101</v>
      </c>
      <c r="L102" s="2">
        <v>169</v>
      </c>
      <c r="M102" s="2">
        <f t="shared" si="6"/>
        <v>11</v>
      </c>
      <c r="N102" s="2">
        <v>65</v>
      </c>
      <c r="O102">
        <f t="shared" si="7"/>
        <v>8</v>
      </c>
    </row>
    <row r="103" spans="1:15">
      <c r="A103" s="2">
        <v>102</v>
      </c>
      <c r="B103" s="2">
        <v>174</v>
      </c>
      <c r="C103" s="2">
        <v>66</v>
      </c>
      <c r="K103" s="2">
        <v>102</v>
      </c>
      <c r="L103" s="2">
        <v>169</v>
      </c>
      <c r="M103" s="2">
        <f t="shared" si="6"/>
        <v>11</v>
      </c>
      <c r="N103" s="2">
        <v>65</v>
      </c>
      <c r="O103">
        <f t="shared" si="7"/>
        <v>8</v>
      </c>
    </row>
    <row r="104" spans="1:15">
      <c r="A104" s="2">
        <v>103</v>
      </c>
      <c r="B104" s="2">
        <v>175</v>
      </c>
      <c r="C104" s="2">
        <v>80</v>
      </c>
      <c r="K104" s="2">
        <v>103</v>
      </c>
      <c r="L104" s="2">
        <v>170</v>
      </c>
      <c r="M104" s="2">
        <f t="shared" si="6"/>
        <v>15</v>
      </c>
      <c r="N104" s="2">
        <v>65</v>
      </c>
      <c r="O104">
        <f t="shared" si="7"/>
        <v>8</v>
      </c>
    </row>
    <row r="105" spans="1:15">
      <c r="A105" s="2">
        <v>104</v>
      </c>
      <c r="B105" s="2">
        <v>167</v>
      </c>
      <c r="C105" s="2">
        <v>64</v>
      </c>
      <c r="K105" s="2">
        <v>104</v>
      </c>
      <c r="L105" s="2">
        <v>170</v>
      </c>
      <c r="M105" s="2">
        <f t="shared" si="6"/>
        <v>15</v>
      </c>
      <c r="N105" s="2">
        <v>65</v>
      </c>
      <c r="O105">
        <f t="shared" si="7"/>
        <v>8</v>
      </c>
    </row>
    <row r="106" spans="1:15">
      <c r="A106" s="2">
        <v>105</v>
      </c>
      <c r="B106" s="2">
        <v>180</v>
      </c>
      <c r="C106" s="2">
        <v>75</v>
      </c>
      <c r="K106" s="2">
        <v>105</v>
      </c>
      <c r="L106" s="2">
        <v>170</v>
      </c>
      <c r="M106" s="2">
        <f t="shared" si="6"/>
        <v>15</v>
      </c>
      <c r="N106" s="2">
        <v>65</v>
      </c>
      <c r="O106">
        <f t="shared" si="7"/>
        <v>8</v>
      </c>
    </row>
    <row r="107" spans="1:15">
      <c r="A107" s="2">
        <v>106</v>
      </c>
      <c r="B107" s="2">
        <v>166</v>
      </c>
      <c r="C107" s="2">
        <v>63</v>
      </c>
      <c r="K107" s="2">
        <v>106</v>
      </c>
      <c r="L107" s="2">
        <v>170</v>
      </c>
      <c r="M107" s="2">
        <f t="shared" si="6"/>
        <v>15</v>
      </c>
      <c r="N107" s="2">
        <v>65</v>
      </c>
      <c r="O107">
        <f t="shared" si="7"/>
        <v>8</v>
      </c>
    </row>
    <row r="108" spans="1:15">
      <c r="A108" s="2">
        <v>107</v>
      </c>
      <c r="B108" s="2">
        <v>176</v>
      </c>
      <c r="C108" s="2">
        <v>71</v>
      </c>
      <c r="K108" s="2">
        <v>107</v>
      </c>
      <c r="L108" s="2">
        <v>170</v>
      </c>
      <c r="M108" s="2">
        <f t="shared" si="6"/>
        <v>15</v>
      </c>
      <c r="N108" s="2">
        <v>66</v>
      </c>
      <c r="O108">
        <f t="shared" si="7"/>
        <v>18</v>
      </c>
    </row>
    <row r="109" spans="1:15">
      <c r="A109" s="2">
        <v>108</v>
      </c>
      <c r="B109" s="2">
        <v>174</v>
      </c>
      <c r="C109" s="2">
        <v>69</v>
      </c>
      <c r="K109" s="2">
        <v>108</v>
      </c>
      <c r="L109" s="2">
        <v>170</v>
      </c>
      <c r="M109" s="2">
        <f t="shared" si="6"/>
        <v>15</v>
      </c>
      <c r="N109" s="2">
        <v>66</v>
      </c>
      <c r="O109">
        <f t="shared" si="7"/>
        <v>18</v>
      </c>
    </row>
    <row r="110" spans="1:15">
      <c r="A110" s="2">
        <v>109</v>
      </c>
      <c r="B110" s="2">
        <v>169</v>
      </c>
      <c r="C110" s="2">
        <v>71</v>
      </c>
      <c r="K110" s="2">
        <v>109</v>
      </c>
      <c r="L110" s="2">
        <v>170</v>
      </c>
      <c r="M110" s="2">
        <f t="shared" si="6"/>
        <v>15</v>
      </c>
      <c r="N110" s="2">
        <v>66</v>
      </c>
      <c r="O110">
        <f t="shared" si="7"/>
        <v>18</v>
      </c>
    </row>
    <row r="111" spans="1:15">
      <c r="A111" s="2">
        <v>110</v>
      </c>
      <c r="B111" s="2">
        <v>177</v>
      </c>
      <c r="C111" s="2">
        <v>78</v>
      </c>
      <c r="K111" s="2">
        <v>110</v>
      </c>
      <c r="L111" s="2">
        <v>170</v>
      </c>
      <c r="M111" s="2">
        <f t="shared" si="6"/>
        <v>15</v>
      </c>
      <c r="N111" s="2">
        <v>66</v>
      </c>
      <c r="O111">
        <f t="shared" si="7"/>
        <v>18</v>
      </c>
    </row>
    <row r="112" spans="1:15">
      <c r="A112" s="2">
        <v>111</v>
      </c>
      <c r="B112" s="2">
        <v>167</v>
      </c>
      <c r="C112" s="2">
        <v>65</v>
      </c>
      <c r="K112" s="2">
        <v>111</v>
      </c>
      <c r="L112" s="2">
        <v>170</v>
      </c>
      <c r="M112" s="2">
        <f t="shared" si="6"/>
        <v>15</v>
      </c>
      <c r="N112" s="2">
        <v>66</v>
      </c>
      <c r="O112">
        <f t="shared" si="7"/>
        <v>18</v>
      </c>
    </row>
    <row r="113" spans="1:15">
      <c r="A113" s="2">
        <v>112</v>
      </c>
      <c r="B113" s="2">
        <v>170</v>
      </c>
      <c r="C113" s="2">
        <v>69</v>
      </c>
      <c r="K113" s="2">
        <v>112</v>
      </c>
      <c r="L113" s="2">
        <v>170</v>
      </c>
      <c r="M113" s="2">
        <f t="shared" si="6"/>
        <v>15</v>
      </c>
      <c r="N113" s="2">
        <v>66</v>
      </c>
      <c r="O113">
        <f t="shared" si="7"/>
        <v>18</v>
      </c>
    </row>
    <row r="114" spans="1:15">
      <c r="A114" s="2">
        <v>113</v>
      </c>
      <c r="B114" s="2">
        <v>158</v>
      </c>
      <c r="C114" s="2">
        <v>61</v>
      </c>
      <c r="K114" s="2">
        <v>113</v>
      </c>
      <c r="L114" s="2">
        <v>170</v>
      </c>
      <c r="M114" s="2">
        <f t="shared" si="6"/>
        <v>15</v>
      </c>
      <c r="N114" s="2">
        <v>66</v>
      </c>
      <c r="O114">
        <f t="shared" si="7"/>
        <v>18</v>
      </c>
    </row>
    <row r="115" spans="1:15">
      <c r="A115" s="2">
        <v>114</v>
      </c>
      <c r="B115" s="2">
        <v>171</v>
      </c>
      <c r="C115" s="2">
        <v>62</v>
      </c>
      <c r="K115" s="2">
        <v>114</v>
      </c>
      <c r="L115" s="2">
        <v>170</v>
      </c>
      <c r="M115" s="2">
        <f t="shared" si="6"/>
        <v>15</v>
      </c>
      <c r="N115" s="2">
        <v>66</v>
      </c>
      <c r="O115">
        <f t="shared" si="7"/>
        <v>18</v>
      </c>
    </row>
    <row r="116" spans="1:15">
      <c r="A116" s="2">
        <v>115</v>
      </c>
      <c r="B116" s="2">
        <v>176</v>
      </c>
      <c r="C116" s="2">
        <v>60</v>
      </c>
      <c r="K116" s="2">
        <v>115</v>
      </c>
      <c r="L116" s="2">
        <v>170</v>
      </c>
      <c r="M116" s="2">
        <f t="shared" si="6"/>
        <v>15</v>
      </c>
      <c r="N116" s="2">
        <v>66</v>
      </c>
      <c r="O116">
        <f t="shared" si="7"/>
        <v>18</v>
      </c>
    </row>
    <row r="117" spans="1:15">
      <c r="A117" s="2">
        <v>116</v>
      </c>
      <c r="B117" s="2">
        <v>172</v>
      </c>
      <c r="C117" s="2">
        <v>64</v>
      </c>
      <c r="K117" s="2">
        <v>116</v>
      </c>
      <c r="L117" s="2">
        <v>170</v>
      </c>
      <c r="M117" s="2">
        <f t="shared" si="6"/>
        <v>15</v>
      </c>
      <c r="N117" s="2">
        <v>66</v>
      </c>
      <c r="O117">
        <f t="shared" si="7"/>
        <v>18</v>
      </c>
    </row>
    <row r="118" spans="1:15">
      <c r="A118" s="2">
        <v>117</v>
      </c>
      <c r="B118" s="2">
        <v>165</v>
      </c>
      <c r="C118" s="2">
        <v>60</v>
      </c>
      <c r="K118" s="2">
        <v>117</v>
      </c>
      <c r="L118" s="2">
        <v>170</v>
      </c>
      <c r="M118" s="2">
        <f t="shared" si="6"/>
        <v>15</v>
      </c>
      <c r="N118" s="2">
        <v>66</v>
      </c>
      <c r="O118">
        <f t="shared" si="7"/>
        <v>18</v>
      </c>
    </row>
    <row r="119" spans="1:15">
      <c r="A119" s="2">
        <v>118</v>
      </c>
      <c r="B119" s="2">
        <v>178</v>
      </c>
      <c r="C119" s="2">
        <v>71</v>
      </c>
      <c r="K119" s="2">
        <v>118</v>
      </c>
      <c r="L119" s="2">
        <v>171</v>
      </c>
      <c r="M119" s="2">
        <f t="shared" si="6"/>
        <v>10</v>
      </c>
      <c r="N119" s="2">
        <v>66</v>
      </c>
      <c r="O119">
        <f t="shared" si="7"/>
        <v>18</v>
      </c>
    </row>
    <row r="120" spans="1:15">
      <c r="A120" s="2">
        <v>119</v>
      </c>
      <c r="B120" s="2">
        <v>157</v>
      </c>
      <c r="C120" s="2">
        <v>60</v>
      </c>
      <c r="K120" s="2">
        <v>119</v>
      </c>
      <c r="L120" s="2">
        <v>171</v>
      </c>
      <c r="M120" s="2">
        <f t="shared" si="6"/>
        <v>10</v>
      </c>
      <c r="N120" s="2">
        <v>66</v>
      </c>
      <c r="O120">
        <f t="shared" si="7"/>
        <v>18</v>
      </c>
    </row>
    <row r="121" spans="1:15">
      <c r="A121" s="2">
        <v>120</v>
      </c>
      <c r="B121" s="2">
        <v>169</v>
      </c>
      <c r="C121" s="2">
        <v>65</v>
      </c>
      <c r="K121" s="2">
        <v>120</v>
      </c>
      <c r="L121" s="2">
        <v>171</v>
      </c>
      <c r="M121" s="2">
        <f t="shared" si="6"/>
        <v>10</v>
      </c>
      <c r="N121" s="2">
        <v>66</v>
      </c>
      <c r="O121">
        <f t="shared" si="7"/>
        <v>18</v>
      </c>
    </row>
    <row r="122" spans="1:15">
      <c r="A122" s="2">
        <v>121</v>
      </c>
      <c r="B122" s="2">
        <v>169</v>
      </c>
      <c r="C122" s="2">
        <v>62</v>
      </c>
      <c r="K122" s="2">
        <v>121</v>
      </c>
      <c r="L122" s="2">
        <v>171</v>
      </c>
      <c r="M122" s="2">
        <f t="shared" si="6"/>
        <v>10</v>
      </c>
      <c r="N122" s="2">
        <v>66</v>
      </c>
      <c r="O122">
        <f t="shared" si="7"/>
        <v>18</v>
      </c>
    </row>
    <row r="123" spans="1:15">
      <c r="A123" s="2">
        <v>122</v>
      </c>
      <c r="B123" s="2">
        <v>167</v>
      </c>
      <c r="C123" s="2">
        <v>63</v>
      </c>
      <c r="K123" s="2">
        <v>122</v>
      </c>
      <c r="L123" s="2">
        <v>171</v>
      </c>
      <c r="M123" s="2">
        <f t="shared" si="6"/>
        <v>10</v>
      </c>
      <c r="N123" s="2">
        <v>66</v>
      </c>
      <c r="O123">
        <f t="shared" si="7"/>
        <v>18</v>
      </c>
    </row>
    <row r="124" spans="1:15">
      <c r="A124" s="2">
        <v>123</v>
      </c>
      <c r="B124" s="2">
        <v>177</v>
      </c>
      <c r="C124" s="2">
        <v>67</v>
      </c>
      <c r="K124" s="2">
        <v>123</v>
      </c>
      <c r="L124" s="2">
        <v>171</v>
      </c>
      <c r="M124" s="2">
        <f t="shared" si="6"/>
        <v>10</v>
      </c>
      <c r="N124" s="2">
        <v>66</v>
      </c>
      <c r="O124">
        <f t="shared" si="7"/>
        <v>18</v>
      </c>
    </row>
    <row r="125" spans="1:15">
      <c r="A125" s="2">
        <v>124</v>
      </c>
      <c r="B125" s="2">
        <v>159</v>
      </c>
      <c r="C125" s="2">
        <v>61</v>
      </c>
      <c r="K125" s="2">
        <v>124</v>
      </c>
      <c r="L125" s="2">
        <v>171</v>
      </c>
      <c r="M125" s="2">
        <f t="shared" si="6"/>
        <v>10</v>
      </c>
      <c r="N125" s="2">
        <v>66</v>
      </c>
      <c r="O125">
        <f t="shared" si="7"/>
        <v>18</v>
      </c>
    </row>
    <row r="126" spans="1:15">
      <c r="A126" s="2">
        <v>125</v>
      </c>
      <c r="B126" s="2">
        <v>172</v>
      </c>
      <c r="C126" s="2">
        <v>69</v>
      </c>
      <c r="K126" s="2">
        <v>125</v>
      </c>
      <c r="L126" s="2">
        <v>171</v>
      </c>
      <c r="M126" s="2">
        <f t="shared" si="6"/>
        <v>10</v>
      </c>
      <c r="N126" s="2">
        <v>67</v>
      </c>
      <c r="O126">
        <f t="shared" si="7"/>
        <v>16</v>
      </c>
    </row>
    <row r="127" spans="1:15">
      <c r="A127" s="2">
        <v>126</v>
      </c>
      <c r="B127" s="2">
        <v>167</v>
      </c>
      <c r="C127" s="2">
        <v>65</v>
      </c>
      <c r="K127" s="2">
        <v>126</v>
      </c>
      <c r="L127" s="2">
        <v>171</v>
      </c>
      <c r="M127" s="2">
        <f t="shared" si="6"/>
        <v>10</v>
      </c>
      <c r="N127" s="2">
        <v>67</v>
      </c>
      <c r="O127">
        <f t="shared" si="7"/>
        <v>16</v>
      </c>
    </row>
    <row r="128" spans="1:15">
      <c r="A128" s="2">
        <v>127</v>
      </c>
      <c r="B128" s="2">
        <v>164</v>
      </c>
      <c r="C128" s="2">
        <v>70</v>
      </c>
      <c r="K128" s="2">
        <v>127</v>
      </c>
      <c r="L128" s="2">
        <v>171</v>
      </c>
      <c r="M128" s="2">
        <f t="shared" si="6"/>
        <v>10</v>
      </c>
      <c r="N128" s="2">
        <v>67</v>
      </c>
      <c r="O128">
        <f t="shared" si="7"/>
        <v>16</v>
      </c>
    </row>
    <row r="129" spans="1:15">
      <c r="A129" s="2">
        <v>128</v>
      </c>
      <c r="B129" s="2">
        <v>174</v>
      </c>
      <c r="C129" s="2">
        <v>74</v>
      </c>
      <c r="K129" s="2">
        <v>128</v>
      </c>
      <c r="L129" s="2">
        <v>172</v>
      </c>
      <c r="M129" s="2">
        <f t="shared" si="6"/>
        <v>7</v>
      </c>
      <c r="N129" s="2">
        <v>67</v>
      </c>
      <c r="O129">
        <f t="shared" si="7"/>
        <v>16</v>
      </c>
    </row>
    <row r="130" spans="1:15">
      <c r="A130" s="2">
        <v>129</v>
      </c>
      <c r="B130" s="2">
        <v>176</v>
      </c>
      <c r="C130" s="2">
        <v>75</v>
      </c>
      <c r="K130" s="2">
        <v>129</v>
      </c>
      <c r="L130" s="2">
        <v>172</v>
      </c>
      <c r="M130" s="2">
        <f t="shared" ref="M130:M161" si="8">COUNTIF(Сорт_Рост,L130)</f>
        <v>7</v>
      </c>
      <c r="N130" s="2">
        <v>67</v>
      </c>
      <c r="O130">
        <f t="shared" ref="O130:O161" si="9">COUNTIF(Сорт_вес,N130)</f>
        <v>16</v>
      </c>
    </row>
    <row r="131" spans="1:15">
      <c r="A131" s="2">
        <v>130</v>
      </c>
      <c r="B131" s="2">
        <v>159</v>
      </c>
      <c r="C131" s="2">
        <v>48</v>
      </c>
      <c r="K131" s="2">
        <v>130</v>
      </c>
      <c r="L131" s="2">
        <v>172</v>
      </c>
      <c r="M131" s="2">
        <f t="shared" si="8"/>
        <v>7</v>
      </c>
      <c r="N131" s="2">
        <v>67</v>
      </c>
      <c r="O131">
        <f t="shared" si="9"/>
        <v>16</v>
      </c>
    </row>
    <row r="132" spans="1:15">
      <c r="A132" s="2">
        <v>131</v>
      </c>
      <c r="B132" s="2">
        <v>169</v>
      </c>
      <c r="C132" s="2">
        <v>67</v>
      </c>
      <c r="K132" s="2">
        <v>131</v>
      </c>
      <c r="L132" s="2">
        <v>172</v>
      </c>
      <c r="M132" s="2">
        <f t="shared" si="8"/>
        <v>7</v>
      </c>
      <c r="N132" s="2">
        <v>67</v>
      </c>
      <c r="O132">
        <f t="shared" si="9"/>
        <v>16</v>
      </c>
    </row>
    <row r="133" spans="1:15">
      <c r="A133" s="2">
        <v>132</v>
      </c>
      <c r="B133" s="2">
        <v>167</v>
      </c>
      <c r="C133" s="2">
        <v>57</v>
      </c>
      <c r="K133" s="2">
        <v>132</v>
      </c>
      <c r="L133" s="2">
        <v>172</v>
      </c>
      <c r="M133" s="2">
        <f t="shared" si="8"/>
        <v>7</v>
      </c>
      <c r="N133" s="2">
        <v>67</v>
      </c>
      <c r="O133">
        <f t="shared" si="9"/>
        <v>16</v>
      </c>
    </row>
    <row r="134" spans="1:15">
      <c r="A134" s="2">
        <v>133</v>
      </c>
      <c r="B134" s="2">
        <v>157</v>
      </c>
      <c r="C134" s="2">
        <v>53</v>
      </c>
      <c r="K134" s="2">
        <v>133</v>
      </c>
      <c r="L134" s="2">
        <v>172</v>
      </c>
      <c r="M134" s="2">
        <f t="shared" si="8"/>
        <v>7</v>
      </c>
      <c r="N134" s="2">
        <v>67</v>
      </c>
      <c r="O134">
        <f t="shared" si="9"/>
        <v>16</v>
      </c>
    </row>
    <row r="135" spans="1:15">
      <c r="A135" s="2">
        <v>134</v>
      </c>
      <c r="B135" s="2">
        <v>175</v>
      </c>
      <c r="C135" s="2">
        <v>66</v>
      </c>
      <c r="K135" s="2">
        <v>134</v>
      </c>
      <c r="L135" s="2">
        <v>172</v>
      </c>
      <c r="M135" s="2">
        <f t="shared" si="8"/>
        <v>7</v>
      </c>
      <c r="N135" s="2">
        <v>67</v>
      </c>
      <c r="O135">
        <f t="shared" si="9"/>
        <v>16</v>
      </c>
    </row>
    <row r="136" spans="1:15">
      <c r="A136" s="2">
        <v>135</v>
      </c>
      <c r="B136" s="2">
        <v>165</v>
      </c>
      <c r="C136" s="2">
        <v>60</v>
      </c>
      <c r="K136" s="2">
        <v>135</v>
      </c>
      <c r="L136" s="2">
        <v>173</v>
      </c>
      <c r="M136" s="2">
        <f t="shared" si="8"/>
        <v>14</v>
      </c>
      <c r="N136" s="2">
        <v>67</v>
      </c>
      <c r="O136">
        <f t="shared" si="9"/>
        <v>16</v>
      </c>
    </row>
    <row r="137" spans="1:15">
      <c r="A137" s="2">
        <v>136</v>
      </c>
      <c r="B137" s="2">
        <v>168</v>
      </c>
      <c r="C137" s="2">
        <v>62</v>
      </c>
      <c r="K137" s="2">
        <v>136</v>
      </c>
      <c r="L137" s="2">
        <v>173</v>
      </c>
      <c r="M137" s="2">
        <f t="shared" si="8"/>
        <v>14</v>
      </c>
      <c r="N137" s="2">
        <v>67</v>
      </c>
      <c r="O137">
        <f t="shared" si="9"/>
        <v>16</v>
      </c>
    </row>
    <row r="138" spans="1:15">
      <c r="A138" s="2">
        <v>137</v>
      </c>
      <c r="B138" s="2">
        <v>172</v>
      </c>
      <c r="C138" s="2">
        <v>67</v>
      </c>
      <c r="K138" s="2">
        <v>137</v>
      </c>
      <c r="L138" s="2">
        <v>173</v>
      </c>
      <c r="M138" s="2">
        <f t="shared" si="8"/>
        <v>14</v>
      </c>
      <c r="N138" s="2">
        <v>67</v>
      </c>
      <c r="O138">
        <f t="shared" si="9"/>
        <v>16</v>
      </c>
    </row>
    <row r="139" spans="1:15">
      <c r="A139" s="2">
        <v>138</v>
      </c>
      <c r="B139" s="2">
        <v>173</v>
      </c>
      <c r="C139" s="2">
        <v>66</v>
      </c>
      <c r="K139" s="2">
        <v>138</v>
      </c>
      <c r="L139" s="2">
        <v>173</v>
      </c>
      <c r="M139" s="2">
        <f t="shared" si="8"/>
        <v>14</v>
      </c>
      <c r="N139" s="2">
        <v>67</v>
      </c>
      <c r="O139">
        <f t="shared" si="9"/>
        <v>16</v>
      </c>
    </row>
    <row r="140" spans="1:15">
      <c r="A140" s="2">
        <v>139</v>
      </c>
      <c r="B140" s="2">
        <v>167</v>
      </c>
      <c r="C140" s="2">
        <v>68</v>
      </c>
      <c r="K140" s="2">
        <v>139</v>
      </c>
      <c r="L140" s="2">
        <v>173</v>
      </c>
      <c r="M140" s="2">
        <f t="shared" si="8"/>
        <v>14</v>
      </c>
      <c r="N140" s="2">
        <v>67</v>
      </c>
      <c r="O140">
        <f t="shared" si="9"/>
        <v>16</v>
      </c>
    </row>
    <row r="141" spans="1:15">
      <c r="A141" s="2">
        <v>140</v>
      </c>
      <c r="B141" s="2">
        <v>163</v>
      </c>
      <c r="C141" s="2">
        <v>54</v>
      </c>
      <c r="K141" s="2">
        <v>140</v>
      </c>
      <c r="L141" s="2">
        <v>173</v>
      </c>
      <c r="M141" s="2">
        <f t="shared" si="8"/>
        <v>14</v>
      </c>
      <c r="N141" s="2">
        <v>67</v>
      </c>
      <c r="O141">
        <f t="shared" si="9"/>
        <v>16</v>
      </c>
    </row>
    <row r="142" spans="1:15">
      <c r="A142" s="2">
        <v>141</v>
      </c>
      <c r="B142" s="2">
        <v>166</v>
      </c>
      <c r="C142" s="2">
        <v>63</v>
      </c>
      <c r="K142" s="2">
        <v>141</v>
      </c>
      <c r="L142" s="2">
        <v>173</v>
      </c>
      <c r="M142" s="2">
        <f t="shared" si="8"/>
        <v>14</v>
      </c>
      <c r="N142" s="2">
        <v>68</v>
      </c>
      <c r="O142">
        <f t="shared" si="9"/>
        <v>8</v>
      </c>
    </row>
    <row r="143" spans="1:15">
      <c r="A143" s="2">
        <v>142</v>
      </c>
      <c r="B143" s="2">
        <v>168</v>
      </c>
      <c r="C143" s="2">
        <v>67</v>
      </c>
      <c r="K143" s="2">
        <v>142</v>
      </c>
      <c r="L143" s="2">
        <v>173</v>
      </c>
      <c r="M143" s="2">
        <f t="shared" si="8"/>
        <v>14</v>
      </c>
      <c r="N143" s="2">
        <v>68</v>
      </c>
      <c r="O143">
        <f t="shared" si="9"/>
        <v>8</v>
      </c>
    </row>
    <row r="144" spans="1:15">
      <c r="A144" s="2">
        <v>143</v>
      </c>
      <c r="B144" s="2">
        <v>169</v>
      </c>
      <c r="C144" s="2">
        <v>64</v>
      </c>
      <c r="K144" s="2">
        <v>143</v>
      </c>
      <c r="L144" s="2">
        <v>173</v>
      </c>
      <c r="M144" s="2">
        <f t="shared" si="8"/>
        <v>14</v>
      </c>
      <c r="N144" s="2">
        <v>68</v>
      </c>
      <c r="O144">
        <f t="shared" si="9"/>
        <v>8</v>
      </c>
    </row>
    <row r="145" spans="1:15">
      <c r="A145" s="2">
        <v>144</v>
      </c>
      <c r="B145" s="2">
        <v>177</v>
      </c>
      <c r="C145" s="2">
        <v>67</v>
      </c>
      <c r="K145" s="2">
        <v>144</v>
      </c>
      <c r="L145" s="2">
        <v>173</v>
      </c>
      <c r="M145" s="2">
        <f t="shared" si="8"/>
        <v>14</v>
      </c>
      <c r="N145" s="2">
        <v>68</v>
      </c>
      <c r="O145">
        <f t="shared" si="9"/>
        <v>8</v>
      </c>
    </row>
    <row r="146" spans="1:15">
      <c r="A146" s="2">
        <v>145</v>
      </c>
      <c r="B146" s="2">
        <v>170</v>
      </c>
      <c r="C146" s="2">
        <v>61</v>
      </c>
      <c r="K146" s="2">
        <v>145</v>
      </c>
      <c r="L146" s="2">
        <v>173</v>
      </c>
      <c r="M146" s="2">
        <f t="shared" si="8"/>
        <v>14</v>
      </c>
      <c r="N146" s="2">
        <v>68</v>
      </c>
      <c r="O146">
        <f t="shared" si="9"/>
        <v>8</v>
      </c>
    </row>
    <row r="147" spans="1:15">
      <c r="A147" s="2">
        <v>146</v>
      </c>
      <c r="B147" s="2">
        <v>170</v>
      </c>
      <c r="C147" s="2">
        <v>69</v>
      </c>
      <c r="K147" s="2">
        <v>146</v>
      </c>
      <c r="L147" s="2">
        <v>173</v>
      </c>
      <c r="M147" s="2">
        <f t="shared" si="8"/>
        <v>14</v>
      </c>
      <c r="N147" s="2">
        <v>68</v>
      </c>
      <c r="O147">
        <f t="shared" si="9"/>
        <v>8</v>
      </c>
    </row>
    <row r="148" spans="1:15">
      <c r="A148" s="2">
        <v>147</v>
      </c>
      <c r="B148" s="2">
        <v>176</v>
      </c>
      <c r="C148" s="2">
        <v>62</v>
      </c>
      <c r="K148" s="2">
        <v>147</v>
      </c>
      <c r="L148" s="2">
        <v>173</v>
      </c>
      <c r="M148" s="2">
        <f t="shared" si="8"/>
        <v>14</v>
      </c>
      <c r="N148" s="2">
        <v>68</v>
      </c>
      <c r="O148">
        <f t="shared" si="9"/>
        <v>8</v>
      </c>
    </row>
    <row r="149" spans="1:15">
      <c r="A149" s="2">
        <v>148</v>
      </c>
      <c r="B149" s="2">
        <v>165</v>
      </c>
      <c r="C149" s="2">
        <v>72</v>
      </c>
      <c r="K149" s="2">
        <v>148</v>
      </c>
      <c r="L149" s="2">
        <v>173</v>
      </c>
      <c r="M149" s="2">
        <f t="shared" si="8"/>
        <v>14</v>
      </c>
      <c r="N149" s="2">
        <v>68</v>
      </c>
      <c r="O149">
        <f t="shared" si="9"/>
        <v>8</v>
      </c>
    </row>
    <row r="150" spans="1:15">
      <c r="A150" s="2">
        <v>149</v>
      </c>
      <c r="B150" s="2">
        <v>182</v>
      </c>
      <c r="C150" s="2">
        <v>66</v>
      </c>
      <c r="K150" s="2">
        <v>149</v>
      </c>
      <c r="L150" s="2">
        <v>174</v>
      </c>
      <c r="M150" s="2">
        <f t="shared" si="8"/>
        <v>9</v>
      </c>
      <c r="N150" s="2">
        <v>69</v>
      </c>
      <c r="O150">
        <f t="shared" si="9"/>
        <v>8</v>
      </c>
    </row>
    <row r="151" spans="1:15">
      <c r="A151" s="2">
        <v>150</v>
      </c>
      <c r="B151" s="2">
        <v>173</v>
      </c>
      <c r="C151" s="2">
        <v>65</v>
      </c>
      <c r="K151" s="2">
        <v>150</v>
      </c>
      <c r="L151" s="2">
        <v>174</v>
      </c>
      <c r="M151" s="2">
        <f t="shared" si="8"/>
        <v>9</v>
      </c>
      <c r="N151" s="2">
        <v>69</v>
      </c>
      <c r="O151">
        <f t="shared" si="9"/>
        <v>8</v>
      </c>
    </row>
    <row r="152" spans="1:15">
      <c r="A152" s="2">
        <v>151</v>
      </c>
      <c r="B152" s="2">
        <v>170</v>
      </c>
      <c r="C152" s="2">
        <v>66</v>
      </c>
      <c r="K152" s="2">
        <v>151</v>
      </c>
      <c r="L152" s="2">
        <v>174</v>
      </c>
      <c r="M152" s="2">
        <f t="shared" si="8"/>
        <v>9</v>
      </c>
      <c r="N152" s="2">
        <v>69</v>
      </c>
      <c r="O152">
        <f t="shared" si="9"/>
        <v>8</v>
      </c>
    </row>
    <row r="153" spans="1:15">
      <c r="A153" s="2">
        <v>152</v>
      </c>
      <c r="B153" s="2">
        <v>174</v>
      </c>
      <c r="C153" s="2">
        <v>68</v>
      </c>
      <c r="K153" s="2">
        <v>152</v>
      </c>
      <c r="L153" s="2">
        <v>174</v>
      </c>
      <c r="M153" s="2">
        <f t="shared" si="8"/>
        <v>9</v>
      </c>
      <c r="N153" s="2">
        <v>69</v>
      </c>
      <c r="O153">
        <f t="shared" si="9"/>
        <v>8</v>
      </c>
    </row>
    <row r="154" spans="1:15">
      <c r="A154" s="2">
        <v>153</v>
      </c>
      <c r="B154" s="2">
        <v>178</v>
      </c>
      <c r="C154" s="2">
        <v>60</v>
      </c>
      <c r="K154" s="2">
        <v>153</v>
      </c>
      <c r="L154" s="2">
        <v>174</v>
      </c>
      <c r="M154" s="2">
        <f t="shared" si="8"/>
        <v>9</v>
      </c>
      <c r="N154" s="2">
        <v>69</v>
      </c>
      <c r="O154">
        <f t="shared" si="9"/>
        <v>8</v>
      </c>
    </row>
    <row r="155" spans="1:15">
      <c r="A155" s="2">
        <v>154</v>
      </c>
      <c r="B155" s="2">
        <v>178</v>
      </c>
      <c r="C155" s="2">
        <v>73</v>
      </c>
      <c r="K155" s="2">
        <v>154</v>
      </c>
      <c r="L155" s="2">
        <v>174</v>
      </c>
      <c r="M155" s="2">
        <f t="shared" si="8"/>
        <v>9</v>
      </c>
      <c r="N155" s="2">
        <v>69</v>
      </c>
      <c r="O155">
        <f t="shared" si="9"/>
        <v>8</v>
      </c>
    </row>
    <row r="156" spans="1:15">
      <c r="A156" s="2">
        <v>155</v>
      </c>
      <c r="B156" s="2">
        <v>161</v>
      </c>
      <c r="C156" s="2">
        <v>60</v>
      </c>
      <c r="K156" s="2">
        <v>155</v>
      </c>
      <c r="L156" s="2">
        <v>174</v>
      </c>
      <c r="M156" s="2">
        <f t="shared" si="8"/>
        <v>9</v>
      </c>
      <c r="N156" s="2">
        <v>69</v>
      </c>
      <c r="O156">
        <f t="shared" si="9"/>
        <v>8</v>
      </c>
    </row>
    <row r="157" spans="1:15">
      <c r="A157" s="2">
        <v>156</v>
      </c>
      <c r="B157" s="2">
        <v>173</v>
      </c>
      <c r="C157" s="2">
        <v>78</v>
      </c>
      <c r="K157" s="2">
        <v>156</v>
      </c>
      <c r="L157" s="2">
        <v>174</v>
      </c>
      <c r="M157" s="2">
        <f t="shared" si="8"/>
        <v>9</v>
      </c>
      <c r="N157" s="2">
        <v>69</v>
      </c>
      <c r="O157">
        <f t="shared" si="9"/>
        <v>8</v>
      </c>
    </row>
    <row r="158" spans="1:15">
      <c r="A158" s="2">
        <v>157</v>
      </c>
      <c r="B158" s="2">
        <v>164</v>
      </c>
      <c r="C158" s="2">
        <v>57</v>
      </c>
      <c r="K158" s="2">
        <v>157</v>
      </c>
      <c r="L158" s="2">
        <v>174</v>
      </c>
      <c r="M158" s="2">
        <f t="shared" si="8"/>
        <v>9</v>
      </c>
      <c r="N158" s="2">
        <v>70</v>
      </c>
      <c r="O158">
        <f t="shared" si="9"/>
        <v>9</v>
      </c>
    </row>
    <row r="159" spans="1:15">
      <c r="A159" s="2">
        <v>158</v>
      </c>
      <c r="B159" s="2">
        <v>176</v>
      </c>
      <c r="C159" s="2">
        <v>77</v>
      </c>
      <c r="K159" s="2">
        <v>158</v>
      </c>
      <c r="L159" s="2">
        <v>175</v>
      </c>
      <c r="M159" s="2">
        <f t="shared" si="8"/>
        <v>7</v>
      </c>
      <c r="N159" s="2">
        <v>70</v>
      </c>
      <c r="O159">
        <f t="shared" si="9"/>
        <v>9</v>
      </c>
    </row>
    <row r="160" spans="1:15">
      <c r="A160" s="2">
        <v>159</v>
      </c>
      <c r="B160" s="2">
        <v>165</v>
      </c>
      <c r="C160" s="2">
        <v>66</v>
      </c>
      <c r="K160" s="2">
        <v>159</v>
      </c>
      <c r="L160" s="2">
        <v>175</v>
      </c>
      <c r="M160" s="2">
        <f t="shared" si="8"/>
        <v>7</v>
      </c>
      <c r="N160" s="2">
        <v>70</v>
      </c>
      <c r="O160">
        <f t="shared" si="9"/>
        <v>9</v>
      </c>
    </row>
    <row r="161" spans="1:15">
      <c r="A161" s="2">
        <v>160</v>
      </c>
      <c r="B161" s="2">
        <v>174</v>
      </c>
      <c r="C161" s="2">
        <v>73</v>
      </c>
      <c r="K161" s="2">
        <v>160</v>
      </c>
      <c r="L161" s="2">
        <v>175</v>
      </c>
      <c r="M161" s="2">
        <f t="shared" si="8"/>
        <v>7</v>
      </c>
      <c r="N161" s="2">
        <v>70</v>
      </c>
      <c r="O161">
        <f t="shared" si="9"/>
        <v>9</v>
      </c>
    </row>
    <row r="162" spans="1:15">
      <c r="A162" s="2">
        <v>161</v>
      </c>
      <c r="B162" s="2">
        <v>164</v>
      </c>
      <c r="C162" s="2">
        <v>66</v>
      </c>
      <c r="K162" s="2">
        <v>161</v>
      </c>
      <c r="L162" s="2">
        <v>175</v>
      </c>
      <c r="M162" s="2">
        <f t="shared" ref="M162:M193" si="10">COUNTIF(Сорт_Рост,L162)</f>
        <v>7</v>
      </c>
      <c r="N162" s="2">
        <v>70</v>
      </c>
      <c r="O162">
        <f t="shared" ref="O162:O193" si="11">COUNTIF(Сорт_вес,N162)</f>
        <v>9</v>
      </c>
    </row>
    <row r="163" spans="1:15">
      <c r="A163" s="2">
        <v>162</v>
      </c>
      <c r="B163" s="2">
        <v>169</v>
      </c>
      <c r="C163" s="2">
        <v>55</v>
      </c>
      <c r="K163" s="2">
        <v>162</v>
      </c>
      <c r="L163" s="2">
        <v>175</v>
      </c>
      <c r="M163" s="2">
        <f t="shared" si="10"/>
        <v>7</v>
      </c>
      <c r="N163" s="2">
        <v>70</v>
      </c>
      <c r="O163">
        <f t="shared" si="11"/>
        <v>9</v>
      </c>
    </row>
    <row r="164" spans="1:15">
      <c r="A164" s="2">
        <v>163</v>
      </c>
      <c r="B164" s="2">
        <v>164</v>
      </c>
      <c r="C164" s="2">
        <v>70</v>
      </c>
      <c r="K164" s="2">
        <v>163</v>
      </c>
      <c r="L164" s="2">
        <v>175</v>
      </c>
      <c r="M164" s="2">
        <f t="shared" si="10"/>
        <v>7</v>
      </c>
      <c r="N164" s="2">
        <v>70</v>
      </c>
      <c r="O164">
        <f t="shared" si="11"/>
        <v>9</v>
      </c>
    </row>
    <row r="165" spans="1:15">
      <c r="A165" s="2">
        <v>164</v>
      </c>
      <c r="B165" s="2">
        <v>178</v>
      </c>
      <c r="C165" s="2">
        <v>80</v>
      </c>
      <c r="K165" s="2">
        <v>164</v>
      </c>
      <c r="L165" s="2">
        <v>175</v>
      </c>
      <c r="M165" s="2">
        <f t="shared" si="10"/>
        <v>7</v>
      </c>
      <c r="N165" s="2">
        <v>70</v>
      </c>
      <c r="O165">
        <f t="shared" si="11"/>
        <v>9</v>
      </c>
    </row>
    <row r="166" spans="1:15">
      <c r="A166" s="2">
        <v>165</v>
      </c>
      <c r="B166" s="2">
        <v>156</v>
      </c>
      <c r="C166" s="2">
        <v>53</v>
      </c>
      <c r="K166" s="2">
        <v>165</v>
      </c>
      <c r="L166" s="2">
        <v>176</v>
      </c>
      <c r="M166" s="2">
        <f t="shared" si="10"/>
        <v>8</v>
      </c>
      <c r="N166" s="2">
        <v>70</v>
      </c>
      <c r="O166">
        <f t="shared" si="11"/>
        <v>9</v>
      </c>
    </row>
    <row r="167" spans="1:15">
      <c r="A167" s="2">
        <v>166</v>
      </c>
      <c r="B167" s="2">
        <v>165</v>
      </c>
      <c r="C167" s="2">
        <v>59</v>
      </c>
      <c r="K167" s="2">
        <v>166</v>
      </c>
      <c r="L167" s="2">
        <v>176</v>
      </c>
      <c r="M167" s="2">
        <f t="shared" si="10"/>
        <v>8</v>
      </c>
      <c r="N167" s="2">
        <v>71</v>
      </c>
      <c r="O167">
        <f t="shared" si="11"/>
        <v>5</v>
      </c>
    </row>
    <row r="168" spans="1:15">
      <c r="A168" s="2">
        <v>167</v>
      </c>
      <c r="B168" s="2">
        <v>162</v>
      </c>
      <c r="C168" s="2">
        <v>58</v>
      </c>
      <c r="K168" s="2">
        <v>167</v>
      </c>
      <c r="L168" s="2">
        <v>176</v>
      </c>
      <c r="M168" s="2">
        <f t="shared" si="10"/>
        <v>8</v>
      </c>
      <c r="N168" s="2">
        <v>71</v>
      </c>
      <c r="O168">
        <f t="shared" si="11"/>
        <v>5</v>
      </c>
    </row>
    <row r="169" spans="1:15">
      <c r="A169" s="2">
        <v>168</v>
      </c>
      <c r="B169" s="2">
        <v>167</v>
      </c>
      <c r="C169" s="2">
        <v>64</v>
      </c>
      <c r="K169" s="2">
        <v>168</v>
      </c>
      <c r="L169" s="2">
        <v>176</v>
      </c>
      <c r="M169" s="2">
        <f t="shared" si="10"/>
        <v>8</v>
      </c>
      <c r="N169" s="2">
        <v>71</v>
      </c>
      <c r="O169">
        <f t="shared" si="11"/>
        <v>5</v>
      </c>
    </row>
    <row r="170" spans="1:15">
      <c r="A170" s="2">
        <v>169</v>
      </c>
      <c r="B170" s="2">
        <v>165</v>
      </c>
      <c r="C170" s="2">
        <v>68</v>
      </c>
      <c r="K170" s="2">
        <v>169</v>
      </c>
      <c r="L170" s="2">
        <v>176</v>
      </c>
      <c r="M170" s="2">
        <f t="shared" si="10"/>
        <v>8</v>
      </c>
      <c r="N170" s="2">
        <v>71</v>
      </c>
      <c r="O170">
        <f t="shared" si="11"/>
        <v>5</v>
      </c>
    </row>
    <row r="171" spans="1:15">
      <c r="A171" s="2">
        <v>170</v>
      </c>
      <c r="B171" s="2">
        <v>177</v>
      </c>
      <c r="C171" s="2">
        <v>70</v>
      </c>
      <c r="K171" s="2">
        <v>170</v>
      </c>
      <c r="L171" s="2">
        <v>176</v>
      </c>
      <c r="M171" s="2">
        <f t="shared" si="10"/>
        <v>8</v>
      </c>
      <c r="N171" s="2">
        <v>71</v>
      </c>
      <c r="O171">
        <f t="shared" si="11"/>
        <v>5</v>
      </c>
    </row>
    <row r="172" spans="1:15">
      <c r="A172" s="2">
        <v>171</v>
      </c>
      <c r="B172" s="2">
        <v>161</v>
      </c>
      <c r="C172" s="2">
        <v>61</v>
      </c>
      <c r="K172" s="2">
        <v>171</v>
      </c>
      <c r="L172" s="2">
        <v>176</v>
      </c>
      <c r="M172" s="2">
        <f t="shared" si="10"/>
        <v>8</v>
      </c>
      <c r="N172" s="2">
        <v>72</v>
      </c>
      <c r="O172">
        <f t="shared" si="11"/>
        <v>3</v>
      </c>
    </row>
    <row r="173" spans="1:15">
      <c r="A173" s="2">
        <v>172</v>
      </c>
      <c r="B173" s="2">
        <v>163</v>
      </c>
      <c r="C173" s="2">
        <v>58</v>
      </c>
      <c r="K173" s="2">
        <v>172</v>
      </c>
      <c r="L173" s="2">
        <v>176</v>
      </c>
      <c r="M173" s="2">
        <f t="shared" si="10"/>
        <v>8</v>
      </c>
      <c r="N173" s="2">
        <v>72</v>
      </c>
      <c r="O173">
        <f t="shared" si="11"/>
        <v>3</v>
      </c>
    </row>
    <row r="174" spans="1:15">
      <c r="A174" s="2">
        <v>173</v>
      </c>
      <c r="B174" s="2">
        <v>166</v>
      </c>
      <c r="C174" s="2">
        <v>63</v>
      </c>
      <c r="K174" s="2">
        <v>173</v>
      </c>
      <c r="L174" s="2">
        <v>177</v>
      </c>
      <c r="M174" s="2">
        <f t="shared" si="10"/>
        <v>6</v>
      </c>
      <c r="N174" s="2">
        <v>72</v>
      </c>
      <c r="O174">
        <f t="shared" si="11"/>
        <v>3</v>
      </c>
    </row>
    <row r="175" spans="1:15">
      <c r="A175" s="2">
        <v>174</v>
      </c>
      <c r="B175" s="2">
        <v>182</v>
      </c>
      <c r="C175" s="2">
        <v>76</v>
      </c>
      <c r="K175" s="2">
        <v>174</v>
      </c>
      <c r="L175" s="2">
        <v>177</v>
      </c>
      <c r="M175" s="2">
        <f t="shared" si="10"/>
        <v>6</v>
      </c>
      <c r="N175" s="2">
        <v>73</v>
      </c>
      <c r="O175">
        <f t="shared" si="11"/>
        <v>5</v>
      </c>
    </row>
    <row r="176" spans="1:15">
      <c r="A176" s="2">
        <v>175</v>
      </c>
      <c r="B176" s="2">
        <v>167</v>
      </c>
      <c r="C176" s="2">
        <v>64</v>
      </c>
      <c r="K176" s="2">
        <v>175</v>
      </c>
      <c r="L176" s="2">
        <v>177</v>
      </c>
      <c r="M176" s="2">
        <f t="shared" si="10"/>
        <v>6</v>
      </c>
      <c r="N176" s="2">
        <v>73</v>
      </c>
      <c r="O176">
        <f t="shared" si="11"/>
        <v>5</v>
      </c>
    </row>
    <row r="177" spans="1:15">
      <c r="A177" s="2">
        <v>176</v>
      </c>
      <c r="B177" s="2">
        <v>167</v>
      </c>
      <c r="C177" s="2">
        <v>57</v>
      </c>
      <c r="K177" s="2">
        <v>176</v>
      </c>
      <c r="L177" s="2">
        <v>177</v>
      </c>
      <c r="M177" s="2">
        <f t="shared" si="10"/>
        <v>6</v>
      </c>
      <c r="N177" s="2">
        <v>73</v>
      </c>
      <c r="O177">
        <f t="shared" si="11"/>
        <v>5</v>
      </c>
    </row>
    <row r="178" spans="1:15">
      <c r="A178" s="2">
        <v>177</v>
      </c>
      <c r="B178" s="2">
        <v>171</v>
      </c>
      <c r="C178" s="2">
        <v>65</v>
      </c>
      <c r="K178" s="2">
        <v>177</v>
      </c>
      <c r="L178" s="2">
        <v>177</v>
      </c>
      <c r="M178" s="2">
        <f t="shared" si="10"/>
        <v>6</v>
      </c>
      <c r="N178" s="2">
        <v>73</v>
      </c>
      <c r="O178">
        <f t="shared" si="11"/>
        <v>5</v>
      </c>
    </row>
    <row r="179" spans="1:15">
      <c r="A179" s="2">
        <v>178</v>
      </c>
      <c r="B179" s="2">
        <v>182</v>
      </c>
      <c r="C179" s="2">
        <v>66</v>
      </c>
      <c r="K179" s="2">
        <v>178</v>
      </c>
      <c r="L179" s="2">
        <v>177</v>
      </c>
      <c r="M179" s="2">
        <f t="shared" si="10"/>
        <v>6</v>
      </c>
      <c r="N179" s="2">
        <v>73</v>
      </c>
      <c r="O179">
        <f t="shared" si="11"/>
        <v>5</v>
      </c>
    </row>
    <row r="180" spans="1:15">
      <c r="A180" s="2">
        <v>179</v>
      </c>
      <c r="B180" s="2">
        <v>169</v>
      </c>
      <c r="C180" s="2">
        <v>58</v>
      </c>
      <c r="K180" s="2">
        <v>179</v>
      </c>
      <c r="L180" s="2">
        <v>178</v>
      </c>
      <c r="M180" s="2">
        <f t="shared" si="10"/>
        <v>9</v>
      </c>
      <c r="N180" s="2">
        <v>74</v>
      </c>
      <c r="O180">
        <f t="shared" si="11"/>
        <v>4</v>
      </c>
    </row>
    <row r="181" spans="1:15">
      <c r="A181" s="2">
        <v>180</v>
      </c>
      <c r="B181" s="2">
        <v>172</v>
      </c>
      <c r="C181" s="2">
        <v>64</v>
      </c>
      <c r="K181" s="2">
        <v>180</v>
      </c>
      <c r="L181" s="2">
        <v>178</v>
      </c>
      <c r="M181" s="2">
        <f t="shared" si="10"/>
        <v>9</v>
      </c>
      <c r="N181" s="2">
        <v>74</v>
      </c>
      <c r="O181">
        <f t="shared" si="11"/>
        <v>4</v>
      </c>
    </row>
    <row r="182" spans="1:15">
      <c r="A182" s="2">
        <v>181</v>
      </c>
      <c r="B182" s="2">
        <v>179</v>
      </c>
      <c r="C182" s="2">
        <v>69</v>
      </c>
      <c r="K182" s="2">
        <v>181</v>
      </c>
      <c r="L182" s="2">
        <v>178</v>
      </c>
      <c r="M182" s="2">
        <f t="shared" si="10"/>
        <v>9</v>
      </c>
      <c r="N182" s="2">
        <v>74</v>
      </c>
      <c r="O182">
        <f t="shared" si="11"/>
        <v>4</v>
      </c>
    </row>
    <row r="183" spans="1:15">
      <c r="A183" s="2">
        <v>182</v>
      </c>
      <c r="B183" s="2">
        <v>179</v>
      </c>
      <c r="C183" s="2">
        <v>63</v>
      </c>
      <c r="K183" s="2">
        <v>182</v>
      </c>
      <c r="L183" s="2">
        <v>178</v>
      </c>
      <c r="M183" s="2">
        <f t="shared" si="10"/>
        <v>9</v>
      </c>
      <c r="N183" s="2">
        <v>74</v>
      </c>
      <c r="O183">
        <f t="shared" si="11"/>
        <v>4</v>
      </c>
    </row>
    <row r="184" spans="1:15">
      <c r="A184" s="2">
        <v>183</v>
      </c>
      <c r="B184" s="2">
        <v>173</v>
      </c>
      <c r="C184" s="2">
        <v>68</v>
      </c>
      <c r="K184" s="2">
        <v>183</v>
      </c>
      <c r="L184" s="2">
        <v>178</v>
      </c>
      <c r="M184" s="2">
        <f t="shared" si="10"/>
        <v>9</v>
      </c>
      <c r="N184" s="2">
        <v>75</v>
      </c>
      <c r="O184">
        <f t="shared" si="11"/>
        <v>8</v>
      </c>
    </row>
    <row r="185" spans="1:15">
      <c r="A185" s="2">
        <v>184</v>
      </c>
      <c r="B185" s="2">
        <v>169</v>
      </c>
      <c r="C185" s="2">
        <v>70</v>
      </c>
      <c r="K185" s="2">
        <v>184</v>
      </c>
      <c r="L185" s="2">
        <v>178</v>
      </c>
      <c r="M185" s="2">
        <f t="shared" si="10"/>
        <v>9</v>
      </c>
      <c r="N185" s="2">
        <v>75</v>
      </c>
      <c r="O185">
        <f t="shared" si="11"/>
        <v>8</v>
      </c>
    </row>
    <row r="186" spans="1:15">
      <c r="A186" s="2">
        <v>185</v>
      </c>
      <c r="B186" s="2">
        <v>161</v>
      </c>
      <c r="C186" s="2">
        <v>57</v>
      </c>
      <c r="K186" s="2">
        <v>185</v>
      </c>
      <c r="L186" s="2">
        <v>178</v>
      </c>
      <c r="M186" s="2">
        <f t="shared" si="10"/>
        <v>9</v>
      </c>
      <c r="N186" s="2">
        <v>75</v>
      </c>
      <c r="O186">
        <f t="shared" si="11"/>
        <v>8</v>
      </c>
    </row>
    <row r="187" spans="1:15">
      <c r="A187" s="2">
        <v>186</v>
      </c>
      <c r="B187" s="2">
        <v>165</v>
      </c>
      <c r="C187" s="2">
        <v>61</v>
      </c>
      <c r="K187" s="2">
        <v>186</v>
      </c>
      <c r="L187" s="2">
        <v>178</v>
      </c>
      <c r="M187" s="2">
        <f t="shared" si="10"/>
        <v>9</v>
      </c>
      <c r="N187" s="2">
        <v>75</v>
      </c>
      <c r="O187">
        <f t="shared" si="11"/>
        <v>8</v>
      </c>
    </row>
    <row r="188" spans="1:15">
      <c r="A188" s="2">
        <v>187</v>
      </c>
      <c r="B188" s="2">
        <v>165</v>
      </c>
      <c r="C188" s="2">
        <v>63</v>
      </c>
      <c r="K188" s="2">
        <v>187</v>
      </c>
      <c r="L188" s="2">
        <v>178</v>
      </c>
      <c r="M188" s="2">
        <f t="shared" si="10"/>
        <v>9</v>
      </c>
      <c r="N188" s="2">
        <v>75</v>
      </c>
      <c r="O188">
        <f t="shared" si="11"/>
        <v>8</v>
      </c>
    </row>
    <row r="189" spans="1:15">
      <c r="A189" s="2">
        <v>188</v>
      </c>
      <c r="B189" s="2">
        <v>162</v>
      </c>
      <c r="C189" s="2">
        <v>60</v>
      </c>
      <c r="K189" s="2">
        <v>188</v>
      </c>
      <c r="L189" s="2">
        <v>179</v>
      </c>
      <c r="M189" s="2">
        <f t="shared" si="10"/>
        <v>4</v>
      </c>
      <c r="N189" s="2">
        <v>75</v>
      </c>
      <c r="O189">
        <f t="shared" si="11"/>
        <v>8</v>
      </c>
    </row>
    <row r="190" spans="1:15">
      <c r="A190" s="2">
        <v>189</v>
      </c>
      <c r="B190" s="2">
        <v>167</v>
      </c>
      <c r="C190" s="2">
        <v>66</v>
      </c>
      <c r="K190" s="2">
        <v>189</v>
      </c>
      <c r="L190" s="2">
        <v>179</v>
      </c>
      <c r="M190" s="2">
        <f t="shared" si="10"/>
        <v>4</v>
      </c>
      <c r="N190" s="2">
        <v>75</v>
      </c>
      <c r="O190">
        <f t="shared" si="11"/>
        <v>8</v>
      </c>
    </row>
    <row r="191" spans="1:15">
      <c r="A191" s="2">
        <v>190</v>
      </c>
      <c r="B191" s="2">
        <v>168</v>
      </c>
      <c r="C191" s="2">
        <v>67</v>
      </c>
      <c r="K191" s="2">
        <v>190</v>
      </c>
      <c r="L191" s="2">
        <v>179</v>
      </c>
      <c r="M191" s="2">
        <f t="shared" si="10"/>
        <v>4</v>
      </c>
      <c r="N191" s="2">
        <v>75</v>
      </c>
      <c r="O191">
        <f t="shared" si="11"/>
        <v>8</v>
      </c>
    </row>
    <row r="192" spans="1:15">
      <c r="A192" s="2">
        <v>191</v>
      </c>
      <c r="B192" s="2">
        <v>170</v>
      </c>
      <c r="C192" s="2">
        <v>67</v>
      </c>
      <c r="K192" s="2">
        <v>191</v>
      </c>
      <c r="L192" s="2">
        <v>179</v>
      </c>
      <c r="M192" s="2">
        <f t="shared" si="10"/>
        <v>4</v>
      </c>
      <c r="N192" s="2">
        <v>76</v>
      </c>
      <c r="O192">
        <f t="shared" si="11"/>
        <v>2</v>
      </c>
    </row>
    <row r="193" spans="1:15">
      <c r="A193" s="2">
        <v>192</v>
      </c>
      <c r="B193" s="2">
        <v>162</v>
      </c>
      <c r="C193" s="2">
        <v>64</v>
      </c>
      <c r="K193" s="2">
        <v>192</v>
      </c>
      <c r="L193" s="2">
        <v>180</v>
      </c>
      <c r="M193" s="2">
        <f t="shared" si="10"/>
        <v>1</v>
      </c>
      <c r="N193" s="2">
        <v>76</v>
      </c>
      <c r="O193">
        <f t="shared" si="11"/>
        <v>2</v>
      </c>
    </row>
    <row r="194" spans="1:15">
      <c r="A194" s="2">
        <v>193</v>
      </c>
      <c r="B194" s="2">
        <v>168</v>
      </c>
      <c r="C194" s="2">
        <v>66</v>
      </c>
      <c r="K194" s="2">
        <v>193</v>
      </c>
      <c r="L194" s="2">
        <v>181</v>
      </c>
      <c r="M194" s="2">
        <f t="shared" ref="M194:M225" si="12">COUNTIF(Сорт_Рост,L194)</f>
        <v>1</v>
      </c>
      <c r="N194" s="2">
        <v>77</v>
      </c>
      <c r="O194">
        <f t="shared" ref="O194:O225" si="13">COUNTIF(Сорт_вес,N194)</f>
        <v>1</v>
      </c>
    </row>
    <row r="195" spans="1:15">
      <c r="A195" s="2">
        <v>194</v>
      </c>
      <c r="B195" s="2">
        <v>163</v>
      </c>
      <c r="C195" s="2">
        <v>65</v>
      </c>
      <c r="K195" s="2">
        <v>194</v>
      </c>
      <c r="L195" s="2">
        <v>182</v>
      </c>
      <c r="M195" s="2">
        <f t="shared" si="12"/>
        <v>3</v>
      </c>
      <c r="N195" s="2">
        <v>78</v>
      </c>
      <c r="O195">
        <f t="shared" si="13"/>
        <v>4</v>
      </c>
    </row>
    <row r="196" spans="1:15">
      <c r="A196" s="2">
        <v>195</v>
      </c>
      <c r="B196" s="2">
        <v>175</v>
      </c>
      <c r="C196" s="2">
        <v>78</v>
      </c>
      <c r="K196" s="2">
        <v>195</v>
      </c>
      <c r="L196" s="2">
        <v>182</v>
      </c>
      <c r="M196" s="2">
        <f t="shared" si="12"/>
        <v>3</v>
      </c>
      <c r="N196" s="2">
        <v>78</v>
      </c>
      <c r="O196">
        <f t="shared" si="13"/>
        <v>4</v>
      </c>
    </row>
    <row r="197" spans="1:15">
      <c r="A197" s="2">
        <v>196</v>
      </c>
      <c r="B197" s="2">
        <v>163</v>
      </c>
      <c r="C197" s="2">
        <v>58</v>
      </c>
      <c r="K197" s="2">
        <v>196</v>
      </c>
      <c r="L197" s="2">
        <v>182</v>
      </c>
      <c r="M197" s="2">
        <f t="shared" si="12"/>
        <v>3</v>
      </c>
      <c r="N197" s="2">
        <v>78</v>
      </c>
      <c r="O197">
        <f t="shared" si="13"/>
        <v>4</v>
      </c>
    </row>
    <row r="198" spans="1:15">
      <c r="A198" s="2">
        <v>197</v>
      </c>
      <c r="B198" s="2">
        <v>166</v>
      </c>
      <c r="C198" s="2">
        <v>67</v>
      </c>
      <c r="K198" s="2">
        <v>197</v>
      </c>
      <c r="L198" s="2">
        <v>184</v>
      </c>
      <c r="M198" s="2">
        <f t="shared" si="12"/>
        <v>2</v>
      </c>
      <c r="N198" s="2">
        <v>78</v>
      </c>
      <c r="O198">
        <f t="shared" si="13"/>
        <v>4</v>
      </c>
    </row>
    <row r="199" spans="1:15">
      <c r="A199" s="2">
        <v>198</v>
      </c>
      <c r="B199" s="2">
        <v>166</v>
      </c>
      <c r="C199" s="2">
        <v>64</v>
      </c>
      <c r="K199" s="2">
        <v>198</v>
      </c>
      <c r="L199" s="2">
        <v>184</v>
      </c>
      <c r="M199" s="2">
        <f t="shared" si="12"/>
        <v>2</v>
      </c>
      <c r="N199" s="2">
        <v>80</v>
      </c>
      <c r="O199">
        <f t="shared" si="13"/>
        <v>2</v>
      </c>
    </row>
    <row r="200" spans="1:15">
      <c r="A200" s="2">
        <v>199</v>
      </c>
      <c r="B200" s="2">
        <v>173</v>
      </c>
      <c r="C200" s="2">
        <v>78</v>
      </c>
      <c r="K200" s="2">
        <v>199</v>
      </c>
      <c r="L200" s="2">
        <v>187</v>
      </c>
      <c r="M200" s="2">
        <f t="shared" si="12"/>
        <v>1</v>
      </c>
      <c r="N200" s="2">
        <v>80</v>
      </c>
      <c r="O200">
        <f t="shared" si="13"/>
        <v>2</v>
      </c>
    </row>
    <row r="201" spans="1:15">
      <c r="A201" s="2">
        <v>200</v>
      </c>
      <c r="B201" s="2">
        <v>166</v>
      </c>
      <c r="C201" s="2">
        <v>62</v>
      </c>
      <c r="K201" s="2">
        <v>200</v>
      </c>
      <c r="L201" s="2">
        <v>188</v>
      </c>
      <c r="M201" s="2">
        <f t="shared" si="12"/>
        <v>1</v>
      </c>
      <c r="N201" s="2">
        <v>84</v>
      </c>
      <c r="O201">
        <f t="shared" si="13"/>
        <v>1</v>
      </c>
    </row>
  </sheetData>
  <sortState xmlns:xlrd2="http://schemas.microsoft.com/office/spreadsheetml/2017/richdata2" ref="N2:N201">
    <sortCondition ref="N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70AF-8197-401A-A2D1-E292AE100B15}">
  <dimension ref="A1:K203"/>
  <sheetViews>
    <sheetView zoomScale="70" workbookViewId="0">
      <selection activeCell="G5" sqref="G5"/>
    </sheetView>
  </sheetViews>
  <sheetFormatPr defaultRowHeight="14.45"/>
  <sheetData>
    <row r="1" spans="1:11">
      <c r="A1" t="s">
        <v>9</v>
      </c>
      <c r="C1">
        <f>(B203-B4)/10</f>
        <v>3.2</v>
      </c>
      <c r="D1" t="s">
        <v>10</v>
      </c>
    </row>
    <row r="2" spans="1:1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>
      <c r="A3" s="1" t="s">
        <v>0</v>
      </c>
      <c r="B3" s="1" t="s">
        <v>1</v>
      </c>
      <c r="C3" s="1" t="s">
        <v>4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t="s">
        <v>12</v>
      </c>
    </row>
    <row r="4" spans="1:11">
      <c r="A4" s="2">
        <v>1</v>
      </c>
      <c r="B4" s="2">
        <v>156</v>
      </c>
      <c r="C4" s="2">
        <f t="shared" ref="C4:C35" si="0">COUNTIF(Сорт_Рост,B4)</f>
        <v>2</v>
      </c>
      <c r="D4">
        <f>156</f>
        <v>156</v>
      </c>
      <c r="E4">
        <f t="shared" ref="E4:E13" si="1">D5</f>
        <v>159</v>
      </c>
      <c r="F4" t="str">
        <f>TEXT(D4,"0")&amp;"–"&amp;TEXT(E4-1,"0")</f>
        <v>156–158</v>
      </c>
      <c r="G4">
        <f>COUNTIFS($B$4:$B$203, "&gt;="&amp;D4, $B$4:$B$203, "&lt;"&amp;E4)</f>
        <v>6</v>
      </c>
      <c r="H4">
        <f>D4+1</f>
        <v>157</v>
      </c>
      <c r="I4">
        <f>G4</f>
        <v>6</v>
      </c>
      <c r="J4">
        <f>I4/200</f>
        <v>0.03</v>
      </c>
      <c r="K4">
        <v>159</v>
      </c>
    </row>
    <row r="5" spans="1:11">
      <c r="A5" s="2">
        <v>2</v>
      </c>
      <c r="B5" s="2">
        <v>156</v>
      </c>
      <c r="C5" s="2">
        <f t="shared" si="0"/>
        <v>2</v>
      </c>
      <c r="D5">
        <f>D4+3</f>
        <v>159</v>
      </c>
      <c r="E5">
        <f t="shared" si="1"/>
        <v>162</v>
      </c>
      <c r="F5" t="str">
        <f t="shared" ref="F5:F14" si="2">TEXT(D5,"0")&amp;"–"&amp;TEXT(E5-1,"0")</f>
        <v>159–161</v>
      </c>
      <c r="G5">
        <f t="shared" ref="G5:G14" si="3">COUNTIFS($B$4:$B$203, "&gt;="&amp;D5, $B$4:$B$203, "&lt;"&amp;E5)</f>
        <v>13</v>
      </c>
      <c r="H5">
        <f t="shared" ref="H5:H14" si="4">D5+1</f>
        <v>160</v>
      </c>
      <c r="I5">
        <f>G5+I4</f>
        <v>19</v>
      </c>
      <c r="J5">
        <f t="shared" ref="J5:J14" si="5">I5/200</f>
        <v>9.5000000000000001E-2</v>
      </c>
      <c r="K5">
        <v>162</v>
      </c>
    </row>
    <row r="6" spans="1:11">
      <c r="A6" s="2">
        <v>3</v>
      </c>
      <c r="B6" s="2">
        <v>157</v>
      </c>
      <c r="C6" s="2">
        <f t="shared" si="0"/>
        <v>2</v>
      </c>
      <c r="D6">
        <f t="shared" ref="D6:D13" si="6">D5+3</f>
        <v>162</v>
      </c>
      <c r="E6">
        <f t="shared" si="1"/>
        <v>165</v>
      </c>
      <c r="F6" t="str">
        <f t="shared" si="2"/>
        <v>162–164</v>
      </c>
      <c r="G6">
        <f t="shared" si="3"/>
        <v>21</v>
      </c>
      <c r="H6">
        <f t="shared" si="4"/>
        <v>163</v>
      </c>
      <c r="I6">
        <f t="shared" ref="I6:I14" si="7">G6+I5</f>
        <v>40</v>
      </c>
      <c r="J6">
        <f t="shared" si="5"/>
        <v>0.2</v>
      </c>
      <c r="K6">
        <v>165</v>
      </c>
    </row>
    <row r="7" spans="1:11">
      <c r="A7" s="2">
        <v>4</v>
      </c>
      <c r="B7" s="2">
        <v>157</v>
      </c>
      <c r="C7" s="2">
        <f t="shared" si="0"/>
        <v>2</v>
      </c>
      <c r="D7">
        <f t="shared" si="6"/>
        <v>165</v>
      </c>
      <c r="E7">
        <f t="shared" si="1"/>
        <v>168</v>
      </c>
      <c r="F7" t="str">
        <f t="shared" si="2"/>
        <v>165–167</v>
      </c>
      <c r="G7">
        <f t="shared" si="3"/>
        <v>38</v>
      </c>
      <c r="H7">
        <f t="shared" si="4"/>
        <v>166</v>
      </c>
      <c r="I7">
        <f t="shared" si="7"/>
        <v>78</v>
      </c>
      <c r="J7">
        <f t="shared" si="5"/>
        <v>0.39</v>
      </c>
      <c r="K7">
        <v>168</v>
      </c>
    </row>
    <row r="8" spans="1:11">
      <c r="A8" s="2">
        <v>5</v>
      </c>
      <c r="B8" s="2">
        <v>158</v>
      </c>
      <c r="C8" s="2">
        <f t="shared" si="0"/>
        <v>2</v>
      </c>
      <c r="D8">
        <f t="shared" si="6"/>
        <v>168</v>
      </c>
      <c r="E8">
        <f t="shared" si="1"/>
        <v>171</v>
      </c>
      <c r="F8" t="str">
        <f t="shared" si="2"/>
        <v>168–170</v>
      </c>
      <c r="G8">
        <f t="shared" si="3"/>
        <v>39</v>
      </c>
      <c r="H8">
        <f t="shared" si="4"/>
        <v>169</v>
      </c>
      <c r="I8">
        <f t="shared" si="7"/>
        <v>117</v>
      </c>
      <c r="J8">
        <f t="shared" si="5"/>
        <v>0.58499999999999996</v>
      </c>
      <c r="K8">
        <v>171</v>
      </c>
    </row>
    <row r="9" spans="1:11">
      <c r="A9" s="2">
        <v>6</v>
      </c>
      <c r="B9" s="2">
        <v>158</v>
      </c>
      <c r="C9" s="2">
        <f t="shared" si="0"/>
        <v>2</v>
      </c>
      <c r="D9">
        <f t="shared" si="6"/>
        <v>171</v>
      </c>
      <c r="E9">
        <f t="shared" si="1"/>
        <v>174</v>
      </c>
      <c r="F9" t="str">
        <f t="shared" si="2"/>
        <v>171–173</v>
      </c>
      <c r="G9">
        <f t="shared" si="3"/>
        <v>31</v>
      </c>
      <c r="H9">
        <f t="shared" si="4"/>
        <v>172</v>
      </c>
      <c r="I9">
        <f t="shared" si="7"/>
        <v>148</v>
      </c>
      <c r="J9">
        <f t="shared" si="5"/>
        <v>0.74</v>
      </c>
      <c r="K9">
        <v>174</v>
      </c>
    </row>
    <row r="10" spans="1:11">
      <c r="A10" s="2">
        <v>7</v>
      </c>
      <c r="B10" s="2">
        <v>159</v>
      </c>
      <c r="C10" s="2">
        <f t="shared" si="0"/>
        <v>6</v>
      </c>
      <c r="D10">
        <f t="shared" si="6"/>
        <v>174</v>
      </c>
      <c r="E10">
        <f t="shared" si="1"/>
        <v>177</v>
      </c>
      <c r="F10" t="str">
        <f t="shared" si="2"/>
        <v>174–176</v>
      </c>
      <c r="G10">
        <f t="shared" si="3"/>
        <v>24</v>
      </c>
      <c r="H10">
        <f t="shared" si="4"/>
        <v>175</v>
      </c>
      <c r="I10">
        <f t="shared" si="7"/>
        <v>172</v>
      </c>
      <c r="J10">
        <f t="shared" si="5"/>
        <v>0.86</v>
      </c>
      <c r="K10">
        <v>177</v>
      </c>
    </row>
    <row r="11" spans="1:11">
      <c r="A11" s="2">
        <v>8</v>
      </c>
      <c r="B11" s="2">
        <v>159</v>
      </c>
      <c r="C11" s="2">
        <f t="shared" si="0"/>
        <v>6</v>
      </c>
      <c r="D11">
        <f t="shared" si="6"/>
        <v>177</v>
      </c>
      <c r="E11">
        <f t="shared" si="1"/>
        <v>180</v>
      </c>
      <c r="F11" t="str">
        <f t="shared" si="2"/>
        <v>177–179</v>
      </c>
      <c r="G11">
        <f t="shared" si="3"/>
        <v>19</v>
      </c>
      <c r="H11">
        <f t="shared" si="4"/>
        <v>178</v>
      </c>
      <c r="I11">
        <f t="shared" si="7"/>
        <v>191</v>
      </c>
      <c r="J11">
        <f t="shared" si="5"/>
        <v>0.95499999999999996</v>
      </c>
      <c r="K11">
        <v>180</v>
      </c>
    </row>
    <row r="12" spans="1:11">
      <c r="A12" s="2">
        <v>9</v>
      </c>
      <c r="B12" s="2">
        <v>159</v>
      </c>
      <c r="C12" s="2">
        <f t="shared" si="0"/>
        <v>6</v>
      </c>
      <c r="D12">
        <f t="shared" si="6"/>
        <v>180</v>
      </c>
      <c r="E12">
        <f t="shared" si="1"/>
        <v>183</v>
      </c>
      <c r="F12" t="str">
        <f t="shared" si="2"/>
        <v>180–182</v>
      </c>
      <c r="G12">
        <f t="shared" si="3"/>
        <v>5</v>
      </c>
      <c r="H12">
        <f t="shared" si="4"/>
        <v>181</v>
      </c>
      <c r="I12">
        <f t="shared" si="7"/>
        <v>196</v>
      </c>
      <c r="J12">
        <f t="shared" si="5"/>
        <v>0.98</v>
      </c>
      <c r="K12">
        <v>183</v>
      </c>
    </row>
    <row r="13" spans="1:11">
      <c r="A13" s="2">
        <v>10</v>
      </c>
      <c r="B13" s="2">
        <v>159</v>
      </c>
      <c r="C13" s="2">
        <f t="shared" si="0"/>
        <v>6</v>
      </c>
      <c r="D13">
        <f t="shared" si="6"/>
        <v>183</v>
      </c>
      <c r="E13">
        <f t="shared" si="1"/>
        <v>186</v>
      </c>
      <c r="F13" t="str">
        <f t="shared" si="2"/>
        <v>183–185</v>
      </c>
      <c r="G13">
        <f t="shared" si="3"/>
        <v>2</v>
      </c>
      <c r="H13">
        <f t="shared" si="4"/>
        <v>184</v>
      </c>
      <c r="I13">
        <f t="shared" si="7"/>
        <v>198</v>
      </c>
      <c r="J13">
        <f t="shared" si="5"/>
        <v>0.99</v>
      </c>
      <c r="K13">
        <v>186</v>
      </c>
    </row>
    <row r="14" spans="1:11">
      <c r="A14" s="2">
        <v>11</v>
      </c>
      <c r="B14" s="2">
        <v>159</v>
      </c>
      <c r="C14" s="2">
        <f t="shared" si="0"/>
        <v>6</v>
      </c>
      <c r="D14">
        <f>D13+3</f>
        <v>186</v>
      </c>
      <c r="E14">
        <v>189</v>
      </c>
      <c r="F14" t="str">
        <f t="shared" si="2"/>
        <v>186–188</v>
      </c>
      <c r="G14">
        <f t="shared" si="3"/>
        <v>2</v>
      </c>
      <c r="H14">
        <f t="shared" si="4"/>
        <v>187</v>
      </c>
      <c r="I14">
        <f t="shared" si="7"/>
        <v>200</v>
      </c>
      <c r="J14">
        <f t="shared" si="5"/>
        <v>1</v>
      </c>
      <c r="K14">
        <v>189</v>
      </c>
    </row>
    <row r="15" spans="1:11">
      <c r="A15" s="2">
        <v>12</v>
      </c>
      <c r="B15" s="2">
        <v>159</v>
      </c>
      <c r="C15" s="2">
        <f t="shared" si="0"/>
        <v>6</v>
      </c>
    </row>
    <row r="16" spans="1:11">
      <c r="A16" s="2">
        <v>13</v>
      </c>
      <c r="B16" s="2">
        <v>160</v>
      </c>
      <c r="C16" s="2">
        <f t="shared" si="0"/>
        <v>1</v>
      </c>
    </row>
    <row r="17" spans="1:3">
      <c r="A17" s="2">
        <v>14</v>
      </c>
      <c r="B17" s="2">
        <v>161</v>
      </c>
      <c r="C17" s="2">
        <f t="shared" si="0"/>
        <v>6</v>
      </c>
    </row>
    <row r="18" spans="1:3">
      <c r="A18" s="2">
        <v>15</v>
      </c>
      <c r="B18" s="2">
        <v>161</v>
      </c>
      <c r="C18" s="2">
        <f t="shared" si="0"/>
        <v>6</v>
      </c>
    </row>
    <row r="19" spans="1:3">
      <c r="A19" s="2">
        <v>16</v>
      </c>
      <c r="B19" s="2">
        <v>161</v>
      </c>
      <c r="C19" s="2">
        <f t="shared" si="0"/>
        <v>6</v>
      </c>
    </row>
    <row r="20" spans="1:3">
      <c r="A20" s="2">
        <v>17</v>
      </c>
      <c r="B20" s="2">
        <v>161</v>
      </c>
      <c r="C20" s="2">
        <f t="shared" si="0"/>
        <v>6</v>
      </c>
    </row>
    <row r="21" spans="1:3">
      <c r="A21" s="2">
        <v>18</v>
      </c>
      <c r="B21" s="2">
        <v>161</v>
      </c>
      <c r="C21" s="2">
        <f t="shared" si="0"/>
        <v>6</v>
      </c>
    </row>
    <row r="22" spans="1:3">
      <c r="A22" s="2">
        <v>19</v>
      </c>
      <c r="B22" s="2">
        <v>161</v>
      </c>
      <c r="C22" s="2">
        <f t="shared" si="0"/>
        <v>6</v>
      </c>
    </row>
    <row r="23" spans="1:3">
      <c r="A23" s="2">
        <v>20</v>
      </c>
      <c r="B23" s="2">
        <v>162</v>
      </c>
      <c r="C23" s="2">
        <f t="shared" si="0"/>
        <v>4</v>
      </c>
    </row>
    <row r="24" spans="1:3">
      <c r="A24" s="2">
        <v>21</v>
      </c>
      <c r="B24" s="2">
        <v>162</v>
      </c>
      <c r="C24" s="2">
        <f t="shared" si="0"/>
        <v>4</v>
      </c>
    </row>
    <row r="25" spans="1:3">
      <c r="A25" s="2">
        <v>22</v>
      </c>
      <c r="B25" s="2">
        <v>162</v>
      </c>
      <c r="C25" s="2">
        <f t="shared" si="0"/>
        <v>4</v>
      </c>
    </row>
    <row r="26" spans="1:3">
      <c r="A26" s="2">
        <v>23</v>
      </c>
      <c r="B26" s="2">
        <v>162</v>
      </c>
      <c r="C26" s="2">
        <f t="shared" si="0"/>
        <v>4</v>
      </c>
    </row>
    <row r="27" spans="1:3">
      <c r="A27" s="2">
        <v>24</v>
      </c>
      <c r="B27" s="2">
        <v>163</v>
      </c>
      <c r="C27" s="2">
        <f t="shared" si="0"/>
        <v>5</v>
      </c>
    </row>
    <row r="28" spans="1:3">
      <c r="A28" s="2">
        <v>25</v>
      </c>
      <c r="B28" s="2">
        <v>163</v>
      </c>
      <c r="C28" s="2">
        <f t="shared" si="0"/>
        <v>5</v>
      </c>
    </row>
    <row r="29" spans="1:3">
      <c r="A29" s="2">
        <v>26</v>
      </c>
      <c r="B29" s="2">
        <v>163</v>
      </c>
      <c r="C29" s="2">
        <f t="shared" si="0"/>
        <v>5</v>
      </c>
    </row>
    <row r="30" spans="1:3">
      <c r="A30" s="2">
        <v>27</v>
      </c>
      <c r="B30" s="2">
        <v>163</v>
      </c>
      <c r="C30" s="2">
        <f t="shared" si="0"/>
        <v>5</v>
      </c>
    </row>
    <row r="31" spans="1:3">
      <c r="A31" s="2">
        <v>28</v>
      </c>
      <c r="B31" s="2">
        <v>163</v>
      </c>
      <c r="C31" s="2">
        <f t="shared" si="0"/>
        <v>5</v>
      </c>
    </row>
    <row r="32" spans="1:3">
      <c r="A32" s="2">
        <v>29</v>
      </c>
      <c r="B32" s="2">
        <v>164</v>
      </c>
      <c r="C32" s="2">
        <f t="shared" si="0"/>
        <v>12</v>
      </c>
    </row>
    <row r="33" spans="1:3">
      <c r="A33" s="2">
        <v>30</v>
      </c>
      <c r="B33" s="2">
        <v>164</v>
      </c>
      <c r="C33" s="2">
        <f t="shared" si="0"/>
        <v>12</v>
      </c>
    </row>
    <row r="34" spans="1:3">
      <c r="A34" s="2">
        <v>31</v>
      </c>
      <c r="B34" s="2">
        <v>164</v>
      </c>
      <c r="C34" s="2">
        <f t="shared" si="0"/>
        <v>12</v>
      </c>
    </row>
    <row r="35" spans="1:3">
      <c r="A35" s="2">
        <v>32</v>
      </c>
      <c r="B35" s="2">
        <v>164</v>
      </c>
      <c r="C35" s="2">
        <f t="shared" si="0"/>
        <v>12</v>
      </c>
    </row>
    <row r="36" spans="1:3">
      <c r="A36" s="2">
        <v>33</v>
      </c>
      <c r="B36" s="2">
        <v>164</v>
      </c>
      <c r="C36" s="2">
        <f t="shared" ref="C36:C67" si="8">COUNTIF(Сорт_Рост,B36)</f>
        <v>12</v>
      </c>
    </row>
    <row r="37" spans="1:3">
      <c r="A37" s="2">
        <v>34</v>
      </c>
      <c r="B37" s="2">
        <v>164</v>
      </c>
      <c r="C37" s="2">
        <f t="shared" si="8"/>
        <v>12</v>
      </c>
    </row>
    <row r="38" spans="1:3">
      <c r="A38" s="2">
        <v>35</v>
      </c>
      <c r="B38" s="2">
        <v>164</v>
      </c>
      <c r="C38" s="2">
        <f t="shared" si="8"/>
        <v>12</v>
      </c>
    </row>
    <row r="39" spans="1:3">
      <c r="A39" s="2">
        <v>36</v>
      </c>
      <c r="B39" s="2">
        <v>164</v>
      </c>
      <c r="C39" s="2">
        <f t="shared" si="8"/>
        <v>12</v>
      </c>
    </row>
    <row r="40" spans="1:3">
      <c r="A40" s="2">
        <v>37</v>
      </c>
      <c r="B40" s="2">
        <v>164</v>
      </c>
      <c r="C40" s="2">
        <f t="shared" si="8"/>
        <v>12</v>
      </c>
    </row>
    <row r="41" spans="1:3">
      <c r="A41" s="2">
        <v>38</v>
      </c>
      <c r="B41" s="2">
        <v>164</v>
      </c>
      <c r="C41" s="2">
        <f t="shared" si="8"/>
        <v>12</v>
      </c>
    </row>
    <row r="42" spans="1:3">
      <c r="A42" s="2">
        <v>39</v>
      </c>
      <c r="B42" s="2">
        <v>164</v>
      </c>
      <c r="C42" s="2">
        <f t="shared" si="8"/>
        <v>12</v>
      </c>
    </row>
    <row r="43" spans="1:3">
      <c r="A43" s="2">
        <v>40</v>
      </c>
      <c r="B43" s="2">
        <v>164</v>
      </c>
      <c r="C43" s="2">
        <f t="shared" si="8"/>
        <v>12</v>
      </c>
    </row>
    <row r="44" spans="1:3">
      <c r="A44" s="2">
        <v>41</v>
      </c>
      <c r="B44" s="2">
        <v>165</v>
      </c>
      <c r="C44" s="2">
        <f t="shared" si="8"/>
        <v>14</v>
      </c>
    </row>
    <row r="45" spans="1:3">
      <c r="A45" s="2">
        <v>42</v>
      </c>
      <c r="B45" s="2">
        <v>165</v>
      </c>
      <c r="C45" s="2">
        <f t="shared" si="8"/>
        <v>14</v>
      </c>
    </row>
    <row r="46" spans="1:3">
      <c r="A46" s="2">
        <v>43</v>
      </c>
      <c r="B46" s="2">
        <v>165</v>
      </c>
      <c r="C46" s="2">
        <f t="shared" si="8"/>
        <v>14</v>
      </c>
    </row>
    <row r="47" spans="1:3">
      <c r="A47" s="2">
        <v>44</v>
      </c>
      <c r="B47" s="2">
        <v>165</v>
      </c>
      <c r="C47" s="2">
        <f t="shared" si="8"/>
        <v>14</v>
      </c>
    </row>
    <row r="48" spans="1:3">
      <c r="A48" s="2">
        <v>45</v>
      </c>
      <c r="B48" s="2">
        <v>165</v>
      </c>
      <c r="C48" s="2">
        <f t="shared" si="8"/>
        <v>14</v>
      </c>
    </row>
    <row r="49" spans="1:3">
      <c r="A49" s="2">
        <v>46</v>
      </c>
      <c r="B49" s="2">
        <v>165</v>
      </c>
      <c r="C49" s="2">
        <f t="shared" si="8"/>
        <v>14</v>
      </c>
    </row>
    <row r="50" spans="1:3">
      <c r="A50" s="2">
        <v>47</v>
      </c>
      <c r="B50" s="2">
        <v>165</v>
      </c>
      <c r="C50" s="2">
        <f t="shared" si="8"/>
        <v>14</v>
      </c>
    </row>
    <row r="51" spans="1:3">
      <c r="A51" s="2">
        <v>48</v>
      </c>
      <c r="B51" s="2">
        <v>165</v>
      </c>
      <c r="C51" s="2">
        <f t="shared" si="8"/>
        <v>14</v>
      </c>
    </row>
    <row r="52" spans="1:3">
      <c r="A52" s="2">
        <v>49</v>
      </c>
      <c r="B52" s="2">
        <v>165</v>
      </c>
      <c r="C52" s="2">
        <f t="shared" si="8"/>
        <v>14</v>
      </c>
    </row>
    <row r="53" spans="1:3">
      <c r="A53" s="2">
        <v>50</v>
      </c>
      <c r="B53" s="2">
        <v>165</v>
      </c>
      <c r="C53" s="2">
        <f t="shared" si="8"/>
        <v>14</v>
      </c>
    </row>
    <row r="54" spans="1:3">
      <c r="A54" s="2">
        <v>51</v>
      </c>
      <c r="B54" s="2">
        <v>165</v>
      </c>
      <c r="C54" s="2">
        <f t="shared" si="8"/>
        <v>14</v>
      </c>
    </row>
    <row r="55" spans="1:3">
      <c r="A55" s="2">
        <v>52</v>
      </c>
      <c r="B55" s="2">
        <v>165</v>
      </c>
      <c r="C55" s="2">
        <f t="shared" si="8"/>
        <v>14</v>
      </c>
    </row>
    <row r="56" spans="1:3">
      <c r="A56" s="2">
        <v>53</v>
      </c>
      <c r="B56" s="2">
        <v>165</v>
      </c>
      <c r="C56" s="2">
        <f t="shared" si="8"/>
        <v>14</v>
      </c>
    </row>
    <row r="57" spans="1:3">
      <c r="A57" s="2">
        <v>54</v>
      </c>
      <c r="B57" s="2">
        <v>165</v>
      </c>
      <c r="C57" s="2">
        <f t="shared" si="8"/>
        <v>14</v>
      </c>
    </row>
    <row r="58" spans="1:3">
      <c r="A58" s="2">
        <v>55</v>
      </c>
      <c r="B58" s="2">
        <v>166</v>
      </c>
      <c r="C58" s="2">
        <f t="shared" si="8"/>
        <v>10</v>
      </c>
    </row>
    <row r="59" spans="1:3">
      <c r="A59" s="2">
        <v>56</v>
      </c>
      <c r="B59" s="2">
        <v>166</v>
      </c>
      <c r="C59" s="2">
        <f t="shared" si="8"/>
        <v>10</v>
      </c>
    </row>
    <row r="60" spans="1:3">
      <c r="A60" s="2">
        <v>57</v>
      </c>
      <c r="B60" s="2">
        <v>166</v>
      </c>
      <c r="C60" s="2">
        <f t="shared" si="8"/>
        <v>10</v>
      </c>
    </row>
    <row r="61" spans="1:3">
      <c r="A61" s="2">
        <v>58</v>
      </c>
      <c r="B61" s="2">
        <v>166</v>
      </c>
      <c r="C61" s="2">
        <f t="shared" si="8"/>
        <v>10</v>
      </c>
    </row>
    <row r="62" spans="1:3">
      <c r="A62" s="2">
        <v>59</v>
      </c>
      <c r="B62" s="2">
        <v>166</v>
      </c>
      <c r="C62" s="2">
        <f t="shared" si="8"/>
        <v>10</v>
      </c>
    </row>
    <row r="63" spans="1:3">
      <c r="A63" s="2">
        <v>60</v>
      </c>
      <c r="B63" s="2">
        <v>166</v>
      </c>
      <c r="C63" s="2">
        <f t="shared" si="8"/>
        <v>10</v>
      </c>
    </row>
    <row r="64" spans="1:3">
      <c r="A64" s="2">
        <v>61</v>
      </c>
      <c r="B64" s="2">
        <v>166</v>
      </c>
      <c r="C64" s="2">
        <f t="shared" si="8"/>
        <v>10</v>
      </c>
    </row>
    <row r="65" spans="1:3">
      <c r="A65" s="2">
        <v>62</v>
      </c>
      <c r="B65" s="2">
        <v>166</v>
      </c>
      <c r="C65" s="2">
        <f t="shared" si="8"/>
        <v>10</v>
      </c>
    </row>
    <row r="66" spans="1:3">
      <c r="A66" s="2">
        <v>63</v>
      </c>
      <c r="B66" s="2">
        <v>166</v>
      </c>
      <c r="C66" s="2">
        <f t="shared" si="8"/>
        <v>10</v>
      </c>
    </row>
    <row r="67" spans="1:3">
      <c r="A67" s="2">
        <v>64</v>
      </c>
      <c r="B67" s="2">
        <v>166</v>
      </c>
      <c r="C67" s="2">
        <f t="shared" si="8"/>
        <v>10</v>
      </c>
    </row>
    <row r="68" spans="1:3">
      <c r="A68" s="2">
        <v>65</v>
      </c>
      <c r="B68" s="2">
        <v>167</v>
      </c>
      <c r="C68" s="2">
        <f t="shared" ref="C68:C99" si="9">COUNTIF(Сорт_Рост,B68)</f>
        <v>14</v>
      </c>
    </row>
    <row r="69" spans="1:3">
      <c r="A69" s="2">
        <v>66</v>
      </c>
      <c r="B69" s="2">
        <v>167</v>
      </c>
      <c r="C69" s="2">
        <f t="shared" si="9"/>
        <v>14</v>
      </c>
    </row>
    <row r="70" spans="1:3">
      <c r="A70" s="2">
        <v>67</v>
      </c>
      <c r="B70" s="2">
        <v>167</v>
      </c>
      <c r="C70" s="2">
        <f t="shared" si="9"/>
        <v>14</v>
      </c>
    </row>
    <row r="71" spans="1:3">
      <c r="A71" s="2">
        <v>68</v>
      </c>
      <c r="B71" s="2">
        <v>167</v>
      </c>
      <c r="C71" s="2">
        <f t="shared" si="9"/>
        <v>14</v>
      </c>
    </row>
    <row r="72" spans="1:3">
      <c r="A72" s="2">
        <v>69</v>
      </c>
      <c r="B72" s="2">
        <v>167</v>
      </c>
      <c r="C72" s="2">
        <f t="shared" si="9"/>
        <v>14</v>
      </c>
    </row>
    <row r="73" spans="1:3">
      <c r="A73" s="2">
        <v>70</v>
      </c>
      <c r="B73" s="2">
        <v>167</v>
      </c>
      <c r="C73" s="2">
        <f t="shared" si="9"/>
        <v>14</v>
      </c>
    </row>
    <row r="74" spans="1:3">
      <c r="A74" s="2">
        <v>71</v>
      </c>
      <c r="B74" s="2">
        <v>167</v>
      </c>
      <c r="C74" s="2">
        <f t="shared" si="9"/>
        <v>14</v>
      </c>
    </row>
    <row r="75" spans="1:3">
      <c r="A75" s="2">
        <v>72</v>
      </c>
      <c r="B75" s="2">
        <v>167</v>
      </c>
      <c r="C75" s="2">
        <f t="shared" si="9"/>
        <v>14</v>
      </c>
    </row>
    <row r="76" spans="1:3">
      <c r="A76" s="2">
        <v>73</v>
      </c>
      <c r="B76" s="2">
        <v>167</v>
      </c>
      <c r="C76" s="2">
        <f t="shared" si="9"/>
        <v>14</v>
      </c>
    </row>
    <row r="77" spans="1:3">
      <c r="A77" s="2">
        <v>74</v>
      </c>
      <c r="B77" s="2">
        <v>167</v>
      </c>
      <c r="C77" s="2">
        <f t="shared" si="9"/>
        <v>14</v>
      </c>
    </row>
    <row r="78" spans="1:3">
      <c r="A78" s="2">
        <v>75</v>
      </c>
      <c r="B78" s="2">
        <v>167</v>
      </c>
      <c r="C78" s="2">
        <f t="shared" si="9"/>
        <v>14</v>
      </c>
    </row>
    <row r="79" spans="1:3">
      <c r="A79" s="2">
        <v>76</v>
      </c>
      <c r="B79" s="2">
        <v>167</v>
      </c>
      <c r="C79" s="2">
        <f t="shared" si="9"/>
        <v>14</v>
      </c>
    </row>
    <row r="80" spans="1:3">
      <c r="A80" s="2">
        <v>77</v>
      </c>
      <c r="B80" s="2">
        <v>167</v>
      </c>
      <c r="C80" s="2">
        <f t="shared" si="9"/>
        <v>14</v>
      </c>
    </row>
    <row r="81" spans="1:3">
      <c r="A81" s="2">
        <v>78</v>
      </c>
      <c r="B81" s="2">
        <v>167</v>
      </c>
      <c r="C81" s="2">
        <f t="shared" si="9"/>
        <v>14</v>
      </c>
    </row>
    <row r="82" spans="1:3">
      <c r="A82" s="2">
        <v>79</v>
      </c>
      <c r="B82" s="2">
        <v>168</v>
      </c>
      <c r="C82" s="2">
        <f t="shared" si="9"/>
        <v>13</v>
      </c>
    </row>
    <row r="83" spans="1:3">
      <c r="A83" s="2">
        <v>80</v>
      </c>
      <c r="B83" s="2">
        <v>168</v>
      </c>
      <c r="C83" s="2">
        <f t="shared" si="9"/>
        <v>13</v>
      </c>
    </row>
    <row r="84" spans="1:3">
      <c r="A84" s="2">
        <v>81</v>
      </c>
      <c r="B84" s="2">
        <v>168</v>
      </c>
      <c r="C84" s="2">
        <f t="shared" si="9"/>
        <v>13</v>
      </c>
    </row>
    <row r="85" spans="1:3">
      <c r="A85" s="2">
        <v>82</v>
      </c>
      <c r="B85" s="2">
        <v>168</v>
      </c>
      <c r="C85" s="2">
        <f t="shared" si="9"/>
        <v>13</v>
      </c>
    </row>
    <row r="86" spans="1:3">
      <c r="A86" s="2">
        <v>83</v>
      </c>
      <c r="B86" s="2">
        <v>168</v>
      </c>
      <c r="C86" s="2">
        <f t="shared" si="9"/>
        <v>13</v>
      </c>
    </row>
    <row r="87" spans="1:3">
      <c r="A87" s="2">
        <v>84</v>
      </c>
      <c r="B87" s="2">
        <v>168</v>
      </c>
      <c r="C87" s="2">
        <f t="shared" si="9"/>
        <v>13</v>
      </c>
    </row>
    <row r="88" spans="1:3">
      <c r="A88" s="2">
        <v>85</v>
      </c>
      <c r="B88" s="2">
        <v>168</v>
      </c>
      <c r="C88" s="2">
        <f t="shared" si="9"/>
        <v>13</v>
      </c>
    </row>
    <row r="89" spans="1:3">
      <c r="A89" s="2">
        <v>86</v>
      </c>
      <c r="B89" s="2">
        <v>168</v>
      </c>
      <c r="C89" s="2">
        <f t="shared" si="9"/>
        <v>13</v>
      </c>
    </row>
    <row r="90" spans="1:3">
      <c r="A90" s="2">
        <v>87</v>
      </c>
      <c r="B90" s="2">
        <v>168</v>
      </c>
      <c r="C90" s="2">
        <f t="shared" si="9"/>
        <v>13</v>
      </c>
    </row>
    <row r="91" spans="1:3">
      <c r="A91" s="2">
        <v>88</v>
      </c>
      <c r="B91" s="2">
        <v>168</v>
      </c>
      <c r="C91" s="2">
        <f t="shared" si="9"/>
        <v>13</v>
      </c>
    </row>
    <row r="92" spans="1:3">
      <c r="A92" s="2">
        <v>89</v>
      </c>
      <c r="B92" s="2">
        <v>168</v>
      </c>
      <c r="C92" s="2">
        <f t="shared" si="9"/>
        <v>13</v>
      </c>
    </row>
    <row r="93" spans="1:3">
      <c r="A93" s="2">
        <v>90</v>
      </c>
      <c r="B93" s="2">
        <v>168</v>
      </c>
      <c r="C93" s="2">
        <f t="shared" si="9"/>
        <v>13</v>
      </c>
    </row>
    <row r="94" spans="1:3">
      <c r="A94" s="2">
        <v>91</v>
      </c>
      <c r="B94" s="2">
        <v>168</v>
      </c>
      <c r="C94" s="2">
        <f t="shared" si="9"/>
        <v>13</v>
      </c>
    </row>
    <row r="95" spans="1:3">
      <c r="A95" s="2">
        <v>92</v>
      </c>
      <c r="B95" s="2">
        <v>169</v>
      </c>
      <c r="C95" s="2">
        <f t="shared" si="9"/>
        <v>11</v>
      </c>
    </row>
    <row r="96" spans="1:3">
      <c r="A96" s="2">
        <v>93</v>
      </c>
      <c r="B96" s="2">
        <v>169</v>
      </c>
      <c r="C96" s="2">
        <f t="shared" si="9"/>
        <v>11</v>
      </c>
    </row>
    <row r="97" spans="1:3">
      <c r="A97" s="2">
        <v>94</v>
      </c>
      <c r="B97" s="2">
        <v>169</v>
      </c>
      <c r="C97" s="2">
        <f t="shared" si="9"/>
        <v>11</v>
      </c>
    </row>
    <row r="98" spans="1:3">
      <c r="A98" s="2">
        <v>95</v>
      </c>
      <c r="B98" s="2">
        <v>169</v>
      </c>
      <c r="C98" s="2">
        <f t="shared" si="9"/>
        <v>11</v>
      </c>
    </row>
    <row r="99" spans="1:3">
      <c r="A99" s="2">
        <v>96</v>
      </c>
      <c r="B99" s="2">
        <v>169</v>
      </c>
      <c r="C99" s="2">
        <f t="shared" si="9"/>
        <v>11</v>
      </c>
    </row>
    <row r="100" spans="1:3">
      <c r="A100" s="2">
        <v>97</v>
      </c>
      <c r="B100" s="2">
        <v>169</v>
      </c>
      <c r="C100" s="2">
        <f t="shared" ref="C100:C131" si="10">COUNTIF(Сорт_Рост,B100)</f>
        <v>11</v>
      </c>
    </row>
    <row r="101" spans="1:3">
      <c r="A101" s="2">
        <v>98</v>
      </c>
      <c r="B101" s="2">
        <v>169</v>
      </c>
      <c r="C101" s="2">
        <f t="shared" si="10"/>
        <v>11</v>
      </c>
    </row>
    <row r="102" spans="1:3">
      <c r="A102" s="2">
        <v>99</v>
      </c>
      <c r="B102" s="2">
        <v>169</v>
      </c>
      <c r="C102" s="2">
        <f t="shared" si="10"/>
        <v>11</v>
      </c>
    </row>
    <row r="103" spans="1:3">
      <c r="A103" s="2">
        <v>100</v>
      </c>
      <c r="B103" s="2">
        <v>169</v>
      </c>
      <c r="C103" s="2">
        <f t="shared" si="10"/>
        <v>11</v>
      </c>
    </row>
    <row r="104" spans="1:3">
      <c r="A104" s="2">
        <v>101</v>
      </c>
      <c r="B104" s="2">
        <v>169</v>
      </c>
      <c r="C104" s="2">
        <f t="shared" si="10"/>
        <v>11</v>
      </c>
    </row>
    <row r="105" spans="1:3">
      <c r="A105" s="2">
        <v>102</v>
      </c>
      <c r="B105" s="2">
        <v>169</v>
      </c>
      <c r="C105" s="2">
        <f t="shared" si="10"/>
        <v>11</v>
      </c>
    </row>
    <row r="106" spans="1:3">
      <c r="A106" s="2">
        <v>103</v>
      </c>
      <c r="B106" s="2">
        <v>170</v>
      </c>
      <c r="C106" s="2">
        <f t="shared" si="10"/>
        <v>15</v>
      </c>
    </row>
    <row r="107" spans="1:3">
      <c r="A107" s="2">
        <v>104</v>
      </c>
      <c r="B107" s="2">
        <v>170</v>
      </c>
      <c r="C107" s="2">
        <f t="shared" si="10"/>
        <v>15</v>
      </c>
    </row>
    <row r="108" spans="1:3">
      <c r="A108" s="2">
        <v>105</v>
      </c>
      <c r="B108" s="2">
        <v>170</v>
      </c>
      <c r="C108" s="2">
        <f t="shared" si="10"/>
        <v>15</v>
      </c>
    </row>
    <row r="109" spans="1:3">
      <c r="A109" s="2">
        <v>106</v>
      </c>
      <c r="B109" s="2">
        <v>170</v>
      </c>
      <c r="C109" s="2">
        <f t="shared" si="10"/>
        <v>15</v>
      </c>
    </row>
    <row r="110" spans="1:3">
      <c r="A110" s="2">
        <v>107</v>
      </c>
      <c r="B110" s="2">
        <v>170</v>
      </c>
      <c r="C110" s="2">
        <f t="shared" si="10"/>
        <v>15</v>
      </c>
    </row>
    <row r="111" spans="1:3">
      <c r="A111" s="2">
        <v>108</v>
      </c>
      <c r="B111" s="2">
        <v>170</v>
      </c>
      <c r="C111" s="2">
        <f t="shared" si="10"/>
        <v>15</v>
      </c>
    </row>
    <row r="112" spans="1:3">
      <c r="A112" s="2">
        <v>109</v>
      </c>
      <c r="B112" s="2">
        <v>170</v>
      </c>
      <c r="C112" s="2">
        <f t="shared" si="10"/>
        <v>15</v>
      </c>
    </row>
    <row r="113" spans="1:3">
      <c r="A113" s="2">
        <v>110</v>
      </c>
      <c r="B113" s="2">
        <v>170</v>
      </c>
      <c r="C113" s="2">
        <f t="shared" si="10"/>
        <v>15</v>
      </c>
    </row>
    <row r="114" spans="1:3">
      <c r="A114" s="2">
        <v>111</v>
      </c>
      <c r="B114" s="2">
        <v>170</v>
      </c>
      <c r="C114" s="2">
        <f t="shared" si="10"/>
        <v>15</v>
      </c>
    </row>
    <row r="115" spans="1:3">
      <c r="A115" s="2">
        <v>112</v>
      </c>
      <c r="B115" s="2">
        <v>170</v>
      </c>
      <c r="C115" s="2">
        <f t="shared" si="10"/>
        <v>15</v>
      </c>
    </row>
    <row r="116" spans="1:3">
      <c r="A116" s="2">
        <v>113</v>
      </c>
      <c r="B116" s="2">
        <v>170</v>
      </c>
      <c r="C116" s="2">
        <f t="shared" si="10"/>
        <v>15</v>
      </c>
    </row>
    <row r="117" spans="1:3">
      <c r="A117" s="2">
        <v>114</v>
      </c>
      <c r="B117" s="2">
        <v>170</v>
      </c>
      <c r="C117" s="2">
        <f t="shared" si="10"/>
        <v>15</v>
      </c>
    </row>
    <row r="118" spans="1:3">
      <c r="A118" s="2">
        <v>115</v>
      </c>
      <c r="B118" s="2">
        <v>170</v>
      </c>
      <c r="C118" s="2">
        <f t="shared" si="10"/>
        <v>15</v>
      </c>
    </row>
    <row r="119" spans="1:3">
      <c r="A119" s="2">
        <v>116</v>
      </c>
      <c r="B119" s="2">
        <v>170</v>
      </c>
      <c r="C119" s="2">
        <f t="shared" si="10"/>
        <v>15</v>
      </c>
    </row>
    <row r="120" spans="1:3">
      <c r="A120" s="2">
        <v>117</v>
      </c>
      <c r="B120" s="2">
        <v>170</v>
      </c>
      <c r="C120" s="2">
        <f t="shared" si="10"/>
        <v>15</v>
      </c>
    </row>
    <row r="121" spans="1:3">
      <c r="A121" s="2">
        <v>118</v>
      </c>
      <c r="B121" s="2">
        <v>171</v>
      </c>
      <c r="C121" s="2">
        <f t="shared" si="10"/>
        <v>10</v>
      </c>
    </row>
    <row r="122" spans="1:3">
      <c r="A122" s="2">
        <v>119</v>
      </c>
      <c r="B122" s="2">
        <v>171</v>
      </c>
      <c r="C122" s="2">
        <f t="shared" si="10"/>
        <v>10</v>
      </c>
    </row>
    <row r="123" spans="1:3">
      <c r="A123" s="2">
        <v>120</v>
      </c>
      <c r="B123" s="2">
        <v>171</v>
      </c>
      <c r="C123" s="2">
        <f t="shared" si="10"/>
        <v>10</v>
      </c>
    </row>
    <row r="124" spans="1:3">
      <c r="A124" s="2">
        <v>121</v>
      </c>
      <c r="B124" s="2">
        <v>171</v>
      </c>
      <c r="C124" s="2">
        <f t="shared" si="10"/>
        <v>10</v>
      </c>
    </row>
    <row r="125" spans="1:3">
      <c r="A125" s="2">
        <v>122</v>
      </c>
      <c r="B125" s="2">
        <v>171</v>
      </c>
      <c r="C125" s="2">
        <f t="shared" si="10"/>
        <v>10</v>
      </c>
    </row>
    <row r="126" spans="1:3">
      <c r="A126" s="2">
        <v>123</v>
      </c>
      <c r="B126" s="2">
        <v>171</v>
      </c>
      <c r="C126" s="2">
        <f t="shared" si="10"/>
        <v>10</v>
      </c>
    </row>
    <row r="127" spans="1:3">
      <c r="A127" s="2">
        <v>124</v>
      </c>
      <c r="B127" s="2">
        <v>171</v>
      </c>
      <c r="C127" s="2">
        <f t="shared" si="10"/>
        <v>10</v>
      </c>
    </row>
    <row r="128" spans="1:3">
      <c r="A128" s="2">
        <v>125</v>
      </c>
      <c r="B128" s="2">
        <v>171</v>
      </c>
      <c r="C128" s="2">
        <f t="shared" si="10"/>
        <v>10</v>
      </c>
    </row>
    <row r="129" spans="1:3">
      <c r="A129" s="2">
        <v>126</v>
      </c>
      <c r="B129" s="2">
        <v>171</v>
      </c>
      <c r="C129" s="2">
        <f t="shared" si="10"/>
        <v>10</v>
      </c>
    </row>
    <row r="130" spans="1:3">
      <c r="A130" s="2">
        <v>127</v>
      </c>
      <c r="B130" s="2">
        <v>171</v>
      </c>
      <c r="C130" s="2">
        <f t="shared" si="10"/>
        <v>10</v>
      </c>
    </row>
    <row r="131" spans="1:3">
      <c r="A131" s="2">
        <v>128</v>
      </c>
      <c r="B131" s="2">
        <v>172</v>
      </c>
      <c r="C131" s="2">
        <f t="shared" si="10"/>
        <v>7</v>
      </c>
    </row>
    <row r="132" spans="1:3">
      <c r="A132" s="2">
        <v>129</v>
      </c>
      <c r="B132" s="2">
        <v>172</v>
      </c>
      <c r="C132" s="2">
        <f t="shared" ref="C132:C163" si="11">COUNTIF(Сорт_Рост,B132)</f>
        <v>7</v>
      </c>
    </row>
    <row r="133" spans="1:3">
      <c r="A133" s="2">
        <v>130</v>
      </c>
      <c r="B133" s="2">
        <v>172</v>
      </c>
      <c r="C133" s="2">
        <f t="shared" si="11"/>
        <v>7</v>
      </c>
    </row>
    <row r="134" spans="1:3">
      <c r="A134" s="2">
        <v>131</v>
      </c>
      <c r="B134" s="2">
        <v>172</v>
      </c>
      <c r="C134" s="2">
        <f t="shared" si="11"/>
        <v>7</v>
      </c>
    </row>
    <row r="135" spans="1:3">
      <c r="A135" s="2">
        <v>132</v>
      </c>
      <c r="B135" s="2">
        <v>172</v>
      </c>
      <c r="C135" s="2">
        <f t="shared" si="11"/>
        <v>7</v>
      </c>
    </row>
    <row r="136" spans="1:3">
      <c r="A136" s="2">
        <v>133</v>
      </c>
      <c r="B136" s="2">
        <v>172</v>
      </c>
      <c r="C136" s="2">
        <f t="shared" si="11"/>
        <v>7</v>
      </c>
    </row>
    <row r="137" spans="1:3">
      <c r="A137" s="2">
        <v>134</v>
      </c>
      <c r="B137" s="2">
        <v>172</v>
      </c>
      <c r="C137" s="2">
        <f t="shared" si="11"/>
        <v>7</v>
      </c>
    </row>
    <row r="138" spans="1:3">
      <c r="A138" s="2">
        <v>135</v>
      </c>
      <c r="B138" s="2">
        <v>173</v>
      </c>
      <c r="C138" s="2">
        <f t="shared" si="11"/>
        <v>14</v>
      </c>
    </row>
    <row r="139" spans="1:3">
      <c r="A139" s="2">
        <v>136</v>
      </c>
      <c r="B139" s="2">
        <v>173</v>
      </c>
      <c r="C139" s="2">
        <f t="shared" si="11"/>
        <v>14</v>
      </c>
    </row>
    <row r="140" spans="1:3">
      <c r="A140" s="2">
        <v>137</v>
      </c>
      <c r="B140" s="2">
        <v>173</v>
      </c>
      <c r="C140" s="2">
        <f t="shared" si="11"/>
        <v>14</v>
      </c>
    </row>
    <row r="141" spans="1:3">
      <c r="A141" s="2">
        <v>138</v>
      </c>
      <c r="B141" s="2">
        <v>173</v>
      </c>
      <c r="C141" s="2">
        <f t="shared" si="11"/>
        <v>14</v>
      </c>
    </row>
    <row r="142" spans="1:3">
      <c r="A142" s="2">
        <v>139</v>
      </c>
      <c r="B142" s="2">
        <v>173</v>
      </c>
      <c r="C142" s="2">
        <f t="shared" si="11"/>
        <v>14</v>
      </c>
    </row>
    <row r="143" spans="1:3">
      <c r="A143" s="2">
        <v>140</v>
      </c>
      <c r="B143" s="2">
        <v>173</v>
      </c>
      <c r="C143" s="2">
        <f t="shared" si="11"/>
        <v>14</v>
      </c>
    </row>
    <row r="144" spans="1:3">
      <c r="A144" s="2">
        <v>141</v>
      </c>
      <c r="B144" s="2">
        <v>173</v>
      </c>
      <c r="C144" s="2">
        <f t="shared" si="11"/>
        <v>14</v>
      </c>
    </row>
    <row r="145" spans="1:3">
      <c r="A145" s="2">
        <v>142</v>
      </c>
      <c r="B145" s="2">
        <v>173</v>
      </c>
      <c r="C145" s="2">
        <f t="shared" si="11"/>
        <v>14</v>
      </c>
    </row>
    <row r="146" spans="1:3">
      <c r="A146" s="2">
        <v>143</v>
      </c>
      <c r="B146" s="2">
        <v>173</v>
      </c>
      <c r="C146" s="2">
        <f t="shared" si="11"/>
        <v>14</v>
      </c>
    </row>
    <row r="147" spans="1:3">
      <c r="A147" s="2">
        <v>144</v>
      </c>
      <c r="B147" s="2">
        <v>173</v>
      </c>
      <c r="C147" s="2">
        <f t="shared" si="11"/>
        <v>14</v>
      </c>
    </row>
    <row r="148" spans="1:3">
      <c r="A148" s="2">
        <v>145</v>
      </c>
      <c r="B148" s="2">
        <v>173</v>
      </c>
      <c r="C148" s="2">
        <f t="shared" si="11"/>
        <v>14</v>
      </c>
    </row>
    <row r="149" spans="1:3">
      <c r="A149" s="2">
        <v>146</v>
      </c>
      <c r="B149" s="2">
        <v>173</v>
      </c>
      <c r="C149" s="2">
        <f t="shared" si="11"/>
        <v>14</v>
      </c>
    </row>
    <row r="150" spans="1:3">
      <c r="A150" s="2">
        <v>147</v>
      </c>
      <c r="B150" s="2">
        <v>173</v>
      </c>
      <c r="C150" s="2">
        <f t="shared" si="11"/>
        <v>14</v>
      </c>
    </row>
    <row r="151" spans="1:3">
      <c r="A151" s="2">
        <v>148</v>
      </c>
      <c r="B151" s="2">
        <v>173</v>
      </c>
      <c r="C151" s="2">
        <f t="shared" si="11"/>
        <v>14</v>
      </c>
    </row>
    <row r="152" spans="1:3">
      <c r="A152" s="2">
        <v>149</v>
      </c>
      <c r="B152" s="2">
        <v>174</v>
      </c>
      <c r="C152" s="2">
        <f t="shared" si="11"/>
        <v>9</v>
      </c>
    </row>
    <row r="153" spans="1:3">
      <c r="A153" s="2">
        <v>150</v>
      </c>
      <c r="B153" s="2">
        <v>174</v>
      </c>
      <c r="C153" s="2">
        <f t="shared" si="11"/>
        <v>9</v>
      </c>
    </row>
    <row r="154" spans="1:3">
      <c r="A154" s="2">
        <v>151</v>
      </c>
      <c r="B154" s="2">
        <v>174</v>
      </c>
      <c r="C154" s="2">
        <f t="shared" si="11"/>
        <v>9</v>
      </c>
    </row>
    <row r="155" spans="1:3">
      <c r="A155" s="2">
        <v>152</v>
      </c>
      <c r="B155" s="2">
        <v>174</v>
      </c>
      <c r="C155" s="2">
        <f t="shared" si="11"/>
        <v>9</v>
      </c>
    </row>
    <row r="156" spans="1:3">
      <c r="A156" s="2">
        <v>153</v>
      </c>
      <c r="B156" s="2">
        <v>174</v>
      </c>
      <c r="C156" s="2">
        <f t="shared" si="11"/>
        <v>9</v>
      </c>
    </row>
    <row r="157" spans="1:3">
      <c r="A157" s="2">
        <v>154</v>
      </c>
      <c r="B157" s="2">
        <v>174</v>
      </c>
      <c r="C157" s="2">
        <f t="shared" si="11"/>
        <v>9</v>
      </c>
    </row>
    <row r="158" spans="1:3">
      <c r="A158" s="2">
        <v>155</v>
      </c>
      <c r="B158" s="2">
        <v>174</v>
      </c>
      <c r="C158" s="2">
        <f t="shared" si="11"/>
        <v>9</v>
      </c>
    </row>
    <row r="159" spans="1:3">
      <c r="A159" s="2">
        <v>156</v>
      </c>
      <c r="B159" s="2">
        <v>174</v>
      </c>
      <c r="C159" s="2">
        <f t="shared" si="11"/>
        <v>9</v>
      </c>
    </row>
    <row r="160" spans="1:3">
      <c r="A160" s="2">
        <v>157</v>
      </c>
      <c r="B160" s="2">
        <v>174</v>
      </c>
      <c r="C160" s="2">
        <f t="shared" si="11"/>
        <v>9</v>
      </c>
    </row>
    <row r="161" spans="1:3">
      <c r="A161" s="2">
        <v>158</v>
      </c>
      <c r="B161" s="2">
        <v>175</v>
      </c>
      <c r="C161" s="2">
        <f t="shared" si="11"/>
        <v>7</v>
      </c>
    </row>
    <row r="162" spans="1:3">
      <c r="A162" s="2">
        <v>159</v>
      </c>
      <c r="B162" s="2">
        <v>175</v>
      </c>
      <c r="C162" s="2">
        <f t="shared" si="11"/>
        <v>7</v>
      </c>
    </row>
    <row r="163" spans="1:3">
      <c r="A163" s="2">
        <v>160</v>
      </c>
      <c r="B163" s="2">
        <v>175</v>
      </c>
      <c r="C163" s="2">
        <f t="shared" si="11"/>
        <v>7</v>
      </c>
    </row>
    <row r="164" spans="1:3">
      <c r="A164" s="2">
        <v>161</v>
      </c>
      <c r="B164" s="2">
        <v>175</v>
      </c>
      <c r="C164" s="2">
        <f t="shared" ref="C164:C195" si="12">COUNTIF(Сорт_Рост,B164)</f>
        <v>7</v>
      </c>
    </row>
    <row r="165" spans="1:3">
      <c r="A165" s="2">
        <v>162</v>
      </c>
      <c r="B165" s="2">
        <v>175</v>
      </c>
      <c r="C165" s="2">
        <f t="shared" si="12"/>
        <v>7</v>
      </c>
    </row>
    <row r="166" spans="1:3">
      <c r="A166" s="2">
        <v>163</v>
      </c>
      <c r="B166" s="2">
        <v>175</v>
      </c>
      <c r="C166" s="2">
        <f t="shared" si="12"/>
        <v>7</v>
      </c>
    </row>
    <row r="167" spans="1:3">
      <c r="A167" s="2">
        <v>164</v>
      </c>
      <c r="B167" s="2">
        <v>175</v>
      </c>
      <c r="C167" s="2">
        <f t="shared" si="12"/>
        <v>7</v>
      </c>
    </row>
    <row r="168" spans="1:3">
      <c r="A168" s="2">
        <v>165</v>
      </c>
      <c r="B168" s="2">
        <v>176</v>
      </c>
      <c r="C168" s="2">
        <f t="shared" si="12"/>
        <v>8</v>
      </c>
    </row>
    <row r="169" spans="1:3">
      <c r="A169" s="2">
        <v>166</v>
      </c>
      <c r="B169" s="2">
        <v>176</v>
      </c>
      <c r="C169" s="2">
        <f t="shared" si="12"/>
        <v>8</v>
      </c>
    </row>
    <row r="170" spans="1:3">
      <c r="A170" s="2">
        <v>167</v>
      </c>
      <c r="B170" s="2">
        <v>176</v>
      </c>
      <c r="C170" s="2">
        <f t="shared" si="12"/>
        <v>8</v>
      </c>
    </row>
    <row r="171" spans="1:3">
      <c r="A171" s="2">
        <v>168</v>
      </c>
      <c r="B171" s="2">
        <v>176</v>
      </c>
      <c r="C171" s="2">
        <f t="shared" si="12"/>
        <v>8</v>
      </c>
    </row>
    <row r="172" spans="1:3">
      <c r="A172" s="2">
        <v>169</v>
      </c>
      <c r="B172" s="2">
        <v>176</v>
      </c>
      <c r="C172" s="2">
        <f t="shared" si="12"/>
        <v>8</v>
      </c>
    </row>
    <row r="173" spans="1:3">
      <c r="A173" s="2">
        <v>170</v>
      </c>
      <c r="B173" s="2">
        <v>176</v>
      </c>
      <c r="C173" s="2">
        <f t="shared" si="12"/>
        <v>8</v>
      </c>
    </row>
    <row r="174" spans="1:3">
      <c r="A174" s="2">
        <v>171</v>
      </c>
      <c r="B174" s="2">
        <v>176</v>
      </c>
      <c r="C174" s="2">
        <f t="shared" si="12"/>
        <v>8</v>
      </c>
    </row>
    <row r="175" spans="1:3">
      <c r="A175" s="2">
        <v>172</v>
      </c>
      <c r="B175" s="2">
        <v>176</v>
      </c>
      <c r="C175" s="2">
        <f t="shared" si="12"/>
        <v>8</v>
      </c>
    </row>
    <row r="176" spans="1:3">
      <c r="A176" s="2">
        <v>173</v>
      </c>
      <c r="B176" s="2">
        <v>177</v>
      </c>
      <c r="C176" s="2">
        <f t="shared" si="12"/>
        <v>6</v>
      </c>
    </row>
    <row r="177" spans="1:3">
      <c r="A177" s="2">
        <v>174</v>
      </c>
      <c r="B177" s="2">
        <v>177</v>
      </c>
      <c r="C177" s="2">
        <f t="shared" si="12"/>
        <v>6</v>
      </c>
    </row>
    <row r="178" spans="1:3">
      <c r="A178" s="2">
        <v>175</v>
      </c>
      <c r="B178" s="2">
        <v>177</v>
      </c>
      <c r="C178" s="2">
        <f t="shared" si="12"/>
        <v>6</v>
      </c>
    </row>
    <row r="179" spans="1:3">
      <c r="A179" s="2">
        <v>176</v>
      </c>
      <c r="B179" s="2">
        <v>177</v>
      </c>
      <c r="C179" s="2">
        <f t="shared" si="12"/>
        <v>6</v>
      </c>
    </row>
    <row r="180" spans="1:3">
      <c r="A180" s="2">
        <v>177</v>
      </c>
      <c r="B180" s="2">
        <v>177</v>
      </c>
      <c r="C180" s="2">
        <f t="shared" si="12"/>
        <v>6</v>
      </c>
    </row>
    <row r="181" spans="1:3">
      <c r="A181" s="2">
        <v>178</v>
      </c>
      <c r="B181" s="2">
        <v>177</v>
      </c>
      <c r="C181" s="2">
        <f t="shared" si="12"/>
        <v>6</v>
      </c>
    </row>
    <row r="182" spans="1:3">
      <c r="A182" s="2">
        <v>179</v>
      </c>
      <c r="B182" s="2">
        <v>178</v>
      </c>
      <c r="C182" s="2">
        <f t="shared" si="12"/>
        <v>9</v>
      </c>
    </row>
    <row r="183" spans="1:3">
      <c r="A183" s="2">
        <v>180</v>
      </c>
      <c r="B183" s="2">
        <v>178</v>
      </c>
      <c r="C183" s="2">
        <f t="shared" si="12"/>
        <v>9</v>
      </c>
    </row>
    <row r="184" spans="1:3">
      <c r="A184" s="2">
        <v>181</v>
      </c>
      <c r="B184" s="2">
        <v>178</v>
      </c>
      <c r="C184" s="2">
        <f t="shared" si="12"/>
        <v>9</v>
      </c>
    </row>
    <row r="185" spans="1:3">
      <c r="A185" s="2">
        <v>182</v>
      </c>
      <c r="B185" s="2">
        <v>178</v>
      </c>
      <c r="C185" s="2">
        <f t="shared" si="12"/>
        <v>9</v>
      </c>
    </row>
    <row r="186" spans="1:3">
      <c r="A186" s="2">
        <v>183</v>
      </c>
      <c r="B186" s="2">
        <v>178</v>
      </c>
      <c r="C186" s="2">
        <f t="shared" si="12"/>
        <v>9</v>
      </c>
    </row>
    <row r="187" spans="1:3">
      <c r="A187" s="2">
        <v>184</v>
      </c>
      <c r="B187" s="2">
        <v>178</v>
      </c>
      <c r="C187" s="2">
        <f t="shared" si="12"/>
        <v>9</v>
      </c>
    </row>
    <row r="188" spans="1:3">
      <c r="A188" s="2">
        <v>185</v>
      </c>
      <c r="B188" s="2">
        <v>178</v>
      </c>
      <c r="C188" s="2">
        <f t="shared" si="12"/>
        <v>9</v>
      </c>
    </row>
    <row r="189" spans="1:3">
      <c r="A189" s="2">
        <v>186</v>
      </c>
      <c r="B189" s="2">
        <v>178</v>
      </c>
      <c r="C189" s="2">
        <f t="shared" si="12"/>
        <v>9</v>
      </c>
    </row>
    <row r="190" spans="1:3">
      <c r="A190" s="2">
        <v>187</v>
      </c>
      <c r="B190" s="2">
        <v>178</v>
      </c>
      <c r="C190" s="2">
        <f t="shared" si="12"/>
        <v>9</v>
      </c>
    </row>
    <row r="191" spans="1:3">
      <c r="A191" s="2">
        <v>188</v>
      </c>
      <c r="B191" s="2">
        <v>179</v>
      </c>
      <c r="C191" s="2">
        <f t="shared" si="12"/>
        <v>4</v>
      </c>
    </row>
    <row r="192" spans="1:3">
      <c r="A192" s="2">
        <v>189</v>
      </c>
      <c r="B192" s="2">
        <v>179</v>
      </c>
      <c r="C192" s="2">
        <f t="shared" si="12"/>
        <v>4</v>
      </c>
    </row>
    <row r="193" spans="1:3">
      <c r="A193" s="2">
        <v>190</v>
      </c>
      <c r="B193" s="2">
        <v>179</v>
      </c>
      <c r="C193" s="2">
        <f t="shared" si="12"/>
        <v>4</v>
      </c>
    </row>
    <row r="194" spans="1:3">
      <c r="A194" s="2">
        <v>191</v>
      </c>
      <c r="B194" s="2">
        <v>179</v>
      </c>
      <c r="C194" s="2">
        <f t="shared" si="12"/>
        <v>4</v>
      </c>
    </row>
    <row r="195" spans="1:3">
      <c r="A195" s="2">
        <v>192</v>
      </c>
      <c r="B195" s="2">
        <v>180</v>
      </c>
      <c r="C195" s="2">
        <f t="shared" si="12"/>
        <v>1</v>
      </c>
    </row>
    <row r="196" spans="1:3">
      <c r="A196" s="2">
        <v>193</v>
      </c>
      <c r="B196" s="2">
        <v>181</v>
      </c>
      <c r="C196" s="2">
        <f t="shared" ref="C196:C227" si="13">COUNTIF(Сорт_Рост,B196)</f>
        <v>1</v>
      </c>
    </row>
    <row r="197" spans="1:3">
      <c r="A197" s="2">
        <v>194</v>
      </c>
      <c r="B197" s="2">
        <v>182</v>
      </c>
      <c r="C197" s="2">
        <f t="shared" si="13"/>
        <v>3</v>
      </c>
    </row>
    <row r="198" spans="1:3">
      <c r="A198" s="2">
        <v>195</v>
      </c>
      <c r="B198" s="2">
        <v>182</v>
      </c>
      <c r="C198" s="2">
        <f t="shared" si="13"/>
        <v>3</v>
      </c>
    </row>
    <row r="199" spans="1:3">
      <c r="A199" s="2">
        <v>196</v>
      </c>
      <c r="B199" s="2">
        <v>182</v>
      </c>
      <c r="C199" s="2">
        <f t="shared" si="13"/>
        <v>3</v>
      </c>
    </row>
    <row r="200" spans="1:3">
      <c r="A200" s="2">
        <v>197</v>
      </c>
      <c r="B200" s="2">
        <v>184</v>
      </c>
      <c r="C200" s="2">
        <f t="shared" si="13"/>
        <v>2</v>
      </c>
    </row>
    <row r="201" spans="1:3">
      <c r="A201" s="2">
        <v>198</v>
      </c>
      <c r="B201" s="2">
        <v>184</v>
      </c>
      <c r="C201" s="2">
        <f t="shared" si="13"/>
        <v>2</v>
      </c>
    </row>
    <row r="202" spans="1:3">
      <c r="A202" s="2">
        <v>199</v>
      </c>
      <c r="B202" s="2">
        <v>187</v>
      </c>
      <c r="C202" s="2">
        <f t="shared" si="13"/>
        <v>1</v>
      </c>
    </row>
    <row r="203" spans="1:3">
      <c r="A203" s="2">
        <v>200</v>
      </c>
      <c r="B203" s="2">
        <v>188</v>
      </c>
      <c r="C203" s="2">
        <f t="shared" si="13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BB7A-5C34-4883-B9F8-4ECB3355E50E}">
  <dimension ref="A1:Q203"/>
  <sheetViews>
    <sheetView zoomScale="73" zoomScaleNormal="77" workbookViewId="0">
      <selection activeCell="M3" sqref="M3:O14"/>
    </sheetView>
  </sheetViews>
  <sheetFormatPr defaultRowHeight="14.45"/>
  <sheetData>
    <row r="1" spans="1:17">
      <c r="A1" t="s">
        <v>9</v>
      </c>
      <c r="C1">
        <f>(-B4+B203)/10</f>
        <v>3.6</v>
      </c>
      <c r="D1" t="s">
        <v>18</v>
      </c>
      <c r="F1" s="8" t="s">
        <v>19</v>
      </c>
      <c r="G1" s="8"/>
      <c r="H1" s="8"/>
      <c r="I1" s="8"/>
      <c r="J1" t="s">
        <v>9</v>
      </c>
      <c r="L1">
        <f>(K203-K4)/10</f>
        <v>3.2</v>
      </c>
      <c r="M1" t="s">
        <v>10</v>
      </c>
    </row>
    <row r="2" spans="1:17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8"/>
      <c r="Q2" s="38"/>
    </row>
    <row r="3" spans="1:17">
      <c r="A3" s="1" t="s">
        <v>0</v>
      </c>
      <c r="B3" s="1" t="s">
        <v>2</v>
      </c>
      <c r="C3" s="4" t="s">
        <v>4</v>
      </c>
      <c r="D3" s="6" t="s">
        <v>11</v>
      </c>
      <c r="E3" s="6" t="s">
        <v>12</v>
      </c>
      <c r="F3" s="6" t="s">
        <v>14</v>
      </c>
      <c r="J3" s="1" t="s">
        <v>0</v>
      </c>
      <c r="K3" s="1" t="s">
        <v>1</v>
      </c>
      <c r="L3" s="1" t="s">
        <v>4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17">
      <c r="A4" s="2">
        <v>1</v>
      </c>
      <c r="B4" s="2">
        <v>48</v>
      </c>
      <c r="C4">
        <f t="shared" ref="C4:C35" si="0">COUNTIF(Сорт_вес,B4)</f>
        <v>2</v>
      </c>
      <c r="D4">
        <v>48</v>
      </c>
      <c r="E4">
        <f>D5</f>
        <v>52</v>
      </c>
      <c r="F4">
        <f>COUNTIFS($B$4:$B$203,"&gt;="&amp;D4,$B$4:$B$203,"&lt;"&amp;E4)</f>
        <v>4</v>
      </c>
      <c r="J4" s="7">
        <v>1</v>
      </c>
      <c r="K4" s="7">
        <v>156</v>
      </c>
      <c r="L4" s="7">
        <v>2</v>
      </c>
      <c r="M4">
        <v>156</v>
      </c>
      <c r="N4">
        <v>159</v>
      </c>
      <c r="O4" t="s">
        <v>20</v>
      </c>
      <c r="P4">
        <v>6</v>
      </c>
      <c r="Q4">
        <v>157</v>
      </c>
    </row>
    <row r="5" spans="1:17">
      <c r="A5" s="2">
        <v>2</v>
      </c>
      <c r="B5" s="2">
        <v>48</v>
      </c>
      <c r="C5">
        <f t="shared" si="0"/>
        <v>2</v>
      </c>
      <c r="D5">
        <f>D4+4</f>
        <v>52</v>
      </c>
      <c r="E5">
        <f t="shared" ref="E5:E13" si="1">D6</f>
        <v>56</v>
      </c>
      <c r="F5">
        <f t="shared" ref="F5:F14" si="2">COUNTIFS($B$4:$B$203,"&gt;="&amp;D5,$B$4:$B$203,"&lt;"&amp;E5)</f>
        <v>8</v>
      </c>
      <c r="J5" s="7">
        <v>2</v>
      </c>
      <c r="K5" s="7">
        <v>156</v>
      </c>
      <c r="L5" s="7">
        <v>2</v>
      </c>
      <c r="M5">
        <v>159</v>
      </c>
      <c r="N5">
        <v>162</v>
      </c>
      <c r="O5" t="s">
        <v>21</v>
      </c>
      <c r="P5">
        <v>13</v>
      </c>
      <c r="Q5">
        <v>160</v>
      </c>
    </row>
    <row r="6" spans="1:17">
      <c r="A6" s="2">
        <v>3</v>
      </c>
      <c r="B6" s="2">
        <v>50</v>
      </c>
      <c r="C6">
        <f t="shared" si="0"/>
        <v>1</v>
      </c>
      <c r="D6">
        <f t="shared" ref="D6:D14" si="3">D5+4</f>
        <v>56</v>
      </c>
      <c r="E6">
        <f t="shared" si="1"/>
        <v>60</v>
      </c>
      <c r="F6">
        <f t="shared" si="2"/>
        <v>20</v>
      </c>
      <c r="J6" s="7">
        <v>3</v>
      </c>
      <c r="K6" s="7">
        <v>157</v>
      </c>
      <c r="L6" s="7">
        <v>2</v>
      </c>
      <c r="M6">
        <v>162</v>
      </c>
      <c r="N6">
        <v>165</v>
      </c>
      <c r="O6" t="s">
        <v>22</v>
      </c>
      <c r="P6">
        <v>21</v>
      </c>
      <c r="Q6">
        <v>163</v>
      </c>
    </row>
    <row r="7" spans="1:17">
      <c r="A7" s="2">
        <v>4</v>
      </c>
      <c r="B7" s="2">
        <v>51</v>
      </c>
      <c r="C7">
        <f t="shared" si="0"/>
        <v>1</v>
      </c>
      <c r="D7">
        <f t="shared" si="3"/>
        <v>60</v>
      </c>
      <c r="E7">
        <f t="shared" si="1"/>
        <v>64</v>
      </c>
      <c r="F7">
        <f t="shared" si="2"/>
        <v>51</v>
      </c>
      <c r="J7" s="7">
        <v>4</v>
      </c>
      <c r="K7" s="7">
        <v>157</v>
      </c>
      <c r="L7" s="7">
        <v>2</v>
      </c>
      <c r="M7">
        <v>165</v>
      </c>
      <c r="N7">
        <v>168</v>
      </c>
      <c r="O7" t="s">
        <v>23</v>
      </c>
      <c r="P7">
        <v>38</v>
      </c>
      <c r="Q7">
        <v>166</v>
      </c>
    </row>
    <row r="8" spans="1:17">
      <c r="A8" s="2">
        <v>5</v>
      </c>
      <c r="B8" s="2">
        <v>53</v>
      </c>
      <c r="C8">
        <f t="shared" si="0"/>
        <v>3</v>
      </c>
      <c r="D8">
        <f t="shared" si="3"/>
        <v>64</v>
      </c>
      <c r="E8">
        <f t="shared" si="1"/>
        <v>68</v>
      </c>
      <c r="F8">
        <f t="shared" si="2"/>
        <v>57</v>
      </c>
      <c r="J8" s="7">
        <v>5</v>
      </c>
      <c r="K8" s="7">
        <v>158</v>
      </c>
      <c r="L8" s="7">
        <v>2</v>
      </c>
      <c r="M8">
        <v>168</v>
      </c>
      <c r="N8">
        <v>171</v>
      </c>
      <c r="O8" t="s">
        <v>24</v>
      </c>
      <c r="P8">
        <v>39</v>
      </c>
      <c r="Q8">
        <v>169</v>
      </c>
    </row>
    <row r="9" spans="1:17">
      <c r="A9" s="2">
        <v>6</v>
      </c>
      <c r="B9" s="2">
        <v>53</v>
      </c>
      <c r="C9">
        <f t="shared" si="0"/>
        <v>3</v>
      </c>
      <c r="D9">
        <f t="shared" si="3"/>
        <v>68</v>
      </c>
      <c r="E9">
        <f t="shared" si="1"/>
        <v>72</v>
      </c>
      <c r="F9">
        <f t="shared" si="2"/>
        <v>30</v>
      </c>
      <c r="J9" s="7">
        <v>6</v>
      </c>
      <c r="K9" s="7">
        <v>158</v>
      </c>
      <c r="L9" s="7">
        <v>2</v>
      </c>
      <c r="M9">
        <v>171</v>
      </c>
      <c r="N9">
        <v>174</v>
      </c>
      <c r="O9" t="s">
        <v>25</v>
      </c>
      <c r="P9">
        <v>31</v>
      </c>
      <c r="Q9">
        <v>172</v>
      </c>
    </row>
    <row r="10" spans="1:17">
      <c r="A10" s="2">
        <v>7</v>
      </c>
      <c r="B10" s="2">
        <v>53</v>
      </c>
      <c r="C10">
        <f t="shared" si="0"/>
        <v>3</v>
      </c>
      <c r="D10">
        <f t="shared" si="3"/>
        <v>72</v>
      </c>
      <c r="E10">
        <f t="shared" si="1"/>
        <v>76</v>
      </c>
      <c r="F10">
        <f t="shared" si="2"/>
        <v>20</v>
      </c>
      <c r="J10" s="7">
        <v>7</v>
      </c>
      <c r="K10" s="7">
        <v>159</v>
      </c>
      <c r="L10" s="7">
        <v>6</v>
      </c>
      <c r="M10">
        <v>174</v>
      </c>
      <c r="N10">
        <v>177</v>
      </c>
      <c r="O10" t="s">
        <v>26</v>
      </c>
      <c r="P10">
        <v>24</v>
      </c>
      <c r="Q10">
        <v>175</v>
      </c>
    </row>
    <row r="11" spans="1:17">
      <c r="A11" s="2">
        <v>8</v>
      </c>
      <c r="B11" s="2">
        <v>54</v>
      </c>
      <c r="C11">
        <f t="shared" si="0"/>
        <v>1</v>
      </c>
      <c r="D11">
        <f t="shared" si="3"/>
        <v>76</v>
      </c>
      <c r="E11">
        <f t="shared" si="1"/>
        <v>80</v>
      </c>
      <c r="F11">
        <f t="shared" si="2"/>
        <v>7</v>
      </c>
      <c r="J11" s="7">
        <v>8</v>
      </c>
      <c r="K11" s="7">
        <v>159</v>
      </c>
      <c r="L11" s="7">
        <v>6</v>
      </c>
      <c r="M11">
        <v>177</v>
      </c>
      <c r="N11">
        <v>180</v>
      </c>
      <c r="O11" t="s">
        <v>27</v>
      </c>
      <c r="P11">
        <v>19</v>
      </c>
      <c r="Q11">
        <v>178</v>
      </c>
    </row>
    <row r="12" spans="1:17">
      <c r="A12" s="2">
        <v>9</v>
      </c>
      <c r="B12" s="2">
        <v>55</v>
      </c>
      <c r="C12">
        <f t="shared" si="0"/>
        <v>4</v>
      </c>
      <c r="D12">
        <f t="shared" si="3"/>
        <v>80</v>
      </c>
      <c r="E12">
        <f t="shared" si="1"/>
        <v>84</v>
      </c>
      <c r="F12">
        <f t="shared" si="2"/>
        <v>2</v>
      </c>
      <c r="J12" s="7">
        <v>9</v>
      </c>
      <c r="K12" s="7">
        <v>159</v>
      </c>
      <c r="L12" s="7">
        <v>6</v>
      </c>
      <c r="M12">
        <v>180</v>
      </c>
      <c r="N12">
        <v>183</v>
      </c>
      <c r="O12" t="s">
        <v>28</v>
      </c>
      <c r="P12">
        <v>5</v>
      </c>
      <c r="Q12">
        <v>181</v>
      </c>
    </row>
    <row r="13" spans="1:17">
      <c r="A13" s="2">
        <v>10</v>
      </c>
      <c r="B13" s="2">
        <v>55</v>
      </c>
      <c r="C13">
        <f t="shared" si="0"/>
        <v>4</v>
      </c>
      <c r="D13">
        <f t="shared" si="3"/>
        <v>84</v>
      </c>
      <c r="E13">
        <f t="shared" si="1"/>
        <v>88</v>
      </c>
      <c r="F13">
        <f t="shared" si="2"/>
        <v>1</v>
      </c>
      <c r="J13" s="7">
        <v>10</v>
      </c>
      <c r="K13" s="7">
        <v>159</v>
      </c>
      <c r="L13" s="7">
        <v>6</v>
      </c>
      <c r="M13">
        <v>183</v>
      </c>
      <c r="N13">
        <v>186</v>
      </c>
      <c r="O13" t="s">
        <v>29</v>
      </c>
      <c r="P13">
        <v>2</v>
      </c>
      <c r="Q13">
        <v>184</v>
      </c>
    </row>
    <row r="14" spans="1:17">
      <c r="A14" s="2">
        <v>11</v>
      </c>
      <c r="B14" s="2">
        <v>55</v>
      </c>
      <c r="C14">
        <f t="shared" si="0"/>
        <v>4</v>
      </c>
      <c r="D14">
        <f t="shared" si="3"/>
        <v>88</v>
      </c>
      <c r="F14">
        <f t="shared" si="2"/>
        <v>0</v>
      </c>
      <c r="J14" s="7">
        <v>11</v>
      </c>
      <c r="K14" s="7">
        <v>159</v>
      </c>
      <c r="L14" s="7">
        <v>6</v>
      </c>
      <c r="M14">
        <v>186</v>
      </c>
      <c r="N14">
        <v>189</v>
      </c>
      <c r="O14" t="s">
        <v>30</v>
      </c>
      <c r="P14">
        <v>2</v>
      </c>
      <c r="Q14">
        <v>187</v>
      </c>
    </row>
    <row r="15" spans="1:17">
      <c r="A15" s="2">
        <v>12</v>
      </c>
      <c r="B15" s="2">
        <v>55</v>
      </c>
      <c r="C15">
        <f t="shared" si="0"/>
        <v>4</v>
      </c>
      <c r="F15" t="s">
        <v>31</v>
      </c>
      <c r="J15" s="7">
        <v>12</v>
      </c>
      <c r="K15" s="7">
        <v>159</v>
      </c>
      <c r="L15" s="7">
        <v>6</v>
      </c>
    </row>
    <row r="16" spans="1:17">
      <c r="A16" s="2">
        <v>13</v>
      </c>
      <c r="B16" s="2">
        <v>56</v>
      </c>
      <c r="C16">
        <f t="shared" si="0"/>
        <v>1</v>
      </c>
      <c r="F16">
        <f>SUM(F4:F14)</f>
        <v>200</v>
      </c>
      <c r="J16" s="7">
        <v>13</v>
      </c>
      <c r="K16" s="7">
        <v>160</v>
      </c>
      <c r="L16" s="7">
        <v>1</v>
      </c>
    </row>
    <row r="17" spans="1:12">
      <c r="A17" s="2">
        <v>14</v>
      </c>
      <c r="B17" s="2">
        <v>57</v>
      </c>
      <c r="C17">
        <f t="shared" si="0"/>
        <v>6</v>
      </c>
      <c r="J17" s="7">
        <v>14</v>
      </c>
      <c r="K17" s="7">
        <v>161</v>
      </c>
      <c r="L17" s="7">
        <v>6</v>
      </c>
    </row>
    <row r="18" spans="1:12">
      <c r="A18" s="2">
        <v>15</v>
      </c>
      <c r="B18" s="2">
        <v>57</v>
      </c>
      <c r="C18">
        <f t="shared" si="0"/>
        <v>6</v>
      </c>
      <c r="J18" s="7">
        <v>15</v>
      </c>
      <c r="K18" s="7">
        <v>161</v>
      </c>
      <c r="L18" s="7">
        <v>6</v>
      </c>
    </row>
    <row r="19" spans="1:12">
      <c r="A19" s="2">
        <v>16</v>
      </c>
      <c r="B19" s="2">
        <v>57</v>
      </c>
      <c r="C19">
        <f t="shared" si="0"/>
        <v>6</v>
      </c>
      <c r="J19" s="7">
        <v>16</v>
      </c>
      <c r="K19" s="7">
        <v>161</v>
      </c>
      <c r="L19" s="7">
        <v>6</v>
      </c>
    </row>
    <row r="20" spans="1:12">
      <c r="A20" s="2">
        <v>17</v>
      </c>
      <c r="B20" s="2">
        <v>57</v>
      </c>
      <c r="C20">
        <f t="shared" si="0"/>
        <v>6</v>
      </c>
      <c r="J20" s="7">
        <v>17</v>
      </c>
      <c r="K20" s="7">
        <v>161</v>
      </c>
      <c r="L20" s="7">
        <v>6</v>
      </c>
    </row>
    <row r="21" spans="1:12">
      <c r="A21" s="2">
        <v>18</v>
      </c>
      <c r="B21" s="2">
        <v>57</v>
      </c>
      <c r="C21">
        <f t="shared" si="0"/>
        <v>6</v>
      </c>
      <c r="J21" s="7">
        <v>18</v>
      </c>
      <c r="K21" s="7">
        <v>161</v>
      </c>
      <c r="L21" s="7">
        <v>6</v>
      </c>
    </row>
    <row r="22" spans="1:12">
      <c r="A22" s="2">
        <v>19</v>
      </c>
      <c r="B22" s="2">
        <v>57</v>
      </c>
      <c r="C22">
        <f t="shared" si="0"/>
        <v>6</v>
      </c>
      <c r="J22" s="7">
        <v>19</v>
      </c>
      <c r="K22" s="7">
        <v>161</v>
      </c>
      <c r="L22" s="7">
        <v>6</v>
      </c>
    </row>
    <row r="23" spans="1:12">
      <c r="A23" s="2">
        <v>20</v>
      </c>
      <c r="B23" s="2">
        <v>58</v>
      </c>
      <c r="C23">
        <f t="shared" si="0"/>
        <v>5</v>
      </c>
      <c r="J23" s="7">
        <v>20</v>
      </c>
      <c r="K23" s="7">
        <v>162</v>
      </c>
      <c r="L23" s="7">
        <v>4</v>
      </c>
    </row>
    <row r="24" spans="1:12">
      <c r="A24" s="2">
        <v>21</v>
      </c>
      <c r="B24" s="2">
        <v>58</v>
      </c>
      <c r="C24">
        <f t="shared" si="0"/>
        <v>5</v>
      </c>
      <c r="J24" s="7">
        <v>21</v>
      </c>
      <c r="K24" s="7">
        <v>162</v>
      </c>
      <c r="L24" s="7">
        <v>4</v>
      </c>
    </row>
    <row r="25" spans="1:12">
      <c r="A25" s="2">
        <v>22</v>
      </c>
      <c r="B25" s="2">
        <v>58</v>
      </c>
      <c r="C25">
        <f t="shared" si="0"/>
        <v>5</v>
      </c>
      <c r="J25" s="7">
        <v>22</v>
      </c>
      <c r="K25" s="7">
        <v>162</v>
      </c>
      <c r="L25" s="7">
        <v>4</v>
      </c>
    </row>
    <row r="26" spans="1:12">
      <c r="A26" s="2">
        <v>23</v>
      </c>
      <c r="B26" s="2">
        <v>58</v>
      </c>
      <c r="C26">
        <f t="shared" si="0"/>
        <v>5</v>
      </c>
      <c r="J26" s="7">
        <v>23</v>
      </c>
      <c r="K26" s="7">
        <v>162</v>
      </c>
      <c r="L26" s="7">
        <v>4</v>
      </c>
    </row>
    <row r="27" spans="1:12">
      <c r="A27" s="2">
        <v>24</v>
      </c>
      <c r="B27" s="2">
        <v>58</v>
      </c>
      <c r="C27">
        <f t="shared" si="0"/>
        <v>5</v>
      </c>
      <c r="J27" s="7">
        <v>24</v>
      </c>
      <c r="K27" s="7">
        <v>163</v>
      </c>
      <c r="L27" s="7">
        <v>5</v>
      </c>
    </row>
    <row r="28" spans="1:12">
      <c r="A28" s="2">
        <v>25</v>
      </c>
      <c r="B28" s="2">
        <v>59</v>
      </c>
      <c r="C28">
        <f t="shared" si="0"/>
        <v>8</v>
      </c>
      <c r="J28" s="7">
        <v>25</v>
      </c>
      <c r="K28" s="7">
        <v>163</v>
      </c>
      <c r="L28" s="7">
        <v>5</v>
      </c>
    </row>
    <row r="29" spans="1:12">
      <c r="A29" s="2">
        <v>26</v>
      </c>
      <c r="B29" s="2">
        <v>59</v>
      </c>
      <c r="C29">
        <f t="shared" si="0"/>
        <v>8</v>
      </c>
      <c r="J29" s="7">
        <v>26</v>
      </c>
      <c r="K29" s="7">
        <v>163</v>
      </c>
      <c r="L29" s="7">
        <v>5</v>
      </c>
    </row>
    <row r="30" spans="1:12">
      <c r="A30" s="2">
        <v>27</v>
      </c>
      <c r="B30" s="2">
        <v>59</v>
      </c>
      <c r="C30">
        <f t="shared" si="0"/>
        <v>8</v>
      </c>
      <c r="J30" s="7">
        <v>27</v>
      </c>
      <c r="K30" s="7">
        <v>163</v>
      </c>
      <c r="L30" s="7">
        <v>5</v>
      </c>
    </row>
    <row r="31" spans="1:12">
      <c r="A31" s="2">
        <v>28</v>
      </c>
      <c r="B31" s="2">
        <v>59</v>
      </c>
      <c r="C31">
        <f t="shared" si="0"/>
        <v>8</v>
      </c>
      <c r="J31" s="7">
        <v>28</v>
      </c>
      <c r="K31" s="7">
        <v>163</v>
      </c>
      <c r="L31" s="7">
        <v>5</v>
      </c>
    </row>
    <row r="32" spans="1:12">
      <c r="A32" s="2">
        <v>29</v>
      </c>
      <c r="B32" s="2">
        <v>59</v>
      </c>
      <c r="C32">
        <f t="shared" si="0"/>
        <v>8</v>
      </c>
      <c r="J32" s="7">
        <v>29</v>
      </c>
      <c r="K32" s="7">
        <v>164</v>
      </c>
      <c r="L32" s="7">
        <v>12</v>
      </c>
    </row>
    <row r="33" spans="1:12">
      <c r="A33" s="2">
        <v>30</v>
      </c>
      <c r="B33" s="2">
        <v>59</v>
      </c>
      <c r="C33">
        <f t="shared" si="0"/>
        <v>8</v>
      </c>
      <c r="J33" s="7">
        <v>30</v>
      </c>
      <c r="K33" s="7">
        <v>164</v>
      </c>
      <c r="L33" s="7">
        <v>12</v>
      </c>
    </row>
    <row r="34" spans="1:12">
      <c r="A34" s="2">
        <v>31</v>
      </c>
      <c r="B34" s="2">
        <v>59</v>
      </c>
      <c r="C34">
        <f t="shared" si="0"/>
        <v>8</v>
      </c>
      <c r="J34" s="7">
        <v>31</v>
      </c>
      <c r="K34" s="7">
        <v>164</v>
      </c>
      <c r="L34" s="7">
        <v>12</v>
      </c>
    </row>
    <row r="35" spans="1:12">
      <c r="A35" s="2">
        <v>32</v>
      </c>
      <c r="B35" s="2">
        <v>59</v>
      </c>
      <c r="C35">
        <f t="shared" si="0"/>
        <v>8</v>
      </c>
      <c r="J35" s="7">
        <v>32</v>
      </c>
      <c r="K35" s="7">
        <v>164</v>
      </c>
      <c r="L35" s="7">
        <v>12</v>
      </c>
    </row>
    <row r="36" spans="1:12">
      <c r="A36" s="2">
        <v>33</v>
      </c>
      <c r="B36" s="2">
        <v>60</v>
      </c>
      <c r="C36">
        <f t="shared" ref="C36:C67" si="4">COUNTIF(Сорт_вес,B36)</f>
        <v>16</v>
      </c>
      <c r="J36" s="7">
        <v>33</v>
      </c>
      <c r="K36" s="7">
        <v>164</v>
      </c>
      <c r="L36" s="7">
        <v>12</v>
      </c>
    </row>
    <row r="37" spans="1:12">
      <c r="A37" s="2">
        <v>34</v>
      </c>
      <c r="B37" s="2">
        <v>60</v>
      </c>
      <c r="C37">
        <f t="shared" si="4"/>
        <v>16</v>
      </c>
      <c r="J37" s="7">
        <v>34</v>
      </c>
      <c r="K37" s="7">
        <v>164</v>
      </c>
      <c r="L37" s="7">
        <v>12</v>
      </c>
    </row>
    <row r="38" spans="1:12">
      <c r="A38" s="2">
        <v>35</v>
      </c>
      <c r="B38" s="2">
        <v>60</v>
      </c>
      <c r="C38">
        <f t="shared" si="4"/>
        <v>16</v>
      </c>
      <c r="J38" s="7">
        <v>35</v>
      </c>
      <c r="K38" s="7">
        <v>164</v>
      </c>
      <c r="L38" s="7">
        <v>12</v>
      </c>
    </row>
    <row r="39" spans="1:12">
      <c r="A39" s="2">
        <v>36</v>
      </c>
      <c r="B39" s="2">
        <v>60</v>
      </c>
      <c r="C39">
        <f t="shared" si="4"/>
        <v>16</v>
      </c>
      <c r="J39" s="7">
        <v>36</v>
      </c>
      <c r="K39" s="7">
        <v>164</v>
      </c>
      <c r="L39" s="7">
        <v>12</v>
      </c>
    </row>
    <row r="40" spans="1:12">
      <c r="A40" s="2">
        <v>37</v>
      </c>
      <c r="B40" s="2">
        <v>60</v>
      </c>
      <c r="C40">
        <f t="shared" si="4"/>
        <v>16</v>
      </c>
      <c r="J40" s="7">
        <v>37</v>
      </c>
      <c r="K40" s="7">
        <v>164</v>
      </c>
      <c r="L40" s="7">
        <v>12</v>
      </c>
    </row>
    <row r="41" spans="1:12">
      <c r="A41" s="2">
        <v>38</v>
      </c>
      <c r="B41" s="2">
        <v>60</v>
      </c>
      <c r="C41">
        <f t="shared" si="4"/>
        <v>16</v>
      </c>
      <c r="J41" s="7">
        <v>38</v>
      </c>
      <c r="K41" s="7">
        <v>164</v>
      </c>
      <c r="L41" s="7">
        <v>12</v>
      </c>
    </row>
    <row r="42" spans="1:12">
      <c r="A42" s="2">
        <v>39</v>
      </c>
      <c r="B42" s="2">
        <v>60</v>
      </c>
      <c r="C42">
        <f t="shared" si="4"/>
        <v>16</v>
      </c>
      <c r="J42" s="7">
        <v>39</v>
      </c>
      <c r="K42" s="7">
        <v>164</v>
      </c>
      <c r="L42" s="7">
        <v>12</v>
      </c>
    </row>
    <row r="43" spans="1:12">
      <c r="A43" s="2">
        <v>40</v>
      </c>
      <c r="B43" s="2">
        <v>60</v>
      </c>
      <c r="C43">
        <f t="shared" si="4"/>
        <v>16</v>
      </c>
      <c r="J43" s="7">
        <v>40</v>
      </c>
      <c r="K43" s="7">
        <v>164</v>
      </c>
      <c r="L43" s="7">
        <v>12</v>
      </c>
    </row>
    <row r="44" spans="1:12">
      <c r="A44" s="2">
        <v>41</v>
      </c>
      <c r="B44" s="2">
        <v>60</v>
      </c>
      <c r="C44">
        <f t="shared" si="4"/>
        <v>16</v>
      </c>
      <c r="J44" s="7">
        <v>41</v>
      </c>
      <c r="K44" s="7">
        <v>165</v>
      </c>
      <c r="L44" s="7">
        <v>14</v>
      </c>
    </row>
    <row r="45" spans="1:12">
      <c r="A45" s="2">
        <v>42</v>
      </c>
      <c r="B45" s="2">
        <v>60</v>
      </c>
      <c r="C45">
        <f t="shared" si="4"/>
        <v>16</v>
      </c>
      <c r="J45" s="7">
        <v>42</v>
      </c>
      <c r="K45" s="7">
        <v>165</v>
      </c>
      <c r="L45" s="7">
        <v>14</v>
      </c>
    </row>
    <row r="46" spans="1:12">
      <c r="A46" s="2">
        <v>43</v>
      </c>
      <c r="B46" s="2">
        <v>60</v>
      </c>
      <c r="C46">
        <f t="shared" si="4"/>
        <v>16</v>
      </c>
      <c r="J46" s="7">
        <v>43</v>
      </c>
      <c r="K46" s="7">
        <v>165</v>
      </c>
      <c r="L46" s="7">
        <v>14</v>
      </c>
    </row>
    <row r="47" spans="1:12">
      <c r="A47" s="2">
        <v>44</v>
      </c>
      <c r="B47" s="2">
        <v>60</v>
      </c>
      <c r="C47">
        <f t="shared" si="4"/>
        <v>16</v>
      </c>
      <c r="J47" s="7">
        <v>44</v>
      </c>
      <c r="K47" s="7">
        <v>165</v>
      </c>
      <c r="L47" s="7">
        <v>14</v>
      </c>
    </row>
    <row r="48" spans="1:12">
      <c r="A48" s="2">
        <v>45</v>
      </c>
      <c r="B48" s="2">
        <v>60</v>
      </c>
      <c r="C48">
        <f t="shared" si="4"/>
        <v>16</v>
      </c>
      <c r="J48" s="7">
        <v>45</v>
      </c>
      <c r="K48" s="7">
        <v>165</v>
      </c>
      <c r="L48" s="7">
        <v>14</v>
      </c>
    </row>
    <row r="49" spans="1:12">
      <c r="A49" s="2">
        <v>46</v>
      </c>
      <c r="B49" s="2">
        <v>60</v>
      </c>
      <c r="C49">
        <f t="shared" si="4"/>
        <v>16</v>
      </c>
      <c r="J49" s="7">
        <v>46</v>
      </c>
      <c r="K49" s="7">
        <v>165</v>
      </c>
      <c r="L49" s="7">
        <v>14</v>
      </c>
    </row>
    <row r="50" spans="1:12">
      <c r="A50" s="2">
        <v>47</v>
      </c>
      <c r="B50" s="2">
        <v>60</v>
      </c>
      <c r="C50">
        <f t="shared" si="4"/>
        <v>16</v>
      </c>
      <c r="J50" s="7">
        <v>47</v>
      </c>
      <c r="K50" s="7">
        <v>165</v>
      </c>
      <c r="L50" s="7">
        <v>14</v>
      </c>
    </row>
    <row r="51" spans="1:12">
      <c r="A51" s="2">
        <v>48</v>
      </c>
      <c r="B51" s="2">
        <v>60</v>
      </c>
      <c r="C51">
        <f t="shared" si="4"/>
        <v>16</v>
      </c>
      <c r="J51" s="7">
        <v>48</v>
      </c>
      <c r="K51" s="7">
        <v>165</v>
      </c>
      <c r="L51" s="7">
        <v>14</v>
      </c>
    </row>
    <row r="52" spans="1:12">
      <c r="A52" s="2">
        <v>49</v>
      </c>
      <c r="B52" s="2">
        <v>61</v>
      </c>
      <c r="C52">
        <f t="shared" si="4"/>
        <v>12</v>
      </c>
      <c r="J52" s="7">
        <v>49</v>
      </c>
      <c r="K52" s="7">
        <v>165</v>
      </c>
      <c r="L52" s="7">
        <v>14</v>
      </c>
    </row>
    <row r="53" spans="1:12">
      <c r="A53" s="2">
        <v>50</v>
      </c>
      <c r="B53" s="2">
        <v>61</v>
      </c>
      <c r="C53">
        <f t="shared" si="4"/>
        <v>12</v>
      </c>
      <c r="J53" s="7">
        <v>50</v>
      </c>
      <c r="K53" s="7">
        <v>165</v>
      </c>
      <c r="L53" s="7">
        <v>14</v>
      </c>
    </row>
    <row r="54" spans="1:12">
      <c r="A54" s="2">
        <v>51</v>
      </c>
      <c r="B54" s="2">
        <v>61</v>
      </c>
      <c r="C54">
        <f t="shared" si="4"/>
        <v>12</v>
      </c>
      <c r="J54" s="7">
        <v>51</v>
      </c>
      <c r="K54" s="7">
        <v>165</v>
      </c>
      <c r="L54" s="7">
        <v>14</v>
      </c>
    </row>
    <row r="55" spans="1:12">
      <c r="A55" s="2">
        <v>52</v>
      </c>
      <c r="B55" s="2">
        <v>61</v>
      </c>
      <c r="C55">
        <f t="shared" si="4"/>
        <v>12</v>
      </c>
      <c r="J55" s="7">
        <v>52</v>
      </c>
      <c r="K55" s="7">
        <v>165</v>
      </c>
      <c r="L55" s="7">
        <v>14</v>
      </c>
    </row>
    <row r="56" spans="1:12">
      <c r="A56" s="2">
        <v>53</v>
      </c>
      <c r="B56" s="2">
        <v>61</v>
      </c>
      <c r="C56">
        <f t="shared" si="4"/>
        <v>12</v>
      </c>
      <c r="J56" s="7">
        <v>53</v>
      </c>
      <c r="K56" s="7">
        <v>165</v>
      </c>
      <c r="L56" s="7">
        <v>14</v>
      </c>
    </row>
    <row r="57" spans="1:12">
      <c r="A57" s="2">
        <v>54</v>
      </c>
      <c r="B57" s="2">
        <v>61</v>
      </c>
      <c r="C57">
        <f t="shared" si="4"/>
        <v>12</v>
      </c>
      <c r="J57" s="7">
        <v>54</v>
      </c>
      <c r="K57" s="7">
        <v>165</v>
      </c>
      <c r="L57" s="7">
        <v>14</v>
      </c>
    </row>
    <row r="58" spans="1:12">
      <c r="A58" s="2">
        <v>55</v>
      </c>
      <c r="B58" s="2">
        <v>61</v>
      </c>
      <c r="C58">
        <f t="shared" si="4"/>
        <v>12</v>
      </c>
      <c r="J58" s="7">
        <v>55</v>
      </c>
      <c r="K58" s="7">
        <v>166</v>
      </c>
      <c r="L58" s="7">
        <v>10</v>
      </c>
    </row>
    <row r="59" spans="1:12">
      <c r="A59" s="2">
        <v>56</v>
      </c>
      <c r="B59" s="2">
        <v>61</v>
      </c>
      <c r="C59">
        <f t="shared" si="4"/>
        <v>12</v>
      </c>
      <c r="J59" s="7">
        <v>56</v>
      </c>
      <c r="K59" s="7">
        <v>166</v>
      </c>
      <c r="L59" s="7">
        <v>10</v>
      </c>
    </row>
    <row r="60" spans="1:12">
      <c r="A60" s="2">
        <v>57</v>
      </c>
      <c r="B60" s="2">
        <v>61</v>
      </c>
      <c r="C60">
        <f t="shared" si="4"/>
        <v>12</v>
      </c>
      <c r="J60" s="7">
        <v>57</v>
      </c>
      <c r="K60" s="7">
        <v>166</v>
      </c>
      <c r="L60" s="7">
        <v>10</v>
      </c>
    </row>
    <row r="61" spans="1:12">
      <c r="A61" s="2">
        <v>58</v>
      </c>
      <c r="B61" s="2">
        <v>61</v>
      </c>
      <c r="C61">
        <f t="shared" si="4"/>
        <v>12</v>
      </c>
      <c r="J61" s="7">
        <v>58</v>
      </c>
      <c r="K61" s="7">
        <v>166</v>
      </c>
      <c r="L61" s="7">
        <v>10</v>
      </c>
    </row>
    <row r="62" spans="1:12">
      <c r="A62" s="2">
        <v>59</v>
      </c>
      <c r="B62" s="2">
        <v>61</v>
      </c>
      <c r="C62">
        <f t="shared" si="4"/>
        <v>12</v>
      </c>
      <c r="J62" s="7">
        <v>59</v>
      </c>
      <c r="K62" s="7">
        <v>166</v>
      </c>
      <c r="L62" s="7">
        <v>10</v>
      </c>
    </row>
    <row r="63" spans="1:12">
      <c r="A63" s="2">
        <v>60</v>
      </c>
      <c r="B63" s="2">
        <v>61</v>
      </c>
      <c r="C63">
        <f t="shared" si="4"/>
        <v>12</v>
      </c>
      <c r="J63" s="7">
        <v>60</v>
      </c>
      <c r="K63" s="7">
        <v>166</v>
      </c>
      <c r="L63" s="7">
        <v>10</v>
      </c>
    </row>
    <row r="64" spans="1:12">
      <c r="A64" s="2">
        <v>61</v>
      </c>
      <c r="B64" s="2">
        <v>62</v>
      </c>
      <c r="C64">
        <f t="shared" si="4"/>
        <v>10</v>
      </c>
      <c r="J64" s="7">
        <v>61</v>
      </c>
      <c r="K64" s="7">
        <v>166</v>
      </c>
      <c r="L64" s="7">
        <v>10</v>
      </c>
    </row>
    <row r="65" spans="1:12">
      <c r="A65" s="2">
        <v>62</v>
      </c>
      <c r="B65" s="2">
        <v>62</v>
      </c>
      <c r="C65">
        <f t="shared" si="4"/>
        <v>10</v>
      </c>
      <c r="J65" s="7">
        <v>62</v>
      </c>
      <c r="K65" s="7">
        <v>166</v>
      </c>
      <c r="L65" s="7">
        <v>10</v>
      </c>
    </row>
    <row r="66" spans="1:12">
      <c r="A66" s="2">
        <v>63</v>
      </c>
      <c r="B66" s="2">
        <v>62</v>
      </c>
      <c r="C66">
        <f t="shared" si="4"/>
        <v>10</v>
      </c>
      <c r="J66" s="7">
        <v>63</v>
      </c>
      <c r="K66" s="7">
        <v>166</v>
      </c>
      <c r="L66" s="7">
        <v>10</v>
      </c>
    </row>
    <row r="67" spans="1:12">
      <c r="A67" s="2">
        <v>64</v>
      </c>
      <c r="B67" s="2">
        <v>62</v>
      </c>
      <c r="C67">
        <f t="shared" si="4"/>
        <v>10</v>
      </c>
      <c r="J67" s="7">
        <v>64</v>
      </c>
      <c r="K67" s="7">
        <v>166</v>
      </c>
      <c r="L67" s="7">
        <v>10</v>
      </c>
    </row>
    <row r="68" spans="1:12">
      <c r="A68" s="2">
        <v>65</v>
      </c>
      <c r="B68" s="2">
        <v>62</v>
      </c>
      <c r="C68">
        <f t="shared" ref="C68:C99" si="5">COUNTIF(Сорт_вес,B68)</f>
        <v>10</v>
      </c>
      <c r="J68" s="7">
        <v>65</v>
      </c>
      <c r="K68" s="7">
        <v>167</v>
      </c>
      <c r="L68" s="7">
        <v>14</v>
      </c>
    </row>
    <row r="69" spans="1:12">
      <c r="A69" s="2">
        <v>66</v>
      </c>
      <c r="B69" s="2">
        <v>62</v>
      </c>
      <c r="C69">
        <f t="shared" si="5"/>
        <v>10</v>
      </c>
      <c r="J69" s="7">
        <v>66</v>
      </c>
      <c r="K69" s="7">
        <v>167</v>
      </c>
      <c r="L69" s="7">
        <v>14</v>
      </c>
    </row>
    <row r="70" spans="1:12">
      <c r="A70" s="2">
        <v>67</v>
      </c>
      <c r="B70" s="2">
        <v>62</v>
      </c>
      <c r="C70">
        <f t="shared" si="5"/>
        <v>10</v>
      </c>
      <c r="J70" s="7">
        <v>67</v>
      </c>
      <c r="K70" s="7">
        <v>167</v>
      </c>
      <c r="L70" s="7">
        <v>14</v>
      </c>
    </row>
    <row r="71" spans="1:12">
      <c r="A71" s="2">
        <v>68</v>
      </c>
      <c r="B71" s="2">
        <v>62</v>
      </c>
      <c r="C71">
        <f t="shared" si="5"/>
        <v>10</v>
      </c>
      <c r="J71" s="7">
        <v>68</v>
      </c>
      <c r="K71" s="7">
        <v>167</v>
      </c>
      <c r="L71" s="7">
        <v>14</v>
      </c>
    </row>
    <row r="72" spans="1:12">
      <c r="A72" s="2">
        <v>69</v>
      </c>
      <c r="B72" s="2">
        <v>62</v>
      </c>
      <c r="C72">
        <f t="shared" si="5"/>
        <v>10</v>
      </c>
      <c r="J72" s="7">
        <v>69</v>
      </c>
      <c r="K72" s="7">
        <v>167</v>
      </c>
      <c r="L72" s="7">
        <v>14</v>
      </c>
    </row>
    <row r="73" spans="1:12">
      <c r="A73" s="2">
        <v>70</v>
      </c>
      <c r="B73" s="2">
        <v>62</v>
      </c>
      <c r="C73">
        <f t="shared" si="5"/>
        <v>10</v>
      </c>
      <c r="J73" s="7">
        <v>70</v>
      </c>
      <c r="K73" s="7">
        <v>167</v>
      </c>
      <c r="L73" s="7">
        <v>14</v>
      </c>
    </row>
    <row r="74" spans="1:12">
      <c r="A74" s="2">
        <v>71</v>
      </c>
      <c r="B74" s="2">
        <v>63</v>
      </c>
      <c r="C74">
        <f t="shared" si="5"/>
        <v>13</v>
      </c>
      <c r="J74" s="7">
        <v>71</v>
      </c>
      <c r="K74" s="7">
        <v>167</v>
      </c>
      <c r="L74" s="7">
        <v>14</v>
      </c>
    </row>
    <row r="75" spans="1:12">
      <c r="A75" s="2">
        <v>72</v>
      </c>
      <c r="B75" s="2">
        <v>63</v>
      </c>
      <c r="C75">
        <f t="shared" si="5"/>
        <v>13</v>
      </c>
      <c r="J75" s="7">
        <v>72</v>
      </c>
      <c r="K75" s="7">
        <v>167</v>
      </c>
      <c r="L75" s="7">
        <v>14</v>
      </c>
    </row>
    <row r="76" spans="1:12">
      <c r="A76" s="2">
        <v>73</v>
      </c>
      <c r="B76" s="2">
        <v>63</v>
      </c>
      <c r="C76">
        <f t="shared" si="5"/>
        <v>13</v>
      </c>
      <c r="J76" s="7">
        <v>73</v>
      </c>
      <c r="K76" s="7">
        <v>167</v>
      </c>
      <c r="L76" s="7">
        <v>14</v>
      </c>
    </row>
    <row r="77" spans="1:12">
      <c r="A77" s="2">
        <v>74</v>
      </c>
      <c r="B77" s="2">
        <v>63</v>
      </c>
      <c r="C77">
        <f t="shared" si="5"/>
        <v>13</v>
      </c>
      <c r="J77" s="7">
        <v>74</v>
      </c>
      <c r="K77" s="7">
        <v>167</v>
      </c>
      <c r="L77" s="7">
        <v>14</v>
      </c>
    </row>
    <row r="78" spans="1:12">
      <c r="A78" s="2">
        <v>75</v>
      </c>
      <c r="B78" s="2">
        <v>63</v>
      </c>
      <c r="C78">
        <f t="shared" si="5"/>
        <v>13</v>
      </c>
      <c r="J78" s="7">
        <v>75</v>
      </c>
      <c r="K78" s="7">
        <v>167</v>
      </c>
      <c r="L78" s="7">
        <v>14</v>
      </c>
    </row>
    <row r="79" spans="1:12">
      <c r="A79" s="2">
        <v>76</v>
      </c>
      <c r="B79" s="2">
        <v>63</v>
      </c>
      <c r="C79">
        <f t="shared" si="5"/>
        <v>13</v>
      </c>
      <c r="J79" s="7">
        <v>76</v>
      </c>
      <c r="K79" s="7">
        <v>167</v>
      </c>
      <c r="L79" s="7">
        <v>14</v>
      </c>
    </row>
    <row r="80" spans="1:12">
      <c r="A80" s="2">
        <v>77</v>
      </c>
      <c r="B80" s="2">
        <v>63</v>
      </c>
      <c r="C80">
        <f t="shared" si="5"/>
        <v>13</v>
      </c>
      <c r="J80" s="7">
        <v>77</v>
      </c>
      <c r="K80" s="7">
        <v>167</v>
      </c>
      <c r="L80" s="7">
        <v>14</v>
      </c>
    </row>
    <row r="81" spans="1:12">
      <c r="A81" s="2">
        <v>78</v>
      </c>
      <c r="B81" s="2">
        <v>63</v>
      </c>
      <c r="C81">
        <f t="shared" si="5"/>
        <v>13</v>
      </c>
      <c r="J81" s="7">
        <v>78</v>
      </c>
      <c r="K81" s="7">
        <v>167</v>
      </c>
      <c r="L81" s="7">
        <v>14</v>
      </c>
    </row>
    <row r="82" spans="1:12">
      <c r="A82" s="2">
        <v>79</v>
      </c>
      <c r="B82" s="2">
        <v>63</v>
      </c>
      <c r="C82">
        <f t="shared" si="5"/>
        <v>13</v>
      </c>
      <c r="J82" s="7">
        <v>79</v>
      </c>
      <c r="K82" s="7">
        <v>168</v>
      </c>
      <c r="L82" s="7">
        <v>13</v>
      </c>
    </row>
    <row r="83" spans="1:12">
      <c r="A83" s="2">
        <v>80</v>
      </c>
      <c r="B83" s="2">
        <v>63</v>
      </c>
      <c r="C83">
        <f t="shared" si="5"/>
        <v>13</v>
      </c>
      <c r="J83" s="7">
        <v>80</v>
      </c>
      <c r="K83" s="7">
        <v>168</v>
      </c>
      <c r="L83" s="7">
        <v>13</v>
      </c>
    </row>
    <row r="84" spans="1:12">
      <c r="A84" s="2">
        <v>81</v>
      </c>
      <c r="B84" s="2">
        <v>63</v>
      </c>
      <c r="C84">
        <f t="shared" si="5"/>
        <v>13</v>
      </c>
      <c r="J84" s="7">
        <v>81</v>
      </c>
      <c r="K84" s="7">
        <v>168</v>
      </c>
      <c r="L84" s="7">
        <v>13</v>
      </c>
    </row>
    <row r="85" spans="1:12">
      <c r="A85" s="2">
        <v>82</v>
      </c>
      <c r="B85" s="2">
        <v>63</v>
      </c>
      <c r="C85">
        <f t="shared" si="5"/>
        <v>13</v>
      </c>
      <c r="J85" s="7">
        <v>82</v>
      </c>
      <c r="K85" s="7">
        <v>168</v>
      </c>
      <c r="L85" s="7">
        <v>13</v>
      </c>
    </row>
    <row r="86" spans="1:12">
      <c r="A86" s="2">
        <v>83</v>
      </c>
      <c r="B86" s="2">
        <v>63</v>
      </c>
      <c r="C86">
        <f t="shared" si="5"/>
        <v>13</v>
      </c>
      <c r="J86" s="7">
        <v>83</v>
      </c>
      <c r="K86" s="7">
        <v>168</v>
      </c>
      <c r="L86" s="7">
        <v>13</v>
      </c>
    </row>
    <row r="87" spans="1:12">
      <c r="A87" s="2">
        <v>84</v>
      </c>
      <c r="B87" s="2">
        <v>64</v>
      </c>
      <c r="C87">
        <f t="shared" si="5"/>
        <v>15</v>
      </c>
      <c r="J87" s="7">
        <v>84</v>
      </c>
      <c r="K87" s="7">
        <v>168</v>
      </c>
      <c r="L87" s="7">
        <v>13</v>
      </c>
    </row>
    <row r="88" spans="1:12">
      <c r="A88" s="2">
        <v>85</v>
      </c>
      <c r="B88" s="2">
        <v>64</v>
      </c>
      <c r="C88">
        <f t="shared" si="5"/>
        <v>15</v>
      </c>
      <c r="J88" s="7">
        <v>85</v>
      </c>
      <c r="K88" s="7">
        <v>168</v>
      </c>
      <c r="L88" s="7">
        <v>13</v>
      </c>
    </row>
    <row r="89" spans="1:12">
      <c r="A89" s="2">
        <v>86</v>
      </c>
      <c r="B89" s="2">
        <v>64</v>
      </c>
      <c r="C89">
        <f t="shared" si="5"/>
        <v>15</v>
      </c>
      <c r="J89" s="7">
        <v>86</v>
      </c>
      <c r="K89" s="7">
        <v>168</v>
      </c>
      <c r="L89" s="7">
        <v>13</v>
      </c>
    </row>
    <row r="90" spans="1:12">
      <c r="A90" s="2">
        <v>87</v>
      </c>
      <c r="B90" s="2">
        <v>64</v>
      </c>
      <c r="C90">
        <f t="shared" si="5"/>
        <v>15</v>
      </c>
      <c r="J90" s="7">
        <v>87</v>
      </c>
      <c r="K90" s="7">
        <v>168</v>
      </c>
      <c r="L90" s="7">
        <v>13</v>
      </c>
    </row>
    <row r="91" spans="1:12">
      <c r="A91" s="2">
        <v>88</v>
      </c>
      <c r="B91" s="2">
        <v>64</v>
      </c>
      <c r="C91">
        <f t="shared" si="5"/>
        <v>15</v>
      </c>
      <c r="J91" s="7">
        <v>88</v>
      </c>
      <c r="K91" s="7">
        <v>168</v>
      </c>
      <c r="L91" s="7">
        <v>13</v>
      </c>
    </row>
    <row r="92" spans="1:12">
      <c r="A92" s="2">
        <v>89</v>
      </c>
      <c r="B92" s="2">
        <v>64</v>
      </c>
      <c r="C92">
        <f t="shared" si="5"/>
        <v>15</v>
      </c>
      <c r="J92" s="7">
        <v>89</v>
      </c>
      <c r="K92" s="7">
        <v>168</v>
      </c>
      <c r="L92" s="7">
        <v>13</v>
      </c>
    </row>
    <row r="93" spans="1:12">
      <c r="A93" s="2">
        <v>90</v>
      </c>
      <c r="B93" s="2">
        <v>64</v>
      </c>
      <c r="C93">
        <f t="shared" si="5"/>
        <v>15</v>
      </c>
      <c r="J93" s="7">
        <v>90</v>
      </c>
      <c r="K93" s="7">
        <v>168</v>
      </c>
      <c r="L93" s="7">
        <v>13</v>
      </c>
    </row>
    <row r="94" spans="1:12">
      <c r="A94" s="2">
        <v>91</v>
      </c>
      <c r="B94" s="2">
        <v>64</v>
      </c>
      <c r="C94">
        <f t="shared" si="5"/>
        <v>15</v>
      </c>
      <c r="J94" s="7">
        <v>91</v>
      </c>
      <c r="K94" s="7">
        <v>168</v>
      </c>
      <c r="L94" s="7">
        <v>13</v>
      </c>
    </row>
    <row r="95" spans="1:12">
      <c r="A95" s="2">
        <v>92</v>
      </c>
      <c r="B95" s="2">
        <v>64</v>
      </c>
      <c r="C95">
        <f t="shared" si="5"/>
        <v>15</v>
      </c>
      <c r="J95" s="7">
        <v>92</v>
      </c>
      <c r="K95" s="7">
        <v>169</v>
      </c>
      <c r="L95" s="7">
        <v>11</v>
      </c>
    </row>
    <row r="96" spans="1:12">
      <c r="A96" s="2">
        <v>93</v>
      </c>
      <c r="B96" s="2">
        <v>64</v>
      </c>
      <c r="C96">
        <f t="shared" si="5"/>
        <v>15</v>
      </c>
      <c r="J96" s="7">
        <v>93</v>
      </c>
      <c r="K96" s="7">
        <v>169</v>
      </c>
      <c r="L96" s="7">
        <v>11</v>
      </c>
    </row>
    <row r="97" spans="1:12">
      <c r="A97" s="2">
        <v>94</v>
      </c>
      <c r="B97" s="2">
        <v>64</v>
      </c>
      <c r="C97">
        <f t="shared" si="5"/>
        <v>15</v>
      </c>
      <c r="J97" s="7">
        <v>94</v>
      </c>
      <c r="K97" s="7">
        <v>169</v>
      </c>
      <c r="L97" s="7">
        <v>11</v>
      </c>
    </row>
    <row r="98" spans="1:12">
      <c r="A98" s="2">
        <v>95</v>
      </c>
      <c r="B98" s="2">
        <v>64</v>
      </c>
      <c r="C98">
        <f t="shared" si="5"/>
        <v>15</v>
      </c>
      <c r="J98" s="7">
        <v>95</v>
      </c>
      <c r="K98" s="7">
        <v>169</v>
      </c>
      <c r="L98" s="7">
        <v>11</v>
      </c>
    </row>
    <row r="99" spans="1:12">
      <c r="A99" s="2">
        <v>96</v>
      </c>
      <c r="B99" s="2">
        <v>64</v>
      </c>
      <c r="C99">
        <f t="shared" si="5"/>
        <v>15</v>
      </c>
      <c r="J99" s="7">
        <v>96</v>
      </c>
      <c r="K99" s="7">
        <v>169</v>
      </c>
      <c r="L99" s="7">
        <v>11</v>
      </c>
    </row>
    <row r="100" spans="1:12">
      <c r="A100" s="2">
        <v>97</v>
      </c>
      <c r="B100" s="2">
        <v>64</v>
      </c>
      <c r="C100">
        <f t="shared" ref="C100:C131" si="6">COUNTIF(Сорт_вес,B100)</f>
        <v>15</v>
      </c>
      <c r="J100" s="7">
        <v>97</v>
      </c>
      <c r="K100" s="7">
        <v>169</v>
      </c>
      <c r="L100" s="7">
        <v>11</v>
      </c>
    </row>
    <row r="101" spans="1:12">
      <c r="A101" s="2">
        <v>98</v>
      </c>
      <c r="B101" s="2">
        <v>64</v>
      </c>
      <c r="C101">
        <f t="shared" si="6"/>
        <v>15</v>
      </c>
      <c r="J101" s="7">
        <v>98</v>
      </c>
      <c r="K101" s="7">
        <v>169</v>
      </c>
      <c r="L101" s="7">
        <v>11</v>
      </c>
    </row>
    <row r="102" spans="1:12">
      <c r="A102" s="2">
        <v>99</v>
      </c>
      <c r="B102" s="2">
        <v>65</v>
      </c>
      <c r="C102">
        <f t="shared" si="6"/>
        <v>8</v>
      </c>
      <c r="J102" s="7">
        <v>99</v>
      </c>
      <c r="K102" s="7">
        <v>169</v>
      </c>
      <c r="L102" s="7">
        <v>11</v>
      </c>
    </row>
    <row r="103" spans="1:12">
      <c r="A103" s="2">
        <v>100</v>
      </c>
      <c r="B103" s="2">
        <v>65</v>
      </c>
      <c r="C103">
        <f t="shared" si="6"/>
        <v>8</v>
      </c>
      <c r="J103" s="7">
        <v>100</v>
      </c>
      <c r="K103" s="7">
        <v>169</v>
      </c>
      <c r="L103" s="7">
        <v>11</v>
      </c>
    </row>
    <row r="104" spans="1:12">
      <c r="A104" s="2">
        <v>101</v>
      </c>
      <c r="B104" s="2">
        <v>65</v>
      </c>
      <c r="C104">
        <f t="shared" si="6"/>
        <v>8</v>
      </c>
      <c r="J104" s="7">
        <v>101</v>
      </c>
      <c r="K104" s="7">
        <v>169</v>
      </c>
      <c r="L104" s="7">
        <v>11</v>
      </c>
    </row>
    <row r="105" spans="1:12">
      <c r="A105" s="2">
        <v>102</v>
      </c>
      <c r="B105" s="2">
        <v>65</v>
      </c>
      <c r="C105">
        <f t="shared" si="6"/>
        <v>8</v>
      </c>
      <c r="J105" s="7">
        <v>102</v>
      </c>
      <c r="K105" s="7">
        <v>169</v>
      </c>
      <c r="L105" s="7">
        <v>11</v>
      </c>
    </row>
    <row r="106" spans="1:12">
      <c r="A106" s="2">
        <v>103</v>
      </c>
      <c r="B106" s="2">
        <v>65</v>
      </c>
      <c r="C106">
        <f t="shared" si="6"/>
        <v>8</v>
      </c>
      <c r="J106" s="7">
        <v>103</v>
      </c>
      <c r="K106" s="7">
        <v>170</v>
      </c>
      <c r="L106" s="7">
        <v>15</v>
      </c>
    </row>
    <row r="107" spans="1:12">
      <c r="A107" s="2">
        <v>104</v>
      </c>
      <c r="B107" s="2">
        <v>65</v>
      </c>
      <c r="C107">
        <f t="shared" si="6"/>
        <v>8</v>
      </c>
      <c r="J107" s="7">
        <v>104</v>
      </c>
      <c r="K107" s="7">
        <v>170</v>
      </c>
      <c r="L107" s="7">
        <v>15</v>
      </c>
    </row>
    <row r="108" spans="1:12">
      <c r="A108" s="2">
        <v>105</v>
      </c>
      <c r="B108" s="2">
        <v>65</v>
      </c>
      <c r="C108">
        <f t="shared" si="6"/>
        <v>8</v>
      </c>
      <c r="J108" s="7">
        <v>105</v>
      </c>
      <c r="K108" s="7">
        <v>170</v>
      </c>
      <c r="L108" s="7">
        <v>15</v>
      </c>
    </row>
    <row r="109" spans="1:12">
      <c r="A109" s="2">
        <v>106</v>
      </c>
      <c r="B109" s="2">
        <v>65</v>
      </c>
      <c r="C109">
        <f t="shared" si="6"/>
        <v>8</v>
      </c>
      <c r="J109" s="7">
        <v>106</v>
      </c>
      <c r="K109" s="7">
        <v>170</v>
      </c>
      <c r="L109" s="7">
        <v>15</v>
      </c>
    </row>
    <row r="110" spans="1:12">
      <c r="A110" s="2">
        <v>107</v>
      </c>
      <c r="B110" s="2">
        <v>66</v>
      </c>
      <c r="C110">
        <f t="shared" si="6"/>
        <v>18</v>
      </c>
      <c r="J110" s="7">
        <v>107</v>
      </c>
      <c r="K110" s="7">
        <v>170</v>
      </c>
      <c r="L110" s="7">
        <v>15</v>
      </c>
    </row>
    <row r="111" spans="1:12">
      <c r="A111" s="2">
        <v>108</v>
      </c>
      <c r="B111" s="2">
        <v>66</v>
      </c>
      <c r="C111">
        <f t="shared" si="6"/>
        <v>18</v>
      </c>
      <c r="J111" s="7">
        <v>108</v>
      </c>
      <c r="K111" s="7">
        <v>170</v>
      </c>
      <c r="L111" s="7">
        <v>15</v>
      </c>
    </row>
    <row r="112" spans="1:12">
      <c r="A112" s="2">
        <v>109</v>
      </c>
      <c r="B112" s="2">
        <v>66</v>
      </c>
      <c r="C112">
        <f t="shared" si="6"/>
        <v>18</v>
      </c>
      <c r="J112" s="7">
        <v>109</v>
      </c>
      <c r="K112" s="7">
        <v>170</v>
      </c>
      <c r="L112" s="7">
        <v>15</v>
      </c>
    </row>
    <row r="113" spans="1:12">
      <c r="A113" s="2">
        <v>110</v>
      </c>
      <c r="B113" s="2">
        <v>66</v>
      </c>
      <c r="C113">
        <f t="shared" si="6"/>
        <v>18</v>
      </c>
      <c r="J113" s="7">
        <v>110</v>
      </c>
      <c r="K113" s="7">
        <v>170</v>
      </c>
      <c r="L113" s="7">
        <v>15</v>
      </c>
    </row>
    <row r="114" spans="1:12">
      <c r="A114" s="2">
        <v>111</v>
      </c>
      <c r="B114" s="2">
        <v>66</v>
      </c>
      <c r="C114">
        <f t="shared" si="6"/>
        <v>18</v>
      </c>
      <c r="J114" s="7">
        <v>111</v>
      </c>
      <c r="K114" s="7">
        <v>170</v>
      </c>
      <c r="L114" s="7">
        <v>15</v>
      </c>
    </row>
    <row r="115" spans="1:12">
      <c r="A115" s="2">
        <v>112</v>
      </c>
      <c r="B115" s="2">
        <v>66</v>
      </c>
      <c r="C115">
        <f t="shared" si="6"/>
        <v>18</v>
      </c>
      <c r="J115" s="7">
        <v>112</v>
      </c>
      <c r="K115" s="7">
        <v>170</v>
      </c>
      <c r="L115" s="7">
        <v>15</v>
      </c>
    </row>
    <row r="116" spans="1:12">
      <c r="A116" s="2">
        <v>113</v>
      </c>
      <c r="B116" s="2">
        <v>66</v>
      </c>
      <c r="C116">
        <f t="shared" si="6"/>
        <v>18</v>
      </c>
      <c r="J116" s="7">
        <v>113</v>
      </c>
      <c r="K116" s="7">
        <v>170</v>
      </c>
      <c r="L116" s="7">
        <v>15</v>
      </c>
    </row>
    <row r="117" spans="1:12">
      <c r="A117" s="2">
        <v>114</v>
      </c>
      <c r="B117" s="2">
        <v>66</v>
      </c>
      <c r="C117">
        <f t="shared" si="6"/>
        <v>18</v>
      </c>
      <c r="J117" s="7">
        <v>114</v>
      </c>
      <c r="K117" s="7">
        <v>170</v>
      </c>
      <c r="L117" s="7">
        <v>15</v>
      </c>
    </row>
    <row r="118" spans="1:12">
      <c r="A118" s="2">
        <v>115</v>
      </c>
      <c r="B118" s="2">
        <v>66</v>
      </c>
      <c r="C118">
        <f t="shared" si="6"/>
        <v>18</v>
      </c>
      <c r="J118" s="7">
        <v>115</v>
      </c>
      <c r="K118" s="7">
        <v>170</v>
      </c>
      <c r="L118" s="7">
        <v>15</v>
      </c>
    </row>
    <row r="119" spans="1:12">
      <c r="A119" s="2">
        <v>116</v>
      </c>
      <c r="B119" s="2">
        <v>66</v>
      </c>
      <c r="C119">
        <f t="shared" si="6"/>
        <v>18</v>
      </c>
      <c r="J119" s="7">
        <v>116</v>
      </c>
      <c r="K119" s="7">
        <v>170</v>
      </c>
      <c r="L119" s="7">
        <v>15</v>
      </c>
    </row>
    <row r="120" spans="1:12">
      <c r="A120" s="2">
        <v>117</v>
      </c>
      <c r="B120" s="2">
        <v>66</v>
      </c>
      <c r="C120">
        <f t="shared" si="6"/>
        <v>18</v>
      </c>
      <c r="J120" s="7">
        <v>117</v>
      </c>
      <c r="K120" s="7">
        <v>170</v>
      </c>
      <c r="L120" s="7">
        <v>15</v>
      </c>
    </row>
    <row r="121" spans="1:12">
      <c r="A121" s="2">
        <v>118</v>
      </c>
      <c r="B121" s="2">
        <v>66</v>
      </c>
      <c r="C121">
        <f t="shared" si="6"/>
        <v>18</v>
      </c>
      <c r="J121" s="7">
        <v>118</v>
      </c>
      <c r="K121" s="7">
        <v>171</v>
      </c>
      <c r="L121" s="7">
        <v>10</v>
      </c>
    </row>
    <row r="122" spans="1:12">
      <c r="A122" s="2">
        <v>119</v>
      </c>
      <c r="B122" s="2">
        <v>66</v>
      </c>
      <c r="C122">
        <f t="shared" si="6"/>
        <v>18</v>
      </c>
      <c r="J122" s="7">
        <v>119</v>
      </c>
      <c r="K122" s="7">
        <v>171</v>
      </c>
      <c r="L122" s="7">
        <v>10</v>
      </c>
    </row>
    <row r="123" spans="1:12">
      <c r="A123" s="2">
        <v>120</v>
      </c>
      <c r="B123" s="2">
        <v>66</v>
      </c>
      <c r="C123">
        <f t="shared" si="6"/>
        <v>18</v>
      </c>
      <c r="J123" s="7">
        <v>120</v>
      </c>
      <c r="K123" s="7">
        <v>171</v>
      </c>
      <c r="L123" s="7">
        <v>10</v>
      </c>
    </row>
    <row r="124" spans="1:12">
      <c r="A124" s="2">
        <v>121</v>
      </c>
      <c r="B124" s="2">
        <v>66</v>
      </c>
      <c r="C124">
        <f t="shared" si="6"/>
        <v>18</v>
      </c>
      <c r="J124" s="7">
        <v>121</v>
      </c>
      <c r="K124" s="7">
        <v>171</v>
      </c>
      <c r="L124" s="7">
        <v>10</v>
      </c>
    </row>
    <row r="125" spans="1:12">
      <c r="A125" s="2">
        <v>122</v>
      </c>
      <c r="B125" s="2">
        <v>66</v>
      </c>
      <c r="C125">
        <f t="shared" si="6"/>
        <v>18</v>
      </c>
      <c r="J125" s="7">
        <v>122</v>
      </c>
      <c r="K125" s="7">
        <v>171</v>
      </c>
      <c r="L125" s="7">
        <v>10</v>
      </c>
    </row>
    <row r="126" spans="1:12">
      <c r="A126" s="2">
        <v>123</v>
      </c>
      <c r="B126" s="2">
        <v>66</v>
      </c>
      <c r="C126">
        <f t="shared" si="6"/>
        <v>18</v>
      </c>
      <c r="J126" s="7">
        <v>123</v>
      </c>
      <c r="K126" s="7">
        <v>171</v>
      </c>
      <c r="L126" s="7">
        <v>10</v>
      </c>
    </row>
    <row r="127" spans="1:12">
      <c r="A127" s="2">
        <v>124</v>
      </c>
      <c r="B127" s="2">
        <v>66</v>
      </c>
      <c r="C127">
        <f t="shared" si="6"/>
        <v>18</v>
      </c>
      <c r="J127" s="7">
        <v>124</v>
      </c>
      <c r="K127" s="7">
        <v>171</v>
      </c>
      <c r="L127" s="7">
        <v>10</v>
      </c>
    </row>
    <row r="128" spans="1:12">
      <c r="A128" s="2">
        <v>125</v>
      </c>
      <c r="B128" s="2">
        <v>67</v>
      </c>
      <c r="C128">
        <f t="shared" si="6"/>
        <v>16</v>
      </c>
      <c r="J128" s="7">
        <v>125</v>
      </c>
      <c r="K128" s="7">
        <v>171</v>
      </c>
      <c r="L128" s="7">
        <v>10</v>
      </c>
    </row>
    <row r="129" spans="1:12">
      <c r="A129" s="2">
        <v>126</v>
      </c>
      <c r="B129" s="2">
        <v>67</v>
      </c>
      <c r="C129">
        <f t="shared" si="6"/>
        <v>16</v>
      </c>
      <c r="J129" s="7">
        <v>126</v>
      </c>
      <c r="K129" s="7">
        <v>171</v>
      </c>
      <c r="L129" s="7">
        <v>10</v>
      </c>
    </row>
    <row r="130" spans="1:12">
      <c r="A130" s="2">
        <v>127</v>
      </c>
      <c r="B130" s="2">
        <v>67</v>
      </c>
      <c r="C130">
        <f t="shared" si="6"/>
        <v>16</v>
      </c>
      <c r="J130" s="7">
        <v>127</v>
      </c>
      <c r="K130" s="7">
        <v>171</v>
      </c>
      <c r="L130" s="7">
        <v>10</v>
      </c>
    </row>
    <row r="131" spans="1:12">
      <c r="A131" s="2">
        <v>128</v>
      </c>
      <c r="B131" s="2">
        <v>67</v>
      </c>
      <c r="C131">
        <f t="shared" si="6"/>
        <v>16</v>
      </c>
      <c r="J131" s="7">
        <v>128</v>
      </c>
      <c r="K131" s="7">
        <v>172</v>
      </c>
      <c r="L131" s="7">
        <v>7</v>
      </c>
    </row>
    <row r="132" spans="1:12">
      <c r="A132" s="2">
        <v>129</v>
      </c>
      <c r="B132" s="2">
        <v>67</v>
      </c>
      <c r="C132">
        <f t="shared" ref="C132:C163" si="7">COUNTIF(Сорт_вес,B132)</f>
        <v>16</v>
      </c>
      <c r="J132" s="7">
        <v>129</v>
      </c>
      <c r="K132" s="7">
        <v>172</v>
      </c>
      <c r="L132" s="7">
        <v>7</v>
      </c>
    </row>
    <row r="133" spans="1:12">
      <c r="A133" s="2">
        <v>130</v>
      </c>
      <c r="B133" s="2">
        <v>67</v>
      </c>
      <c r="C133">
        <f t="shared" si="7"/>
        <v>16</v>
      </c>
      <c r="J133" s="7">
        <v>130</v>
      </c>
      <c r="K133" s="7">
        <v>172</v>
      </c>
      <c r="L133" s="7">
        <v>7</v>
      </c>
    </row>
    <row r="134" spans="1:12">
      <c r="A134" s="2">
        <v>131</v>
      </c>
      <c r="B134" s="2">
        <v>67</v>
      </c>
      <c r="C134">
        <f t="shared" si="7"/>
        <v>16</v>
      </c>
      <c r="J134" s="7">
        <v>131</v>
      </c>
      <c r="K134" s="7">
        <v>172</v>
      </c>
      <c r="L134" s="7">
        <v>7</v>
      </c>
    </row>
    <row r="135" spans="1:12">
      <c r="A135" s="2">
        <v>132</v>
      </c>
      <c r="B135" s="2">
        <v>67</v>
      </c>
      <c r="C135">
        <f t="shared" si="7"/>
        <v>16</v>
      </c>
      <c r="J135" s="7">
        <v>132</v>
      </c>
      <c r="K135" s="7">
        <v>172</v>
      </c>
      <c r="L135" s="7">
        <v>7</v>
      </c>
    </row>
    <row r="136" spans="1:12">
      <c r="A136" s="2">
        <v>133</v>
      </c>
      <c r="B136" s="2">
        <v>67</v>
      </c>
      <c r="C136">
        <f t="shared" si="7"/>
        <v>16</v>
      </c>
      <c r="J136" s="7">
        <v>133</v>
      </c>
      <c r="K136" s="7">
        <v>172</v>
      </c>
      <c r="L136" s="7">
        <v>7</v>
      </c>
    </row>
    <row r="137" spans="1:12">
      <c r="A137" s="2">
        <v>134</v>
      </c>
      <c r="B137" s="2">
        <v>67</v>
      </c>
      <c r="C137">
        <f t="shared" si="7"/>
        <v>16</v>
      </c>
      <c r="J137" s="7">
        <v>134</v>
      </c>
      <c r="K137" s="7">
        <v>172</v>
      </c>
      <c r="L137" s="7">
        <v>7</v>
      </c>
    </row>
    <row r="138" spans="1:12">
      <c r="A138" s="2">
        <v>135</v>
      </c>
      <c r="B138" s="2">
        <v>67</v>
      </c>
      <c r="C138">
        <f t="shared" si="7"/>
        <v>16</v>
      </c>
      <c r="J138" s="7">
        <v>135</v>
      </c>
      <c r="K138" s="7">
        <v>173</v>
      </c>
      <c r="L138" s="7">
        <v>14</v>
      </c>
    </row>
    <row r="139" spans="1:12">
      <c r="A139" s="2">
        <v>136</v>
      </c>
      <c r="B139" s="2">
        <v>67</v>
      </c>
      <c r="C139">
        <f t="shared" si="7"/>
        <v>16</v>
      </c>
      <c r="J139" s="7">
        <v>136</v>
      </c>
      <c r="K139" s="7">
        <v>173</v>
      </c>
      <c r="L139" s="7">
        <v>14</v>
      </c>
    </row>
    <row r="140" spans="1:12">
      <c r="A140" s="2">
        <v>137</v>
      </c>
      <c r="B140" s="2">
        <v>67</v>
      </c>
      <c r="C140">
        <f t="shared" si="7"/>
        <v>16</v>
      </c>
      <c r="J140" s="7">
        <v>137</v>
      </c>
      <c r="K140" s="7">
        <v>173</v>
      </c>
      <c r="L140" s="7">
        <v>14</v>
      </c>
    </row>
    <row r="141" spans="1:12">
      <c r="A141" s="2">
        <v>138</v>
      </c>
      <c r="B141" s="2">
        <v>67</v>
      </c>
      <c r="C141">
        <f t="shared" si="7"/>
        <v>16</v>
      </c>
      <c r="J141" s="7">
        <v>138</v>
      </c>
      <c r="K141" s="7">
        <v>173</v>
      </c>
      <c r="L141" s="7">
        <v>14</v>
      </c>
    </row>
    <row r="142" spans="1:12">
      <c r="A142" s="2">
        <v>139</v>
      </c>
      <c r="B142" s="2">
        <v>67</v>
      </c>
      <c r="C142">
        <f t="shared" si="7"/>
        <v>16</v>
      </c>
      <c r="J142" s="7">
        <v>139</v>
      </c>
      <c r="K142" s="7">
        <v>173</v>
      </c>
      <c r="L142" s="7">
        <v>14</v>
      </c>
    </row>
    <row r="143" spans="1:12">
      <c r="A143" s="2">
        <v>140</v>
      </c>
      <c r="B143" s="2">
        <v>67</v>
      </c>
      <c r="C143">
        <f t="shared" si="7"/>
        <v>16</v>
      </c>
      <c r="J143" s="7">
        <v>140</v>
      </c>
      <c r="K143" s="7">
        <v>173</v>
      </c>
      <c r="L143" s="7">
        <v>14</v>
      </c>
    </row>
    <row r="144" spans="1:12">
      <c r="A144" s="2">
        <v>141</v>
      </c>
      <c r="B144" s="2">
        <v>68</v>
      </c>
      <c r="C144">
        <f t="shared" si="7"/>
        <v>8</v>
      </c>
      <c r="J144" s="7">
        <v>141</v>
      </c>
      <c r="K144" s="7">
        <v>173</v>
      </c>
      <c r="L144" s="7">
        <v>14</v>
      </c>
    </row>
    <row r="145" spans="1:12">
      <c r="A145" s="2">
        <v>142</v>
      </c>
      <c r="B145" s="2">
        <v>68</v>
      </c>
      <c r="C145">
        <f t="shared" si="7"/>
        <v>8</v>
      </c>
      <c r="J145" s="7">
        <v>142</v>
      </c>
      <c r="K145" s="7">
        <v>173</v>
      </c>
      <c r="L145" s="7">
        <v>14</v>
      </c>
    </row>
    <row r="146" spans="1:12">
      <c r="A146" s="2">
        <v>143</v>
      </c>
      <c r="B146" s="2">
        <v>68</v>
      </c>
      <c r="C146">
        <f t="shared" si="7"/>
        <v>8</v>
      </c>
      <c r="J146" s="7">
        <v>143</v>
      </c>
      <c r="K146" s="7">
        <v>173</v>
      </c>
      <c r="L146" s="7">
        <v>14</v>
      </c>
    </row>
    <row r="147" spans="1:12">
      <c r="A147" s="2">
        <v>144</v>
      </c>
      <c r="B147" s="2">
        <v>68</v>
      </c>
      <c r="C147">
        <f t="shared" si="7"/>
        <v>8</v>
      </c>
      <c r="J147" s="7">
        <v>144</v>
      </c>
      <c r="K147" s="7">
        <v>173</v>
      </c>
      <c r="L147" s="7">
        <v>14</v>
      </c>
    </row>
    <row r="148" spans="1:12">
      <c r="A148" s="2">
        <v>145</v>
      </c>
      <c r="B148" s="2">
        <v>68</v>
      </c>
      <c r="C148">
        <f t="shared" si="7"/>
        <v>8</v>
      </c>
      <c r="J148" s="7">
        <v>145</v>
      </c>
      <c r="K148" s="7">
        <v>173</v>
      </c>
      <c r="L148" s="7">
        <v>14</v>
      </c>
    </row>
    <row r="149" spans="1:12">
      <c r="A149" s="2">
        <v>146</v>
      </c>
      <c r="B149" s="2">
        <v>68</v>
      </c>
      <c r="C149">
        <f t="shared" si="7"/>
        <v>8</v>
      </c>
      <c r="J149" s="7">
        <v>146</v>
      </c>
      <c r="K149" s="7">
        <v>173</v>
      </c>
      <c r="L149" s="7">
        <v>14</v>
      </c>
    </row>
    <row r="150" spans="1:12">
      <c r="A150" s="2">
        <v>147</v>
      </c>
      <c r="B150" s="2">
        <v>68</v>
      </c>
      <c r="C150">
        <f t="shared" si="7"/>
        <v>8</v>
      </c>
      <c r="J150" s="7">
        <v>147</v>
      </c>
      <c r="K150" s="7">
        <v>173</v>
      </c>
      <c r="L150" s="7">
        <v>14</v>
      </c>
    </row>
    <row r="151" spans="1:12">
      <c r="A151" s="2">
        <v>148</v>
      </c>
      <c r="B151" s="2">
        <v>68</v>
      </c>
      <c r="C151">
        <f t="shared" si="7"/>
        <v>8</v>
      </c>
      <c r="J151" s="7">
        <v>148</v>
      </c>
      <c r="K151" s="7">
        <v>173</v>
      </c>
      <c r="L151" s="7">
        <v>14</v>
      </c>
    </row>
    <row r="152" spans="1:12">
      <c r="A152" s="2">
        <v>149</v>
      </c>
      <c r="B152" s="2">
        <v>69</v>
      </c>
      <c r="C152">
        <f t="shared" si="7"/>
        <v>8</v>
      </c>
      <c r="J152" s="7">
        <v>149</v>
      </c>
      <c r="K152" s="7">
        <v>174</v>
      </c>
      <c r="L152" s="7">
        <v>9</v>
      </c>
    </row>
    <row r="153" spans="1:12">
      <c r="A153" s="2">
        <v>150</v>
      </c>
      <c r="B153" s="2">
        <v>69</v>
      </c>
      <c r="C153">
        <f t="shared" si="7"/>
        <v>8</v>
      </c>
      <c r="J153" s="7">
        <v>150</v>
      </c>
      <c r="K153" s="7">
        <v>174</v>
      </c>
      <c r="L153" s="7">
        <v>9</v>
      </c>
    </row>
    <row r="154" spans="1:12">
      <c r="A154" s="2">
        <v>151</v>
      </c>
      <c r="B154" s="2">
        <v>69</v>
      </c>
      <c r="C154">
        <f t="shared" si="7"/>
        <v>8</v>
      </c>
      <c r="J154" s="7">
        <v>151</v>
      </c>
      <c r="K154" s="7">
        <v>174</v>
      </c>
      <c r="L154" s="7">
        <v>9</v>
      </c>
    </row>
    <row r="155" spans="1:12">
      <c r="A155" s="2">
        <v>152</v>
      </c>
      <c r="B155" s="2">
        <v>69</v>
      </c>
      <c r="C155">
        <f t="shared" si="7"/>
        <v>8</v>
      </c>
      <c r="J155" s="7">
        <v>152</v>
      </c>
      <c r="K155" s="7">
        <v>174</v>
      </c>
      <c r="L155" s="7">
        <v>9</v>
      </c>
    </row>
    <row r="156" spans="1:12">
      <c r="A156" s="2">
        <v>153</v>
      </c>
      <c r="B156" s="2">
        <v>69</v>
      </c>
      <c r="C156">
        <f t="shared" si="7"/>
        <v>8</v>
      </c>
      <c r="J156" s="7">
        <v>153</v>
      </c>
      <c r="K156" s="7">
        <v>174</v>
      </c>
      <c r="L156" s="7">
        <v>9</v>
      </c>
    </row>
    <row r="157" spans="1:12">
      <c r="A157" s="2">
        <v>154</v>
      </c>
      <c r="B157" s="2">
        <v>69</v>
      </c>
      <c r="C157">
        <f t="shared" si="7"/>
        <v>8</v>
      </c>
      <c r="J157" s="7">
        <v>154</v>
      </c>
      <c r="K157" s="7">
        <v>174</v>
      </c>
      <c r="L157" s="7">
        <v>9</v>
      </c>
    </row>
    <row r="158" spans="1:12">
      <c r="A158" s="2">
        <v>155</v>
      </c>
      <c r="B158" s="2">
        <v>69</v>
      </c>
      <c r="C158">
        <f t="shared" si="7"/>
        <v>8</v>
      </c>
      <c r="J158" s="7">
        <v>155</v>
      </c>
      <c r="K158" s="7">
        <v>174</v>
      </c>
      <c r="L158" s="7">
        <v>9</v>
      </c>
    </row>
    <row r="159" spans="1:12">
      <c r="A159" s="2">
        <v>156</v>
      </c>
      <c r="B159" s="2">
        <v>69</v>
      </c>
      <c r="C159">
        <f t="shared" si="7"/>
        <v>8</v>
      </c>
      <c r="J159" s="7">
        <v>156</v>
      </c>
      <c r="K159" s="7">
        <v>174</v>
      </c>
      <c r="L159" s="7">
        <v>9</v>
      </c>
    </row>
    <row r="160" spans="1:12">
      <c r="A160" s="2">
        <v>157</v>
      </c>
      <c r="B160" s="2">
        <v>70</v>
      </c>
      <c r="C160">
        <f t="shared" si="7"/>
        <v>9</v>
      </c>
      <c r="J160" s="7">
        <v>157</v>
      </c>
      <c r="K160" s="7">
        <v>174</v>
      </c>
      <c r="L160" s="7">
        <v>9</v>
      </c>
    </row>
    <row r="161" spans="1:12">
      <c r="A161" s="2">
        <v>158</v>
      </c>
      <c r="B161" s="2">
        <v>70</v>
      </c>
      <c r="C161">
        <f t="shared" si="7"/>
        <v>9</v>
      </c>
      <c r="J161" s="7">
        <v>158</v>
      </c>
      <c r="K161" s="7">
        <v>175</v>
      </c>
      <c r="L161" s="7">
        <v>7</v>
      </c>
    </row>
    <row r="162" spans="1:12">
      <c r="A162" s="2">
        <v>159</v>
      </c>
      <c r="B162" s="2">
        <v>70</v>
      </c>
      <c r="C162">
        <f t="shared" si="7"/>
        <v>9</v>
      </c>
      <c r="J162" s="7">
        <v>159</v>
      </c>
      <c r="K162" s="7">
        <v>175</v>
      </c>
      <c r="L162" s="7">
        <v>7</v>
      </c>
    </row>
    <row r="163" spans="1:12">
      <c r="A163" s="2">
        <v>160</v>
      </c>
      <c r="B163" s="2">
        <v>70</v>
      </c>
      <c r="C163">
        <f t="shared" si="7"/>
        <v>9</v>
      </c>
      <c r="J163" s="7">
        <v>160</v>
      </c>
      <c r="K163" s="7">
        <v>175</v>
      </c>
      <c r="L163" s="7">
        <v>7</v>
      </c>
    </row>
    <row r="164" spans="1:12">
      <c r="A164" s="2">
        <v>161</v>
      </c>
      <c r="B164" s="2">
        <v>70</v>
      </c>
      <c r="C164">
        <f t="shared" ref="C164:C195" si="8">COUNTIF(Сорт_вес,B164)</f>
        <v>9</v>
      </c>
      <c r="J164" s="7">
        <v>161</v>
      </c>
      <c r="K164" s="7">
        <v>175</v>
      </c>
      <c r="L164" s="7">
        <v>7</v>
      </c>
    </row>
    <row r="165" spans="1:12">
      <c r="A165" s="2">
        <v>162</v>
      </c>
      <c r="B165" s="2">
        <v>70</v>
      </c>
      <c r="C165">
        <f t="shared" si="8"/>
        <v>9</v>
      </c>
      <c r="J165" s="7">
        <v>162</v>
      </c>
      <c r="K165" s="7">
        <v>175</v>
      </c>
      <c r="L165" s="7">
        <v>7</v>
      </c>
    </row>
    <row r="166" spans="1:12">
      <c r="A166" s="2">
        <v>163</v>
      </c>
      <c r="B166" s="2">
        <v>70</v>
      </c>
      <c r="C166">
        <f t="shared" si="8"/>
        <v>9</v>
      </c>
      <c r="J166" s="7">
        <v>163</v>
      </c>
      <c r="K166" s="7">
        <v>175</v>
      </c>
      <c r="L166" s="7">
        <v>7</v>
      </c>
    </row>
    <row r="167" spans="1:12">
      <c r="A167" s="2">
        <v>164</v>
      </c>
      <c r="B167" s="2">
        <v>70</v>
      </c>
      <c r="C167">
        <f t="shared" si="8"/>
        <v>9</v>
      </c>
      <c r="J167" s="7">
        <v>164</v>
      </c>
      <c r="K167" s="7">
        <v>175</v>
      </c>
      <c r="L167" s="7">
        <v>7</v>
      </c>
    </row>
    <row r="168" spans="1:12">
      <c r="A168" s="2">
        <v>165</v>
      </c>
      <c r="B168" s="2">
        <v>70</v>
      </c>
      <c r="C168">
        <f t="shared" si="8"/>
        <v>9</v>
      </c>
      <c r="J168" s="7">
        <v>165</v>
      </c>
      <c r="K168" s="7">
        <v>176</v>
      </c>
      <c r="L168" s="7">
        <v>8</v>
      </c>
    </row>
    <row r="169" spans="1:12">
      <c r="A169" s="2">
        <v>166</v>
      </c>
      <c r="B169" s="2">
        <v>71</v>
      </c>
      <c r="C169">
        <f t="shared" si="8"/>
        <v>5</v>
      </c>
      <c r="J169" s="7">
        <v>166</v>
      </c>
      <c r="K169" s="7">
        <v>176</v>
      </c>
      <c r="L169" s="7">
        <v>8</v>
      </c>
    </row>
    <row r="170" spans="1:12">
      <c r="A170" s="2">
        <v>167</v>
      </c>
      <c r="B170" s="2">
        <v>71</v>
      </c>
      <c r="C170">
        <f t="shared" si="8"/>
        <v>5</v>
      </c>
      <c r="J170" s="7">
        <v>167</v>
      </c>
      <c r="K170" s="7">
        <v>176</v>
      </c>
      <c r="L170" s="7">
        <v>8</v>
      </c>
    </row>
    <row r="171" spans="1:12">
      <c r="A171" s="2">
        <v>168</v>
      </c>
      <c r="B171" s="2">
        <v>71</v>
      </c>
      <c r="C171">
        <f t="shared" si="8"/>
        <v>5</v>
      </c>
      <c r="J171" s="7">
        <v>168</v>
      </c>
      <c r="K171" s="7">
        <v>176</v>
      </c>
      <c r="L171" s="7">
        <v>8</v>
      </c>
    </row>
    <row r="172" spans="1:12">
      <c r="A172" s="2">
        <v>169</v>
      </c>
      <c r="B172" s="2">
        <v>71</v>
      </c>
      <c r="C172">
        <f t="shared" si="8"/>
        <v>5</v>
      </c>
      <c r="J172" s="7">
        <v>169</v>
      </c>
      <c r="K172" s="7">
        <v>176</v>
      </c>
      <c r="L172" s="7">
        <v>8</v>
      </c>
    </row>
    <row r="173" spans="1:12">
      <c r="A173" s="2">
        <v>170</v>
      </c>
      <c r="B173" s="2">
        <v>71</v>
      </c>
      <c r="C173">
        <f t="shared" si="8"/>
        <v>5</v>
      </c>
      <c r="J173" s="7">
        <v>170</v>
      </c>
      <c r="K173" s="7">
        <v>176</v>
      </c>
      <c r="L173" s="7">
        <v>8</v>
      </c>
    </row>
    <row r="174" spans="1:12">
      <c r="A174" s="2">
        <v>171</v>
      </c>
      <c r="B174" s="2">
        <v>72</v>
      </c>
      <c r="C174">
        <f t="shared" si="8"/>
        <v>3</v>
      </c>
      <c r="J174" s="7">
        <v>171</v>
      </c>
      <c r="K174" s="7">
        <v>176</v>
      </c>
      <c r="L174" s="7">
        <v>8</v>
      </c>
    </row>
    <row r="175" spans="1:12">
      <c r="A175" s="2">
        <v>172</v>
      </c>
      <c r="B175" s="2">
        <v>72</v>
      </c>
      <c r="C175">
        <f t="shared" si="8"/>
        <v>3</v>
      </c>
      <c r="J175" s="7">
        <v>172</v>
      </c>
      <c r="K175" s="7">
        <v>176</v>
      </c>
      <c r="L175" s="7">
        <v>8</v>
      </c>
    </row>
    <row r="176" spans="1:12">
      <c r="A176" s="2">
        <v>173</v>
      </c>
      <c r="B176" s="2">
        <v>72</v>
      </c>
      <c r="C176">
        <f t="shared" si="8"/>
        <v>3</v>
      </c>
      <c r="J176" s="7">
        <v>173</v>
      </c>
      <c r="K176" s="7">
        <v>177</v>
      </c>
      <c r="L176" s="7">
        <v>6</v>
      </c>
    </row>
    <row r="177" spans="1:12">
      <c r="A177" s="2">
        <v>174</v>
      </c>
      <c r="B177" s="2">
        <v>73</v>
      </c>
      <c r="C177">
        <f t="shared" si="8"/>
        <v>5</v>
      </c>
      <c r="J177" s="7">
        <v>174</v>
      </c>
      <c r="K177" s="7">
        <v>177</v>
      </c>
      <c r="L177" s="7">
        <v>6</v>
      </c>
    </row>
    <row r="178" spans="1:12">
      <c r="A178" s="2">
        <v>175</v>
      </c>
      <c r="B178" s="2">
        <v>73</v>
      </c>
      <c r="C178">
        <f t="shared" si="8"/>
        <v>5</v>
      </c>
      <c r="J178" s="7">
        <v>175</v>
      </c>
      <c r="K178" s="7">
        <v>177</v>
      </c>
      <c r="L178" s="7">
        <v>6</v>
      </c>
    </row>
    <row r="179" spans="1:12">
      <c r="A179" s="2">
        <v>176</v>
      </c>
      <c r="B179" s="2">
        <v>73</v>
      </c>
      <c r="C179">
        <f t="shared" si="8"/>
        <v>5</v>
      </c>
      <c r="J179" s="7">
        <v>176</v>
      </c>
      <c r="K179" s="7">
        <v>177</v>
      </c>
      <c r="L179" s="7">
        <v>6</v>
      </c>
    </row>
    <row r="180" spans="1:12">
      <c r="A180" s="2">
        <v>177</v>
      </c>
      <c r="B180" s="2">
        <v>73</v>
      </c>
      <c r="C180">
        <f t="shared" si="8"/>
        <v>5</v>
      </c>
      <c r="J180" s="7">
        <v>177</v>
      </c>
      <c r="K180" s="7">
        <v>177</v>
      </c>
      <c r="L180" s="7">
        <v>6</v>
      </c>
    </row>
    <row r="181" spans="1:12">
      <c r="A181" s="2">
        <v>178</v>
      </c>
      <c r="B181" s="2">
        <v>73</v>
      </c>
      <c r="C181">
        <f t="shared" si="8"/>
        <v>5</v>
      </c>
      <c r="J181" s="7">
        <v>178</v>
      </c>
      <c r="K181" s="7">
        <v>177</v>
      </c>
      <c r="L181" s="7">
        <v>6</v>
      </c>
    </row>
    <row r="182" spans="1:12">
      <c r="A182" s="2">
        <v>179</v>
      </c>
      <c r="B182" s="2">
        <v>74</v>
      </c>
      <c r="C182">
        <f t="shared" si="8"/>
        <v>4</v>
      </c>
      <c r="J182" s="7">
        <v>179</v>
      </c>
      <c r="K182" s="7">
        <v>178</v>
      </c>
      <c r="L182" s="7">
        <v>9</v>
      </c>
    </row>
    <row r="183" spans="1:12">
      <c r="A183" s="2">
        <v>180</v>
      </c>
      <c r="B183" s="2">
        <v>74</v>
      </c>
      <c r="C183">
        <f t="shared" si="8"/>
        <v>4</v>
      </c>
      <c r="J183" s="7">
        <v>180</v>
      </c>
      <c r="K183" s="7">
        <v>178</v>
      </c>
      <c r="L183" s="7">
        <v>9</v>
      </c>
    </row>
    <row r="184" spans="1:12">
      <c r="A184" s="2">
        <v>181</v>
      </c>
      <c r="B184" s="2">
        <v>74</v>
      </c>
      <c r="C184">
        <f t="shared" si="8"/>
        <v>4</v>
      </c>
      <c r="J184" s="7">
        <v>181</v>
      </c>
      <c r="K184" s="7">
        <v>178</v>
      </c>
      <c r="L184" s="7">
        <v>9</v>
      </c>
    </row>
    <row r="185" spans="1:12">
      <c r="A185" s="2">
        <v>182</v>
      </c>
      <c r="B185" s="2">
        <v>74</v>
      </c>
      <c r="C185">
        <f t="shared" si="8"/>
        <v>4</v>
      </c>
      <c r="J185" s="7">
        <v>182</v>
      </c>
      <c r="K185" s="7">
        <v>178</v>
      </c>
      <c r="L185" s="7">
        <v>9</v>
      </c>
    </row>
    <row r="186" spans="1:12">
      <c r="A186" s="2">
        <v>183</v>
      </c>
      <c r="B186" s="2">
        <v>75</v>
      </c>
      <c r="C186">
        <f t="shared" si="8"/>
        <v>8</v>
      </c>
      <c r="J186" s="7">
        <v>183</v>
      </c>
      <c r="K186" s="7">
        <v>178</v>
      </c>
      <c r="L186" s="7">
        <v>9</v>
      </c>
    </row>
    <row r="187" spans="1:12">
      <c r="A187" s="2">
        <v>184</v>
      </c>
      <c r="B187" s="2">
        <v>75</v>
      </c>
      <c r="C187">
        <f t="shared" si="8"/>
        <v>8</v>
      </c>
      <c r="J187" s="7">
        <v>184</v>
      </c>
      <c r="K187" s="7">
        <v>178</v>
      </c>
      <c r="L187" s="7">
        <v>9</v>
      </c>
    </row>
    <row r="188" spans="1:12">
      <c r="A188" s="2">
        <v>185</v>
      </c>
      <c r="B188" s="2">
        <v>75</v>
      </c>
      <c r="C188">
        <f t="shared" si="8"/>
        <v>8</v>
      </c>
      <c r="J188" s="7">
        <v>185</v>
      </c>
      <c r="K188" s="7">
        <v>178</v>
      </c>
      <c r="L188" s="7">
        <v>9</v>
      </c>
    </row>
    <row r="189" spans="1:12">
      <c r="A189" s="2">
        <v>186</v>
      </c>
      <c r="B189" s="2">
        <v>75</v>
      </c>
      <c r="C189">
        <f t="shared" si="8"/>
        <v>8</v>
      </c>
      <c r="J189" s="7">
        <v>186</v>
      </c>
      <c r="K189" s="7">
        <v>178</v>
      </c>
      <c r="L189" s="7">
        <v>9</v>
      </c>
    </row>
    <row r="190" spans="1:12">
      <c r="A190" s="2">
        <v>187</v>
      </c>
      <c r="B190" s="2">
        <v>75</v>
      </c>
      <c r="C190">
        <f t="shared" si="8"/>
        <v>8</v>
      </c>
      <c r="J190" s="7">
        <v>187</v>
      </c>
      <c r="K190" s="7">
        <v>178</v>
      </c>
      <c r="L190" s="7">
        <v>9</v>
      </c>
    </row>
    <row r="191" spans="1:12">
      <c r="A191" s="2">
        <v>188</v>
      </c>
      <c r="B191" s="2">
        <v>75</v>
      </c>
      <c r="C191">
        <f t="shared" si="8"/>
        <v>8</v>
      </c>
      <c r="J191" s="7">
        <v>188</v>
      </c>
      <c r="K191" s="7">
        <v>179</v>
      </c>
      <c r="L191" s="7">
        <v>4</v>
      </c>
    </row>
    <row r="192" spans="1:12">
      <c r="A192" s="2">
        <v>189</v>
      </c>
      <c r="B192" s="2">
        <v>75</v>
      </c>
      <c r="C192">
        <f t="shared" si="8"/>
        <v>8</v>
      </c>
      <c r="J192" s="7">
        <v>189</v>
      </c>
      <c r="K192" s="7">
        <v>179</v>
      </c>
      <c r="L192" s="7">
        <v>4</v>
      </c>
    </row>
    <row r="193" spans="1:12">
      <c r="A193" s="2">
        <v>190</v>
      </c>
      <c r="B193" s="2">
        <v>75</v>
      </c>
      <c r="C193">
        <f t="shared" si="8"/>
        <v>8</v>
      </c>
      <c r="J193" s="7">
        <v>190</v>
      </c>
      <c r="K193" s="7">
        <v>179</v>
      </c>
      <c r="L193" s="7">
        <v>4</v>
      </c>
    </row>
    <row r="194" spans="1:12">
      <c r="A194" s="2">
        <v>191</v>
      </c>
      <c r="B194" s="2">
        <v>76</v>
      </c>
      <c r="C194">
        <f t="shared" si="8"/>
        <v>2</v>
      </c>
      <c r="J194" s="7">
        <v>191</v>
      </c>
      <c r="K194" s="7">
        <v>179</v>
      </c>
      <c r="L194" s="7">
        <v>4</v>
      </c>
    </row>
    <row r="195" spans="1:12">
      <c r="A195" s="2">
        <v>192</v>
      </c>
      <c r="B195" s="2">
        <v>76</v>
      </c>
      <c r="C195">
        <f t="shared" si="8"/>
        <v>2</v>
      </c>
      <c r="J195" s="7">
        <v>192</v>
      </c>
      <c r="K195" s="7">
        <v>180</v>
      </c>
      <c r="L195" s="7">
        <v>1</v>
      </c>
    </row>
    <row r="196" spans="1:12">
      <c r="A196" s="2">
        <v>193</v>
      </c>
      <c r="B196" s="2">
        <v>77</v>
      </c>
      <c r="C196">
        <f t="shared" ref="C196:C227" si="9">COUNTIF(Сорт_вес,B196)</f>
        <v>1</v>
      </c>
      <c r="J196" s="7">
        <v>193</v>
      </c>
      <c r="K196" s="7">
        <v>181</v>
      </c>
      <c r="L196" s="7">
        <v>1</v>
      </c>
    </row>
    <row r="197" spans="1:12">
      <c r="A197" s="2">
        <v>194</v>
      </c>
      <c r="B197" s="2">
        <v>78</v>
      </c>
      <c r="C197">
        <f t="shared" si="9"/>
        <v>4</v>
      </c>
      <c r="J197" s="7">
        <v>194</v>
      </c>
      <c r="K197" s="7">
        <v>182</v>
      </c>
      <c r="L197" s="7">
        <v>3</v>
      </c>
    </row>
    <row r="198" spans="1:12">
      <c r="A198" s="2">
        <v>195</v>
      </c>
      <c r="B198" s="2">
        <v>78</v>
      </c>
      <c r="C198">
        <f t="shared" si="9"/>
        <v>4</v>
      </c>
      <c r="J198" s="7">
        <v>195</v>
      </c>
      <c r="K198" s="7">
        <v>182</v>
      </c>
      <c r="L198" s="7">
        <v>3</v>
      </c>
    </row>
    <row r="199" spans="1:12">
      <c r="A199" s="2">
        <v>196</v>
      </c>
      <c r="B199" s="2">
        <v>78</v>
      </c>
      <c r="C199">
        <f t="shared" si="9"/>
        <v>4</v>
      </c>
      <c r="J199" s="7">
        <v>196</v>
      </c>
      <c r="K199" s="7">
        <v>182</v>
      </c>
      <c r="L199" s="7">
        <v>3</v>
      </c>
    </row>
    <row r="200" spans="1:12">
      <c r="A200" s="2">
        <v>197</v>
      </c>
      <c r="B200" s="2">
        <v>78</v>
      </c>
      <c r="C200">
        <f t="shared" si="9"/>
        <v>4</v>
      </c>
      <c r="J200" s="7">
        <v>197</v>
      </c>
      <c r="K200" s="7">
        <v>184</v>
      </c>
      <c r="L200" s="7">
        <v>2</v>
      </c>
    </row>
    <row r="201" spans="1:12">
      <c r="A201" s="2">
        <v>198</v>
      </c>
      <c r="B201" s="2">
        <v>80</v>
      </c>
      <c r="C201">
        <f t="shared" si="9"/>
        <v>2</v>
      </c>
      <c r="J201" s="7">
        <v>198</v>
      </c>
      <c r="K201" s="7">
        <v>184</v>
      </c>
      <c r="L201" s="7">
        <v>2</v>
      </c>
    </row>
    <row r="202" spans="1:12">
      <c r="A202" s="2">
        <v>199</v>
      </c>
      <c r="B202" s="2">
        <v>80</v>
      </c>
      <c r="C202">
        <f t="shared" si="9"/>
        <v>2</v>
      </c>
      <c r="J202" s="7">
        <v>199</v>
      </c>
      <c r="K202" s="7">
        <v>187</v>
      </c>
      <c r="L202" s="7">
        <v>1</v>
      </c>
    </row>
    <row r="203" spans="1:12">
      <c r="A203" s="2">
        <v>200</v>
      </c>
      <c r="B203" s="2">
        <v>84</v>
      </c>
      <c r="C203">
        <f t="shared" si="9"/>
        <v>1</v>
      </c>
      <c r="J203" s="7">
        <v>200</v>
      </c>
      <c r="K203" s="7">
        <v>188</v>
      </c>
      <c r="L203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BC-8431-4B81-BA94-D935DB982E02}">
  <dimension ref="A1:T203"/>
  <sheetViews>
    <sheetView topLeftCell="H1" zoomScale="80" workbookViewId="0">
      <selection activeCell="P19" sqref="P19"/>
    </sheetView>
  </sheetViews>
  <sheetFormatPr defaultRowHeight="14.45"/>
  <cols>
    <col min="9" max="10" width="8.85546875"/>
  </cols>
  <sheetData>
    <row r="1" spans="1:20">
      <c r="A1" t="s">
        <v>9</v>
      </c>
      <c r="C1">
        <v>3.6</v>
      </c>
      <c r="D1" t="s">
        <v>18</v>
      </c>
      <c r="L1" t="s">
        <v>9</v>
      </c>
      <c r="N1">
        <v>3.2</v>
      </c>
      <c r="O1" t="s">
        <v>10</v>
      </c>
    </row>
    <row r="2" spans="1:20"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>
      <c r="A3" t="s">
        <v>0</v>
      </c>
      <c r="B3" t="s">
        <v>2</v>
      </c>
      <c r="C3" t="s">
        <v>4</v>
      </c>
      <c r="D3" t="s">
        <v>11</v>
      </c>
      <c r="E3" t="s">
        <v>12</v>
      </c>
      <c r="F3" t="s">
        <v>32</v>
      </c>
      <c r="G3" t="s">
        <v>33</v>
      </c>
      <c r="H3" t="s">
        <v>34</v>
      </c>
      <c r="I3" t="s">
        <v>35</v>
      </c>
      <c r="K3" s="34"/>
      <c r="L3" t="s">
        <v>0</v>
      </c>
      <c r="M3" t="s">
        <v>2</v>
      </c>
      <c r="N3" t="s">
        <v>4</v>
      </c>
      <c r="O3" t="s">
        <v>11</v>
      </c>
      <c r="P3" t="s">
        <v>12</v>
      </c>
      <c r="Q3" t="s">
        <v>32</v>
      </c>
      <c r="R3" t="s">
        <v>33</v>
      </c>
      <c r="S3" t="s">
        <v>34</v>
      </c>
      <c r="T3" t="s">
        <v>35</v>
      </c>
    </row>
    <row r="4" spans="1:20">
      <c r="A4">
        <v>1</v>
      </c>
      <c r="B4">
        <v>48</v>
      </c>
      <c r="C4">
        <v>2</v>
      </c>
      <c r="D4">
        <v>48</v>
      </c>
      <c r="E4">
        <v>52</v>
      </c>
      <c r="F4">
        <v>4</v>
      </c>
      <c r="G4">
        <f>(D4+E4)/2</f>
        <v>50</v>
      </c>
      <c r="H4">
        <f>F4*G4</f>
        <v>200</v>
      </c>
      <c r="I4">
        <f>F4*(G4-65.46)^2</f>
        <v>956.04639999999927</v>
      </c>
      <c r="K4" s="34"/>
      <c r="L4">
        <v>1</v>
      </c>
      <c r="M4">
        <v>156</v>
      </c>
      <c r="N4">
        <v>2</v>
      </c>
      <c r="O4">
        <v>156</v>
      </c>
      <c r="P4">
        <v>159</v>
      </c>
      <c r="Q4">
        <v>6</v>
      </c>
      <c r="R4">
        <f>(O4+P4)/2</f>
        <v>157.5</v>
      </c>
      <c r="S4">
        <f>Q4*R4</f>
        <v>945</v>
      </c>
      <c r="T4">
        <f>Q4*(R4-170.025)^2</f>
        <v>941.25375000000099</v>
      </c>
    </row>
    <row r="5" spans="1:20">
      <c r="A5">
        <v>2</v>
      </c>
      <c r="B5">
        <v>48</v>
      </c>
      <c r="C5">
        <v>2</v>
      </c>
      <c r="D5">
        <v>52</v>
      </c>
      <c r="E5">
        <v>56</v>
      </c>
      <c r="F5">
        <v>8</v>
      </c>
      <c r="G5">
        <f t="shared" ref="G5:G13" si="0">(D5+E5)/2</f>
        <v>54</v>
      </c>
      <c r="H5">
        <f t="shared" ref="H5:H13" si="1">F5*G5</f>
        <v>432</v>
      </c>
      <c r="I5">
        <f t="shared" ref="I5:I13" si="2">F5*(G5-65.46)^2</f>
        <v>1050.6527999999989</v>
      </c>
      <c r="K5" s="34"/>
      <c r="L5">
        <v>2</v>
      </c>
      <c r="M5">
        <v>156</v>
      </c>
      <c r="N5">
        <v>2</v>
      </c>
      <c r="O5">
        <v>159</v>
      </c>
      <c r="P5">
        <v>162</v>
      </c>
      <c r="Q5">
        <v>13</v>
      </c>
      <c r="R5">
        <f t="shared" ref="R5:R14" si="3">(O5+P5)/2</f>
        <v>160.5</v>
      </c>
      <c r="S5">
        <f t="shared" ref="S5:S14" si="4">Q5*R5</f>
        <v>2086.5</v>
      </c>
      <c r="T5">
        <f t="shared" ref="T5:T14" si="5">Q5*(R5-170.025)^2</f>
        <v>1179.4331250000014</v>
      </c>
    </row>
    <row r="6" spans="1:20">
      <c r="A6">
        <v>3</v>
      </c>
      <c r="B6">
        <v>50</v>
      </c>
      <c r="C6">
        <v>1</v>
      </c>
      <c r="D6">
        <v>56</v>
      </c>
      <c r="E6">
        <v>60</v>
      </c>
      <c r="F6">
        <v>20</v>
      </c>
      <c r="G6">
        <f t="shared" si="0"/>
        <v>58</v>
      </c>
      <c r="H6">
        <f t="shared" si="1"/>
        <v>1160</v>
      </c>
      <c r="I6">
        <f t="shared" si="2"/>
        <v>1113.0319999999981</v>
      </c>
      <c r="K6" s="34"/>
      <c r="L6">
        <v>3</v>
      </c>
      <c r="M6">
        <v>157</v>
      </c>
      <c r="N6">
        <v>2</v>
      </c>
      <c r="O6">
        <v>162</v>
      </c>
      <c r="P6">
        <v>165</v>
      </c>
      <c r="Q6">
        <v>21</v>
      </c>
      <c r="R6">
        <f t="shared" si="3"/>
        <v>163.5</v>
      </c>
      <c r="S6">
        <f t="shared" si="4"/>
        <v>3433.5</v>
      </c>
      <c r="T6">
        <f t="shared" si="5"/>
        <v>894.08812500000158</v>
      </c>
    </row>
    <row r="7" spans="1:20">
      <c r="A7">
        <v>4</v>
      </c>
      <c r="B7">
        <v>51</v>
      </c>
      <c r="C7">
        <v>1</v>
      </c>
      <c r="D7">
        <v>60</v>
      </c>
      <c r="E7">
        <v>64</v>
      </c>
      <c r="F7">
        <v>51</v>
      </c>
      <c r="G7">
        <f t="shared" si="0"/>
        <v>62</v>
      </c>
      <c r="H7">
        <f t="shared" si="1"/>
        <v>3162</v>
      </c>
      <c r="I7">
        <f t="shared" si="2"/>
        <v>610.55159999999773</v>
      </c>
      <c r="K7" s="34"/>
      <c r="L7">
        <v>4</v>
      </c>
      <c r="M7">
        <v>157</v>
      </c>
      <c r="N7">
        <v>2</v>
      </c>
      <c r="O7">
        <v>165</v>
      </c>
      <c r="P7">
        <v>168</v>
      </c>
      <c r="Q7">
        <v>38</v>
      </c>
      <c r="R7">
        <f t="shared" si="3"/>
        <v>166.5</v>
      </c>
      <c r="S7">
        <f t="shared" si="4"/>
        <v>6327</v>
      </c>
      <c r="T7">
        <f t="shared" si="5"/>
        <v>472.17375000000152</v>
      </c>
    </row>
    <row r="8" spans="1:20">
      <c r="A8">
        <v>5</v>
      </c>
      <c r="B8">
        <v>53</v>
      </c>
      <c r="C8">
        <v>3</v>
      </c>
      <c r="D8">
        <v>64</v>
      </c>
      <c r="E8">
        <v>68</v>
      </c>
      <c r="F8">
        <v>57</v>
      </c>
      <c r="G8">
        <f t="shared" si="0"/>
        <v>66</v>
      </c>
      <c r="H8">
        <f t="shared" si="1"/>
        <v>3762</v>
      </c>
      <c r="I8">
        <f t="shared" si="2"/>
        <v>16.621200000000385</v>
      </c>
      <c r="K8" s="34"/>
      <c r="L8">
        <v>5</v>
      </c>
      <c r="M8">
        <v>158</v>
      </c>
      <c r="N8">
        <v>2</v>
      </c>
      <c r="O8">
        <v>168</v>
      </c>
      <c r="P8">
        <v>171</v>
      </c>
      <c r="Q8">
        <v>39</v>
      </c>
      <c r="R8">
        <f t="shared" si="3"/>
        <v>169.5</v>
      </c>
      <c r="S8">
        <f t="shared" si="4"/>
        <v>6610.5</v>
      </c>
      <c r="T8">
        <f t="shared" si="5"/>
        <v>10.749375000000231</v>
      </c>
    </row>
    <row r="9" spans="1:20">
      <c r="A9">
        <v>6</v>
      </c>
      <c r="B9">
        <v>53</v>
      </c>
      <c r="C9">
        <v>3</v>
      </c>
      <c r="D9">
        <v>68</v>
      </c>
      <c r="E9">
        <v>72</v>
      </c>
      <c r="F9">
        <v>30</v>
      </c>
      <c r="G9">
        <f t="shared" si="0"/>
        <v>70</v>
      </c>
      <c r="H9">
        <f t="shared" si="1"/>
        <v>2100</v>
      </c>
      <c r="I9">
        <f t="shared" si="2"/>
        <v>618.34800000000166</v>
      </c>
      <c r="K9" s="34"/>
      <c r="L9">
        <v>6</v>
      </c>
      <c r="M9">
        <v>158</v>
      </c>
      <c r="N9">
        <v>2</v>
      </c>
      <c r="O9">
        <v>171</v>
      </c>
      <c r="P9">
        <v>174</v>
      </c>
      <c r="Q9">
        <v>31</v>
      </c>
      <c r="R9">
        <f t="shared" si="3"/>
        <v>172.5</v>
      </c>
      <c r="S9">
        <f t="shared" si="4"/>
        <v>5347.5</v>
      </c>
      <c r="T9">
        <f t="shared" si="5"/>
        <v>189.89437499999912</v>
      </c>
    </row>
    <row r="10" spans="1:20">
      <c r="A10">
        <v>7</v>
      </c>
      <c r="B10">
        <v>53</v>
      </c>
      <c r="C10">
        <v>3</v>
      </c>
      <c r="D10">
        <v>72</v>
      </c>
      <c r="E10">
        <v>76</v>
      </c>
      <c r="F10">
        <v>20</v>
      </c>
      <c r="G10">
        <f t="shared" si="0"/>
        <v>74</v>
      </c>
      <c r="H10">
        <f t="shared" si="1"/>
        <v>1480</v>
      </c>
      <c r="I10">
        <f t="shared" si="2"/>
        <v>1458.6320000000021</v>
      </c>
      <c r="K10" s="34"/>
      <c r="L10">
        <v>7</v>
      </c>
      <c r="M10">
        <v>159</v>
      </c>
      <c r="N10">
        <v>6</v>
      </c>
      <c r="O10">
        <v>174</v>
      </c>
      <c r="P10">
        <v>177</v>
      </c>
      <c r="Q10">
        <v>24</v>
      </c>
      <c r="R10">
        <f t="shared" si="3"/>
        <v>175.5</v>
      </c>
      <c r="S10">
        <f t="shared" si="4"/>
        <v>4212</v>
      </c>
      <c r="T10">
        <f t="shared" si="5"/>
        <v>719.41499999999849</v>
      </c>
    </row>
    <row r="11" spans="1:20">
      <c r="A11">
        <v>8</v>
      </c>
      <c r="B11">
        <v>54</v>
      </c>
      <c r="C11">
        <v>1</v>
      </c>
      <c r="D11">
        <v>76</v>
      </c>
      <c r="E11">
        <v>80</v>
      </c>
      <c r="F11">
        <v>7</v>
      </c>
      <c r="G11">
        <f t="shared" si="0"/>
        <v>78</v>
      </c>
      <c r="H11">
        <f t="shared" si="1"/>
        <v>546</v>
      </c>
      <c r="I11">
        <f t="shared" si="2"/>
        <v>1100.7612000000013</v>
      </c>
      <c r="K11" s="34"/>
      <c r="L11">
        <v>8</v>
      </c>
      <c r="M11">
        <v>159</v>
      </c>
      <c r="N11">
        <v>6</v>
      </c>
      <c r="O11">
        <v>177</v>
      </c>
      <c r="P11">
        <v>180</v>
      </c>
      <c r="Q11">
        <v>19</v>
      </c>
      <c r="R11">
        <f t="shared" si="3"/>
        <v>178.5</v>
      </c>
      <c r="S11">
        <f t="shared" si="4"/>
        <v>3391.5</v>
      </c>
      <c r="T11">
        <f t="shared" si="5"/>
        <v>1364.6868749999981</v>
      </c>
    </row>
    <row r="12" spans="1:20">
      <c r="A12">
        <v>9</v>
      </c>
      <c r="B12">
        <v>55</v>
      </c>
      <c r="C12">
        <v>4</v>
      </c>
      <c r="D12">
        <v>80</v>
      </c>
      <c r="E12">
        <v>84</v>
      </c>
      <c r="F12">
        <v>2</v>
      </c>
      <c r="G12">
        <f t="shared" si="0"/>
        <v>82</v>
      </c>
      <c r="H12">
        <f t="shared" si="1"/>
        <v>164</v>
      </c>
      <c r="I12">
        <f t="shared" si="2"/>
        <v>547.14320000000043</v>
      </c>
      <c r="K12" s="34"/>
      <c r="L12">
        <v>9</v>
      </c>
      <c r="M12">
        <v>159</v>
      </c>
      <c r="N12">
        <v>6</v>
      </c>
      <c r="O12">
        <v>180</v>
      </c>
      <c r="P12">
        <v>183</v>
      </c>
      <c r="Q12">
        <v>5</v>
      </c>
      <c r="R12">
        <f t="shared" si="3"/>
        <v>181.5</v>
      </c>
      <c r="S12">
        <f t="shared" si="4"/>
        <v>907.5</v>
      </c>
      <c r="T12">
        <f t="shared" si="5"/>
        <v>658.37812499999939</v>
      </c>
    </row>
    <row r="13" spans="1:20">
      <c r="A13">
        <v>10</v>
      </c>
      <c r="B13">
        <v>55</v>
      </c>
      <c r="C13">
        <v>4</v>
      </c>
      <c r="D13">
        <v>84</v>
      </c>
      <c r="E13">
        <v>88</v>
      </c>
      <c r="F13">
        <v>1</v>
      </c>
      <c r="G13">
        <f t="shared" si="0"/>
        <v>86</v>
      </c>
      <c r="H13">
        <f t="shared" si="1"/>
        <v>86</v>
      </c>
      <c r="I13">
        <f t="shared" si="2"/>
        <v>421.89160000000027</v>
      </c>
      <c r="K13" s="34"/>
      <c r="L13">
        <v>10</v>
      </c>
      <c r="M13">
        <v>159</v>
      </c>
      <c r="N13">
        <v>6</v>
      </c>
      <c r="O13">
        <v>183</v>
      </c>
      <c r="P13">
        <v>186</v>
      </c>
      <c r="Q13">
        <v>2</v>
      </c>
      <c r="R13">
        <f t="shared" si="3"/>
        <v>184.5</v>
      </c>
      <c r="S13">
        <f t="shared" si="4"/>
        <v>369</v>
      </c>
      <c r="T13">
        <f t="shared" si="5"/>
        <v>419.0512499999997</v>
      </c>
    </row>
    <row r="14" spans="1:20">
      <c r="A14">
        <v>11</v>
      </c>
      <c r="B14">
        <v>55</v>
      </c>
      <c r="C14">
        <v>4</v>
      </c>
      <c r="D14">
        <v>88</v>
      </c>
      <c r="F14">
        <v>0</v>
      </c>
      <c r="K14" s="34"/>
      <c r="L14">
        <v>11</v>
      </c>
      <c r="M14">
        <v>159</v>
      </c>
      <c r="N14">
        <v>6</v>
      </c>
      <c r="O14">
        <v>186</v>
      </c>
      <c r="P14">
        <v>189</v>
      </c>
      <c r="Q14">
        <v>2</v>
      </c>
      <c r="R14">
        <f t="shared" si="3"/>
        <v>187.5</v>
      </c>
      <c r="S14">
        <f t="shared" si="4"/>
        <v>375</v>
      </c>
      <c r="T14">
        <f t="shared" si="5"/>
        <v>610.75124999999957</v>
      </c>
    </row>
    <row r="15" spans="1:20">
      <c r="A15">
        <v>12</v>
      </c>
      <c r="B15">
        <v>55</v>
      </c>
      <c r="C15">
        <v>4</v>
      </c>
      <c r="D15" s="34"/>
      <c r="E15" s="34"/>
      <c r="F15" s="34"/>
      <c r="G15" s="34"/>
      <c r="H15" s="34"/>
      <c r="I15" s="34"/>
      <c r="J15" s="34"/>
      <c r="K15" s="34"/>
      <c r="L15">
        <v>12</v>
      </c>
      <c r="M15">
        <v>159</v>
      </c>
      <c r="N15">
        <v>6</v>
      </c>
      <c r="O15" s="34"/>
      <c r="P15" s="34"/>
      <c r="Q15" s="34"/>
      <c r="R15" s="34"/>
      <c r="S15" s="34"/>
      <c r="T15" s="34"/>
    </row>
    <row r="16" spans="1:20">
      <c r="A16">
        <v>13</v>
      </c>
      <c r="B16">
        <v>56</v>
      </c>
      <c r="C16">
        <v>1</v>
      </c>
      <c r="L16">
        <v>13</v>
      </c>
      <c r="M16">
        <v>160</v>
      </c>
      <c r="N16">
        <v>1</v>
      </c>
    </row>
    <row r="17" spans="1:20">
      <c r="A17">
        <v>14</v>
      </c>
      <c r="B17">
        <v>57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L17">
        <v>14</v>
      </c>
      <c r="M17">
        <v>161</v>
      </c>
      <c r="N17">
        <v>6</v>
      </c>
      <c r="O17" t="s">
        <v>36</v>
      </c>
      <c r="P17" t="s">
        <v>37</v>
      </c>
      <c r="Q17" t="s">
        <v>41</v>
      </c>
      <c r="R17" t="s">
        <v>39</v>
      </c>
      <c r="S17" t="s">
        <v>40</v>
      </c>
    </row>
    <row r="18" spans="1:20">
      <c r="A18">
        <v>15</v>
      </c>
      <c r="B18">
        <v>57</v>
      </c>
      <c r="C18">
        <v>6</v>
      </c>
      <c r="D18">
        <f>SUM(H4:H13)/200</f>
        <v>65.459999999999994</v>
      </c>
      <c r="E18">
        <f>SUM(I4:I13)/200</f>
        <v>39.468400000000003</v>
      </c>
      <c r="F18">
        <f>SUM(I4:I13)/199</f>
        <v>39.666733668341713</v>
      </c>
      <c r="G18">
        <f>SQRT(F18)</f>
        <v>6.2981531950518415</v>
      </c>
      <c r="H18">
        <f>D8+((F8-F7)/((F8-F7)+(F8-F9)))*(E8-D8)</f>
        <v>64.727272727272734</v>
      </c>
      <c r="I18" t="s">
        <v>42</v>
      </c>
      <c r="L18">
        <v>15</v>
      </c>
      <c r="M18">
        <v>161</v>
      </c>
      <c r="N18">
        <v>6</v>
      </c>
      <c r="O18">
        <f>SUM(S4:S14)/200</f>
        <v>170.02500000000001</v>
      </c>
      <c r="P18">
        <f>SUM(T4:T14)/200</f>
        <v>37.299374999999998</v>
      </c>
      <c r="Q18">
        <f>SUM(T4:T14)/199</f>
        <v>37.486809045226124</v>
      </c>
      <c r="R18">
        <f>SQRT(Q18)</f>
        <v>6.122647225279775</v>
      </c>
      <c r="S18">
        <f>O8+((Q8-Q7)/((Q8-Q7)+(Q8-Q9)))*(P8-O8)</f>
        <v>168.33333333333334</v>
      </c>
      <c r="T18" t="s">
        <v>43</v>
      </c>
    </row>
    <row r="19" spans="1:20">
      <c r="A19">
        <v>16</v>
      </c>
      <c r="B19">
        <v>57</v>
      </c>
      <c r="C19">
        <v>6</v>
      </c>
      <c r="L19">
        <v>16</v>
      </c>
      <c r="M19">
        <v>161</v>
      </c>
      <c r="N19">
        <v>6</v>
      </c>
    </row>
    <row r="20" spans="1:20">
      <c r="A20">
        <v>17</v>
      </c>
      <c r="B20">
        <v>57</v>
      </c>
      <c r="C20">
        <v>6</v>
      </c>
      <c r="L20">
        <v>17</v>
      </c>
      <c r="M20">
        <v>161</v>
      </c>
      <c r="N20">
        <v>6</v>
      </c>
    </row>
    <row r="21" spans="1:20">
      <c r="A21">
        <v>18</v>
      </c>
      <c r="B21">
        <v>57</v>
      </c>
      <c r="C21">
        <v>6</v>
      </c>
      <c r="L21">
        <v>18</v>
      </c>
      <c r="M21">
        <v>161</v>
      </c>
      <c r="N21">
        <v>6</v>
      </c>
    </row>
    <row r="22" spans="1:20">
      <c r="A22">
        <v>19</v>
      </c>
      <c r="B22">
        <v>57</v>
      </c>
      <c r="C22">
        <v>6</v>
      </c>
      <c r="L22">
        <v>19</v>
      </c>
      <c r="M22">
        <v>161</v>
      </c>
      <c r="N22">
        <v>6</v>
      </c>
    </row>
    <row r="23" spans="1:20">
      <c r="A23">
        <v>20</v>
      </c>
      <c r="B23">
        <v>58</v>
      </c>
      <c r="C23">
        <v>5</v>
      </c>
      <c r="L23">
        <v>20</v>
      </c>
      <c r="M23">
        <v>162</v>
      </c>
      <c r="N23">
        <v>4</v>
      </c>
    </row>
    <row r="24" spans="1:20">
      <c r="A24">
        <v>21</v>
      </c>
      <c r="B24">
        <v>58</v>
      </c>
      <c r="C24">
        <v>5</v>
      </c>
      <c r="L24">
        <v>21</v>
      </c>
      <c r="M24">
        <v>162</v>
      </c>
      <c r="N24">
        <v>4</v>
      </c>
    </row>
    <row r="25" spans="1:20">
      <c r="A25">
        <v>22</v>
      </c>
      <c r="B25">
        <v>58</v>
      </c>
      <c r="C25">
        <v>5</v>
      </c>
      <c r="L25">
        <v>22</v>
      </c>
      <c r="M25">
        <v>162</v>
      </c>
      <c r="N25">
        <v>4</v>
      </c>
    </row>
    <row r="26" spans="1:20">
      <c r="A26">
        <v>23</v>
      </c>
      <c r="B26">
        <v>58</v>
      </c>
      <c r="C26">
        <v>5</v>
      </c>
      <c r="L26">
        <v>23</v>
      </c>
      <c r="M26">
        <v>162</v>
      </c>
      <c r="N26">
        <v>4</v>
      </c>
    </row>
    <row r="27" spans="1:20">
      <c r="A27">
        <v>24</v>
      </c>
      <c r="B27">
        <v>58</v>
      </c>
      <c r="C27">
        <v>5</v>
      </c>
      <c r="L27">
        <v>24</v>
      </c>
      <c r="M27">
        <v>163</v>
      </c>
      <c r="N27">
        <v>5</v>
      </c>
    </row>
    <row r="28" spans="1:20">
      <c r="A28">
        <v>25</v>
      </c>
      <c r="B28">
        <v>59</v>
      </c>
      <c r="C28">
        <v>8</v>
      </c>
      <c r="L28">
        <v>25</v>
      </c>
      <c r="M28">
        <v>163</v>
      </c>
      <c r="N28">
        <v>5</v>
      </c>
    </row>
    <row r="29" spans="1:20">
      <c r="A29">
        <v>26</v>
      </c>
      <c r="B29">
        <v>59</v>
      </c>
      <c r="C29">
        <v>8</v>
      </c>
      <c r="L29">
        <v>26</v>
      </c>
      <c r="M29">
        <v>163</v>
      </c>
      <c r="N29">
        <v>5</v>
      </c>
    </row>
    <row r="30" spans="1:20">
      <c r="A30">
        <v>27</v>
      </c>
      <c r="B30">
        <v>59</v>
      </c>
      <c r="C30">
        <v>8</v>
      </c>
      <c r="L30">
        <v>27</v>
      </c>
      <c r="M30">
        <v>163</v>
      </c>
      <c r="N30">
        <v>5</v>
      </c>
    </row>
    <row r="31" spans="1:20">
      <c r="A31">
        <v>28</v>
      </c>
      <c r="B31">
        <v>59</v>
      </c>
      <c r="C31">
        <v>8</v>
      </c>
      <c r="L31">
        <v>28</v>
      </c>
      <c r="M31">
        <v>163</v>
      </c>
      <c r="N31">
        <v>5</v>
      </c>
    </row>
    <row r="32" spans="1:20">
      <c r="A32">
        <v>29</v>
      </c>
      <c r="B32">
        <v>59</v>
      </c>
      <c r="C32">
        <v>8</v>
      </c>
      <c r="L32">
        <v>29</v>
      </c>
      <c r="M32">
        <v>164</v>
      </c>
      <c r="N32">
        <v>12</v>
      </c>
    </row>
    <row r="33" spans="1:14">
      <c r="A33">
        <v>30</v>
      </c>
      <c r="B33">
        <v>59</v>
      </c>
      <c r="C33">
        <v>8</v>
      </c>
      <c r="L33">
        <v>30</v>
      </c>
      <c r="M33">
        <v>164</v>
      </c>
      <c r="N33">
        <v>12</v>
      </c>
    </row>
    <row r="34" spans="1:14">
      <c r="A34">
        <v>31</v>
      </c>
      <c r="B34">
        <v>59</v>
      </c>
      <c r="C34">
        <v>8</v>
      </c>
      <c r="L34">
        <v>31</v>
      </c>
      <c r="M34">
        <v>164</v>
      </c>
      <c r="N34">
        <v>12</v>
      </c>
    </row>
    <row r="35" spans="1:14">
      <c r="A35">
        <v>32</v>
      </c>
      <c r="B35">
        <v>59</v>
      </c>
      <c r="C35">
        <v>8</v>
      </c>
      <c r="L35">
        <v>32</v>
      </c>
      <c r="M35">
        <v>164</v>
      </c>
      <c r="N35">
        <v>12</v>
      </c>
    </row>
    <row r="36" spans="1:14">
      <c r="A36">
        <v>33</v>
      </c>
      <c r="B36">
        <v>60</v>
      </c>
      <c r="C36">
        <v>16</v>
      </c>
      <c r="L36">
        <v>33</v>
      </c>
      <c r="M36">
        <v>164</v>
      </c>
      <c r="N36">
        <v>12</v>
      </c>
    </row>
    <row r="37" spans="1:14">
      <c r="A37">
        <v>34</v>
      </c>
      <c r="B37">
        <v>60</v>
      </c>
      <c r="C37">
        <v>16</v>
      </c>
      <c r="L37">
        <v>34</v>
      </c>
      <c r="M37">
        <v>164</v>
      </c>
      <c r="N37">
        <v>12</v>
      </c>
    </row>
    <row r="38" spans="1:14">
      <c r="A38">
        <v>35</v>
      </c>
      <c r="B38">
        <v>60</v>
      </c>
      <c r="C38">
        <v>16</v>
      </c>
      <c r="L38">
        <v>35</v>
      </c>
      <c r="M38">
        <v>164</v>
      </c>
      <c r="N38">
        <v>12</v>
      </c>
    </row>
    <row r="39" spans="1:14">
      <c r="A39">
        <v>36</v>
      </c>
      <c r="B39">
        <v>60</v>
      </c>
      <c r="C39">
        <v>16</v>
      </c>
      <c r="L39">
        <v>36</v>
      </c>
      <c r="M39">
        <v>164</v>
      </c>
      <c r="N39">
        <v>12</v>
      </c>
    </row>
    <row r="40" spans="1:14">
      <c r="A40">
        <v>37</v>
      </c>
      <c r="B40">
        <v>60</v>
      </c>
      <c r="C40">
        <v>16</v>
      </c>
      <c r="L40">
        <v>37</v>
      </c>
      <c r="M40">
        <v>164</v>
      </c>
      <c r="N40">
        <v>12</v>
      </c>
    </row>
    <row r="41" spans="1:14">
      <c r="A41">
        <v>38</v>
      </c>
      <c r="B41">
        <v>60</v>
      </c>
      <c r="C41">
        <v>16</v>
      </c>
      <c r="L41">
        <v>38</v>
      </c>
      <c r="M41">
        <v>164</v>
      </c>
      <c r="N41">
        <v>12</v>
      </c>
    </row>
    <row r="42" spans="1:14">
      <c r="A42">
        <v>39</v>
      </c>
      <c r="B42">
        <v>60</v>
      </c>
      <c r="C42">
        <v>16</v>
      </c>
      <c r="L42">
        <v>39</v>
      </c>
      <c r="M42">
        <v>164</v>
      </c>
      <c r="N42">
        <v>12</v>
      </c>
    </row>
    <row r="43" spans="1:14">
      <c r="A43">
        <v>40</v>
      </c>
      <c r="B43">
        <v>60</v>
      </c>
      <c r="C43">
        <v>16</v>
      </c>
      <c r="L43">
        <v>40</v>
      </c>
      <c r="M43">
        <v>164</v>
      </c>
      <c r="N43">
        <v>12</v>
      </c>
    </row>
    <row r="44" spans="1:14">
      <c r="A44">
        <v>41</v>
      </c>
      <c r="B44">
        <v>60</v>
      </c>
      <c r="C44">
        <v>16</v>
      </c>
      <c r="L44">
        <v>41</v>
      </c>
      <c r="M44">
        <v>165</v>
      </c>
      <c r="N44">
        <v>14</v>
      </c>
    </row>
    <row r="45" spans="1:14">
      <c r="A45">
        <v>42</v>
      </c>
      <c r="B45">
        <v>60</v>
      </c>
      <c r="C45">
        <v>16</v>
      </c>
      <c r="L45">
        <v>42</v>
      </c>
      <c r="M45">
        <v>165</v>
      </c>
      <c r="N45">
        <v>14</v>
      </c>
    </row>
    <row r="46" spans="1:14">
      <c r="A46">
        <v>43</v>
      </c>
      <c r="B46">
        <v>60</v>
      </c>
      <c r="C46">
        <v>16</v>
      </c>
      <c r="L46">
        <v>43</v>
      </c>
      <c r="M46">
        <v>165</v>
      </c>
      <c r="N46">
        <v>14</v>
      </c>
    </row>
    <row r="47" spans="1:14">
      <c r="A47">
        <v>44</v>
      </c>
      <c r="B47">
        <v>60</v>
      </c>
      <c r="C47">
        <v>16</v>
      </c>
      <c r="L47">
        <v>44</v>
      </c>
      <c r="M47">
        <v>165</v>
      </c>
      <c r="N47">
        <v>14</v>
      </c>
    </row>
    <row r="48" spans="1:14">
      <c r="A48">
        <v>45</v>
      </c>
      <c r="B48">
        <v>60</v>
      </c>
      <c r="C48">
        <v>16</v>
      </c>
      <c r="L48">
        <v>45</v>
      </c>
      <c r="M48">
        <v>165</v>
      </c>
      <c r="N48">
        <v>14</v>
      </c>
    </row>
    <row r="49" spans="1:14">
      <c r="A49">
        <v>46</v>
      </c>
      <c r="B49">
        <v>60</v>
      </c>
      <c r="C49">
        <v>16</v>
      </c>
      <c r="L49">
        <v>46</v>
      </c>
      <c r="M49">
        <v>165</v>
      </c>
      <c r="N49">
        <v>14</v>
      </c>
    </row>
    <row r="50" spans="1:14">
      <c r="A50">
        <v>47</v>
      </c>
      <c r="B50">
        <v>60</v>
      </c>
      <c r="C50">
        <v>16</v>
      </c>
      <c r="L50">
        <v>47</v>
      </c>
      <c r="M50">
        <v>165</v>
      </c>
      <c r="N50">
        <v>14</v>
      </c>
    </row>
    <row r="51" spans="1:14">
      <c r="A51">
        <v>48</v>
      </c>
      <c r="B51">
        <v>60</v>
      </c>
      <c r="C51">
        <v>16</v>
      </c>
      <c r="L51">
        <v>48</v>
      </c>
      <c r="M51">
        <v>165</v>
      </c>
      <c r="N51">
        <v>14</v>
      </c>
    </row>
    <row r="52" spans="1:14">
      <c r="A52">
        <v>49</v>
      </c>
      <c r="B52">
        <v>61</v>
      </c>
      <c r="C52">
        <v>12</v>
      </c>
      <c r="L52">
        <v>49</v>
      </c>
      <c r="M52">
        <v>165</v>
      </c>
      <c r="N52">
        <v>14</v>
      </c>
    </row>
    <row r="53" spans="1:14">
      <c r="A53">
        <v>50</v>
      </c>
      <c r="B53">
        <v>61</v>
      </c>
      <c r="C53">
        <v>12</v>
      </c>
      <c r="L53">
        <v>50</v>
      </c>
      <c r="M53">
        <v>165</v>
      </c>
      <c r="N53">
        <v>14</v>
      </c>
    </row>
    <row r="54" spans="1:14">
      <c r="A54">
        <v>51</v>
      </c>
      <c r="B54">
        <v>61</v>
      </c>
      <c r="C54">
        <v>12</v>
      </c>
      <c r="L54">
        <v>51</v>
      </c>
      <c r="M54">
        <v>165</v>
      </c>
      <c r="N54">
        <v>14</v>
      </c>
    </row>
    <row r="55" spans="1:14">
      <c r="A55">
        <v>52</v>
      </c>
      <c r="B55">
        <v>61</v>
      </c>
      <c r="C55">
        <v>12</v>
      </c>
      <c r="L55">
        <v>52</v>
      </c>
      <c r="M55">
        <v>165</v>
      </c>
      <c r="N55">
        <v>14</v>
      </c>
    </row>
    <row r="56" spans="1:14">
      <c r="A56">
        <v>53</v>
      </c>
      <c r="B56">
        <v>61</v>
      </c>
      <c r="C56">
        <v>12</v>
      </c>
      <c r="L56">
        <v>53</v>
      </c>
      <c r="M56">
        <v>165</v>
      </c>
      <c r="N56">
        <v>14</v>
      </c>
    </row>
    <row r="57" spans="1:14">
      <c r="A57">
        <v>54</v>
      </c>
      <c r="B57">
        <v>61</v>
      </c>
      <c r="C57">
        <v>12</v>
      </c>
      <c r="L57">
        <v>54</v>
      </c>
      <c r="M57">
        <v>165</v>
      </c>
      <c r="N57">
        <v>14</v>
      </c>
    </row>
    <row r="58" spans="1:14">
      <c r="A58">
        <v>55</v>
      </c>
      <c r="B58">
        <v>61</v>
      </c>
      <c r="C58">
        <v>12</v>
      </c>
      <c r="L58">
        <v>55</v>
      </c>
      <c r="M58">
        <v>166</v>
      </c>
      <c r="N58">
        <v>10</v>
      </c>
    </row>
    <row r="59" spans="1:14">
      <c r="A59">
        <v>56</v>
      </c>
      <c r="B59">
        <v>61</v>
      </c>
      <c r="C59">
        <v>12</v>
      </c>
      <c r="L59">
        <v>56</v>
      </c>
      <c r="M59">
        <v>166</v>
      </c>
      <c r="N59">
        <v>10</v>
      </c>
    </row>
    <row r="60" spans="1:14">
      <c r="A60">
        <v>57</v>
      </c>
      <c r="B60">
        <v>61</v>
      </c>
      <c r="C60">
        <v>12</v>
      </c>
      <c r="L60">
        <v>57</v>
      </c>
      <c r="M60">
        <v>166</v>
      </c>
      <c r="N60">
        <v>10</v>
      </c>
    </row>
    <row r="61" spans="1:14">
      <c r="A61">
        <v>58</v>
      </c>
      <c r="B61">
        <v>61</v>
      </c>
      <c r="C61">
        <v>12</v>
      </c>
      <c r="L61">
        <v>58</v>
      </c>
      <c r="M61">
        <v>166</v>
      </c>
      <c r="N61">
        <v>10</v>
      </c>
    </row>
    <row r="62" spans="1:14">
      <c r="A62">
        <v>59</v>
      </c>
      <c r="B62">
        <v>61</v>
      </c>
      <c r="C62">
        <v>12</v>
      </c>
      <c r="L62">
        <v>59</v>
      </c>
      <c r="M62">
        <v>166</v>
      </c>
      <c r="N62">
        <v>10</v>
      </c>
    </row>
    <row r="63" spans="1:14">
      <c r="A63">
        <v>60</v>
      </c>
      <c r="B63">
        <v>61</v>
      </c>
      <c r="C63">
        <v>12</v>
      </c>
      <c r="L63">
        <v>60</v>
      </c>
      <c r="M63">
        <v>166</v>
      </c>
      <c r="N63">
        <v>10</v>
      </c>
    </row>
    <row r="64" spans="1:14">
      <c r="A64">
        <v>61</v>
      </c>
      <c r="B64">
        <v>62</v>
      </c>
      <c r="C64">
        <v>10</v>
      </c>
      <c r="L64">
        <v>61</v>
      </c>
      <c r="M64">
        <v>166</v>
      </c>
      <c r="N64">
        <v>10</v>
      </c>
    </row>
    <row r="65" spans="1:14">
      <c r="A65">
        <v>62</v>
      </c>
      <c r="B65">
        <v>62</v>
      </c>
      <c r="C65">
        <v>10</v>
      </c>
      <c r="L65">
        <v>62</v>
      </c>
      <c r="M65">
        <v>166</v>
      </c>
      <c r="N65">
        <v>10</v>
      </c>
    </row>
    <row r="66" spans="1:14">
      <c r="A66">
        <v>63</v>
      </c>
      <c r="B66">
        <v>62</v>
      </c>
      <c r="C66">
        <v>10</v>
      </c>
      <c r="L66">
        <v>63</v>
      </c>
      <c r="M66">
        <v>166</v>
      </c>
      <c r="N66">
        <v>10</v>
      </c>
    </row>
    <row r="67" spans="1:14">
      <c r="A67">
        <v>64</v>
      </c>
      <c r="B67">
        <v>62</v>
      </c>
      <c r="C67">
        <v>10</v>
      </c>
      <c r="L67">
        <v>64</v>
      </c>
      <c r="M67">
        <v>166</v>
      </c>
      <c r="N67">
        <v>10</v>
      </c>
    </row>
    <row r="68" spans="1:14">
      <c r="A68">
        <v>65</v>
      </c>
      <c r="B68">
        <v>62</v>
      </c>
      <c r="C68">
        <v>10</v>
      </c>
      <c r="L68">
        <v>65</v>
      </c>
      <c r="M68">
        <v>167</v>
      </c>
      <c r="N68">
        <v>14</v>
      </c>
    </row>
    <row r="69" spans="1:14">
      <c r="A69">
        <v>66</v>
      </c>
      <c r="B69">
        <v>62</v>
      </c>
      <c r="C69">
        <v>10</v>
      </c>
      <c r="L69">
        <v>66</v>
      </c>
      <c r="M69">
        <v>167</v>
      </c>
      <c r="N69">
        <v>14</v>
      </c>
    </row>
    <row r="70" spans="1:14">
      <c r="A70">
        <v>67</v>
      </c>
      <c r="B70">
        <v>62</v>
      </c>
      <c r="C70">
        <v>10</v>
      </c>
      <c r="L70">
        <v>67</v>
      </c>
      <c r="M70">
        <v>167</v>
      </c>
      <c r="N70">
        <v>14</v>
      </c>
    </row>
    <row r="71" spans="1:14">
      <c r="A71">
        <v>68</v>
      </c>
      <c r="B71">
        <v>62</v>
      </c>
      <c r="C71">
        <v>10</v>
      </c>
      <c r="L71">
        <v>68</v>
      </c>
      <c r="M71">
        <v>167</v>
      </c>
      <c r="N71">
        <v>14</v>
      </c>
    </row>
    <row r="72" spans="1:14">
      <c r="A72">
        <v>69</v>
      </c>
      <c r="B72">
        <v>62</v>
      </c>
      <c r="C72">
        <v>10</v>
      </c>
      <c r="L72">
        <v>69</v>
      </c>
      <c r="M72">
        <v>167</v>
      </c>
      <c r="N72">
        <v>14</v>
      </c>
    </row>
    <row r="73" spans="1:14">
      <c r="A73">
        <v>70</v>
      </c>
      <c r="B73">
        <v>62</v>
      </c>
      <c r="C73">
        <v>10</v>
      </c>
      <c r="L73">
        <v>70</v>
      </c>
      <c r="M73">
        <v>167</v>
      </c>
      <c r="N73">
        <v>14</v>
      </c>
    </row>
    <row r="74" spans="1:14">
      <c r="A74">
        <v>71</v>
      </c>
      <c r="B74">
        <v>63</v>
      </c>
      <c r="C74">
        <v>13</v>
      </c>
      <c r="L74">
        <v>71</v>
      </c>
      <c r="M74">
        <v>167</v>
      </c>
      <c r="N74">
        <v>14</v>
      </c>
    </row>
    <row r="75" spans="1:14">
      <c r="A75">
        <v>72</v>
      </c>
      <c r="B75">
        <v>63</v>
      </c>
      <c r="C75">
        <v>13</v>
      </c>
      <c r="L75">
        <v>72</v>
      </c>
      <c r="M75">
        <v>167</v>
      </c>
      <c r="N75">
        <v>14</v>
      </c>
    </row>
    <row r="76" spans="1:14">
      <c r="A76">
        <v>73</v>
      </c>
      <c r="B76">
        <v>63</v>
      </c>
      <c r="C76">
        <v>13</v>
      </c>
      <c r="L76">
        <v>73</v>
      </c>
      <c r="M76">
        <v>167</v>
      </c>
      <c r="N76">
        <v>14</v>
      </c>
    </row>
    <row r="77" spans="1:14">
      <c r="A77">
        <v>74</v>
      </c>
      <c r="B77">
        <v>63</v>
      </c>
      <c r="C77">
        <v>13</v>
      </c>
      <c r="L77">
        <v>74</v>
      </c>
      <c r="M77">
        <v>167</v>
      </c>
      <c r="N77">
        <v>14</v>
      </c>
    </row>
    <row r="78" spans="1:14">
      <c r="A78">
        <v>75</v>
      </c>
      <c r="B78">
        <v>63</v>
      </c>
      <c r="C78">
        <v>13</v>
      </c>
      <c r="L78">
        <v>75</v>
      </c>
      <c r="M78">
        <v>167</v>
      </c>
      <c r="N78">
        <v>14</v>
      </c>
    </row>
    <row r="79" spans="1:14">
      <c r="A79">
        <v>76</v>
      </c>
      <c r="B79">
        <v>63</v>
      </c>
      <c r="C79">
        <v>13</v>
      </c>
      <c r="L79">
        <v>76</v>
      </c>
      <c r="M79">
        <v>167</v>
      </c>
      <c r="N79">
        <v>14</v>
      </c>
    </row>
    <row r="80" spans="1:14">
      <c r="A80">
        <v>77</v>
      </c>
      <c r="B80">
        <v>63</v>
      </c>
      <c r="C80">
        <v>13</v>
      </c>
      <c r="L80">
        <v>77</v>
      </c>
      <c r="M80">
        <v>167</v>
      </c>
      <c r="N80">
        <v>14</v>
      </c>
    </row>
    <row r="81" spans="1:14">
      <c r="A81">
        <v>78</v>
      </c>
      <c r="B81">
        <v>63</v>
      </c>
      <c r="C81">
        <v>13</v>
      </c>
      <c r="L81">
        <v>78</v>
      </c>
      <c r="M81">
        <v>167</v>
      </c>
      <c r="N81">
        <v>14</v>
      </c>
    </row>
    <row r="82" spans="1:14">
      <c r="A82">
        <v>79</v>
      </c>
      <c r="B82">
        <v>63</v>
      </c>
      <c r="C82">
        <v>13</v>
      </c>
      <c r="L82">
        <v>79</v>
      </c>
      <c r="M82">
        <v>168</v>
      </c>
      <c r="N82">
        <v>13</v>
      </c>
    </row>
    <row r="83" spans="1:14">
      <c r="A83">
        <v>80</v>
      </c>
      <c r="B83">
        <v>63</v>
      </c>
      <c r="C83">
        <v>13</v>
      </c>
      <c r="L83">
        <v>80</v>
      </c>
      <c r="M83">
        <v>168</v>
      </c>
      <c r="N83">
        <v>13</v>
      </c>
    </row>
    <row r="84" spans="1:14">
      <c r="A84">
        <v>81</v>
      </c>
      <c r="B84">
        <v>63</v>
      </c>
      <c r="C84">
        <v>13</v>
      </c>
      <c r="L84">
        <v>81</v>
      </c>
      <c r="M84">
        <v>168</v>
      </c>
      <c r="N84">
        <v>13</v>
      </c>
    </row>
    <row r="85" spans="1:14">
      <c r="A85">
        <v>82</v>
      </c>
      <c r="B85">
        <v>63</v>
      </c>
      <c r="C85">
        <v>13</v>
      </c>
      <c r="L85">
        <v>82</v>
      </c>
      <c r="M85">
        <v>168</v>
      </c>
      <c r="N85">
        <v>13</v>
      </c>
    </row>
    <row r="86" spans="1:14">
      <c r="A86">
        <v>83</v>
      </c>
      <c r="B86">
        <v>63</v>
      </c>
      <c r="C86">
        <v>13</v>
      </c>
      <c r="L86">
        <v>83</v>
      </c>
      <c r="M86">
        <v>168</v>
      </c>
      <c r="N86">
        <v>13</v>
      </c>
    </row>
    <row r="87" spans="1:14">
      <c r="A87">
        <v>84</v>
      </c>
      <c r="B87">
        <v>64</v>
      </c>
      <c r="C87">
        <v>15</v>
      </c>
      <c r="L87">
        <v>84</v>
      </c>
      <c r="M87">
        <v>168</v>
      </c>
      <c r="N87">
        <v>13</v>
      </c>
    </row>
    <row r="88" spans="1:14">
      <c r="A88">
        <v>85</v>
      </c>
      <c r="B88">
        <v>64</v>
      </c>
      <c r="C88">
        <v>15</v>
      </c>
      <c r="L88">
        <v>85</v>
      </c>
      <c r="M88">
        <v>168</v>
      </c>
      <c r="N88">
        <v>13</v>
      </c>
    </row>
    <row r="89" spans="1:14">
      <c r="A89">
        <v>86</v>
      </c>
      <c r="B89">
        <v>64</v>
      </c>
      <c r="C89">
        <v>15</v>
      </c>
      <c r="L89">
        <v>86</v>
      </c>
      <c r="M89">
        <v>168</v>
      </c>
      <c r="N89">
        <v>13</v>
      </c>
    </row>
    <row r="90" spans="1:14">
      <c r="A90">
        <v>87</v>
      </c>
      <c r="B90">
        <v>64</v>
      </c>
      <c r="C90">
        <v>15</v>
      </c>
      <c r="L90">
        <v>87</v>
      </c>
      <c r="M90">
        <v>168</v>
      </c>
      <c r="N90">
        <v>13</v>
      </c>
    </row>
    <row r="91" spans="1:14">
      <c r="A91">
        <v>88</v>
      </c>
      <c r="B91">
        <v>64</v>
      </c>
      <c r="C91">
        <v>15</v>
      </c>
      <c r="L91">
        <v>88</v>
      </c>
      <c r="M91">
        <v>168</v>
      </c>
      <c r="N91">
        <v>13</v>
      </c>
    </row>
    <row r="92" spans="1:14">
      <c r="A92">
        <v>89</v>
      </c>
      <c r="B92">
        <v>64</v>
      </c>
      <c r="C92">
        <v>15</v>
      </c>
      <c r="L92">
        <v>89</v>
      </c>
      <c r="M92">
        <v>168</v>
      </c>
      <c r="N92">
        <v>13</v>
      </c>
    </row>
    <row r="93" spans="1:14">
      <c r="A93">
        <v>90</v>
      </c>
      <c r="B93">
        <v>64</v>
      </c>
      <c r="C93">
        <v>15</v>
      </c>
      <c r="L93">
        <v>90</v>
      </c>
      <c r="M93">
        <v>168</v>
      </c>
      <c r="N93">
        <v>13</v>
      </c>
    </row>
    <row r="94" spans="1:14">
      <c r="A94">
        <v>91</v>
      </c>
      <c r="B94">
        <v>64</v>
      </c>
      <c r="C94">
        <v>15</v>
      </c>
      <c r="L94">
        <v>91</v>
      </c>
      <c r="M94">
        <v>168</v>
      </c>
      <c r="N94">
        <v>13</v>
      </c>
    </row>
    <row r="95" spans="1:14">
      <c r="A95">
        <v>92</v>
      </c>
      <c r="B95">
        <v>64</v>
      </c>
      <c r="C95">
        <v>15</v>
      </c>
      <c r="L95">
        <v>92</v>
      </c>
      <c r="M95">
        <v>169</v>
      </c>
      <c r="N95">
        <v>11</v>
      </c>
    </row>
    <row r="96" spans="1:14">
      <c r="A96">
        <v>93</v>
      </c>
      <c r="B96">
        <v>64</v>
      </c>
      <c r="C96">
        <v>15</v>
      </c>
      <c r="L96">
        <v>93</v>
      </c>
      <c r="M96">
        <v>169</v>
      </c>
      <c r="N96">
        <v>11</v>
      </c>
    </row>
    <row r="97" spans="1:14">
      <c r="A97">
        <v>94</v>
      </c>
      <c r="B97">
        <v>64</v>
      </c>
      <c r="C97">
        <v>15</v>
      </c>
      <c r="L97">
        <v>94</v>
      </c>
      <c r="M97">
        <v>169</v>
      </c>
      <c r="N97">
        <v>11</v>
      </c>
    </row>
    <row r="98" spans="1:14">
      <c r="A98">
        <v>95</v>
      </c>
      <c r="B98">
        <v>64</v>
      </c>
      <c r="C98">
        <v>15</v>
      </c>
      <c r="L98">
        <v>95</v>
      </c>
      <c r="M98">
        <v>169</v>
      </c>
      <c r="N98">
        <v>11</v>
      </c>
    </row>
    <row r="99" spans="1:14">
      <c r="A99">
        <v>96</v>
      </c>
      <c r="B99">
        <v>64</v>
      </c>
      <c r="C99">
        <v>15</v>
      </c>
      <c r="L99">
        <v>96</v>
      </c>
      <c r="M99">
        <v>169</v>
      </c>
      <c r="N99">
        <v>11</v>
      </c>
    </row>
    <row r="100" spans="1:14">
      <c r="A100">
        <v>97</v>
      </c>
      <c r="B100">
        <v>64</v>
      </c>
      <c r="C100">
        <v>15</v>
      </c>
      <c r="L100">
        <v>97</v>
      </c>
      <c r="M100">
        <v>169</v>
      </c>
      <c r="N100">
        <v>11</v>
      </c>
    </row>
    <row r="101" spans="1:14">
      <c r="A101">
        <v>98</v>
      </c>
      <c r="B101">
        <v>64</v>
      </c>
      <c r="C101">
        <v>15</v>
      </c>
      <c r="L101">
        <v>98</v>
      </c>
      <c r="M101">
        <v>169</v>
      </c>
      <c r="N101">
        <v>11</v>
      </c>
    </row>
    <row r="102" spans="1:14">
      <c r="A102">
        <v>99</v>
      </c>
      <c r="B102">
        <v>65</v>
      </c>
      <c r="C102">
        <v>8</v>
      </c>
      <c r="L102">
        <v>99</v>
      </c>
      <c r="M102">
        <v>169</v>
      </c>
      <c r="N102">
        <v>11</v>
      </c>
    </row>
    <row r="103" spans="1:14">
      <c r="A103">
        <v>100</v>
      </c>
      <c r="B103">
        <v>65</v>
      </c>
      <c r="C103">
        <v>8</v>
      </c>
      <c r="L103">
        <v>100</v>
      </c>
      <c r="M103">
        <v>169</v>
      </c>
      <c r="N103">
        <v>11</v>
      </c>
    </row>
    <row r="104" spans="1:14">
      <c r="A104">
        <v>101</v>
      </c>
      <c r="B104">
        <v>65</v>
      </c>
      <c r="C104">
        <v>8</v>
      </c>
      <c r="L104">
        <v>101</v>
      </c>
      <c r="M104">
        <v>169</v>
      </c>
      <c r="N104">
        <v>11</v>
      </c>
    </row>
    <row r="105" spans="1:14">
      <c r="A105">
        <v>102</v>
      </c>
      <c r="B105">
        <v>65</v>
      </c>
      <c r="C105">
        <v>8</v>
      </c>
      <c r="L105">
        <v>102</v>
      </c>
      <c r="M105">
        <v>169</v>
      </c>
      <c r="N105">
        <v>11</v>
      </c>
    </row>
    <row r="106" spans="1:14">
      <c r="A106">
        <v>103</v>
      </c>
      <c r="B106">
        <v>65</v>
      </c>
      <c r="C106">
        <v>8</v>
      </c>
      <c r="L106">
        <v>103</v>
      </c>
      <c r="M106">
        <v>170</v>
      </c>
      <c r="N106">
        <v>15</v>
      </c>
    </row>
    <row r="107" spans="1:14">
      <c r="A107">
        <v>104</v>
      </c>
      <c r="B107">
        <v>65</v>
      </c>
      <c r="C107">
        <v>8</v>
      </c>
      <c r="L107">
        <v>104</v>
      </c>
      <c r="M107">
        <v>170</v>
      </c>
      <c r="N107">
        <v>15</v>
      </c>
    </row>
    <row r="108" spans="1:14">
      <c r="A108">
        <v>105</v>
      </c>
      <c r="B108">
        <v>65</v>
      </c>
      <c r="C108">
        <v>8</v>
      </c>
      <c r="L108">
        <v>105</v>
      </c>
      <c r="M108">
        <v>170</v>
      </c>
      <c r="N108">
        <v>15</v>
      </c>
    </row>
    <row r="109" spans="1:14">
      <c r="A109">
        <v>106</v>
      </c>
      <c r="B109">
        <v>65</v>
      </c>
      <c r="C109">
        <v>8</v>
      </c>
      <c r="L109">
        <v>106</v>
      </c>
      <c r="M109">
        <v>170</v>
      </c>
      <c r="N109">
        <v>15</v>
      </c>
    </row>
    <row r="110" spans="1:14">
      <c r="A110">
        <v>107</v>
      </c>
      <c r="B110">
        <v>66</v>
      </c>
      <c r="C110">
        <v>18</v>
      </c>
      <c r="L110">
        <v>107</v>
      </c>
      <c r="M110">
        <v>170</v>
      </c>
      <c r="N110">
        <v>15</v>
      </c>
    </row>
    <row r="111" spans="1:14">
      <c r="A111">
        <v>108</v>
      </c>
      <c r="B111">
        <v>66</v>
      </c>
      <c r="C111">
        <v>18</v>
      </c>
      <c r="L111">
        <v>108</v>
      </c>
      <c r="M111">
        <v>170</v>
      </c>
      <c r="N111">
        <v>15</v>
      </c>
    </row>
    <row r="112" spans="1:14">
      <c r="A112">
        <v>109</v>
      </c>
      <c r="B112">
        <v>66</v>
      </c>
      <c r="C112">
        <v>18</v>
      </c>
      <c r="L112">
        <v>109</v>
      </c>
      <c r="M112">
        <v>170</v>
      </c>
      <c r="N112">
        <v>15</v>
      </c>
    </row>
    <row r="113" spans="1:14">
      <c r="A113">
        <v>110</v>
      </c>
      <c r="B113">
        <v>66</v>
      </c>
      <c r="C113">
        <v>18</v>
      </c>
      <c r="L113">
        <v>110</v>
      </c>
      <c r="M113">
        <v>170</v>
      </c>
      <c r="N113">
        <v>15</v>
      </c>
    </row>
    <row r="114" spans="1:14">
      <c r="A114">
        <v>111</v>
      </c>
      <c r="B114">
        <v>66</v>
      </c>
      <c r="C114">
        <v>18</v>
      </c>
      <c r="L114">
        <v>111</v>
      </c>
      <c r="M114">
        <v>170</v>
      </c>
      <c r="N114">
        <v>15</v>
      </c>
    </row>
    <row r="115" spans="1:14">
      <c r="A115">
        <v>112</v>
      </c>
      <c r="B115">
        <v>66</v>
      </c>
      <c r="C115">
        <v>18</v>
      </c>
      <c r="L115">
        <v>112</v>
      </c>
      <c r="M115">
        <v>170</v>
      </c>
      <c r="N115">
        <v>15</v>
      </c>
    </row>
    <row r="116" spans="1:14">
      <c r="A116">
        <v>113</v>
      </c>
      <c r="B116">
        <v>66</v>
      </c>
      <c r="C116">
        <v>18</v>
      </c>
      <c r="L116">
        <v>113</v>
      </c>
      <c r="M116">
        <v>170</v>
      </c>
      <c r="N116">
        <v>15</v>
      </c>
    </row>
    <row r="117" spans="1:14">
      <c r="A117">
        <v>114</v>
      </c>
      <c r="B117">
        <v>66</v>
      </c>
      <c r="C117">
        <v>18</v>
      </c>
      <c r="L117">
        <v>114</v>
      </c>
      <c r="M117">
        <v>170</v>
      </c>
      <c r="N117">
        <v>15</v>
      </c>
    </row>
    <row r="118" spans="1:14">
      <c r="A118">
        <v>115</v>
      </c>
      <c r="B118">
        <v>66</v>
      </c>
      <c r="C118">
        <v>18</v>
      </c>
      <c r="L118">
        <v>115</v>
      </c>
      <c r="M118">
        <v>170</v>
      </c>
      <c r="N118">
        <v>15</v>
      </c>
    </row>
    <row r="119" spans="1:14">
      <c r="A119">
        <v>116</v>
      </c>
      <c r="B119">
        <v>66</v>
      </c>
      <c r="C119">
        <v>18</v>
      </c>
      <c r="L119">
        <v>116</v>
      </c>
      <c r="M119">
        <v>170</v>
      </c>
      <c r="N119">
        <v>15</v>
      </c>
    </row>
    <row r="120" spans="1:14">
      <c r="A120">
        <v>117</v>
      </c>
      <c r="B120">
        <v>66</v>
      </c>
      <c r="C120">
        <v>18</v>
      </c>
      <c r="L120">
        <v>117</v>
      </c>
      <c r="M120">
        <v>170</v>
      </c>
      <c r="N120">
        <v>15</v>
      </c>
    </row>
    <row r="121" spans="1:14">
      <c r="A121">
        <v>118</v>
      </c>
      <c r="B121">
        <v>66</v>
      </c>
      <c r="C121">
        <v>18</v>
      </c>
      <c r="L121">
        <v>118</v>
      </c>
      <c r="M121">
        <v>171</v>
      </c>
      <c r="N121">
        <v>10</v>
      </c>
    </row>
    <row r="122" spans="1:14">
      <c r="A122">
        <v>119</v>
      </c>
      <c r="B122">
        <v>66</v>
      </c>
      <c r="C122">
        <v>18</v>
      </c>
      <c r="L122">
        <v>119</v>
      </c>
      <c r="M122">
        <v>171</v>
      </c>
      <c r="N122">
        <v>10</v>
      </c>
    </row>
    <row r="123" spans="1:14">
      <c r="A123">
        <v>120</v>
      </c>
      <c r="B123">
        <v>66</v>
      </c>
      <c r="C123">
        <v>18</v>
      </c>
      <c r="L123">
        <v>120</v>
      </c>
      <c r="M123">
        <v>171</v>
      </c>
      <c r="N123">
        <v>10</v>
      </c>
    </row>
    <row r="124" spans="1:14">
      <c r="A124">
        <v>121</v>
      </c>
      <c r="B124">
        <v>66</v>
      </c>
      <c r="C124">
        <v>18</v>
      </c>
      <c r="L124">
        <v>121</v>
      </c>
      <c r="M124">
        <v>171</v>
      </c>
      <c r="N124">
        <v>10</v>
      </c>
    </row>
    <row r="125" spans="1:14">
      <c r="A125">
        <v>122</v>
      </c>
      <c r="B125">
        <v>66</v>
      </c>
      <c r="C125">
        <v>18</v>
      </c>
      <c r="L125">
        <v>122</v>
      </c>
      <c r="M125">
        <v>171</v>
      </c>
      <c r="N125">
        <v>10</v>
      </c>
    </row>
    <row r="126" spans="1:14">
      <c r="A126">
        <v>123</v>
      </c>
      <c r="B126">
        <v>66</v>
      </c>
      <c r="C126">
        <v>18</v>
      </c>
      <c r="L126">
        <v>123</v>
      </c>
      <c r="M126">
        <v>171</v>
      </c>
      <c r="N126">
        <v>10</v>
      </c>
    </row>
    <row r="127" spans="1:14">
      <c r="A127">
        <v>124</v>
      </c>
      <c r="B127">
        <v>66</v>
      </c>
      <c r="C127">
        <v>18</v>
      </c>
      <c r="L127">
        <v>124</v>
      </c>
      <c r="M127">
        <v>171</v>
      </c>
      <c r="N127">
        <v>10</v>
      </c>
    </row>
    <row r="128" spans="1:14">
      <c r="A128">
        <v>125</v>
      </c>
      <c r="B128">
        <v>67</v>
      </c>
      <c r="C128">
        <v>16</v>
      </c>
      <c r="L128">
        <v>125</v>
      </c>
      <c r="M128">
        <v>171</v>
      </c>
      <c r="N128">
        <v>10</v>
      </c>
    </row>
    <row r="129" spans="1:14">
      <c r="A129">
        <v>126</v>
      </c>
      <c r="B129">
        <v>67</v>
      </c>
      <c r="C129">
        <v>16</v>
      </c>
      <c r="L129">
        <v>126</v>
      </c>
      <c r="M129">
        <v>171</v>
      </c>
      <c r="N129">
        <v>10</v>
      </c>
    </row>
    <row r="130" spans="1:14">
      <c r="A130">
        <v>127</v>
      </c>
      <c r="B130">
        <v>67</v>
      </c>
      <c r="C130">
        <v>16</v>
      </c>
      <c r="L130">
        <v>127</v>
      </c>
      <c r="M130">
        <v>171</v>
      </c>
      <c r="N130">
        <v>10</v>
      </c>
    </row>
    <row r="131" spans="1:14">
      <c r="A131">
        <v>128</v>
      </c>
      <c r="B131">
        <v>67</v>
      </c>
      <c r="C131">
        <v>16</v>
      </c>
      <c r="L131">
        <v>128</v>
      </c>
      <c r="M131">
        <v>172</v>
      </c>
      <c r="N131">
        <v>7</v>
      </c>
    </row>
    <row r="132" spans="1:14">
      <c r="A132">
        <v>129</v>
      </c>
      <c r="B132">
        <v>67</v>
      </c>
      <c r="C132">
        <v>16</v>
      </c>
      <c r="L132">
        <v>129</v>
      </c>
      <c r="M132">
        <v>172</v>
      </c>
      <c r="N132">
        <v>7</v>
      </c>
    </row>
    <row r="133" spans="1:14">
      <c r="A133">
        <v>130</v>
      </c>
      <c r="B133">
        <v>67</v>
      </c>
      <c r="C133">
        <v>16</v>
      </c>
      <c r="L133">
        <v>130</v>
      </c>
      <c r="M133">
        <v>172</v>
      </c>
      <c r="N133">
        <v>7</v>
      </c>
    </row>
    <row r="134" spans="1:14">
      <c r="A134">
        <v>131</v>
      </c>
      <c r="B134">
        <v>67</v>
      </c>
      <c r="C134">
        <v>16</v>
      </c>
      <c r="L134">
        <v>131</v>
      </c>
      <c r="M134">
        <v>172</v>
      </c>
      <c r="N134">
        <v>7</v>
      </c>
    </row>
    <row r="135" spans="1:14">
      <c r="A135">
        <v>132</v>
      </c>
      <c r="B135">
        <v>67</v>
      </c>
      <c r="C135">
        <v>16</v>
      </c>
      <c r="L135">
        <v>132</v>
      </c>
      <c r="M135">
        <v>172</v>
      </c>
      <c r="N135">
        <v>7</v>
      </c>
    </row>
    <row r="136" spans="1:14">
      <c r="A136">
        <v>133</v>
      </c>
      <c r="B136">
        <v>67</v>
      </c>
      <c r="C136">
        <v>16</v>
      </c>
      <c r="L136">
        <v>133</v>
      </c>
      <c r="M136">
        <v>172</v>
      </c>
      <c r="N136">
        <v>7</v>
      </c>
    </row>
    <row r="137" spans="1:14">
      <c r="A137">
        <v>134</v>
      </c>
      <c r="B137">
        <v>67</v>
      </c>
      <c r="C137">
        <v>16</v>
      </c>
      <c r="L137">
        <v>134</v>
      </c>
      <c r="M137">
        <v>172</v>
      </c>
      <c r="N137">
        <v>7</v>
      </c>
    </row>
    <row r="138" spans="1:14">
      <c r="A138">
        <v>135</v>
      </c>
      <c r="B138">
        <v>67</v>
      </c>
      <c r="C138">
        <v>16</v>
      </c>
      <c r="L138">
        <v>135</v>
      </c>
      <c r="M138">
        <v>173</v>
      </c>
      <c r="N138">
        <v>14</v>
      </c>
    </row>
    <row r="139" spans="1:14">
      <c r="A139">
        <v>136</v>
      </c>
      <c r="B139">
        <v>67</v>
      </c>
      <c r="C139">
        <v>16</v>
      </c>
      <c r="L139">
        <v>136</v>
      </c>
      <c r="M139">
        <v>173</v>
      </c>
      <c r="N139">
        <v>14</v>
      </c>
    </row>
    <row r="140" spans="1:14">
      <c r="A140">
        <v>137</v>
      </c>
      <c r="B140">
        <v>67</v>
      </c>
      <c r="C140">
        <v>16</v>
      </c>
      <c r="L140">
        <v>137</v>
      </c>
      <c r="M140">
        <v>173</v>
      </c>
      <c r="N140">
        <v>14</v>
      </c>
    </row>
    <row r="141" spans="1:14">
      <c r="A141">
        <v>138</v>
      </c>
      <c r="B141">
        <v>67</v>
      </c>
      <c r="C141">
        <v>16</v>
      </c>
      <c r="L141">
        <v>138</v>
      </c>
      <c r="M141">
        <v>173</v>
      </c>
      <c r="N141">
        <v>14</v>
      </c>
    </row>
    <row r="142" spans="1:14">
      <c r="A142">
        <v>139</v>
      </c>
      <c r="B142">
        <v>67</v>
      </c>
      <c r="C142">
        <v>16</v>
      </c>
      <c r="L142">
        <v>139</v>
      </c>
      <c r="M142">
        <v>173</v>
      </c>
      <c r="N142">
        <v>14</v>
      </c>
    </row>
    <row r="143" spans="1:14">
      <c r="A143">
        <v>140</v>
      </c>
      <c r="B143">
        <v>67</v>
      </c>
      <c r="C143">
        <v>16</v>
      </c>
      <c r="L143">
        <v>140</v>
      </c>
      <c r="M143">
        <v>173</v>
      </c>
      <c r="N143">
        <v>14</v>
      </c>
    </row>
    <row r="144" spans="1:14">
      <c r="A144">
        <v>141</v>
      </c>
      <c r="B144">
        <v>68</v>
      </c>
      <c r="C144">
        <v>8</v>
      </c>
      <c r="L144">
        <v>141</v>
      </c>
      <c r="M144">
        <v>173</v>
      </c>
      <c r="N144">
        <v>14</v>
      </c>
    </row>
    <row r="145" spans="1:14">
      <c r="A145">
        <v>142</v>
      </c>
      <c r="B145">
        <v>68</v>
      </c>
      <c r="C145">
        <v>8</v>
      </c>
      <c r="L145">
        <v>142</v>
      </c>
      <c r="M145">
        <v>173</v>
      </c>
      <c r="N145">
        <v>14</v>
      </c>
    </row>
    <row r="146" spans="1:14">
      <c r="A146">
        <v>143</v>
      </c>
      <c r="B146">
        <v>68</v>
      </c>
      <c r="C146">
        <v>8</v>
      </c>
      <c r="L146">
        <v>143</v>
      </c>
      <c r="M146">
        <v>173</v>
      </c>
      <c r="N146">
        <v>14</v>
      </c>
    </row>
    <row r="147" spans="1:14">
      <c r="A147">
        <v>144</v>
      </c>
      <c r="B147">
        <v>68</v>
      </c>
      <c r="C147">
        <v>8</v>
      </c>
      <c r="L147">
        <v>144</v>
      </c>
      <c r="M147">
        <v>173</v>
      </c>
      <c r="N147">
        <v>14</v>
      </c>
    </row>
    <row r="148" spans="1:14">
      <c r="A148">
        <v>145</v>
      </c>
      <c r="B148">
        <v>68</v>
      </c>
      <c r="C148">
        <v>8</v>
      </c>
      <c r="L148">
        <v>145</v>
      </c>
      <c r="M148">
        <v>173</v>
      </c>
      <c r="N148">
        <v>14</v>
      </c>
    </row>
    <row r="149" spans="1:14">
      <c r="A149">
        <v>146</v>
      </c>
      <c r="B149">
        <v>68</v>
      </c>
      <c r="C149">
        <v>8</v>
      </c>
      <c r="L149">
        <v>146</v>
      </c>
      <c r="M149">
        <v>173</v>
      </c>
      <c r="N149">
        <v>14</v>
      </c>
    </row>
    <row r="150" spans="1:14">
      <c r="A150">
        <v>147</v>
      </c>
      <c r="B150">
        <v>68</v>
      </c>
      <c r="C150">
        <v>8</v>
      </c>
      <c r="L150">
        <v>147</v>
      </c>
      <c r="M150">
        <v>173</v>
      </c>
      <c r="N150">
        <v>14</v>
      </c>
    </row>
    <row r="151" spans="1:14">
      <c r="A151">
        <v>148</v>
      </c>
      <c r="B151">
        <v>68</v>
      </c>
      <c r="C151">
        <v>8</v>
      </c>
      <c r="L151">
        <v>148</v>
      </c>
      <c r="M151">
        <v>173</v>
      </c>
      <c r="N151">
        <v>14</v>
      </c>
    </row>
    <row r="152" spans="1:14">
      <c r="A152">
        <v>149</v>
      </c>
      <c r="B152">
        <v>69</v>
      </c>
      <c r="C152">
        <v>8</v>
      </c>
      <c r="L152">
        <v>149</v>
      </c>
      <c r="M152">
        <v>174</v>
      </c>
      <c r="N152">
        <v>9</v>
      </c>
    </row>
    <row r="153" spans="1:14">
      <c r="A153">
        <v>150</v>
      </c>
      <c r="B153">
        <v>69</v>
      </c>
      <c r="C153">
        <v>8</v>
      </c>
      <c r="L153">
        <v>150</v>
      </c>
      <c r="M153">
        <v>174</v>
      </c>
      <c r="N153">
        <v>9</v>
      </c>
    </row>
    <row r="154" spans="1:14">
      <c r="A154">
        <v>151</v>
      </c>
      <c r="B154">
        <v>69</v>
      </c>
      <c r="C154">
        <v>8</v>
      </c>
      <c r="L154">
        <v>151</v>
      </c>
      <c r="M154">
        <v>174</v>
      </c>
      <c r="N154">
        <v>9</v>
      </c>
    </row>
    <row r="155" spans="1:14">
      <c r="A155">
        <v>152</v>
      </c>
      <c r="B155">
        <v>69</v>
      </c>
      <c r="C155">
        <v>8</v>
      </c>
      <c r="L155">
        <v>152</v>
      </c>
      <c r="M155">
        <v>174</v>
      </c>
      <c r="N155">
        <v>9</v>
      </c>
    </row>
    <row r="156" spans="1:14">
      <c r="A156">
        <v>153</v>
      </c>
      <c r="B156">
        <v>69</v>
      </c>
      <c r="C156">
        <v>8</v>
      </c>
      <c r="L156">
        <v>153</v>
      </c>
      <c r="M156">
        <v>174</v>
      </c>
      <c r="N156">
        <v>9</v>
      </c>
    </row>
    <row r="157" spans="1:14">
      <c r="A157">
        <v>154</v>
      </c>
      <c r="B157">
        <v>69</v>
      </c>
      <c r="C157">
        <v>8</v>
      </c>
      <c r="L157">
        <v>154</v>
      </c>
      <c r="M157">
        <v>174</v>
      </c>
      <c r="N157">
        <v>9</v>
      </c>
    </row>
    <row r="158" spans="1:14">
      <c r="A158">
        <v>155</v>
      </c>
      <c r="B158">
        <v>69</v>
      </c>
      <c r="C158">
        <v>8</v>
      </c>
      <c r="L158">
        <v>155</v>
      </c>
      <c r="M158">
        <v>174</v>
      </c>
      <c r="N158">
        <v>9</v>
      </c>
    </row>
    <row r="159" spans="1:14">
      <c r="A159">
        <v>156</v>
      </c>
      <c r="B159">
        <v>69</v>
      </c>
      <c r="C159">
        <v>8</v>
      </c>
      <c r="L159">
        <v>156</v>
      </c>
      <c r="M159">
        <v>174</v>
      </c>
      <c r="N159">
        <v>9</v>
      </c>
    </row>
    <row r="160" spans="1:14">
      <c r="A160">
        <v>157</v>
      </c>
      <c r="B160">
        <v>70</v>
      </c>
      <c r="C160">
        <v>9</v>
      </c>
      <c r="L160">
        <v>157</v>
      </c>
      <c r="M160">
        <v>174</v>
      </c>
      <c r="N160">
        <v>9</v>
      </c>
    </row>
    <row r="161" spans="1:14">
      <c r="A161">
        <v>158</v>
      </c>
      <c r="B161">
        <v>70</v>
      </c>
      <c r="C161">
        <v>9</v>
      </c>
      <c r="L161">
        <v>158</v>
      </c>
      <c r="M161">
        <v>175</v>
      </c>
      <c r="N161">
        <v>7</v>
      </c>
    </row>
    <row r="162" spans="1:14">
      <c r="A162">
        <v>159</v>
      </c>
      <c r="B162">
        <v>70</v>
      </c>
      <c r="C162">
        <v>9</v>
      </c>
      <c r="L162">
        <v>159</v>
      </c>
      <c r="M162">
        <v>175</v>
      </c>
      <c r="N162">
        <v>7</v>
      </c>
    </row>
    <row r="163" spans="1:14">
      <c r="A163">
        <v>160</v>
      </c>
      <c r="B163">
        <v>70</v>
      </c>
      <c r="C163">
        <v>9</v>
      </c>
      <c r="L163">
        <v>160</v>
      </c>
      <c r="M163">
        <v>175</v>
      </c>
      <c r="N163">
        <v>7</v>
      </c>
    </row>
    <row r="164" spans="1:14">
      <c r="A164">
        <v>161</v>
      </c>
      <c r="B164">
        <v>70</v>
      </c>
      <c r="C164">
        <v>9</v>
      </c>
      <c r="L164">
        <v>161</v>
      </c>
      <c r="M164">
        <v>175</v>
      </c>
      <c r="N164">
        <v>7</v>
      </c>
    </row>
    <row r="165" spans="1:14">
      <c r="A165">
        <v>162</v>
      </c>
      <c r="B165">
        <v>70</v>
      </c>
      <c r="C165">
        <v>9</v>
      </c>
      <c r="L165">
        <v>162</v>
      </c>
      <c r="M165">
        <v>175</v>
      </c>
      <c r="N165">
        <v>7</v>
      </c>
    </row>
    <row r="166" spans="1:14">
      <c r="A166">
        <v>163</v>
      </c>
      <c r="B166">
        <v>70</v>
      </c>
      <c r="C166">
        <v>9</v>
      </c>
      <c r="L166">
        <v>163</v>
      </c>
      <c r="M166">
        <v>175</v>
      </c>
      <c r="N166">
        <v>7</v>
      </c>
    </row>
    <row r="167" spans="1:14">
      <c r="A167">
        <v>164</v>
      </c>
      <c r="B167">
        <v>70</v>
      </c>
      <c r="C167">
        <v>9</v>
      </c>
      <c r="L167">
        <v>164</v>
      </c>
      <c r="M167">
        <v>175</v>
      </c>
      <c r="N167">
        <v>7</v>
      </c>
    </row>
    <row r="168" spans="1:14">
      <c r="A168">
        <v>165</v>
      </c>
      <c r="B168">
        <v>70</v>
      </c>
      <c r="C168">
        <v>9</v>
      </c>
      <c r="L168">
        <v>165</v>
      </c>
      <c r="M168">
        <v>176</v>
      </c>
      <c r="N168">
        <v>8</v>
      </c>
    </row>
    <row r="169" spans="1:14">
      <c r="A169">
        <v>166</v>
      </c>
      <c r="B169">
        <v>71</v>
      </c>
      <c r="C169">
        <v>5</v>
      </c>
      <c r="L169">
        <v>166</v>
      </c>
      <c r="M169">
        <v>176</v>
      </c>
      <c r="N169">
        <v>8</v>
      </c>
    </row>
    <row r="170" spans="1:14">
      <c r="A170">
        <v>167</v>
      </c>
      <c r="B170">
        <v>71</v>
      </c>
      <c r="C170">
        <v>5</v>
      </c>
      <c r="L170">
        <v>167</v>
      </c>
      <c r="M170">
        <v>176</v>
      </c>
      <c r="N170">
        <v>8</v>
      </c>
    </row>
    <row r="171" spans="1:14">
      <c r="A171">
        <v>168</v>
      </c>
      <c r="B171">
        <v>71</v>
      </c>
      <c r="C171">
        <v>5</v>
      </c>
      <c r="L171">
        <v>168</v>
      </c>
      <c r="M171">
        <v>176</v>
      </c>
      <c r="N171">
        <v>8</v>
      </c>
    </row>
    <row r="172" spans="1:14">
      <c r="A172">
        <v>169</v>
      </c>
      <c r="B172">
        <v>71</v>
      </c>
      <c r="C172">
        <v>5</v>
      </c>
      <c r="L172">
        <v>169</v>
      </c>
      <c r="M172">
        <v>176</v>
      </c>
      <c r="N172">
        <v>8</v>
      </c>
    </row>
    <row r="173" spans="1:14">
      <c r="A173">
        <v>170</v>
      </c>
      <c r="B173">
        <v>71</v>
      </c>
      <c r="C173">
        <v>5</v>
      </c>
      <c r="L173">
        <v>170</v>
      </c>
      <c r="M173">
        <v>176</v>
      </c>
      <c r="N173">
        <v>8</v>
      </c>
    </row>
    <row r="174" spans="1:14">
      <c r="A174">
        <v>171</v>
      </c>
      <c r="B174">
        <v>72</v>
      </c>
      <c r="C174">
        <v>3</v>
      </c>
      <c r="L174">
        <v>171</v>
      </c>
      <c r="M174">
        <v>176</v>
      </c>
      <c r="N174">
        <v>8</v>
      </c>
    </row>
    <row r="175" spans="1:14">
      <c r="A175">
        <v>172</v>
      </c>
      <c r="B175">
        <v>72</v>
      </c>
      <c r="C175">
        <v>3</v>
      </c>
      <c r="L175">
        <v>172</v>
      </c>
      <c r="M175">
        <v>176</v>
      </c>
      <c r="N175">
        <v>8</v>
      </c>
    </row>
    <row r="176" spans="1:14">
      <c r="A176">
        <v>173</v>
      </c>
      <c r="B176">
        <v>72</v>
      </c>
      <c r="C176">
        <v>3</v>
      </c>
      <c r="L176">
        <v>173</v>
      </c>
      <c r="M176">
        <v>177</v>
      </c>
      <c r="N176">
        <v>6</v>
      </c>
    </row>
    <row r="177" spans="1:14">
      <c r="A177">
        <v>174</v>
      </c>
      <c r="B177">
        <v>73</v>
      </c>
      <c r="C177">
        <v>5</v>
      </c>
      <c r="L177">
        <v>174</v>
      </c>
      <c r="M177">
        <v>177</v>
      </c>
      <c r="N177">
        <v>6</v>
      </c>
    </row>
    <row r="178" spans="1:14">
      <c r="A178">
        <v>175</v>
      </c>
      <c r="B178">
        <v>73</v>
      </c>
      <c r="C178">
        <v>5</v>
      </c>
      <c r="L178">
        <v>175</v>
      </c>
      <c r="M178">
        <v>177</v>
      </c>
      <c r="N178">
        <v>6</v>
      </c>
    </row>
    <row r="179" spans="1:14">
      <c r="A179">
        <v>176</v>
      </c>
      <c r="B179">
        <v>73</v>
      </c>
      <c r="C179">
        <v>5</v>
      </c>
      <c r="L179">
        <v>176</v>
      </c>
      <c r="M179">
        <v>177</v>
      </c>
      <c r="N179">
        <v>6</v>
      </c>
    </row>
    <row r="180" spans="1:14">
      <c r="A180">
        <v>177</v>
      </c>
      <c r="B180">
        <v>73</v>
      </c>
      <c r="C180">
        <v>5</v>
      </c>
      <c r="L180">
        <v>177</v>
      </c>
      <c r="M180">
        <v>177</v>
      </c>
      <c r="N180">
        <v>6</v>
      </c>
    </row>
    <row r="181" spans="1:14">
      <c r="A181">
        <v>178</v>
      </c>
      <c r="B181">
        <v>73</v>
      </c>
      <c r="C181">
        <v>5</v>
      </c>
      <c r="L181">
        <v>178</v>
      </c>
      <c r="M181">
        <v>177</v>
      </c>
      <c r="N181">
        <v>6</v>
      </c>
    </row>
    <row r="182" spans="1:14">
      <c r="A182">
        <v>179</v>
      </c>
      <c r="B182">
        <v>74</v>
      </c>
      <c r="C182">
        <v>4</v>
      </c>
      <c r="L182">
        <v>179</v>
      </c>
      <c r="M182">
        <v>178</v>
      </c>
      <c r="N182">
        <v>9</v>
      </c>
    </row>
    <row r="183" spans="1:14">
      <c r="A183">
        <v>180</v>
      </c>
      <c r="B183">
        <v>74</v>
      </c>
      <c r="C183">
        <v>4</v>
      </c>
      <c r="L183">
        <v>180</v>
      </c>
      <c r="M183">
        <v>178</v>
      </c>
      <c r="N183">
        <v>9</v>
      </c>
    </row>
    <row r="184" spans="1:14">
      <c r="A184">
        <v>181</v>
      </c>
      <c r="B184">
        <v>74</v>
      </c>
      <c r="C184">
        <v>4</v>
      </c>
      <c r="L184">
        <v>181</v>
      </c>
      <c r="M184">
        <v>178</v>
      </c>
      <c r="N184">
        <v>9</v>
      </c>
    </row>
    <row r="185" spans="1:14">
      <c r="A185">
        <v>182</v>
      </c>
      <c r="B185">
        <v>74</v>
      </c>
      <c r="C185">
        <v>4</v>
      </c>
      <c r="L185">
        <v>182</v>
      </c>
      <c r="M185">
        <v>178</v>
      </c>
      <c r="N185">
        <v>9</v>
      </c>
    </row>
    <row r="186" spans="1:14">
      <c r="A186">
        <v>183</v>
      </c>
      <c r="B186">
        <v>75</v>
      </c>
      <c r="C186">
        <v>8</v>
      </c>
      <c r="L186">
        <v>183</v>
      </c>
      <c r="M186">
        <v>178</v>
      </c>
      <c r="N186">
        <v>9</v>
      </c>
    </row>
    <row r="187" spans="1:14">
      <c r="A187">
        <v>184</v>
      </c>
      <c r="B187">
        <v>75</v>
      </c>
      <c r="C187">
        <v>8</v>
      </c>
      <c r="L187">
        <v>184</v>
      </c>
      <c r="M187">
        <v>178</v>
      </c>
      <c r="N187">
        <v>9</v>
      </c>
    </row>
    <row r="188" spans="1:14">
      <c r="A188">
        <v>185</v>
      </c>
      <c r="B188">
        <v>75</v>
      </c>
      <c r="C188">
        <v>8</v>
      </c>
      <c r="L188">
        <v>185</v>
      </c>
      <c r="M188">
        <v>178</v>
      </c>
      <c r="N188">
        <v>9</v>
      </c>
    </row>
    <row r="189" spans="1:14">
      <c r="A189">
        <v>186</v>
      </c>
      <c r="B189">
        <v>75</v>
      </c>
      <c r="C189">
        <v>8</v>
      </c>
      <c r="L189">
        <v>186</v>
      </c>
      <c r="M189">
        <v>178</v>
      </c>
      <c r="N189">
        <v>9</v>
      </c>
    </row>
    <row r="190" spans="1:14">
      <c r="A190">
        <v>187</v>
      </c>
      <c r="B190">
        <v>75</v>
      </c>
      <c r="C190">
        <v>8</v>
      </c>
      <c r="L190">
        <v>187</v>
      </c>
      <c r="M190">
        <v>178</v>
      </c>
      <c r="N190">
        <v>9</v>
      </c>
    </row>
    <row r="191" spans="1:14">
      <c r="A191">
        <v>188</v>
      </c>
      <c r="B191">
        <v>75</v>
      </c>
      <c r="C191">
        <v>8</v>
      </c>
      <c r="L191">
        <v>188</v>
      </c>
      <c r="M191">
        <v>179</v>
      </c>
      <c r="N191">
        <v>4</v>
      </c>
    </row>
    <row r="192" spans="1:14">
      <c r="A192">
        <v>189</v>
      </c>
      <c r="B192">
        <v>75</v>
      </c>
      <c r="C192">
        <v>8</v>
      </c>
      <c r="L192">
        <v>189</v>
      </c>
      <c r="M192">
        <v>179</v>
      </c>
      <c r="N192">
        <v>4</v>
      </c>
    </row>
    <row r="193" spans="1:14">
      <c r="A193">
        <v>190</v>
      </c>
      <c r="B193">
        <v>75</v>
      </c>
      <c r="C193">
        <v>8</v>
      </c>
      <c r="L193">
        <v>190</v>
      </c>
      <c r="M193">
        <v>179</v>
      </c>
      <c r="N193">
        <v>4</v>
      </c>
    </row>
    <row r="194" spans="1:14">
      <c r="A194">
        <v>191</v>
      </c>
      <c r="B194">
        <v>76</v>
      </c>
      <c r="C194">
        <v>2</v>
      </c>
      <c r="L194">
        <v>191</v>
      </c>
      <c r="M194">
        <v>179</v>
      </c>
      <c r="N194">
        <v>4</v>
      </c>
    </row>
    <row r="195" spans="1:14">
      <c r="A195">
        <v>192</v>
      </c>
      <c r="B195">
        <v>76</v>
      </c>
      <c r="C195">
        <v>2</v>
      </c>
      <c r="L195">
        <v>192</v>
      </c>
      <c r="M195">
        <v>180</v>
      </c>
      <c r="N195">
        <v>1</v>
      </c>
    </row>
    <row r="196" spans="1:14">
      <c r="A196">
        <v>193</v>
      </c>
      <c r="B196">
        <v>77</v>
      </c>
      <c r="C196">
        <v>1</v>
      </c>
      <c r="L196">
        <v>193</v>
      </c>
      <c r="M196">
        <v>181</v>
      </c>
      <c r="N196">
        <v>1</v>
      </c>
    </row>
    <row r="197" spans="1:14">
      <c r="A197">
        <v>194</v>
      </c>
      <c r="B197">
        <v>78</v>
      </c>
      <c r="C197">
        <v>4</v>
      </c>
      <c r="L197">
        <v>194</v>
      </c>
      <c r="M197">
        <v>182</v>
      </c>
      <c r="N197">
        <v>3</v>
      </c>
    </row>
    <row r="198" spans="1:14">
      <c r="A198">
        <v>195</v>
      </c>
      <c r="B198">
        <v>78</v>
      </c>
      <c r="C198">
        <v>4</v>
      </c>
      <c r="L198">
        <v>195</v>
      </c>
      <c r="M198">
        <v>182</v>
      </c>
      <c r="N198">
        <v>3</v>
      </c>
    </row>
    <row r="199" spans="1:14">
      <c r="A199">
        <v>196</v>
      </c>
      <c r="B199">
        <v>78</v>
      </c>
      <c r="C199">
        <v>4</v>
      </c>
      <c r="L199">
        <v>196</v>
      </c>
      <c r="M199">
        <v>182</v>
      </c>
      <c r="N199">
        <v>3</v>
      </c>
    </row>
    <row r="200" spans="1:14">
      <c r="A200">
        <v>197</v>
      </c>
      <c r="B200">
        <v>78</v>
      </c>
      <c r="C200">
        <v>4</v>
      </c>
      <c r="L200">
        <v>197</v>
      </c>
      <c r="M200">
        <v>184</v>
      </c>
      <c r="N200">
        <v>2</v>
      </c>
    </row>
    <row r="201" spans="1:14">
      <c r="A201">
        <v>198</v>
      </c>
      <c r="B201">
        <v>80</v>
      </c>
      <c r="C201">
        <v>2</v>
      </c>
      <c r="L201">
        <v>198</v>
      </c>
      <c r="M201">
        <v>184</v>
      </c>
      <c r="N201">
        <v>2</v>
      </c>
    </row>
    <row r="202" spans="1:14">
      <c r="A202">
        <v>199</v>
      </c>
      <c r="B202">
        <v>80</v>
      </c>
      <c r="C202">
        <v>2</v>
      </c>
      <c r="L202">
        <v>199</v>
      </c>
      <c r="M202">
        <v>187</v>
      </c>
      <c r="N202">
        <v>1</v>
      </c>
    </row>
    <row r="203" spans="1:14">
      <c r="A203">
        <v>200</v>
      </c>
      <c r="B203">
        <v>84</v>
      </c>
      <c r="C203">
        <v>1</v>
      </c>
      <c r="L203">
        <v>200</v>
      </c>
      <c r="M203">
        <v>188</v>
      </c>
      <c r="N20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C745-6F03-4190-BED2-9DC188808344}">
  <dimension ref="A2:J203"/>
  <sheetViews>
    <sheetView zoomScale="60" workbookViewId="0">
      <selection activeCell="F11" sqref="F11"/>
    </sheetView>
  </sheetViews>
  <sheetFormatPr defaultRowHeight="14.45"/>
  <sheetData>
    <row r="2" spans="1:10">
      <c r="E2" s="10" t="s">
        <v>44</v>
      </c>
    </row>
    <row r="3" spans="1:10">
      <c r="A3" t="s">
        <v>0</v>
      </c>
      <c r="B3" t="s">
        <v>1</v>
      </c>
      <c r="C3" t="s">
        <v>2</v>
      </c>
      <c r="D3" s="9"/>
      <c r="E3" s="9"/>
      <c r="F3" s="9"/>
      <c r="G3" s="9"/>
      <c r="H3" s="9"/>
      <c r="I3" s="9"/>
      <c r="J3" s="9"/>
    </row>
    <row r="4" spans="1:10">
      <c r="A4">
        <v>1</v>
      </c>
      <c r="B4">
        <v>168</v>
      </c>
      <c r="C4">
        <v>67</v>
      </c>
      <c r="D4" s="9"/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0">
      <c r="A5">
        <v>2</v>
      </c>
      <c r="B5">
        <v>177</v>
      </c>
      <c r="C5">
        <v>68</v>
      </c>
      <c r="D5" s="9"/>
      <c r="E5" t="s">
        <v>7</v>
      </c>
      <c r="F5">
        <f>AVERAGE(B4:B203)</f>
        <v>169.595</v>
      </c>
      <c r="G5">
        <f>VARP(B4:B203)</f>
        <v>37.760974999999988</v>
      </c>
      <c r="H5">
        <f>VAR(B4:B203)</f>
        <v>37.950728643216067</v>
      </c>
      <c r="I5">
        <f>STDEV(B4:B203)</f>
        <v>6.1604162719102078</v>
      </c>
      <c r="J5">
        <f>MEDIAN(B4:B203)</f>
        <v>169</v>
      </c>
    </row>
    <row r="6" spans="1:10">
      <c r="A6">
        <v>3</v>
      </c>
      <c r="B6">
        <v>175</v>
      </c>
      <c r="C6">
        <v>67</v>
      </c>
      <c r="D6" s="9"/>
      <c r="E6" t="s">
        <v>8</v>
      </c>
      <c r="F6">
        <f>AVERAGE(C4:C203)</f>
        <v>65.02</v>
      </c>
      <c r="G6">
        <f>VARP(C4:C203)</f>
        <v>39.249599999999965</v>
      </c>
      <c r="H6">
        <f>VAR(C4:C203)</f>
        <v>39.446834170854238</v>
      </c>
      <c r="I6">
        <f>STDEV(C4:C203)</f>
        <v>6.2806714745203989</v>
      </c>
      <c r="J6">
        <f>MEDIAN(C4:C203)</f>
        <v>65</v>
      </c>
    </row>
    <row r="7" spans="1:10">
      <c r="A7">
        <v>4</v>
      </c>
      <c r="B7">
        <v>160</v>
      </c>
      <c r="C7">
        <v>59</v>
      </c>
      <c r="D7" s="9"/>
    </row>
    <row r="8" spans="1:10">
      <c r="A8">
        <v>5</v>
      </c>
      <c r="B8">
        <v>172</v>
      </c>
      <c r="C8">
        <v>70</v>
      </c>
    </row>
    <row r="9" spans="1:10">
      <c r="A9">
        <v>6</v>
      </c>
      <c r="B9">
        <v>171</v>
      </c>
      <c r="C9">
        <v>66</v>
      </c>
    </row>
    <row r="10" spans="1:10">
      <c r="A10">
        <v>7</v>
      </c>
      <c r="B10">
        <v>159</v>
      </c>
      <c r="C10">
        <v>57</v>
      </c>
    </row>
    <row r="11" spans="1:10">
      <c r="A11">
        <v>8</v>
      </c>
      <c r="B11">
        <v>165</v>
      </c>
      <c r="C11">
        <v>63</v>
      </c>
    </row>
    <row r="12" spans="1:10">
      <c r="A12">
        <v>9</v>
      </c>
      <c r="B12">
        <v>173</v>
      </c>
      <c r="C12">
        <v>64</v>
      </c>
    </row>
    <row r="13" spans="1:10">
      <c r="A13">
        <v>10</v>
      </c>
      <c r="B13">
        <v>174</v>
      </c>
      <c r="C13">
        <v>74</v>
      </c>
    </row>
    <row r="14" spans="1:10">
      <c r="A14">
        <v>11</v>
      </c>
      <c r="B14">
        <v>161</v>
      </c>
      <c r="C14">
        <v>60</v>
      </c>
    </row>
    <row r="15" spans="1:10">
      <c r="A15">
        <v>12</v>
      </c>
      <c r="B15">
        <v>165</v>
      </c>
      <c r="C15">
        <v>60</v>
      </c>
    </row>
    <row r="16" spans="1:10">
      <c r="A16">
        <v>13</v>
      </c>
      <c r="B16">
        <v>175</v>
      </c>
      <c r="C16">
        <v>59</v>
      </c>
    </row>
    <row r="17" spans="1:3">
      <c r="A17">
        <v>14</v>
      </c>
      <c r="B17">
        <v>176</v>
      </c>
      <c r="C17">
        <v>65</v>
      </c>
    </row>
    <row r="18" spans="1:3">
      <c r="A18">
        <v>15</v>
      </c>
      <c r="B18">
        <v>170</v>
      </c>
      <c r="C18">
        <v>73</v>
      </c>
    </row>
    <row r="19" spans="1:3">
      <c r="A19">
        <v>16</v>
      </c>
      <c r="B19">
        <v>184</v>
      </c>
      <c r="C19">
        <v>68</v>
      </c>
    </row>
    <row r="20" spans="1:3">
      <c r="A20">
        <v>17</v>
      </c>
      <c r="B20">
        <v>171</v>
      </c>
      <c r="C20">
        <v>72</v>
      </c>
    </row>
    <row r="21" spans="1:3">
      <c r="A21">
        <v>18</v>
      </c>
      <c r="B21">
        <v>172</v>
      </c>
      <c r="C21">
        <v>63</v>
      </c>
    </row>
    <row r="22" spans="1:3">
      <c r="A22">
        <v>19</v>
      </c>
      <c r="B22">
        <v>176</v>
      </c>
      <c r="C22">
        <v>70</v>
      </c>
    </row>
    <row r="23" spans="1:3">
      <c r="A23">
        <v>20</v>
      </c>
      <c r="B23">
        <v>159</v>
      </c>
      <c r="C23">
        <v>48</v>
      </c>
    </row>
    <row r="24" spans="1:3">
      <c r="A24">
        <v>21</v>
      </c>
      <c r="B24">
        <v>178</v>
      </c>
      <c r="C24">
        <v>62</v>
      </c>
    </row>
    <row r="25" spans="1:3">
      <c r="A25">
        <v>22</v>
      </c>
      <c r="B25">
        <v>164</v>
      </c>
      <c r="C25">
        <v>61</v>
      </c>
    </row>
    <row r="26" spans="1:3">
      <c r="A26">
        <v>23</v>
      </c>
      <c r="B26">
        <v>173</v>
      </c>
      <c r="C26">
        <v>71</v>
      </c>
    </row>
    <row r="27" spans="1:3">
      <c r="A27">
        <v>24</v>
      </c>
      <c r="B27">
        <v>175</v>
      </c>
      <c r="C27">
        <v>66</v>
      </c>
    </row>
    <row r="28" spans="1:3">
      <c r="A28">
        <v>25</v>
      </c>
      <c r="B28">
        <v>159</v>
      </c>
      <c r="C28">
        <v>55</v>
      </c>
    </row>
    <row r="29" spans="1:3">
      <c r="A29">
        <v>26</v>
      </c>
      <c r="B29">
        <v>169</v>
      </c>
      <c r="C29">
        <v>55</v>
      </c>
    </row>
    <row r="30" spans="1:3">
      <c r="A30">
        <v>27</v>
      </c>
      <c r="B30">
        <v>173</v>
      </c>
      <c r="C30">
        <v>75</v>
      </c>
    </row>
    <row r="31" spans="1:3">
      <c r="A31">
        <v>28</v>
      </c>
      <c r="B31">
        <v>173</v>
      </c>
      <c r="C31">
        <v>66</v>
      </c>
    </row>
    <row r="32" spans="1:3">
      <c r="A32">
        <v>29</v>
      </c>
      <c r="B32">
        <v>161</v>
      </c>
      <c r="C32">
        <v>60</v>
      </c>
    </row>
    <row r="33" spans="1:3">
      <c r="A33">
        <v>30</v>
      </c>
      <c r="B33">
        <v>168</v>
      </c>
      <c r="C33">
        <v>63</v>
      </c>
    </row>
    <row r="34" spans="1:3">
      <c r="A34">
        <v>31</v>
      </c>
      <c r="B34">
        <v>168</v>
      </c>
      <c r="C34">
        <v>67</v>
      </c>
    </row>
    <row r="35" spans="1:3">
      <c r="A35">
        <v>32</v>
      </c>
      <c r="B35">
        <v>164</v>
      </c>
      <c r="C35">
        <v>59</v>
      </c>
    </row>
    <row r="36" spans="1:3">
      <c r="A36">
        <v>33</v>
      </c>
      <c r="B36">
        <v>168</v>
      </c>
      <c r="C36">
        <v>64</v>
      </c>
    </row>
    <row r="37" spans="1:3">
      <c r="A37">
        <v>34</v>
      </c>
      <c r="B37">
        <v>181</v>
      </c>
      <c r="C37">
        <v>69</v>
      </c>
    </row>
    <row r="38" spans="1:3">
      <c r="A38">
        <v>35</v>
      </c>
      <c r="B38">
        <v>170</v>
      </c>
      <c r="C38">
        <v>73</v>
      </c>
    </row>
    <row r="39" spans="1:3">
      <c r="A39">
        <v>36</v>
      </c>
      <c r="B39">
        <v>184</v>
      </c>
      <c r="C39">
        <v>68</v>
      </c>
    </row>
    <row r="40" spans="1:3">
      <c r="A40">
        <v>37</v>
      </c>
      <c r="B40">
        <v>169</v>
      </c>
      <c r="C40">
        <v>66</v>
      </c>
    </row>
    <row r="41" spans="1:3">
      <c r="A41">
        <v>38</v>
      </c>
      <c r="B41">
        <v>170</v>
      </c>
      <c r="C41">
        <v>76</v>
      </c>
    </row>
    <row r="42" spans="1:3">
      <c r="A42">
        <v>39</v>
      </c>
      <c r="B42">
        <v>176</v>
      </c>
      <c r="C42">
        <v>67</v>
      </c>
    </row>
    <row r="43" spans="1:3">
      <c r="A43">
        <v>40</v>
      </c>
      <c r="B43">
        <v>169</v>
      </c>
      <c r="C43">
        <v>64</v>
      </c>
    </row>
    <row r="44" spans="1:3">
      <c r="A44">
        <v>41</v>
      </c>
      <c r="B44">
        <v>170</v>
      </c>
      <c r="C44">
        <v>61</v>
      </c>
    </row>
    <row r="45" spans="1:3">
      <c r="A45">
        <v>42</v>
      </c>
      <c r="B45">
        <v>171</v>
      </c>
      <c r="C45">
        <v>72</v>
      </c>
    </row>
    <row r="46" spans="1:3">
      <c r="A46">
        <v>43</v>
      </c>
      <c r="B46">
        <v>168</v>
      </c>
      <c r="C46">
        <v>59</v>
      </c>
    </row>
    <row r="47" spans="1:3">
      <c r="A47">
        <v>44</v>
      </c>
      <c r="B47">
        <v>161</v>
      </c>
      <c r="C47">
        <v>51</v>
      </c>
    </row>
    <row r="48" spans="1:3">
      <c r="A48">
        <v>45</v>
      </c>
      <c r="B48">
        <v>165</v>
      </c>
      <c r="C48">
        <v>60</v>
      </c>
    </row>
    <row r="49" spans="1:3">
      <c r="A49">
        <v>46</v>
      </c>
      <c r="B49">
        <v>168</v>
      </c>
      <c r="C49">
        <v>50</v>
      </c>
    </row>
    <row r="50" spans="1:3">
      <c r="A50">
        <v>47</v>
      </c>
      <c r="B50">
        <v>175</v>
      </c>
      <c r="C50">
        <v>64</v>
      </c>
    </row>
    <row r="51" spans="1:3">
      <c r="A51">
        <v>48</v>
      </c>
      <c r="B51">
        <v>174</v>
      </c>
      <c r="C51">
        <v>66</v>
      </c>
    </row>
    <row r="52" spans="1:3">
      <c r="A52">
        <v>49</v>
      </c>
      <c r="B52">
        <v>188</v>
      </c>
      <c r="C52">
        <v>75</v>
      </c>
    </row>
    <row r="53" spans="1:3">
      <c r="A53">
        <v>50</v>
      </c>
      <c r="B53">
        <v>166</v>
      </c>
      <c r="C53">
        <v>67</v>
      </c>
    </row>
    <row r="54" spans="1:3">
      <c r="A54">
        <v>51</v>
      </c>
      <c r="B54">
        <v>178</v>
      </c>
      <c r="C54">
        <v>73</v>
      </c>
    </row>
    <row r="55" spans="1:3">
      <c r="A55">
        <v>52</v>
      </c>
      <c r="B55">
        <v>163</v>
      </c>
      <c r="C55">
        <v>63</v>
      </c>
    </row>
    <row r="56" spans="1:3">
      <c r="A56">
        <v>53</v>
      </c>
      <c r="B56">
        <v>170</v>
      </c>
      <c r="C56">
        <v>75</v>
      </c>
    </row>
    <row r="57" spans="1:3">
      <c r="A57">
        <v>54</v>
      </c>
      <c r="B57">
        <v>164</v>
      </c>
      <c r="C57">
        <v>60</v>
      </c>
    </row>
    <row r="58" spans="1:3">
      <c r="A58">
        <v>55</v>
      </c>
      <c r="B58">
        <v>164</v>
      </c>
      <c r="C58">
        <v>56</v>
      </c>
    </row>
    <row r="59" spans="1:3">
      <c r="A59">
        <v>56</v>
      </c>
      <c r="B59">
        <v>168</v>
      </c>
      <c r="C59">
        <v>59</v>
      </c>
    </row>
    <row r="60" spans="1:3">
      <c r="A60">
        <v>57</v>
      </c>
      <c r="B60">
        <v>167</v>
      </c>
      <c r="C60">
        <v>61</v>
      </c>
    </row>
    <row r="61" spans="1:3">
      <c r="A61">
        <v>58</v>
      </c>
      <c r="B61">
        <v>166</v>
      </c>
      <c r="C61">
        <v>62</v>
      </c>
    </row>
    <row r="62" spans="1:3">
      <c r="A62">
        <v>59</v>
      </c>
      <c r="B62">
        <v>162</v>
      </c>
      <c r="C62">
        <v>65</v>
      </c>
    </row>
    <row r="63" spans="1:3">
      <c r="A63">
        <v>60</v>
      </c>
      <c r="B63">
        <v>171</v>
      </c>
      <c r="C63">
        <v>60</v>
      </c>
    </row>
    <row r="64" spans="1:3">
      <c r="A64">
        <v>61</v>
      </c>
      <c r="B64">
        <v>168</v>
      </c>
      <c r="C64">
        <v>62</v>
      </c>
    </row>
    <row r="65" spans="1:3">
      <c r="A65">
        <v>62</v>
      </c>
      <c r="B65">
        <v>173</v>
      </c>
      <c r="C65">
        <v>70</v>
      </c>
    </row>
    <row r="66" spans="1:3">
      <c r="A66">
        <v>63</v>
      </c>
      <c r="B66">
        <v>167</v>
      </c>
      <c r="C66">
        <v>61</v>
      </c>
    </row>
    <row r="67" spans="1:3">
      <c r="A67">
        <v>64</v>
      </c>
      <c r="B67">
        <v>170</v>
      </c>
      <c r="C67">
        <v>74</v>
      </c>
    </row>
    <row r="68" spans="1:3">
      <c r="A68">
        <v>65</v>
      </c>
      <c r="B68">
        <v>171</v>
      </c>
      <c r="C68">
        <v>60</v>
      </c>
    </row>
    <row r="69" spans="1:3">
      <c r="A69">
        <v>66</v>
      </c>
      <c r="B69">
        <v>173</v>
      </c>
      <c r="C69">
        <v>66</v>
      </c>
    </row>
    <row r="70" spans="1:3">
      <c r="A70">
        <v>67</v>
      </c>
      <c r="B70">
        <v>187</v>
      </c>
      <c r="C70">
        <v>84</v>
      </c>
    </row>
    <row r="71" spans="1:3">
      <c r="A71">
        <v>68</v>
      </c>
      <c r="B71">
        <v>166</v>
      </c>
      <c r="C71">
        <v>58</v>
      </c>
    </row>
    <row r="72" spans="1:3">
      <c r="A72">
        <v>69</v>
      </c>
      <c r="B72">
        <v>170</v>
      </c>
      <c r="C72">
        <v>75</v>
      </c>
    </row>
    <row r="73" spans="1:3">
      <c r="A73">
        <v>70</v>
      </c>
      <c r="B73">
        <v>178</v>
      </c>
      <c r="C73">
        <v>69</v>
      </c>
    </row>
    <row r="74" spans="1:3">
      <c r="A74">
        <v>71</v>
      </c>
      <c r="B74">
        <v>173</v>
      </c>
      <c r="C74">
        <v>64</v>
      </c>
    </row>
    <row r="75" spans="1:3">
      <c r="A75">
        <v>72</v>
      </c>
      <c r="B75">
        <v>179</v>
      </c>
      <c r="C75">
        <v>71</v>
      </c>
    </row>
    <row r="76" spans="1:3">
      <c r="A76">
        <v>73</v>
      </c>
      <c r="B76">
        <v>171</v>
      </c>
      <c r="C76">
        <v>64</v>
      </c>
    </row>
    <row r="77" spans="1:3">
      <c r="A77">
        <v>74</v>
      </c>
      <c r="B77">
        <v>174</v>
      </c>
      <c r="C77">
        <v>74</v>
      </c>
    </row>
    <row r="78" spans="1:3">
      <c r="A78">
        <v>75</v>
      </c>
      <c r="B78">
        <v>164</v>
      </c>
      <c r="C78">
        <v>70</v>
      </c>
    </row>
    <row r="79" spans="1:3">
      <c r="A79">
        <v>76</v>
      </c>
      <c r="B79">
        <v>173</v>
      </c>
      <c r="C79">
        <v>69</v>
      </c>
    </row>
    <row r="80" spans="1:3">
      <c r="A80">
        <v>77</v>
      </c>
      <c r="B80">
        <v>168</v>
      </c>
      <c r="C80">
        <v>64</v>
      </c>
    </row>
    <row r="81" spans="1:3">
      <c r="A81">
        <v>78</v>
      </c>
      <c r="B81">
        <v>166</v>
      </c>
      <c r="C81">
        <v>55</v>
      </c>
    </row>
    <row r="82" spans="1:3">
      <c r="A82">
        <v>79</v>
      </c>
      <c r="B82">
        <v>177</v>
      </c>
      <c r="C82">
        <v>67</v>
      </c>
    </row>
    <row r="83" spans="1:3">
      <c r="A83">
        <v>80</v>
      </c>
      <c r="B83">
        <v>170</v>
      </c>
      <c r="C83">
        <v>61</v>
      </c>
    </row>
    <row r="84" spans="1:3">
      <c r="A84">
        <v>81</v>
      </c>
      <c r="B84">
        <v>167</v>
      </c>
      <c r="C84">
        <v>63</v>
      </c>
    </row>
    <row r="85" spans="1:3">
      <c r="A85">
        <v>82</v>
      </c>
      <c r="B85">
        <v>174</v>
      </c>
      <c r="C85">
        <v>75</v>
      </c>
    </row>
    <row r="86" spans="1:3">
      <c r="A86">
        <v>83</v>
      </c>
      <c r="B86">
        <v>164</v>
      </c>
      <c r="C86">
        <v>59</v>
      </c>
    </row>
    <row r="87" spans="1:3">
      <c r="A87">
        <v>84</v>
      </c>
      <c r="B87">
        <v>164</v>
      </c>
      <c r="C87">
        <v>62</v>
      </c>
    </row>
    <row r="88" spans="1:3">
      <c r="A88">
        <v>85</v>
      </c>
      <c r="B88">
        <v>178</v>
      </c>
      <c r="C88">
        <v>60</v>
      </c>
    </row>
    <row r="89" spans="1:3">
      <c r="A89">
        <v>86</v>
      </c>
      <c r="B89">
        <v>173</v>
      </c>
      <c r="C89">
        <v>66</v>
      </c>
    </row>
    <row r="90" spans="1:3">
      <c r="A90">
        <v>87</v>
      </c>
      <c r="B90">
        <v>179</v>
      </c>
      <c r="C90">
        <v>63</v>
      </c>
    </row>
    <row r="91" spans="1:3">
      <c r="A91">
        <v>88</v>
      </c>
      <c r="B91">
        <v>165</v>
      </c>
      <c r="C91">
        <v>62</v>
      </c>
    </row>
    <row r="92" spans="1:3">
      <c r="A92">
        <v>89</v>
      </c>
      <c r="B92">
        <v>171</v>
      </c>
      <c r="C92">
        <v>66</v>
      </c>
    </row>
    <row r="93" spans="1:3">
      <c r="A93">
        <v>90</v>
      </c>
      <c r="B93">
        <v>171</v>
      </c>
      <c r="C93">
        <v>63</v>
      </c>
    </row>
    <row r="94" spans="1:3">
      <c r="A94">
        <v>91</v>
      </c>
      <c r="B94">
        <v>170</v>
      </c>
      <c r="C94">
        <v>70</v>
      </c>
    </row>
    <row r="95" spans="1:3">
      <c r="A95">
        <v>92</v>
      </c>
      <c r="B95">
        <v>170</v>
      </c>
      <c r="C95">
        <v>67</v>
      </c>
    </row>
    <row r="96" spans="1:3">
      <c r="A96">
        <v>93</v>
      </c>
      <c r="B96">
        <v>165</v>
      </c>
      <c r="C96">
        <v>59</v>
      </c>
    </row>
    <row r="97" spans="1:3">
      <c r="A97">
        <v>94</v>
      </c>
      <c r="B97">
        <v>156</v>
      </c>
      <c r="C97">
        <v>53</v>
      </c>
    </row>
    <row r="98" spans="1:3">
      <c r="A98">
        <v>95</v>
      </c>
      <c r="B98">
        <v>164</v>
      </c>
      <c r="C98">
        <v>60</v>
      </c>
    </row>
    <row r="99" spans="1:3">
      <c r="A99">
        <v>96</v>
      </c>
      <c r="B99">
        <v>158</v>
      </c>
      <c r="C99">
        <v>57</v>
      </c>
    </row>
    <row r="100" spans="1:3">
      <c r="A100">
        <v>97</v>
      </c>
      <c r="B100">
        <v>165</v>
      </c>
      <c r="C100">
        <v>68</v>
      </c>
    </row>
    <row r="101" spans="1:3">
      <c r="A101">
        <v>98</v>
      </c>
      <c r="B101">
        <v>172</v>
      </c>
      <c r="C101">
        <v>67</v>
      </c>
    </row>
    <row r="102" spans="1:3">
      <c r="A102">
        <v>99</v>
      </c>
      <c r="B102">
        <v>178</v>
      </c>
      <c r="C102">
        <v>75</v>
      </c>
    </row>
    <row r="103" spans="1:3">
      <c r="A103">
        <v>100</v>
      </c>
      <c r="B103">
        <v>159</v>
      </c>
      <c r="C103">
        <v>61</v>
      </c>
    </row>
    <row r="104" spans="1:3">
      <c r="A104">
        <v>101</v>
      </c>
      <c r="B104">
        <v>167</v>
      </c>
      <c r="C104">
        <v>61</v>
      </c>
    </row>
    <row r="105" spans="1:3">
      <c r="A105">
        <v>102</v>
      </c>
      <c r="B105">
        <v>174</v>
      </c>
      <c r="C105">
        <v>66</v>
      </c>
    </row>
    <row r="106" spans="1:3">
      <c r="A106">
        <v>103</v>
      </c>
      <c r="B106">
        <v>175</v>
      </c>
      <c r="C106">
        <v>80</v>
      </c>
    </row>
    <row r="107" spans="1:3">
      <c r="A107">
        <v>104</v>
      </c>
      <c r="B107">
        <v>167</v>
      </c>
      <c r="C107">
        <v>64</v>
      </c>
    </row>
    <row r="108" spans="1:3">
      <c r="A108">
        <v>105</v>
      </c>
      <c r="B108">
        <v>180</v>
      </c>
      <c r="C108">
        <v>75</v>
      </c>
    </row>
    <row r="109" spans="1:3">
      <c r="A109">
        <v>106</v>
      </c>
      <c r="B109">
        <v>166</v>
      </c>
      <c r="C109">
        <v>63</v>
      </c>
    </row>
    <row r="110" spans="1:3">
      <c r="A110">
        <v>107</v>
      </c>
      <c r="B110">
        <v>176</v>
      </c>
      <c r="C110">
        <v>71</v>
      </c>
    </row>
    <row r="111" spans="1:3">
      <c r="A111">
        <v>108</v>
      </c>
      <c r="B111">
        <v>174</v>
      </c>
      <c r="C111">
        <v>69</v>
      </c>
    </row>
    <row r="112" spans="1:3">
      <c r="A112">
        <v>109</v>
      </c>
      <c r="B112">
        <v>169</v>
      </c>
      <c r="C112">
        <v>71</v>
      </c>
    </row>
    <row r="113" spans="1:3">
      <c r="A113">
        <v>110</v>
      </c>
      <c r="B113">
        <v>177</v>
      </c>
      <c r="C113">
        <v>78</v>
      </c>
    </row>
    <row r="114" spans="1:3">
      <c r="A114">
        <v>111</v>
      </c>
      <c r="B114">
        <v>167</v>
      </c>
      <c r="C114">
        <v>65</v>
      </c>
    </row>
    <row r="115" spans="1:3">
      <c r="A115">
        <v>112</v>
      </c>
      <c r="B115">
        <v>170</v>
      </c>
      <c r="C115">
        <v>69</v>
      </c>
    </row>
    <row r="116" spans="1:3">
      <c r="A116">
        <v>113</v>
      </c>
      <c r="B116">
        <v>158</v>
      </c>
      <c r="C116">
        <v>61</v>
      </c>
    </row>
    <row r="117" spans="1:3">
      <c r="A117">
        <v>114</v>
      </c>
      <c r="B117">
        <v>171</v>
      </c>
      <c r="C117">
        <v>62</v>
      </c>
    </row>
    <row r="118" spans="1:3">
      <c r="A118">
        <v>115</v>
      </c>
      <c r="B118">
        <v>176</v>
      </c>
      <c r="C118">
        <v>60</v>
      </c>
    </row>
    <row r="119" spans="1:3">
      <c r="A119">
        <v>116</v>
      </c>
      <c r="B119">
        <v>172</v>
      </c>
      <c r="C119">
        <v>64</v>
      </c>
    </row>
    <row r="120" spans="1:3">
      <c r="A120">
        <v>117</v>
      </c>
      <c r="B120">
        <v>165</v>
      </c>
      <c r="C120">
        <v>60</v>
      </c>
    </row>
    <row r="121" spans="1:3">
      <c r="A121">
        <v>118</v>
      </c>
      <c r="B121">
        <v>178</v>
      </c>
      <c r="C121">
        <v>71</v>
      </c>
    </row>
    <row r="122" spans="1:3">
      <c r="A122">
        <v>119</v>
      </c>
      <c r="B122">
        <v>157</v>
      </c>
      <c r="C122">
        <v>60</v>
      </c>
    </row>
    <row r="123" spans="1:3">
      <c r="A123">
        <v>120</v>
      </c>
      <c r="B123">
        <v>169</v>
      </c>
      <c r="C123">
        <v>65</v>
      </c>
    </row>
    <row r="124" spans="1:3">
      <c r="A124">
        <v>121</v>
      </c>
      <c r="B124">
        <v>169</v>
      </c>
      <c r="C124">
        <v>62</v>
      </c>
    </row>
    <row r="125" spans="1:3">
      <c r="A125">
        <v>122</v>
      </c>
      <c r="B125">
        <v>167</v>
      </c>
      <c r="C125">
        <v>63</v>
      </c>
    </row>
    <row r="126" spans="1:3">
      <c r="A126">
        <v>123</v>
      </c>
      <c r="B126">
        <v>177</v>
      </c>
      <c r="C126">
        <v>67</v>
      </c>
    </row>
    <row r="127" spans="1:3">
      <c r="A127">
        <v>124</v>
      </c>
      <c r="B127">
        <v>159</v>
      </c>
      <c r="C127">
        <v>61</v>
      </c>
    </row>
    <row r="128" spans="1:3">
      <c r="A128">
        <v>125</v>
      </c>
      <c r="B128">
        <v>172</v>
      </c>
      <c r="C128">
        <v>69</v>
      </c>
    </row>
    <row r="129" spans="1:3">
      <c r="A129">
        <v>126</v>
      </c>
      <c r="B129">
        <v>167</v>
      </c>
      <c r="C129">
        <v>65</v>
      </c>
    </row>
    <row r="130" spans="1:3">
      <c r="A130">
        <v>127</v>
      </c>
      <c r="B130">
        <v>164</v>
      </c>
      <c r="C130">
        <v>70</v>
      </c>
    </row>
    <row r="131" spans="1:3">
      <c r="A131">
        <v>128</v>
      </c>
      <c r="B131">
        <v>174</v>
      </c>
      <c r="C131">
        <v>74</v>
      </c>
    </row>
    <row r="132" spans="1:3">
      <c r="A132">
        <v>129</v>
      </c>
      <c r="B132">
        <v>176</v>
      </c>
      <c r="C132">
        <v>75</v>
      </c>
    </row>
    <row r="133" spans="1:3">
      <c r="A133">
        <v>130</v>
      </c>
      <c r="B133">
        <v>159</v>
      </c>
      <c r="C133">
        <v>48</v>
      </c>
    </row>
    <row r="134" spans="1:3">
      <c r="A134">
        <v>131</v>
      </c>
      <c r="B134">
        <v>169</v>
      </c>
      <c r="C134">
        <v>67</v>
      </c>
    </row>
    <row r="135" spans="1:3">
      <c r="A135">
        <v>132</v>
      </c>
      <c r="B135">
        <v>167</v>
      </c>
      <c r="C135">
        <v>57</v>
      </c>
    </row>
    <row r="136" spans="1:3">
      <c r="A136">
        <v>133</v>
      </c>
      <c r="B136">
        <v>157</v>
      </c>
      <c r="C136">
        <v>53</v>
      </c>
    </row>
    <row r="137" spans="1:3">
      <c r="A137">
        <v>134</v>
      </c>
      <c r="B137">
        <v>175</v>
      </c>
      <c r="C137">
        <v>66</v>
      </c>
    </row>
    <row r="138" spans="1:3">
      <c r="A138">
        <v>135</v>
      </c>
      <c r="B138">
        <v>165</v>
      </c>
      <c r="C138">
        <v>60</v>
      </c>
    </row>
    <row r="139" spans="1:3">
      <c r="A139">
        <v>136</v>
      </c>
      <c r="B139">
        <v>168</v>
      </c>
      <c r="C139">
        <v>62</v>
      </c>
    </row>
    <row r="140" spans="1:3">
      <c r="A140">
        <v>137</v>
      </c>
      <c r="B140">
        <v>172</v>
      </c>
      <c r="C140">
        <v>67</v>
      </c>
    </row>
    <row r="141" spans="1:3">
      <c r="A141">
        <v>138</v>
      </c>
      <c r="B141">
        <v>173</v>
      </c>
      <c r="C141">
        <v>66</v>
      </c>
    </row>
    <row r="142" spans="1:3">
      <c r="A142">
        <v>139</v>
      </c>
      <c r="B142">
        <v>167</v>
      </c>
      <c r="C142">
        <v>68</v>
      </c>
    </row>
    <row r="143" spans="1:3">
      <c r="A143">
        <v>140</v>
      </c>
      <c r="B143">
        <v>163</v>
      </c>
      <c r="C143">
        <v>54</v>
      </c>
    </row>
    <row r="144" spans="1:3">
      <c r="A144">
        <v>141</v>
      </c>
      <c r="B144">
        <v>166</v>
      </c>
      <c r="C144">
        <v>63</v>
      </c>
    </row>
    <row r="145" spans="1:3">
      <c r="A145">
        <v>142</v>
      </c>
      <c r="B145">
        <v>168</v>
      </c>
      <c r="C145">
        <v>67</v>
      </c>
    </row>
    <row r="146" spans="1:3">
      <c r="A146">
        <v>143</v>
      </c>
      <c r="B146">
        <v>169</v>
      </c>
      <c r="C146">
        <v>64</v>
      </c>
    </row>
    <row r="147" spans="1:3">
      <c r="A147">
        <v>144</v>
      </c>
      <c r="B147">
        <v>177</v>
      </c>
      <c r="C147">
        <v>67</v>
      </c>
    </row>
    <row r="148" spans="1:3">
      <c r="A148">
        <v>145</v>
      </c>
      <c r="B148">
        <v>170</v>
      </c>
      <c r="C148">
        <v>61</v>
      </c>
    </row>
    <row r="149" spans="1:3">
      <c r="A149">
        <v>146</v>
      </c>
      <c r="B149">
        <v>170</v>
      </c>
      <c r="C149">
        <v>69</v>
      </c>
    </row>
    <row r="150" spans="1:3">
      <c r="A150">
        <v>147</v>
      </c>
      <c r="B150">
        <v>176</v>
      </c>
      <c r="C150">
        <v>62</v>
      </c>
    </row>
    <row r="151" spans="1:3">
      <c r="A151">
        <v>148</v>
      </c>
      <c r="B151">
        <v>165</v>
      </c>
      <c r="C151">
        <v>72</v>
      </c>
    </row>
    <row r="152" spans="1:3">
      <c r="A152">
        <v>149</v>
      </c>
      <c r="B152">
        <v>182</v>
      </c>
      <c r="C152">
        <v>66</v>
      </c>
    </row>
    <row r="153" spans="1:3">
      <c r="A153">
        <v>150</v>
      </c>
      <c r="B153">
        <v>173</v>
      </c>
      <c r="C153">
        <v>65</v>
      </c>
    </row>
    <row r="154" spans="1:3">
      <c r="A154">
        <v>151</v>
      </c>
      <c r="B154">
        <v>170</v>
      </c>
      <c r="C154">
        <v>66</v>
      </c>
    </row>
    <row r="155" spans="1:3">
      <c r="A155">
        <v>152</v>
      </c>
      <c r="B155">
        <v>174</v>
      </c>
      <c r="C155">
        <v>68</v>
      </c>
    </row>
    <row r="156" spans="1:3">
      <c r="A156">
        <v>153</v>
      </c>
      <c r="B156">
        <v>178</v>
      </c>
      <c r="C156">
        <v>60</v>
      </c>
    </row>
    <row r="157" spans="1:3">
      <c r="A157">
        <v>154</v>
      </c>
      <c r="B157">
        <v>178</v>
      </c>
      <c r="C157">
        <v>73</v>
      </c>
    </row>
    <row r="158" spans="1:3">
      <c r="A158">
        <v>155</v>
      </c>
      <c r="B158">
        <v>161</v>
      </c>
      <c r="C158">
        <v>60</v>
      </c>
    </row>
    <row r="159" spans="1:3">
      <c r="A159">
        <v>156</v>
      </c>
      <c r="B159">
        <v>173</v>
      </c>
      <c r="C159">
        <v>78</v>
      </c>
    </row>
    <row r="160" spans="1:3">
      <c r="A160">
        <v>157</v>
      </c>
      <c r="B160">
        <v>164</v>
      </c>
      <c r="C160">
        <v>57</v>
      </c>
    </row>
    <row r="161" spans="1:3">
      <c r="A161">
        <v>158</v>
      </c>
      <c r="B161">
        <v>176</v>
      </c>
      <c r="C161">
        <v>77</v>
      </c>
    </row>
    <row r="162" spans="1:3">
      <c r="A162">
        <v>159</v>
      </c>
      <c r="B162">
        <v>165</v>
      </c>
      <c r="C162">
        <v>66</v>
      </c>
    </row>
    <row r="163" spans="1:3">
      <c r="A163">
        <v>160</v>
      </c>
      <c r="B163">
        <v>174</v>
      </c>
      <c r="C163">
        <v>73</v>
      </c>
    </row>
    <row r="164" spans="1:3">
      <c r="A164">
        <v>161</v>
      </c>
      <c r="B164">
        <v>164</v>
      </c>
      <c r="C164">
        <v>66</v>
      </c>
    </row>
    <row r="165" spans="1:3">
      <c r="A165">
        <v>162</v>
      </c>
      <c r="B165">
        <v>169</v>
      </c>
      <c r="C165">
        <v>55</v>
      </c>
    </row>
    <row r="166" spans="1:3">
      <c r="A166">
        <v>163</v>
      </c>
      <c r="B166">
        <v>164</v>
      </c>
      <c r="C166">
        <v>70</v>
      </c>
    </row>
    <row r="167" spans="1:3">
      <c r="A167">
        <v>164</v>
      </c>
      <c r="B167">
        <v>178</v>
      </c>
      <c r="C167">
        <v>80</v>
      </c>
    </row>
    <row r="168" spans="1:3">
      <c r="A168">
        <v>165</v>
      </c>
      <c r="B168">
        <v>156</v>
      </c>
      <c r="C168">
        <v>53</v>
      </c>
    </row>
    <row r="169" spans="1:3">
      <c r="A169">
        <v>166</v>
      </c>
      <c r="B169">
        <v>165</v>
      </c>
      <c r="C169">
        <v>59</v>
      </c>
    </row>
    <row r="170" spans="1:3">
      <c r="A170">
        <v>167</v>
      </c>
      <c r="B170">
        <v>162</v>
      </c>
      <c r="C170">
        <v>58</v>
      </c>
    </row>
    <row r="171" spans="1:3">
      <c r="A171">
        <v>168</v>
      </c>
      <c r="B171">
        <v>167</v>
      </c>
      <c r="C171">
        <v>64</v>
      </c>
    </row>
    <row r="172" spans="1:3">
      <c r="A172">
        <v>169</v>
      </c>
      <c r="B172">
        <v>165</v>
      </c>
      <c r="C172">
        <v>68</v>
      </c>
    </row>
    <row r="173" spans="1:3">
      <c r="A173">
        <v>170</v>
      </c>
      <c r="B173">
        <v>177</v>
      </c>
      <c r="C173">
        <v>70</v>
      </c>
    </row>
    <row r="174" spans="1:3">
      <c r="A174">
        <v>171</v>
      </c>
      <c r="B174">
        <v>161</v>
      </c>
      <c r="C174">
        <v>61</v>
      </c>
    </row>
    <row r="175" spans="1:3">
      <c r="A175">
        <v>172</v>
      </c>
      <c r="B175">
        <v>163</v>
      </c>
      <c r="C175">
        <v>58</v>
      </c>
    </row>
    <row r="176" spans="1:3">
      <c r="A176">
        <v>173</v>
      </c>
      <c r="B176">
        <v>166</v>
      </c>
      <c r="C176">
        <v>63</v>
      </c>
    </row>
    <row r="177" spans="1:3">
      <c r="A177">
        <v>174</v>
      </c>
      <c r="B177">
        <v>182</v>
      </c>
      <c r="C177">
        <v>76</v>
      </c>
    </row>
    <row r="178" spans="1:3">
      <c r="A178">
        <v>175</v>
      </c>
      <c r="B178">
        <v>167</v>
      </c>
      <c r="C178">
        <v>64</v>
      </c>
    </row>
    <row r="179" spans="1:3">
      <c r="A179">
        <v>176</v>
      </c>
      <c r="B179">
        <v>167</v>
      </c>
      <c r="C179">
        <v>57</v>
      </c>
    </row>
    <row r="180" spans="1:3">
      <c r="A180">
        <v>177</v>
      </c>
      <c r="B180">
        <v>171</v>
      </c>
      <c r="C180">
        <v>65</v>
      </c>
    </row>
    <row r="181" spans="1:3">
      <c r="A181">
        <v>178</v>
      </c>
      <c r="B181">
        <v>182</v>
      </c>
      <c r="C181">
        <v>66</v>
      </c>
    </row>
    <row r="182" spans="1:3">
      <c r="A182">
        <v>179</v>
      </c>
      <c r="B182">
        <v>169</v>
      </c>
      <c r="C182">
        <v>58</v>
      </c>
    </row>
    <row r="183" spans="1:3">
      <c r="A183">
        <v>180</v>
      </c>
      <c r="B183">
        <v>172</v>
      </c>
      <c r="C183">
        <v>64</v>
      </c>
    </row>
    <row r="184" spans="1:3">
      <c r="A184">
        <v>181</v>
      </c>
      <c r="B184">
        <v>179</v>
      </c>
      <c r="C184">
        <v>69</v>
      </c>
    </row>
    <row r="185" spans="1:3">
      <c r="A185">
        <v>182</v>
      </c>
      <c r="B185">
        <v>179</v>
      </c>
      <c r="C185">
        <v>63</v>
      </c>
    </row>
    <row r="186" spans="1:3">
      <c r="A186">
        <v>183</v>
      </c>
      <c r="B186">
        <v>173</v>
      </c>
      <c r="C186">
        <v>68</v>
      </c>
    </row>
    <row r="187" spans="1:3">
      <c r="A187">
        <v>184</v>
      </c>
      <c r="B187">
        <v>169</v>
      </c>
      <c r="C187">
        <v>70</v>
      </c>
    </row>
    <row r="188" spans="1:3">
      <c r="A188">
        <v>185</v>
      </c>
      <c r="B188">
        <v>161</v>
      </c>
      <c r="C188">
        <v>57</v>
      </c>
    </row>
    <row r="189" spans="1:3">
      <c r="A189">
        <v>186</v>
      </c>
      <c r="B189">
        <v>165</v>
      </c>
      <c r="C189">
        <v>61</v>
      </c>
    </row>
    <row r="190" spans="1:3">
      <c r="A190">
        <v>187</v>
      </c>
      <c r="B190">
        <v>165</v>
      </c>
      <c r="C190">
        <v>63</v>
      </c>
    </row>
    <row r="191" spans="1:3">
      <c r="A191">
        <v>188</v>
      </c>
      <c r="B191">
        <v>162</v>
      </c>
      <c r="C191">
        <v>60</v>
      </c>
    </row>
    <row r="192" spans="1:3">
      <c r="A192">
        <v>189</v>
      </c>
      <c r="B192">
        <v>167</v>
      </c>
      <c r="C192">
        <v>66</v>
      </c>
    </row>
    <row r="193" spans="1:3">
      <c r="A193">
        <v>190</v>
      </c>
      <c r="B193">
        <v>168</v>
      </c>
      <c r="C193">
        <v>67</v>
      </c>
    </row>
    <row r="194" spans="1:3">
      <c r="A194">
        <v>191</v>
      </c>
      <c r="B194">
        <v>170</v>
      </c>
      <c r="C194">
        <v>67</v>
      </c>
    </row>
    <row r="195" spans="1:3">
      <c r="A195">
        <v>192</v>
      </c>
      <c r="B195">
        <v>162</v>
      </c>
      <c r="C195">
        <v>64</v>
      </c>
    </row>
    <row r="196" spans="1:3">
      <c r="A196">
        <v>193</v>
      </c>
      <c r="B196">
        <v>168</v>
      </c>
      <c r="C196">
        <v>66</v>
      </c>
    </row>
    <row r="197" spans="1:3">
      <c r="A197">
        <v>194</v>
      </c>
      <c r="B197">
        <v>163</v>
      </c>
      <c r="C197">
        <v>65</v>
      </c>
    </row>
    <row r="198" spans="1:3">
      <c r="A198">
        <v>195</v>
      </c>
      <c r="B198">
        <v>175</v>
      </c>
      <c r="C198">
        <v>78</v>
      </c>
    </row>
    <row r="199" spans="1:3">
      <c r="A199">
        <v>196</v>
      </c>
      <c r="B199">
        <v>163</v>
      </c>
      <c r="C199">
        <v>58</v>
      </c>
    </row>
    <row r="200" spans="1:3">
      <c r="A200">
        <v>197</v>
      </c>
      <c r="B200">
        <v>166</v>
      </c>
      <c r="C200">
        <v>67</v>
      </c>
    </row>
    <row r="201" spans="1:3">
      <c r="A201">
        <v>198</v>
      </c>
      <c r="B201">
        <v>166</v>
      </c>
      <c r="C201">
        <v>64</v>
      </c>
    </row>
    <row r="202" spans="1:3">
      <c r="A202">
        <v>199</v>
      </c>
      <c r="B202">
        <v>173</v>
      </c>
      <c r="C202">
        <v>78</v>
      </c>
    </row>
    <row r="203" spans="1:3">
      <c r="A203">
        <v>200</v>
      </c>
      <c r="B203">
        <v>166</v>
      </c>
      <c r="C203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5511-874B-472F-8881-37CD0EA67F22}">
  <dimension ref="A1:K204"/>
  <sheetViews>
    <sheetView zoomScale="78" workbookViewId="0">
      <selection activeCell="B17" sqref="B17"/>
    </sheetView>
  </sheetViews>
  <sheetFormatPr defaultRowHeight="14.45"/>
  <sheetData>
    <row r="1" spans="1:11">
      <c r="H1" s="11"/>
      <c r="I1" s="8" t="s">
        <v>45</v>
      </c>
    </row>
    <row r="2" spans="1:11">
      <c r="A2" t="s">
        <v>46</v>
      </c>
      <c r="H2" s="11"/>
      <c r="I2" t="s">
        <v>47</v>
      </c>
    </row>
    <row r="3" spans="1:11">
      <c r="A3" s="11"/>
      <c r="B3" s="11"/>
      <c r="C3" s="11"/>
      <c r="D3" s="11"/>
      <c r="E3" s="11"/>
      <c r="F3" s="11"/>
      <c r="G3" s="11"/>
      <c r="H3" s="11"/>
    </row>
    <row r="4" spans="1:11">
      <c r="B4" t="s">
        <v>48</v>
      </c>
      <c r="C4" t="s">
        <v>49</v>
      </c>
      <c r="D4" t="s">
        <v>50</v>
      </c>
      <c r="E4" t="s">
        <v>51</v>
      </c>
      <c r="H4" s="11"/>
      <c r="I4" s="8" t="s">
        <v>0</v>
      </c>
      <c r="J4" s="8" t="s">
        <v>1</v>
      </c>
      <c r="K4" s="8" t="s">
        <v>52</v>
      </c>
    </row>
    <row r="5" spans="1:11">
      <c r="A5" t="s">
        <v>7</v>
      </c>
      <c r="B5">
        <v>170.02500000000001</v>
      </c>
      <c r="C5">
        <v>37.299374999999998</v>
      </c>
      <c r="D5">
        <v>37.486809045226124</v>
      </c>
      <c r="E5">
        <v>6.122647225279775</v>
      </c>
      <c r="H5" s="11"/>
      <c r="I5">
        <v>1</v>
      </c>
      <c r="J5">
        <v>156</v>
      </c>
      <c r="K5">
        <f>(J5-170)^2</f>
        <v>196</v>
      </c>
    </row>
    <row r="6" spans="1:11">
      <c r="A6" t="s">
        <v>8</v>
      </c>
      <c r="B6">
        <v>65.459999999999994</v>
      </c>
      <c r="C6">
        <v>39.468400000000003</v>
      </c>
      <c r="D6">
        <v>39.666733668341713</v>
      </c>
      <c r="E6">
        <v>6.2981531950518415</v>
      </c>
      <c r="H6" s="11"/>
      <c r="I6">
        <v>2</v>
      </c>
      <c r="J6">
        <v>156</v>
      </c>
      <c r="K6">
        <f t="shared" ref="K6:K69" si="0">(J6-170)^2</f>
        <v>196</v>
      </c>
    </row>
    <row r="7" spans="1:11">
      <c r="A7" s="9"/>
      <c r="B7" s="9"/>
      <c r="C7" s="9"/>
      <c r="D7" s="9"/>
      <c r="E7" s="9"/>
      <c r="H7" s="11"/>
      <c r="I7">
        <v>3</v>
      </c>
      <c r="J7">
        <v>157</v>
      </c>
      <c r="K7">
        <f t="shared" si="0"/>
        <v>169</v>
      </c>
    </row>
    <row r="8" spans="1:11">
      <c r="E8" s="9"/>
      <c r="H8" s="11"/>
      <c r="I8">
        <v>4</v>
      </c>
      <c r="J8">
        <v>157</v>
      </c>
      <c r="K8">
        <f t="shared" si="0"/>
        <v>169</v>
      </c>
    </row>
    <row r="9" spans="1:11">
      <c r="A9" s="8" t="s">
        <v>53</v>
      </c>
      <c r="B9" s="8"/>
      <c r="E9" s="9"/>
      <c r="F9" s="8"/>
      <c r="H9" s="11"/>
      <c r="I9">
        <v>5</v>
      </c>
      <c r="J9">
        <v>158</v>
      </c>
      <c r="K9">
        <f t="shared" si="0"/>
        <v>144</v>
      </c>
    </row>
    <row r="10" spans="1:11">
      <c r="B10" t="s">
        <v>54</v>
      </c>
      <c r="D10" t="s">
        <v>55</v>
      </c>
      <c r="H10" s="11"/>
      <c r="I10">
        <v>6</v>
      </c>
      <c r="J10">
        <v>158</v>
      </c>
      <c r="K10">
        <f t="shared" si="0"/>
        <v>144</v>
      </c>
    </row>
    <row r="11" spans="1:11">
      <c r="A11" s="8" t="s">
        <v>56</v>
      </c>
      <c r="B11">
        <f>B5-_xlfn.NORM.S.INV(1-0.05/2)*(SQRT(36))/SQRT(200)</f>
        <v>169.19345770539019</v>
      </c>
      <c r="D11">
        <f>B5+_xlfn.NORM.S.INV(1-0.05/2)*(SQRT(36))/SQRT(200)</f>
        <v>170.85654229460982</v>
      </c>
      <c r="E11" s="9"/>
      <c r="H11" s="11"/>
      <c r="I11">
        <v>7</v>
      </c>
      <c r="J11">
        <v>159</v>
      </c>
      <c r="K11">
        <f t="shared" si="0"/>
        <v>121</v>
      </c>
    </row>
    <row r="12" spans="1:11">
      <c r="E12" s="9"/>
      <c r="H12" s="11"/>
      <c r="I12">
        <v>8</v>
      </c>
      <c r="J12">
        <v>159</v>
      </c>
      <c r="K12">
        <f t="shared" si="0"/>
        <v>121</v>
      </c>
    </row>
    <row r="13" spans="1:11">
      <c r="E13" s="9"/>
      <c r="H13" s="11"/>
      <c r="I13">
        <v>9</v>
      </c>
      <c r="J13">
        <v>159</v>
      </c>
      <c r="K13">
        <f t="shared" si="0"/>
        <v>121</v>
      </c>
    </row>
    <row r="14" spans="1:11">
      <c r="A14" s="8" t="s">
        <v>37</v>
      </c>
      <c r="B14">
        <f>B5-_xlfn.T.INV((1-0.05/2),199)*E5/SQRT(200)</f>
        <v>169.17126796226057</v>
      </c>
      <c r="D14">
        <f>B5+_xlfn.T.INV((1-0.05/2),199)*E5/SQRT(200)</f>
        <v>170.87873203773944</v>
      </c>
      <c r="E14" s="9"/>
      <c r="H14" s="11"/>
      <c r="I14">
        <v>10</v>
      </c>
      <c r="J14">
        <v>159</v>
      </c>
      <c r="K14">
        <f t="shared" si="0"/>
        <v>121</v>
      </c>
    </row>
    <row r="15" spans="1:11">
      <c r="A15" s="8"/>
      <c r="E15" s="9"/>
      <c r="H15" s="11"/>
      <c r="I15">
        <v>11</v>
      </c>
      <c r="J15">
        <v>159</v>
      </c>
      <c r="K15">
        <f t="shared" si="0"/>
        <v>121</v>
      </c>
    </row>
    <row r="16" spans="1:11">
      <c r="A16" s="8"/>
      <c r="E16" s="9"/>
      <c r="H16" s="11"/>
      <c r="I16">
        <v>12</v>
      </c>
      <c r="J16">
        <v>159</v>
      </c>
      <c r="K16">
        <f t="shared" si="0"/>
        <v>121</v>
      </c>
    </row>
    <row r="17" spans="1:11">
      <c r="A17" s="8" t="s">
        <v>38</v>
      </c>
      <c r="B17">
        <f>199*D5/(_xlfn.CHISQ.INV(1-0.05/2,199))</f>
        <v>31.088035053147813</v>
      </c>
      <c r="D17">
        <f>199*D5/(_xlfn.CHISQ.INV.RT(1-0.05/2,199))</f>
        <v>46.098071953855019</v>
      </c>
      <c r="E17" s="9"/>
      <c r="H17" s="11"/>
      <c r="I17">
        <v>13</v>
      </c>
      <c r="J17">
        <v>160</v>
      </c>
      <c r="K17">
        <f t="shared" si="0"/>
        <v>100</v>
      </c>
    </row>
    <row r="18" spans="1:11">
      <c r="A18" s="8"/>
      <c r="E18" s="9"/>
      <c r="H18" s="11"/>
      <c r="I18">
        <v>14</v>
      </c>
      <c r="J18">
        <v>161</v>
      </c>
      <c r="K18">
        <f t="shared" si="0"/>
        <v>81</v>
      </c>
    </row>
    <row r="19" spans="1:11">
      <c r="A19" s="8"/>
      <c r="E19" s="9"/>
      <c r="H19" s="11"/>
      <c r="I19">
        <v>15</v>
      </c>
      <c r="J19">
        <v>161</v>
      </c>
      <c r="K19">
        <f t="shared" si="0"/>
        <v>81</v>
      </c>
    </row>
    <row r="20" spans="1:11">
      <c r="A20" s="8" t="s">
        <v>39</v>
      </c>
      <c r="B20">
        <f>SUM(K5:K204)/_xlfn.CHISQ.INV(1-0.05/2,200)</f>
        <v>31.46547008580113</v>
      </c>
      <c r="D20">
        <f>SUM(K5:K204)/_xlfn.CHISQ.INV.RT(1-0.05/2,200)</f>
        <v>46.61152853605828</v>
      </c>
      <c r="E20" s="9"/>
      <c r="H20" s="11"/>
      <c r="I20">
        <v>16</v>
      </c>
      <c r="J20">
        <v>161</v>
      </c>
      <c r="K20">
        <f t="shared" si="0"/>
        <v>81</v>
      </c>
    </row>
    <row r="21" spans="1:11">
      <c r="H21" s="11"/>
      <c r="I21">
        <v>17</v>
      </c>
      <c r="J21">
        <v>161</v>
      </c>
      <c r="K21">
        <f t="shared" si="0"/>
        <v>81</v>
      </c>
    </row>
    <row r="22" spans="1:11">
      <c r="H22" s="11"/>
      <c r="I22">
        <v>18</v>
      </c>
      <c r="J22">
        <v>161</v>
      </c>
      <c r="K22">
        <f t="shared" si="0"/>
        <v>81</v>
      </c>
    </row>
    <row r="23" spans="1:11">
      <c r="H23" s="11"/>
      <c r="I23">
        <v>19</v>
      </c>
      <c r="J23">
        <v>161</v>
      </c>
      <c r="K23">
        <f t="shared" si="0"/>
        <v>81</v>
      </c>
    </row>
    <row r="24" spans="1:11">
      <c r="H24" s="11"/>
      <c r="I24">
        <v>20</v>
      </c>
      <c r="J24">
        <v>162</v>
      </c>
      <c r="K24">
        <f t="shared" si="0"/>
        <v>64</v>
      </c>
    </row>
    <row r="25" spans="1:11">
      <c r="I25">
        <v>21</v>
      </c>
      <c r="J25">
        <v>162</v>
      </c>
      <c r="K25">
        <f t="shared" si="0"/>
        <v>64</v>
      </c>
    </row>
    <row r="26" spans="1:11">
      <c r="I26">
        <v>22</v>
      </c>
      <c r="J26">
        <v>162</v>
      </c>
      <c r="K26">
        <f t="shared" si="0"/>
        <v>64</v>
      </c>
    </row>
    <row r="27" spans="1:11">
      <c r="I27">
        <v>23</v>
      </c>
      <c r="J27">
        <v>162</v>
      </c>
      <c r="K27">
        <f t="shared" si="0"/>
        <v>64</v>
      </c>
    </row>
    <row r="28" spans="1:11">
      <c r="I28">
        <v>24</v>
      </c>
      <c r="J28">
        <v>163</v>
      </c>
      <c r="K28">
        <f t="shared" si="0"/>
        <v>49</v>
      </c>
    </row>
    <row r="29" spans="1:11">
      <c r="I29">
        <v>25</v>
      </c>
      <c r="J29">
        <v>163</v>
      </c>
      <c r="K29">
        <f t="shared" si="0"/>
        <v>49</v>
      </c>
    </row>
    <row r="30" spans="1:11">
      <c r="I30">
        <v>26</v>
      </c>
      <c r="J30">
        <v>163</v>
      </c>
      <c r="K30">
        <f t="shared" si="0"/>
        <v>49</v>
      </c>
    </row>
    <row r="31" spans="1:11">
      <c r="I31">
        <v>27</v>
      </c>
      <c r="J31">
        <v>163</v>
      </c>
      <c r="K31">
        <f t="shared" si="0"/>
        <v>49</v>
      </c>
    </row>
    <row r="32" spans="1:11">
      <c r="I32">
        <v>28</v>
      </c>
      <c r="J32">
        <v>163</v>
      </c>
      <c r="K32">
        <f t="shared" si="0"/>
        <v>49</v>
      </c>
    </row>
    <row r="33" spans="9:11">
      <c r="I33">
        <v>29</v>
      </c>
      <c r="J33">
        <v>164</v>
      </c>
      <c r="K33">
        <f t="shared" si="0"/>
        <v>36</v>
      </c>
    </row>
    <row r="34" spans="9:11">
      <c r="I34">
        <v>30</v>
      </c>
      <c r="J34">
        <v>164</v>
      </c>
      <c r="K34">
        <f t="shared" si="0"/>
        <v>36</v>
      </c>
    </row>
    <row r="35" spans="9:11">
      <c r="I35">
        <v>31</v>
      </c>
      <c r="J35">
        <v>164</v>
      </c>
      <c r="K35">
        <f t="shared" si="0"/>
        <v>36</v>
      </c>
    </row>
    <row r="36" spans="9:11">
      <c r="I36">
        <v>32</v>
      </c>
      <c r="J36">
        <v>164</v>
      </c>
      <c r="K36">
        <f t="shared" si="0"/>
        <v>36</v>
      </c>
    </row>
    <row r="37" spans="9:11">
      <c r="I37">
        <v>33</v>
      </c>
      <c r="J37">
        <v>164</v>
      </c>
      <c r="K37">
        <f t="shared" si="0"/>
        <v>36</v>
      </c>
    </row>
    <row r="38" spans="9:11">
      <c r="I38">
        <v>34</v>
      </c>
      <c r="J38">
        <v>164</v>
      </c>
      <c r="K38">
        <f t="shared" si="0"/>
        <v>36</v>
      </c>
    </row>
    <row r="39" spans="9:11">
      <c r="I39">
        <v>35</v>
      </c>
      <c r="J39">
        <v>164</v>
      </c>
      <c r="K39">
        <f t="shared" si="0"/>
        <v>36</v>
      </c>
    </row>
    <row r="40" spans="9:11">
      <c r="I40">
        <v>36</v>
      </c>
      <c r="J40">
        <v>164</v>
      </c>
      <c r="K40">
        <f t="shared" si="0"/>
        <v>36</v>
      </c>
    </row>
    <row r="41" spans="9:11">
      <c r="I41">
        <v>37</v>
      </c>
      <c r="J41">
        <v>164</v>
      </c>
      <c r="K41">
        <f t="shared" si="0"/>
        <v>36</v>
      </c>
    </row>
    <row r="42" spans="9:11">
      <c r="I42">
        <v>38</v>
      </c>
      <c r="J42">
        <v>164</v>
      </c>
      <c r="K42">
        <f t="shared" si="0"/>
        <v>36</v>
      </c>
    </row>
    <row r="43" spans="9:11">
      <c r="I43">
        <v>39</v>
      </c>
      <c r="J43">
        <v>164</v>
      </c>
      <c r="K43">
        <f t="shared" si="0"/>
        <v>36</v>
      </c>
    </row>
    <row r="44" spans="9:11">
      <c r="I44">
        <v>40</v>
      </c>
      <c r="J44">
        <v>164</v>
      </c>
      <c r="K44">
        <f t="shared" si="0"/>
        <v>36</v>
      </c>
    </row>
    <row r="45" spans="9:11">
      <c r="I45">
        <v>41</v>
      </c>
      <c r="J45">
        <v>165</v>
      </c>
      <c r="K45">
        <f t="shared" si="0"/>
        <v>25</v>
      </c>
    </row>
    <row r="46" spans="9:11">
      <c r="I46">
        <v>42</v>
      </c>
      <c r="J46">
        <v>165</v>
      </c>
      <c r="K46">
        <f t="shared" si="0"/>
        <v>25</v>
      </c>
    </row>
    <row r="47" spans="9:11">
      <c r="I47">
        <v>43</v>
      </c>
      <c r="J47">
        <v>165</v>
      </c>
      <c r="K47">
        <f t="shared" si="0"/>
        <v>25</v>
      </c>
    </row>
    <row r="48" spans="9:11">
      <c r="I48">
        <v>44</v>
      </c>
      <c r="J48">
        <v>165</v>
      </c>
      <c r="K48">
        <f t="shared" si="0"/>
        <v>25</v>
      </c>
    </row>
    <row r="49" spans="9:11">
      <c r="I49">
        <v>45</v>
      </c>
      <c r="J49">
        <v>165</v>
      </c>
      <c r="K49">
        <f t="shared" si="0"/>
        <v>25</v>
      </c>
    </row>
    <row r="50" spans="9:11">
      <c r="I50">
        <v>46</v>
      </c>
      <c r="J50">
        <v>165</v>
      </c>
      <c r="K50">
        <f t="shared" si="0"/>
        <v>25</v>
      </c>
    </row>
    <row r="51" spans="9:11">
      <c r="I51">
        <v>47</v>
      </c>
      <c r="J51">
        <v>165</v>
      </c>
      <c r="K51">
        <f t="shared" si="0"/>
        <v>25</v>
      </c>
    </row>
    <row r="52" spans="9:11">
      <c r="I52">
        <v>48</v>
      </c>
      <c r="J52">
        <v>165</v>
      </c>
      <c r="K52">
        <f t="shared" si="0"/>
        <v>25</v>
      </c>
    </row>
    <row r="53" spans="9:11">
      <c r="I53">
        <v>49</v>
      </c>
      <c r="J53">
        <v>165</v>
      </c>
      <c r="K53">
        <f t="shared" si="0"/>
        <v>25</v>
      </c>
    </row>
    <row r="54" spans="9:11">
      <c r="I54">
        <v>50</v>
      </c>
      <c r="J54">
        <v>165</v>
      </c>
      <c r="K54">
        <f t="shared" si="0"/>
        <v>25</v>
      </c>
    </row>
    <row r="55" spans="9:11">
      <c r="I55">
        <v>51</v>
      </c>
      <c r="J55">
        <v>165</v>
      </c>
      <c r="K55">
        <f t="shared" si="0"/>
        <v>25</v>
      </c>
    </row>
    <row r="56" spans="9:11">
      <c r="I56">
        <v>52</v>
      </c>
      <c r="J56">
        <v>165</v>
      </c>
      <c r="K56">
        <f t="shared" si="0"/>
        <v>25</v>
      </c>
    </row>
    <row r="57" spans="9:11">
      <c r="I57">
        <v>53</v>
      </c>
      <c r="J57">
        <v>165</v>
      </c>
      <c r="K57">
        <f t="shared" si="0"/>
        <v>25</v>
      </c>
    </row>
    <row r="58" spans="9:11">
      <c r="I58">
        <v>54</v>
      </c>
      <c r="J58">
        <v>165</v>
      </c>
      <c r="K58">
        <f t="shared" si="0"/>
        <v>25</v>
      </c>
    </row>
    <row r="59" spans="9:11">
      <c r="I59">
        <v>55</v>
      </c>
      <c r="J59">
        <v>166</v>
      </c>
      <c r="K59">
        <f t="shared" si="0"/>
        <v>16</v>
      </c>
    </row>
    <row r="60" spans="9:11">
      <c r="I60">
        <v>56</v>
      </c>
      <c r="J60">
        <v>166</v>
      </c>
      <c r="K60">
        <f t="shared" si="0"/>
        <v>16</v>
      </c>
    </row>
    <row r="61" spans="9:11">
      <c r="I61">
        <v>57</v>
      </c>
      <c r="J61">
        <v>166</v>
      </c>
      <c r="K61">
        <f t="shared" si="0"/>
        <v>16</v>
      </c>
    </row>
    <row r="62" spans="9:11">
      <c r="I62">
        <v>58</v>
      </c>
      <c r="J62">
        <v>166</v>
      </c>
      <c r="K62">
        <f t="shared" si="0"/>
        <v>16</v>
      </c>
    </row>
    <row r="63" spans="9:11">
      <c r="I63">
        <v>59</v>
      </c>
      <c r="J63">
        <v>166</v>
      </c>
      <c r="K63">
        <f t="shared" si="0"/>
        <v>16</v>
      </c>
    </row>
    <row r="64" spans="9:11">
      <c r="I64">
        <v>60</v>
      </c>
      <c r="J64">
        <v>166</v>
      </c>
      <c r="K64">
        <f t="shared" si="0"/>
        <v>16</v>
      </c>
    </row>
    <row r="65" spans="9:11">
      <c r="I65">
        <v>61</v>
      </c>
      <c r="J65">
        <v>166</v>
      </c>
      <c r="K65">
        <f t="shared" si="0"/>
        <v>16</v>
      </c>
    </row>
    <row r="66" spans="9:11">
      <c r="I66">
        <v>62</v>
      </c>
      <c r="J66">
        <v>166</v>
      </c>
      <c r="K66">
        <f t="shared" si="0"/>
        <v>16</v>
      </c>
    </row>
    <row r="67" spans="9:11">
      <c r="I67">
        <v>63</v>
      </c>
      <c r="J67">
        <v>166</v>
      </c>
      <c r="K67">
        <f t="shared" si="0"/>
        <v>16</v>
      </c>
    </row>
    <row r="68" spans="9:11">
      <c r="I68">
        <v>64</v>
      </c>
      <c r="J68">
        <v>166</v>
      </c>
      <c r="K68">
        <f t="shared" si="0"/>
        <v>16</v>
      </c>
    </row>
    <row r="69" spans="9:11">
      <c r="I69">
        <v>65</v>
      </c>
      <c r="J69">
        <v>167</v>
      </c>
      <c r="K69">
        <f t="shared" si="0"/>
        <v>9</v>
      </c>
    </row>
    <row r="70" spans="9:11">
      <c r="I70">
        <v>66</v>
      </c>
      <c r="J70">
        <v>167</v>
      </c>
      <c r="K70">
        <f t="shared" ref="K70:K133" si="1">(J70-170)^2</f>
        <v>9</v>
      </c>
    </row>
    <row r="71" spans="9:11">
      <c r="I71">
        <v>67</v>
      </c>
      <c r="J71">
        <v>167</v>
      </c>
      <c r="K71">
        <f t="shared" si="1"/>
        <v>9</v>
      </c>
    </row>
    <row r="72" spans="9:11">
      <c r="I72">
        <v>68</v>
      </c>
      <c r="J72">
        <v>167</v>
      </c>
      <c r="K72">
        <f t="shared" si="1"/>
        <v>9</v>
      </c>
    </row>
    <row r="73" spans="9:11">
      <c r="I73">
        <v>69</v>
      </c>
      <c r="J73">
        <v>167</v>
      </c>
      <c r="K73">
        <f t="shared" si="1"/>
        <v>9</v>
      </c>
    </row>
    <row r="74" spans="9:11">
      <c r="I74">
        <v>70</v>
      </c>
      <c r="J74">
        <v>167</v>
      </c>
      <c r="K74">
        <f t="shared" si="1"/>
        <v>9</v>
      </c>
    </row>
    <row r="75" spans="9:11">
      <c r="I75">
        <v>71</v>
      </c>
      <c r="J75">
        <v>167</v>
      </c>
      <c r="K75">
        <f t="shared" si="1"/>
        <v>9</v>
      </c>
    </row>
    <row r="76" spans="9:11">
      <c r="I76">
        <v>72</v>
      </c>
      <c r="J76">
        <v>167</v>
      </c>
      <c r="K76">
        <f t="shared" si="1"/>
        <v>9</v>
      </c>
    </row>
    <row r="77" spans="9:11">
      <c r="I77">
        <v>73</v>
      </c>
      <c r="J77">
        <v>167</v>
      </c>
      <c r="K77">
        <f t="shared" si="1"/>
        <v>9</v>
      </c>
    </row>
    <row r="78" spans="9:11">
      <c r="I78">
        <v>74</v>
      </c>
      <c r="J78">
        <v>167</v>
      </c>
      <c r="K78">
        <f t="shared" si="1"/>
        <v>9</v>
      </c>
    </row>
    <row r="79" spans="9:11">
      <c r="I79">
        <v>75</v>
      </c>
      <c r="J79">
        <v>167</v>
      </c>
      <c r="K79">
        <f t="shared" si="1"/>
        <v>9</v>
      </c>
    </row>
    <row r="80" spans="9:11">
      <c r="I80">
        <v>76</v>
      </c>
      <c r="J80">
        <v>167</v>
      </c>
      <c r="K80">
        <f t="shared" si="1"/>
        <v>9</v>
      </c>
    </row>
    <row r="81" spans="9:11">
      <c r="I81">
        <v>77</v>
      </c>
      <c r="J81">
        <v>167</v>
      </c>
      <c r="K81">
        <f t="shared" si="1"/>
        <v>9</v>
      </c>
    </row>
    <row r="82" spans="9:11">
      <c r="I82">
        <v>78</v>
      </c>
      <c r="J82">
        <v>167</v>
      </c>
      <c r="K82">
        <f t="shared" si="1"/>
        <v>9</v>
      </c>
    </row>
    <row r="83" spans="9:11">
      <c r="I83">
        <v>79</v>
      </c>
      <c r="J83">
        <v>168</v>
      </c>
      <c r="K83">
        <f t="shared" si="1"/>
        <v>4</v>
      </c>
    </row>
    <row r="84" spans="9:11">
      <c r="I84">
        <v>80</v>
      </c>
      <c r="J84">
        <v>168</v>
      </c>
      <c r="K84">
        <f t="shared" si="1"/>
        <v>4</v>
      </c>
    </row>
    <row r="85" spans="9:11">
      <c r="I85">
        <v>81</v>
      </c>
      <c r="J85">
        <v>168</v>
      </c>
      <c r="K85">
        <f t="shared" si="1"/>
        <v>4</v>
      </c>
    </row>
    <row r="86" spans="9:11">
      <c r="I86">
        <v>82</v>
      </c>
      <c r="J86">
        <v>168</v>
      </c>
      <c r="K86">
        <f t="shared" si="1"/>
        <v>4</v>
      </c>
    </row>
    <row r="87" spans="9:11">
      <c r="I87">
        <v>83</v>
      </c>
      <c r="J87">
        <v>168</v>
      </c>
      <c r="K87">
        <f t="shared" si="1"/>
        <v>4</v>
      </c>
    </row>
    <row r="88" spans="9:11">
      <c r="I88">
        <v>84</v>
      </c>
      <c r="J88">
        <v>168</v>
      </c>
      <c r="K88">
        <f t="shared" si="1"/>
        <v>4</v>
      </c>
    </row>
    <row r="89" spans="9:11">
      <c r="I89">
        <v>85</v>
      </c>
      <c r="J89">
        <v>168</v>
      </c>
      <c r="K89">
        <f t="shared" si="1"/>
        <v>4</v>
      </c>
    </row>
    <row r="90" spans="9:11">
      <c r="I90">
        <v>86</v>
      </c>
      <c r="J90">
        <v>168</v>
      </c>
      <c r="K90">
        <f t="shared" si="1"/>
        <v>4</v>
      </c>
    </row>
    <row r="91" spans="9:11">
      <c r="I91">
        <v>87</v>
      </c>
      <c r="J91">
        <v>168</v>
      </c>
      <c r="K91">
        <f t="shared" si="1"/>
        <v>4</v>
      </c>
    </row>
    <row r="92" spans="9:11">
      <c r="I92">
        <v>88</v>
      </c>
      <c r="J92">
        <v>168</v>
      </c>
      <c r="K92">
        <f t="shared" si="1"/>
        <v>4</v>
      </c>
    </row>
    <row r="93" spans="9:11">
      <c r="I93">
        <v>89</v>
      </c>
      <c r="J93">
        <v>168</v>
      </c>
      <c r="K93">
        <f t="shared" si="1"/>
        <v>4</v>
      </c>
    </row>
    <row r="94" spans="9:11">
      <c r="I94">
        <v>90</v>
      </c>
      <c r="J94">
        <v>168</v>
      </c>
      <c r="K94">
        <f t="shared" si="1"/>
        <v>4</v>
      </c>
    </row>
    <row r="95" spans="9:11">
      <c r="I95">
        <v>91</v>
      </c>
      <c r="J95">
        <v>168</v>
      </c>
      <c r="K95">
        <f t="shared" si="1"/>
        <v>4</v>
      </c>
    </row>
    <row r="96" spans="9:11">
      <c r="I96">
        <v>92</v>
      </c>
      <c r="J96">
        <v>169</v>
      </c>
      <c r="K96">
        <f t="shared" si="1"/>
        <v>1</v>
      </c>
    </row>
    <row r="97" spans="9:11">
      <c r="I97">
        <v>93</v>
      </c>
      <c r="J97">
        <v>169</v>
      </c>
      <c r="K97">
        <f t="shared" si="1"/>
        <v>1</v>
      </c>
    </row>
    <row r="98" spans="9:11">
      <c r="I98">
        <v>94</v>
      </c>
      <c r="J98">
        <v>169</v>
      </c>
      <c r="K98">
        <f t="shared" si="1"/>
        <v>1</v>
      </c>
    </row>
    <row r="99" spans="9:11">
      <c r="I99">
        <v>95</v>
      </c>
      <c r="J99">
        <v>169</v>
      </c>
      <c r="K99">
        <f t="shared" si="1"/>
        <v>1</v>
      </c>
    </row>
    <row r="100" spans="9:11">
      <c r="I100">
        <v>96</v>
      </c>
      <c r="J100">
        <v>169</v>
      </c>
      <c r="K100">
        <f t="shared" si="1"/>
        <v>1</v>
      </c>
    </row>
    <row r="101" spans="9:11">
      <c r="I101">
        <v>97</v>
      </c>
      <c r="J101">
        <v>169</v>
      </c>
      <c r="K101">
        <f t="shared" si="1"/>
        <v>1</v>
      </c>
    </row>
    <row r="102" spans="9:11">
      <c r="I102">
        <v>98</v>
      </c>
      <c r="J102">
        <v>169</v>
      </c>
      <c r="K102">
        <f t="shared" si="1"/>
        <v>1</v>
      </c>
    </row>
    <row r="103" spans="9:11">
      <c r="I103">
        <v>99</v>
      </c>
      <c r="J103">
        <v>169</v>
      </c>
      <c r="K103">
        <f t="shared" si="1"/>
        <v>1</v>
      </c>
    </row>
    <row r="104" spans="9:11">
      <c r="I104">
        <v>100</v>
      </c>
      <c r="J104">
        <v>169</v>
      </c>
      <c r="K104">
        <f t="shared" si="1"/>
        <v>1</v>
      </c>
    </row>
    <row r="105" spans="9:11">
      <c r="I105">
        <v>101</v>
      </c>
      <c r="J105">
        <v>169</v>
      </c>
      <c r="K105">
        <f t="shared" si="1"/>
        <v>1</v>
      </c>
    </row>
    <row r="106" spans="9:11">
      <c r="I106">
        <v>102</v>
      </c>
      <c r="J106">
        <v>169</v>
      </c>
      <c r="K106">
        <f t="shared" si="1"/>
        <v>1</v>
      </c>
    </row>
    <row r="107" spans="9:11">
      <c r="I107">
        <v>103</v>
      </c>
      <c r="J107">
        <v>170</v>
      </c>
      <c r="K107">
        <f t="shared" si="1"/>
        <v>0</v>
      </c>
    </row>
    <row r="108" spans="9:11">
      <c r="I108">
        <v>104</v>
      </c>
      <c r="J108">
        <v>170</v>
      </c>
      <c r="K108">
        <f t="shared" si="1"/>
        <v>0</v>
      </c>
    </row>
    <row r="109" spans="9:11">
      <c r="I109">
        <v>105</v>
      </c>
      <c r="J109">
        <v>170</v>
      </c>
      <c r="K109">
        <f t="shared" si="1"/>
        <v>0</v>
      </c>
    </row>
    <row r="110" spans="9:11">
      <c r="I110">
        <v>106</v>
      </c>
      <c r="J110">
        <v>170</v>
      </c>
      <c r="K110">
        <f t="shared" si="1"/>
        <v>0</v>
      </c>
    </row>
    <row r="111" spans="9:11">
      <c r="I111">
        <v>107</v>
      </c>
      <c r="J111">
        <v>170</v>
      </c>
      <c r="K111">
        <f t="shared" si="1"/>
        <v>0</v>
      </c>
    </row>
    <row r="112" spans="9:11">
      <c r="I112">
        <v>108</v>
      </c>
      <c r="J112">
        <v>170</v>
      </c>
      <c r="K112">
        <f t="shared" si="1"/>
        <v>0</v>
      </c>
    </row>
    <row r="113" spans="9:11">
      <c r="I113">
        <v>109</v>
      </c>
      <c r="J113">
        <v>170</v>
      </c>
      <c r="K113">
        <f t="shared" si="1"/>
        <v>0</v>
      </c>
    </row>
    <row r="114" spans="9:11">
      <c r="I114">
        <v>110</v>
      </c>
      <c r="J114">
        <v>170</v>
      </c>
      <c r="K114">
        <f t="shared" si="1"/>
        <v>0</v>
      </c>
    </row>
    <row r="115" spans="9:11">
      <c r="I115">
        <v>111</v>
      </c>
      <c r="J115">
        <v>170</v>
      </c>
      <c r="K115">
        <f t="shared" si="1"/>
        <v>0</v>
      </c>
    </row>
    <row r="116" spans="9:11">
      <c r="I116">
        <v>112</v>
      </c>
      <c r="J116">
        <v>170</v>
      </c>
      <c r="K116">
        <f t="shared" si="1"/>
        <v>0</v>
      </c>
    </row>
    <row r="117" spans="9:11">
      <c r="I117">
        <v>113</v>
      </c>
      <c r="J117">
        <v>170</v>
      </c>
      <c r="K117">
        <f t="shared" si="1"/>
        <v>0</v>
      </c>
    </row>
    <row r="118" spans="9:11">
      <c r="I118">
        <v>114</v>
      </c>
      <c r="J118">
        <v>170</v>
      </c>
      <c r="K118">
        <f t="shared" si="1"/>
        <v>0</v>
      </c>
    </row>
    <row r="119" spans="9:11">
      <c r="I119">
        <v>115</v>
      </c>
      <c r="J119">
        <v>170</v>
      </c>
      <c r="K119">
        <f t="shared" si="1"/>
        <v>0</v>
      </c>
    </row>
    <row r="120" spans="9:11">
      <c r="I120">
        <v>116</v>
      </c>
      <c r="J120">
        <v>170</v>
      </c>
      <c r="K120">
        <f t="shared" si="1"/>
        <v>0</v>
      </c>
    </row>
    <row r="121" spans="9:11">
      <c r="I121">
        <v>117</v>
      </c>
      <c r="J121">
        <v>170</v>
      </c>
      <c r="K121">
        <f t="shared" si="1"/>
        <v>0</v>
      </c>
    </row>
    <row r="122" spans="9:11">
      <c r="I122">
        <v>118</v>
      </c>
      <c r="J122">
        <v>171</v>
      </c>
      <c r="K122">
        <f t="shared" si="1"/>
        <v>1</v>
      </c>
    </row>
    <row r="123" spans="9:11">
      <c r="I123">
        <v>119</v>
      </c>
      <c r="J123">
        <v>171</v>
      </c>
      <c r="K123">
        <f t="shared" si="1"/>
        <v>1</v>
      </c>
    </row>
    <row r="124" spans="9:11">
      <c r="I124">
        <v>120</v>
      </c>
      <c r="J124">
        <v>171</v>
      </c>
      <c r="K124">
        <f t="shared" si="1"/>
        <v>1</v>
      </c>
    </row>
    <row r="125" spans="9:11">
      <c r="I125">
        <v>121</v>
      </c>
      <c r="J125">
        <v>171</v>
      </c>
      <c r="K125">
        <f t="shared" si="1"/>
        <v>1</v>
      </c>
    </row>
    <row r="126" spans="9:11">
      <c r="I126">
        <v>122</v>
      </c>
      <c r="J126">
        <v>171</v>
      </c>
      <c r="K126">
        <f t="shared" si="1"/>
        <v>1</v>
      </c>
    </row>
    <row r="127" spans="9:11">
      <c r="I127">
        <v>123</v>
      </c>
      <c r="J127">
        <v>171</v>
      </c>
      <c r="K127">
        <f t="shared" si="1"/>
        <v>1</v>
      </c>
    </row>
    <row r="128" spans="9:11">
      <c r="I128">
        <v>124</v>
      </c>
      <c r="J128">
        <v>171</v>
      </c>
      <c r="K128">
        <f t="shared" si="1"/>
        <v>1</v>
      </c>
    </row>
    <row r="129" spans="9:11">
      <c r="I129">
        <v>125</v>
      </c>
      <c r="J129">
        <v>171</v>
      </c>
      <c r="K129">
        <f t="shared" si="1"/>
        <v>1</v>
      </c>
    </row>
    <row r="130" spans="9:11">
      <c r="I130">
        <v>126</v>
      </c>
      <c r="J130">
        <v>171</v>
      </c>
      <c r="K130">
        <f t="shared" si="1"/>
        <v>1</v>
      </c>
    </row>
    <row r="131" spans="9:11">
      <c r="I131">
        <v>127</v>
      </c>
      <c r="J131">
        <v>171</v>
      </c>
      <c r="K131">
        <f t="shared" si="1"/>
        <v>1</v>
      </c>
    </row>
    <row r="132" spans="9:11">
      <c r="I132">
        <v>128</v>
      </c>
      <c r="J132">
        <v>172</v>
      </c>
      <c r="K132">
        <f t="shared" si="1"/>
        <v>4</v>
      </c>
    </row>
    <row r="133" spans="9:11">
      <c r="I133">
        <v>129</v>
      </c>
      <c r="J133">
        <v>172</v>
      </c>
      <c r="K133">
        <f t="shared" si="1"/>
        <v>4</v>
      </c>
    </row>
    <row r="134" spans="9:11">
      <c r="I134">
        <v>130</v>
      </c>
      <c r="J134">
        <v>172</v>
      </c>
      <c r="K134">
        <f t="shared" ref="K134:K197" si="2">(J134-170)^2</f>
        <v>4</v>
      </c>
    </row>
    <row r="135" spans="9:11">
      <c r="I135">
        <v>131</v>
      </c>
      <c r="J135">
        <v>172</v>
      </c>
      <c r="K135">
        <f t="shared" si="2"/>
        <v>4</v>
      </c>
    </row>
    <row r="136" spans="9:11">
      <c r="I136">
        <v>132</v>
      </c>
      <c r="J136">
        <v>172</v>
      </c>
      <c r="K136">
        <f t="shared" si="2"/>
        <v>4</v>
      </c>
    </row>
    <row r="137" spans="9:11">
      <c r="I137">
        <v>133</v>
      </c>
      <c r="J137">
        <v>172</v>
      </c>
      <c r="K137">
        <f t="shared" si="2"/>
        <v>4</v>
      </c>
    </row>
    <row r="138" spans="9:11">
      <c r="I138">
        <v>134</v>
      </c>
      <c r="J138">
        <v>172</v>
      </c>
      <c r="K138">
        <f t="shared" si="2"/>
        <v>4</v>
      </c>
    </row>
    <row r="139" spans="9:11">
      <c r="I139">
        <v>135</v>
      </c>
      <c r="J139">
        <v>173</v>
      </c>
      <c r="K139">
        <f t="shared" si="2"/>
        <v>9</v>
      </c>
    </row>
    <row r="140" spans="9:11">
      <c r="I140">
        <v>136</v>
      </c>
      <c r="J140">
        <v>173</v>
      </c>
      <c r="K140">
        <f t="shared" si="2"/>
        <v>9</v>
      </c>
    </row>
    <row r="141" spans="9:11">
      <c r="I141">
        <v>137</v>
      </c>
      <c r="J141">
        <v>173</v>
      </c>
      <c r="K141">
        <f t="shared" si="2"/>
        <v>9</v>
      </c>
    </row>
    <row r="142" spans="9:11">
      <c r="I142">
        <v>138</v>
      </c>
      <c r="J142">
        <v>173</v>
      </c>
      <c r="K142">
        <f t="shared" si="2"/>
        <v>9</v>
      </c>
    </row>
    <row r="143" spans="9:11">
      <c r="I143">
        <v>139</v>
      </c>
      <c r="J143">
        <v>173</v>
      </c>
      <c r="K143">
        <f t="shared" si="2"/>
        <v>9</v>
      </c>
    </row>
    <row r="144" spans="9:11">
      <c r="I144">
        <v>140</v>
      </c>
      <c r="J144">
        <v>173</v>
      </c>
      <c r="K144">
        <f t="shared" si="2"/>
        <v>9</v>
      </c>
    </row>
    <row r="145" spans="9:11">
      <c r="I145">
        <v>141</v>
      </c>
      <c r="J145">
        <v>173</v>
      </c>
      <c r="K145">
        <f t="shared" si="2"/>
        <v>9</v>
      </c>
    </row>
    <row r="146" spans="9:11">
      <c r="I146">
        <v>142</v>
      </c>
      <c r="J146">
        <v>173</v>
      </c>
      <c r="K146">
        <f t="shared" si="2"/>
        <v>9</v>
      </c>
    </row>
    <row r="147" spans="9:11">
      <c r="I147">
        <v>143</v>
      </c>
      <c r="J147">
        <v>173</v>
      </c>
      <c r="K147">
        <f t="shared" si="2"/>
        <v>9</v>
      </c>
    </row>
    <row r="148" spans="9:11">
      <c r="I148">
        <v>144</v>
      </c>
      <c r="J148">
        <v>173</v>
      </c>
      <c r="K148">
        <f t="shared" si="2"/>
        <v>9</v>
      </c>
    </row>
    <row r="149" spans="9:11">
      <c r="I149">
        <v>145</v>
      </c>
      <c r="J149">
        <v>173</v>
      </c>
      <c r="K149">
        <f t="shared" si="2"/>
        <v>9</v>
      </c>
    </row>
    <row r="150" spans="9:11">
      <c r="I150">
        <v>146</v>
      </c>
      <c r="J150">
        <v>173</v>
      </c>
      <c r="K150">
        <f t="shared" si="2"/>
        <v>9</v>
      </c>
    </row>
    <row r="151" spans="9:11">
      <c r="I151">
        <v>147</v>
      </c>
      <c r="J151">
        <v>173</v>
      </c>
      <c r="K151">
        <f t="shared" si="2"/>
        <v>9</v>
      </c>
    </row>
    <row r="152" spans="9:11">
      <c r="I152">
        <v>148</v>
      </c>
      <c r="J152">
        <v>173</v>
      </c>
      <c r="K152">
        <f t="shared" si="2"/>
        <v>9</v>
      </c>
    </row>
    <row r="153" spans="9:11">
      <c r="I153">
        <v>149</v>
      </c>
      <c r="J153">
        <v>174</v>
      </c>
      <c r="K153">
        <f t="shared" si="2"/>
        <v>16</v>
      </c>
    </row>
    <row r="154" spans="9:11">
      <c r="I154">
        <v>150</v>
      </c>
      <c r="J154">
        <v>174</v>
      </c>
      <c r="K154">
        <f t="shared" si="2"/>
        <v>16</v>
      </c>
    </row>
    <row r="155" spans="9:11">
      <c r="I155">
        <v>151</v>
      </c>
      <c r="J155">
        <v>174</v>
      </c>
      <c r="K155">
        <f t="shared" si="2"/>
        <v>16</v>
      </c>
    </row>
    <row r="156" spans="9:11">
      <c r="I156">
        <v>152</v>
      </c>
      <c r="J156">
        <v>174</v>
      </c>
      <c r="K156">
        <f t="shared" si="2"/>
        <v>16</v>
      </c>
    </row>
    <row r="157" spans="9:11">
      <c r="I157">
        <v>153</v>
      </c>
      <c r="J157">
        <v>174</v>
      </c>
      <c r="K157">
        <f t="shared" si="2"/>
        <v>16</v>
      </c>
    </row>
    <row r="158" spans="9:11">
      <c r="I158">
        <v>154</v>
      </c>
      <c r="J158">
        <v>174</v>
      </c>
      <c r="K158">
        <f t="shared" si="2"/>
        <v>16</v>
      </c>
    </row>
    <row r="159" spans="9:11">
      <c r="I159">
        <v>155</v>
      </c>
      <c r="J159">
        <v>174</v>
      </c>
      <c r="K159">
        <f t="shared" si="2"/>
        <v>16</v>
      </c>
    </row>
    <row r="160" spans="9:11">
      <c r="I160">
        <v>156</v>
      </c>
      <c r="J160">
        <v>174</v>
      </c>
      <c r="K160">
        <f t="shared" si="2"/>
        <v>16</v>
      </c>
    </row>
    <row r="161" spans="9:11">
      <c r="I161">
        <v>157</v>
      </c>
      <c r="J161">
        <v>174</v>
      </c>
      <c r="K161">
        <f t="shared" si="2"/>
        <v>16</v>
      </c>
    </row>
    <row r="162" spans="9:11">
      <c r="I162">
        <v>158</v>
      </c>
      <c r="J162">
        <v>175</v>
      </c>
      <c r="K162">
        <f t="shared" si="2"/>
        <v>25</v>
      </c>
    </row>
    <row r="163" spans="9:11">
      <c r="I163">
        <v>159</v>
      </c>
      <c r="J163">
        <v>175</v>
      </c>
      <c r="K163">
        <f t="shared" si="2"/>
        <v>25</v>
      </c>
    </row>
    <row r="164" spans="9:11">
      <c r="I164">
        <v>160</v>
      </c>
      <c r="J164">
        <v>175</v>
      </c>
      <c r="K164">
        <f t="shared" si="2"/>
        <v>25</v>
      </c>
    </row>
    <row r="165" spans="9:11">
      <c r="I165">
        <v>161</v>
      </c>
      <c r="J165">
        <v>175</v>
      </c>
      <c r="K165">
        <f t="shared" si="2"/>
        <v>25</v>
      </c>
    </row>
    <row r="166" spans="9:11">
      <c r="I166">
        <v>162</v>
      </c>
      <c r="J166">
        <v>175</v>
      </c>
      <c r="K166">
        <f t="shared" si="2"/>
        <v>25</v>
      </c>
    </row>
    <row r="167" spans="9:11">
      <c r="I167">
        <v>163</v>
      </c>
      <c r="J167">
        <v>175</v>
      </c>
      <c r="K167">
        <f t="shared" si="2"/>
        <v>25</v>
      </c>
    </row>
    <row r="168" spans="9:11">
      <c r="I168">
        <v>164</v>
      </c>
      <c r="J168">
        <v>175</v>
      </c>
      <c r="K168">
        <f t="shared" si="2"/>
        <v>25</v>
      </c>
    </row>
    <row r="169" spans="9:11">
      <c r="I169">
        <v>165</v>
      </c>
      <c r="J169">
        <v>176</v>
      </c>
      <c r="K169">
        <f t="shared" si="2"/>
        <v>36</v>
      </c>
    </row>
    <row r="170" spans="9:11">
      <c r="I170">
        <v>166</v>
      </c>
      <c r="J170">
        <v>176</v>
      </c>
      <c r="K170">
        <f t="shared" si="2"/>
        <v>36</v>
      </c>
    </row>
    <row r="171" spans="9:11">
      <c r="I171">
        <v>167</v>
      </c>
      <c r="J171">
        <v>176</v>
      </c>
      <c r="K171">
        <f t="shared" si="2"/>
        <v>36</v>
      </c>
    </row>
    <row r="172" spans="9:11">
      <c r="I172">
        <v>168</v>
      </c>
      <c r="J172">
        <v>176</v>
      </c>
      <c r="K172">
        <f t="shared" si="2"/>
        <v>36</v>
      </c>
    </row>
    <row r="173" spans="9:11">
      <c r="I173">
        <v>169</v>
      </c>
      <c r="J173">
        <v>176</v>
      </c>
      <c r="K173">
        <f t="shared" si="2"/>
        <v>36</v>
      </c>
    </row>
    <row r="174" spans="9:11">
      <c r="I174">
        <v>170</v>
      </c>
      <c r="J174">
        <v>176</v>
      </c>
      <c r="K174">
        <f t="shared" si="2"/>
        <v>36</v>
      </c>
    </row>
    <row r="175" spans="9:11">
      <c r="I175">
        <v>171</v>
      </c>
      <c r="J175">
        <v>176</v>
      </c>
      <c r="K175">
        <f t="shared" si="2"/>
        <v>36</v>
      </c>
    </row>
    <row r="176" spans="9:11">
      <c r="I176">
        <v>172</v>
      </c>
      <c r="J176">
        <v>176</v>
      </c>
      <c r="K176">
        <f t="shared" si="2"/>
        <v>36</v>
      </c>
    </row>
    <row r="177" spans="9:11">
      <c r="I177">
        <v>173</v>
      </c>
      <c r="J177">
        <v>177</v>
      </c>
      <c r="K177">
        <f t="shared" si="2"/>
        <v>49</v>
      </c>
    </row>
    <row r="178" spans="9:11">
      <c r="I178">
        <v>174</v>
      </c>
      <c r="J178">
        <v>177</v>
      </c>
      <c r="K178">
        <f t="shared" si="2"/>
        <v>49</v>
      </c>
    </row>
    <row r="179" spans="9:11">
      <c r="I179">
        <v>175</v>
      </c>
      <c r="J179">
        <v>177</v>
      </c>
      <c r="K179">
        <f t="shared" si="2"/>
        <v>49</v>
      </c>
    </row>
    <row r="180" spans="9:11">
      <c r="I180">
        <v>176</v>
      </c>
      <c r="J180">
        <v>177</v>
      </c>
      <c r="K180">
        <f t="shared" si="2"/>
        <v>49</v>
      </c>
    </row>
    <row r="181" spans="9:11">
      <c r="I181">
        <v>177</v>
      </c>
      <c r="J181">
        <v>177</v>
      </c>
      <c r="K181">
        <f t="shared" si="2"/>
        <v>49</v>
      </c>
    </row>
    <row r="182" spans="9:11">
      <c r="I182">
        <v>178</v>
      </c>
      <c r="J182">
        <v>177</v>
      </c>
      <c r="K182">
        <f t="shared" si="2"/>
        <v>49</v>
      </c>
    </row>
    <row r="183" spans="9:11">
      <c r="I183">
        <v>179</v>
      </c>
      <c r="J183">
        <v>178</v>
      </c>
      <c r="K183">
        <f t="shared" si="2"/>
        <v>64</v>
      </c>
    </row>
    <row r="184" spans="9:11">
      <c r="I184">
        <v>180</v>
      </c>
      <c r="J184">
        <v>178</v>
      </c>
      <c r="K184">
        <f t="shared" si="2"/>
        <v>64</v>
      </c>
    </row>
    <row r="185" spans="9:11">
      <c r="I185">
        <v>181</v>
      </c>
      <c r="J185">
        <v>178</v>
      </c>
      <c r="K185">
        <f t="shared" si="2"/>
        <v>64</v>
      </c>
    </row>
    <row r="186" spans="9:11">
      <c r="I186">
        <v>182</v>
      </c>
      <c r="J186">
        <v>178</v>
      </c>
      <c r="K186">
        <f t="shared" si="2"/>
        <v>64</v>
      </c>
    </row>
    <row r="187" spans="9:11">
      <c r="I187">
        <v>183</v>
      </c>
      <c r="J187">
        <v>178</v>
      </c>
      <c r="K187">
        <f t="shared" si="2"/>
        <v>64</v>
      </c>
    </row>
    <row r="188" spans="9:11">
      <c r="I188">
        <v>184</v>
      </c>
      <c r="J188">
        <v>178</v>
      </c>
      <c r="K188">
        <f t="shared" si="2"/>
        <v>64</v>
      </c>
    </row>
    <row r="189" spans="9:11">
      <c r="I189">
        <v>185</v>
      </c>
      <c r="J189">
        <v>178</v>
      </c>
      <c r="K189">
        <f t="shared" si="2"/>
        <v>64</v>
      </c>
    </row>
    <row r="190" spans="9:11">
      <c r="I190">
        <v>186</v>
      </c>
      <c r="J190">
        <v>178</v>
      </c>
      <c r="K190">
        <f t="shared" si="2"/>
        <v>64</v>
      </c>
    </row>
    <row r="191" spans="9:11">
      <c r="I191">
        <v>187</v>
      </c>
      <c r="J191">
        <v>178</v>
      </c>
      <c r="K191">
        <f t="shared" si="2"/>
        <v>64</v>
      </c>
    </row>
    <row r="192" spans="9:11">
      <c r="I192">
        <v>188</v>
      </c>
      <c r="J192">
        <v>179</v>
      </c>
      <c r="K192">
        <f t="shared" si="2"/>
        <v>81</v>
      </c>
    </row>
    <row r="193" spans="9:11">
      <c r="I193">
        <v>189</v>
      </c>
      <c r="J193">
        <v>179</v>
      </c>
      <c r="K193">
        <f t="shared" si="2"/>
        <v>81</v>
      </c>
    </row>
    <row r="194" spans="9:11">
      <c r="I194">
        <v>190</v>
      </c>
      <c r="J194">
        <v>179</v>
      </c>
      <c r="K194">
        <f t="shared" si="2"/>
        <v>81</v>
      </c>
    </row>
    <row r="195" spans="9:11">
      <c r="I195">
        <v>191</v>
      </c>
      <c r="J195">
        <v>179</v>
      </c>
      <c r="K195">
        <f t="shared" si="2"/>
        <v>81</v>
      </c>
    </row>
    <row r="196" spans="9:11">
      <c r="I196">
        <v>192</v>
      </c>
      <c r="J196">
        <v>180</v>
      </c>
      <c r="K196">
        <f t="shared" si="2"/>
        <v>100</v>
      </c>
    </row>
    <row r="197" spans="9:11">
      <c r="I197">
        <v>193</v>
      </c>
      <c r="J197">
        <v>181</v>
      </c>
      <c r="K197">
        <f t="shared" si="2"/>
        <v>121</v>
      </c>
    </row>
    <row r="198" spans="9:11">
      <c r="I198">
        <v>194</v>
      </c>
      <c r="J198">
        <v>182</v>
      </c>
      <c r="K198">
        <f t="shared" ref="K198:K204" si="3">(J198-170)^2</f>
        <v>144</v>
      </c>
    </row>
    <row r="199" spans="9:11">
      <c r="I199">
        <v>195</v>
      </c>
      <c r="J199">
        <v>182</v>
      </c>
      <c r="K199">
        <f t="shared" si="3"/>
        <v>144</v>
      </c>
    </row>
    <row r="200" spans="9:11">
      <c r="I200">
        <v>196</v>
      </c>
      <c r="J200">
        <v>182</v>
      </c>
      <c r="K200">
        <f t="shared" si="3"/>
        <v>144</v>
      </c>
    </row>
    <row r="201" spans="9:11">
      <c r="I201">
        <v>197</v>
      </c>
      <c r="J201">
        <v>184</v>
      </c>
      <c r="K201">
        <f t="shared" si="3"/>
        <v>196</v>
      </c>
    </row>
    <row r="202" spans="9:11">
      <c r="I202">
        <v>198</v>
      </c>
      <c r="J202">
        <v>184</v>
      </c>
      <c r="K202">
        <f t="shared" si="3"/>
        <v>196</v>
      </c>
    </row>
    <row r="203" spans="9:11">
      <c r="I203">
        <v>199</v>
      </c>
      <c r="J203">
        <v>187</v>
      </c>
      <c r="K203">
        <f t="shared" si="3"/>
        <v>289</v>
      </c>
    </row>
    <row r="204" spans="9:11">
      <c r="I204">
        <v>200</v>
      </c>
      <c r="J204">
        <v>188</v>
      </c>
      <c r="K204">
        <f t="shared" si="3"/>
        <v>324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FF24-B63E-45E9-AD86-99978163D6A9}">
  <dimension ref="A1:K37"/>
  <sheetViews>
    <sheetView topLeftCell="A8" zoomScale="82" workbookViewId="0">
      <selection activeCell="G38" sqref="G38"/>
    </sheetView>
  </sheetViews>
  <sheetFormatPr defaultRowHeight="14.45"/>
  <sheetData>
    <row r="1" spans="1:10">
      <c r="A1" s="21"/>
    </row>
    <row r="2" spans="1:10">
      <c r="A2" s="21"/>
    </row>
    <row r="3" spans="1:10">
      <c r="A3" s="21"/>
      <c r="B3" t="s">
        <v>57</v>
      </c>
    </row>
    <row r="4" spans="1:10">
      <c r="A4" s="21"/>
    </row>
    <row r="5" spans="1:10">
      <c r="A5" s="21"/>
      <c r="B5" t="s">
        <v>58</v>
      </c>
    </row>
    <row r="6" spans="1:10">
      <c r="A6" s="21"/>
    </row>
    <row r="7" spans="1:10">
      <c r="A7" s="21"/>
      <c r="B7" t="s">
        <v>59</v>
      </c>
    </row>
    <row r="8" spans="1:10">
      <c r="A8" s="21"/>
    </row>
    <row r="9" spans="1:10">
      <c r="A9" s="21"/>
      <c r="B9" t="s">
        <v>60</v>
      </c>
      <c r="G9" t="s">
        <v>48</v>
      </c>
      <c r="H9" t="s">
        <v>49</v>
      </c>
      <c r="I9" t="s">
        <v>50</v>
      </c>
      <c r="J9" t="s">
        <v>51</v>
      </c>
    </row>
    <row r="10" spans="1:10">
      <c r="A10" s="21"/>
      <c r="B10" s="21"/>
      <c r="C10" s="21"/>
      <c r="D10" s="21"/>
      <c r="E10" s="21"/>
      <c r="F10" t="s">
        <v>7</v>
      </c>
      <c r="G10">
        <v>170.02500000000001</v>
      </c>
      <c r="H10">
        <v>37.299374999999998</v>
      </c>
      <c r="I10">
        <v>37.486809045226124</v>
      </c>
      <c r="J10">
        <v>6.1226472252797803</v>
      </c>
    </row>
    <row r="11" spans="1:10" ht="15" thickBot="1"/>
    <row r="12" spans="1:10">
      <c r="B12" s="25" t="s">
        <v>11</v>
      </c>
      <c r="C12" s="40" t="s">
        <v>12</v>
      </c>
      <c r="D12" s="40" t="s">
        <v>61</v>
      </c>
      <c r="E12" s="40" t="s">
        <v>62</v>
      </c>
      <c r="F12" s="40" t="s">
        <v>63</v>
      </c>
      <c r="G12" s="26" t="s">
        <v>64</v>
      </c>
    </row>
    <row r="13" spans="1:10">
      <c r="B13" s="27">
        <v>156</v>
      </c>
      <c r="C13">
        <v>159</v>
      </c>
      <c r="D13">
        <v>6</v>
      </c>
      <c r="E13">
        <f>_xlfn.NORM.DIST(C13,170.025,6.12264722527978,TRUE)- _xlfn.NORM.DIST(B13,170.025,6.12264722527978,TRUE)</f>
        <v>2.4884658955689046E-2</v>
      </c>
      <c r="F13">
        <f>E13*200</f>
        <v>4.976931791137809</v>
      </c>
      <c r="G13" s="28">
        <f>(F13-D13)^2/F13</f>
        <v>0.21030397922033925</v>
      </c>
    </row>
    <row r="14" spans="1:10">
      <c r="B14" s="27">
        <v>159</v>
      </c>
      <c r="C14">
        <v>162</v>
      </c>
      <c r="D14">
        <v>13</v>
      </c>
      <c r="E14">
        <f>_xlfn.NORM.DIST(C14,170.025,6.12264722527978,TRUE)- _xlfn.NORM.DIST(B14,170.025,6.12264722527978,TRUE)</f>
        <v>5.9102548123563602E-2</v>
      </c>
      <c r="F14">
        <f t="shared" ref="F14:F24" si="0">E14*200</f>
        <v>11.82050962471272</v>
      </c>
      <c r="G14" s="28">
        <f t="shared" ref="G14:G24" si="1">(F14-D14)^2/F14</f>
        <v>0.11769353349087427</v>
      </c>
    </row>
    <row r="15" spans="1:10">
      <c r="B15" s="27">
        <v>162</v>
      </c>
      <c r="C15">
        <v>165</v>
      </c>
      <c r="D15">
        <v>21</v>
      </c>
      <c r="E15">
        <f>_xlfn.NORM.DIST(C15,170.025,6.12264722527978,TRUE)- _xlfn.NORM.DIST(B15,170.025,6.12264722527978,TRUE)</f>
        <v>0.11092362044048931</v>
      </c>
      <c r="F15">
        <f t="shared" si="0"/>
        <v>22.184724088097862</v>
      </c>
      <c r="G15" s="28">
        <f t="shared" si="1"/>
        <v>6.3267460949506679E-2</v>
      </c>
    </row>
    <row r="16" spans="1:10">
      <c r="B16" s="27">
        <v>165</v>
      </c>
      <c r="C16">
        <v>168</v>
      </c>
      <c r="D16">
        <v>38</v>
      </c>
      <c r="E16">
        <f>_xlfn.NORM.DIST(C16,170.025,6.12264722527978,TRUE)- _xlfn.NORM.DIST(B16,170.025,6.12264722527978,TRUE)</f>
        <v>0.16451879829463284</v>
      </c>
      <c r="F16">
        <f t="shared" si="0"/>
        <v>32.903759658926568</v>
      </c>
      <c r="G16" s="28">
        <f t="shared" si="1"/>
        <v>0.78932212863214002</v>
      </c>
    </row>
    <row r="17" spans="1:9">
      <c r="B17" s="27">
        <v>168</v>
      </c>
      <c r="C17">
        <v>171</v>
      </c>
      <c r="D17">
        <v>39</v>
      </c>
      <c r="E17">
        <f t="shared" ref="E17:E24" si="2">_xlfn.NORM.DIST(C17,170.025,6.12264722527978,TRUE)- _xlfn.NORM.DIST(B17,170.025,6.12264722527978,TRUE)</f>
        <v>0.19284130209237876</v>
      </c>
      <c r="F17">
        <f t="shared" si="0"/>
        <v>38.568260418475752</v>
      </c>
      <c r="G17" s="28">
        <f t="shared" si="1"/>
        <v>4.8329653511009771E-3</v>
      </c>
    </row>
    <row r="18" spans="1:9">
      <c r="B18" s="27">
        <v>171</v>
      </c>
      <c r="C18">
        <v>174</v>
      </c>
      <c r="D18">
        <v>31</v>
      </c>
      <c r="E18">
        <f t="shared" si="2"/>
        <v>0.17864279522714444</v>
      </c>
      <c r="F18">
        <f t="shared" si="0"/>
        <v>35.728559045428888</v>
      </c>
      <c r="G18" s="28">
        <f t="shared" si="1"/>
        <v>0.62580947128815145</v>
      </c>
    </row>
    <row r="19" spans="1:9">
      <c r="B19" s="27">
        <v>174</v>
      </c>
      <c r="C19">
        <v>177</v>
      </c>
      <c r="D19">
        <v>24</v>
      </c>
      <c r="E19">
        <f t="shared" si="2"/>
        <v>0.13078805306345997</v>
      </c>
      <c r="F19">
        <f t="shared" si="0"/>
        <v>26.157610612691997</v>
      </c>
      <c r="G19" s="28">
        <f t="shared" si="1"/>
        <v>0.17797051974396824</v>
      </c>
    </row>
    <row r="20" spans="1:9">
      <c r="B20" s="27">
        <v>177</v>
      </c>
      <c r="C20">
        <v>180</v>
      </c>
      <c r="D20">
        <v>19</v>
      </c>
      <c r="E20">
        <f t="shared" si="2"/>
        <v>7.5671504102690079E-2</v>
      </c>
      <c r="F20">
        <f t="shared" si="0"/>
        <v>15.134300820538016</v>
      </c>
      <c r="G20" s="28">
        <f t="shared" si="1"/>
        <v>0.98740142166421008</v>
      </c>
    </row>
    <row r="21" spans="1:9" ht="15" thickBot="1">
      <c r="B21" s="29">
        <v>180</v>
      </c>
      <c r="C21" s="41">
        <v>189</v>
      </c>
      <c r="D21" s="41">
        <v>9</v>
      </c>
      <c r="E21" s="41">
        <f>_xlfn.NORM.DIST(C21,170.025,6.12264722527978,TRUE)- _xlfn.NORM.DIST(B21,170.025,6.12264722527978,TRUE)</f>
        <v>5.0665250038009035E-2</v>
      </c>
      <c r="F21" s="41">
        <f>E21*200</f>
        <v>10.133050007601806</v>
      </c>
      <c r="G21" s="30">
        <f>(F21-D21)^2/F21</f>
        <v>0.12669456074561417</v>
      </c>
      <c r="H21" t="s">
        <v>65</v>
      </c>
    </row>
    <row r="22" spans="1:9">
      <c r="B22">
        <v>180</v>
      </c>
      <c r="C22">
        <v>183</v>
      </c>
      <c r="D22">
        <v>5</v>
      </c>
      <c r="E22">
        <f t="shared" si="2"/>
        <v>3.4598064252572835E-2</v>
      </c>
      <c r="F22">
        <f t="shared" si="0"/>
        <v>6.9196128505145671</v>
      </c>
      <c r="G22">
        <f t="shared" si="1"/>
        <v>0.53253174353340282</v>
      </c>
      <c r="H22" s="39"/>
    </row>
    <row r="23" spans="1:9">
      <c r="B23">
        <v>183</v>
      </c>
      <c r="C23">
        <v>186</v>
      </c>
      <c r="D23">
        <v>2</v>
      </c>
      <c r="E23">
        <f t="shared" si="2"/>
        <v>1.2499404111544932E-2</v>
      </c>
      <c r="F23">
        <f t="shared" si="0"/>
        <v>2.4998808223089863</v>
      </c>
      <c r="G23">
        <f t="shared" si="1"/>
        <v>9.9957099667458874E-2</v>
      </c>
      <c r="H23" s="39"/>
      <c r="I23" t="s">
        <v>66</v>
      </c>
    </row>
    <row r="24" spans="1:9">
      <c r="B24">
        <v>186</v>
      </c>
      <c r="C24">
        <v>189</v>
      </c>
      <c r="D24">
        <v>2</v>
      </c>
      <c r="E24">
        <f t="shared" si="2"/>
        <v>3.5677816738912682E-3</v>
      </c>
      <c r="F24">
        <f t="shared" si="0"/>
        <v>0.71355633477825364</v>
      </c>
      <c r="G24">
        <f t="shared" si="1"/>
        <v>2.3192805152566582</v>
      </c>
      <c r="H24" s="39"/>
    </row>
    <row r="25" spans="1:9">
      <c r="A25" s="37"/>
      <c r="B25" s="37"/>
      <c r="C25" s="37"/>
      <c r="D25" s="37"/>
      <c r="E25" s="37"/>
      <c r="F25" s="37"/>
      <c r="G25" s="37"/>
    </row>
    <row r="27" spans="1:9">
      <c r="D27" t="s">
        <v>67</v>
      </c>
      <c r="G27">
        <f xml:space="preserve"> SUM(G13:G21)</f>
        <v>3.1032960410859052</v>
      </c>
    </row>
    <row r="30" spans="1:9">
      <c r="G30" t="s">
        <v>68</v>
      </c>
    </row>
    <row r="31" spans="1:9">
      <c r="D31" t="s">
        <v>69</v>
      </c>
      <c r="G31">
        <f>11-2-1</f>
        <v>8</v>
      </c>
    </row>
    <row r="33" spans="4:11">
      <c r="D33" t="s">
        <v>70</v>
      </c>
      <c r="G33" t="b">
        <f>'пункт 8'!AA27=_xlfn.CHISQ.INV.RT(0.05,G31)</f>
        <v>0</v>
      </c>
    </row>
    <row r="37" spans="4:11">
      <c r="D37" s="48" t="s">
        <v>71</v>
      </c>
      <c r="E37" s="48"/>
      <c r="F37" s="48"/>
      <c r="G37" s="48"/>
      <c r="H37" s="48"/>
      <c r="I37" s="48"/>
      <c r="J37" s="48"/>
      <c r="K37" s="48"/>
    </row>
  </sheetData>
  <mergeCells count="1">
    <mergeCell ref="D37:K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9C50-54A5-4E1C-B29D-72CE468C80DF}">
  <dimension ref="A1:AC104"/>
  <sheetViews>
    <sheetView tabSelected="1" zoomScale="39" workbookViewId="0">
      <selection activeCell="V27" sqref="V27"/>
    </sheetView>
  </sheetViews>
  <sheetFormatPr defaultRowHeight="14.45"/>
  <cols>
    <col min="5" max="6" width="8.85546875"/>
    <col min="22" max="22" width="9.85546875" bestFit="1" customWidth="1"/>
  </cols>
  <sheetData>
    <row r="1" spans="1:25" ht="15.6">
      <c r="A1" s="44" t="s">
        <v>72</v>
      </c>
      <c r="B1" s="44"/>
      <c r="C1" s="44"/>
      <c r="D1" s="44"/>
      <c r="E1" s="44"/>
      <c r="F1" s="44"/>
      <c r="G1" s="44"/>
      <c r="H1" s="44"/>
      <c r="I1" s="44"/>
    </row>
    <row r="2" spans="1:25" ht="15.6">
      <c r="A2" s="44" t="s">
        <v>73</v>
      </c>
      <c r="B2" s="44"/>
      <c r="C2" s="44"/>
      <c r="D2" s="44"/>
      <c r="E2" s="44"/>
      <c r="F2" s="44"/>
      <c r="G2" s="44"/>
      <c r="H2" s="44"/>
      <c r="I2" s="44"/>
    </row>
    <row r="3" spans="1:25" ht="25.9">
      <c r="A3" s="44" t="s">
        <v>74</v>
      </c>
      <c r="B3" s="44"/>
      <c r="C3" s="44"/>
      <c r="D3" s="44"/>
      <c r="E3" s="44"/>
      <c r="F3" s="44"/>
      <c r="G3" s="44"/>
      <c r="H3" s="44"/>
      <c r="I3" s="44"/>
      <c r="O3" s="43" t="s">
        <v>75</v>
      </c>
    </row>
    <row r="4" spans="1:25">
      <c r="A4" s="8" t="s">
        <v>0</v>
      </c>
      <c r="B4" s="8" t="s">
        <v>1</v>
      </c>
      <c r="C4" s="8"/>
      <c r="D4" s="8"/>
      <c r="E4" s="8"/>
      <c r="F4" s="8"/>
      <c r="G4" s="8"/>
      <c r="H4" s="8"/>
      <c r="I4" s="8" t="s">
        <v>0</v>
      </c>
      <c r="J4" s="8" t="s">
        <v>1</v>
      </c>
      <c r="K4" s="13"/>
      <c r="L4" s="12"/>
      <c r="M4" t="s">
        <v>76</v>
      </c>
    </row>
    <row r="5" spans="1:25">
      <c r="A5">
        <v>1</v>
      </c>
      <c r="B5">
        <v>168</v>
      </c>
      <c r="I5">
        <v>101</v>
      </c>
      <c r="J5">
        <v>167</v>
      </c>
      <c r="K5" s="13"/>
      <c r="L5" s="12"/>
      <c r="M5" t="s">
        <v>77</v>
      </c>
    </row>
    <row r="6" spans="1:25">
      <c r="A6">
        <v>2</v>
      </c>
      <c r="B6">
        <v>177</v>
      </c>
      <c r="I6">
        <v>102</v>
      </c>
      <c r="J6">
        <v>174</v>
      </c>
      <c r="K6" s="13"/>
      <c r="L6" s="12"/>
    </row>
    <row r="7" spans="1:25">
      <c r="A7">
        <v>3</v>
      </c>
      <c r="B7">
        <v>175</v>
      </c>
      <c r="I7">
        <v>103</v>
      </c>
      <c r="J7">
        <v>175</v>
      </c>
      <c r="K7" s="13"/>
      <c r="L7" s="12"/>
      <c r="M7" t="s">
        <v>78</v>
      </c>
      <c r="N7">
        <f>_xlfn.T.TEST(B5:B104,J5:J104,2,3)</f>
        <v>0.41647374004378113</v>
      </c>
    </row>
    <row r="8" spans="1:25">
      <c r="A8">
        <v>4</v>
      </c>
      <c r="B8">
        <v>160</v>
      </c>
      <c r="I8">
        <v>104</v>
      </c>
      <c r="J8">
        <v>167</v>
      </c>
      <c r="K8" s="13"/>
      <c r="L8" s="12"/>
    </row>
    <row r="9" spans="1:25">
      <c r="A9">
        <v>5</v>
      </c>
      <c r="B9">
        <v>172</v>
      </c>
      <c r="I9">
        <v>105</v>
      </c>
      <c r="J9">
        <v>180</v>
      </c>
      <c r="K9" s="13"/>
      <c r="L9" s="12"/>
      <c r="M9" t="s">
        <v>79</v>
      </c>
    </row>
    <row r="10" spans="1:25">
      <c r="A10">
        <v>6</v>
      </c>
      <c r="B10">
        <v>171</v>
      </c>
      <c r="I10">
        <v>106</v>
      </c>
      <c r="J10">
        <v>166</v>
      </c>
      <c r="K10" s="13"/>
      <c r="L10" s="12"/>
      <c r="M10" s="13"/>
      <c r="N10" s="13"/>
      <c r="O10" s="13"/>
      <c r="P10" s="13"/>
      <c r="Q10" s="13"/>
    </row>
    <row r="11" spans="1:25">
      <c r="A11">
        <v>7</v>
      </c>
      <c r="B11">
        <v>159</v>
      </c>
      <c r="I11">
        <v>107</v>
      </c>
      <c r="J11">
        <v>176</v>
      </c>
      <c r="K11" s="13"/>
      <c r="L11" s="12"/>
      <c r="M11" s="13"/>
      <c r="N11" s="13"/>
      <c r="O11" s="13"/>
      <c r="P11" s="13"/>
      <c r="Q11" s="13"/>
    </row>
    <row r="12" spans="1:25">
      <c r="A12">
        <v>8</v>
      </c>
      <c r="B12">
        <v>165</v>
      </c>
      <c r="I12">
        <v>108</v>
      </c>
      <c r="J12">
        <v>174</v>
      </c>
      <c r="K12" s="13"/>
      <c r="L12" s="42"/>
    </row>
    <row r="13" spans="1:25" ht="16.149999999999999" thickBot="1">
      <c r="A13">
        <v>9</v>
      </c>
      <c r="B13">
        <v>173</v>
      </c>
      <c r="I13">
        <v>109</v>
      </c>
      <c r="J13">
        <v>169</v>
      </c>
      <c r="K13" s="13"/>
      <c r="L13" s="42"/>
      <c r="P13" s="45" t="s">
        <v>80</v>
      </c>
      <c r="Q13" s="45"/>
      <c r="R13" s="45"/>
      <c r="S13" s="45"/>
    </row>
    <row r="14" spans="1:25">
      <c r="A14">
        <v>10</v>
      </c>
      <c r="B14">
        <v>174</v>
      </c>
      <c r="I14">
        <v>110</v>
      </c>
      <c r="J14">
        <v>177</v>
      </c>
      <c r="K14" s="13"/>
      <c r="L14" s="25" t="s">
        <v>11</v>
      </c>
      <c r="M14" s="40" t="s">
        <v>12</v>
      </c>
      <c r="N14" s="26" t="s">
        <v>14</v>
      </c>
      <c r="Q14" s="25" t="s">
        <v>11</v>
      </c>
      <c r="R14" s="40" t="s">
        <v>12</v>
      </c>
      <c r="S14" s="26" t="s">
        <v>14</v>
      </c>
      <c r="T14" t="s">
        <v>33</v>
      </c>
      <c r="U14" t="s">
        <v>34</v>
      </c>
      <c r="V14" t="s">
        <v>35</v>
      </c>
      <c r="W14" s="40" t="s">
        <v>62</v>
      </c>
      <c r="X14" s="40" t="s">
        <v>63</v>
      </c>
      <c r="Y14" s="26" t="s">
        <v>64</v>
      </c>
    </row>
    <row r="15" spans="1:25">
      <c r="A15">
        <v>11</v>
      </c>
      <c r="B15">
        <v>161</v>
      </c>
      <c r="I15">
        <v>111</v>
      </c>
      <c r="J15">
        <v>167</v>
      </c>
      <c r="K15" s="13"/>
      <c r="L15" s="27">
        <v>156</v>
      </c>
      <c r="M15">
        <v>159</v>
      </c>
      <c r="N15" s="28">
        <f>COUNTIFS($B$5:$B$104, "&gt;="&amp;L15, $B$5:$B$104, "&lt;"&amp;M15)</f>
        <v>2</v>
      </c>
      <c r="Q15" s="27">
        <v>156</v>
      </c>
      <c r="R15">
        <v>162</v>
      </c>
      <c r="S15" s="28">
        <f>COUNTIFS($B$5:$B$104, "&gt;="&amp;Q15, $B$5:$B$104, "&lt;"&amp;R15)</f>
        <v>10</v>
      </c>
      <c r="T15">
        <f>(Q15+R15)/2</f>
        <v>159</v>
      </c>
      <c r="U15">
        <f>S15*T15</f>
        <v>1590</v>
      </c>
      <c r="V15">
        <f>S15*(T15-170.61)^2</f>
        <v>1347.9210000000032</v>
      </c>
      <c r="W15">
        <f>_xlfn.NORM.DIST(R15,170.61,6.77,TRUE)- _xlfn.NORM.DIST(Q15,170.61,6.77,TRUE)</f>
        <v>8.6262388134789869E-2</v>
      </c>
      <c r="X15">
        <f>W15*100</f>
        <v>8.6262388134789862</v>
      </c>
      <c r="Y15">
        <f>(S15-X15)^2/X15</f>
        <v>0.21877666946140373</v>
      </c>
    </row>
    <row r="16" spans="1:25">
      <c r="A16">
        <v>12</v>
      </c>
      <c r="B16">
        <v>165</v>
      </c>
      <c r="I16">
        <v>112</v>
      </c>
      <c r="J16">
        <v>170</v>
      </c>
      <c r="K16" s="13"/>
      <c r="L16" s="27">
        <v>159</v>
      </c>
      <c r="M16">
        <v>162</v>
      </c>
      <c r="N16" s="28">
        <f>COUNTIFS($B$5:$B$104, "&gt;="&amp;L16, $B$5:$B$104, "&lt;"&amp;M16)</f>
        <v>8</v>
      </c>
      <c r="O16" s="8" t="s">
        <v>81</v>
      </c>
      <c r="Q16" s="27">
        <v>162</v>
      </c>
      <c r="R16">
        <v>165</v>
      </c>
      <c r="S16" s="28">
        <f>COUNTIFS($B$5:$B$104, "&gt;="&amp;Q16, $B$5:$B$104, "&lt;"&amp;R16)</f>
        <v>10</v>
      </c>
      <c r="T16">
        <f t="shared" ref="T16:T21" si="0">(Q16+R16)/2</f>
        <v>163.5</v>
      </c>
      <c r="U16">
        <f t="shared" ref="U16:U21" si="1">S16*T16</f>
        <v>1635</v>
      </c>
      <c r="V16">
        <f t="shared" ref="V16:V21" si="2">S16*(T16-170.61)^2</f>
        <v>505.52100000000195</v>
      </c>
      <c r="W16">
        <f t="shared" ref="W16:W20" si="3">_xlfn.NORM.DIST(R16,170.61,6.77,TRUE)- _xlfn.NORM.DIST(Q16,170.61,6.77,TRUE)</f>
        <v>0.10192524010354846</v>
      </c>
      <c r="X16">
        <f t="shared" ref="X16:X21" si="4">W16*100</f>
        <v>10.192524010354846</v>
      </c>
      <c r="Y16">
        <f t="shared" ref="Y16:Y21" si="5">(S16-X16)^2/X16</f>
        <v>3.6365373802855153E-3</v>
      </c>
    </row>
    <row r="17" spans="1:29">
      <c r="A17">
        <v>13</v>
      </c>
      <c r="B17">
        <v>175</v>
      </c>
      <c r="I17">
        <v>113</v>
      </c>
      <c r="J17">
        <v>158</v>
      </c>
      <c r="K17" s="13"/>
      <c r="L17" s="27">
        <v>162</v>
      </c>
      <c r="M17">
        <v>165</v>
      </c>
      <c r="N17" s="28">
        <f>COUNTIFS($B$5:$B$104, "&gt;="&amp;L17, $B$5:$B$104, "&lt;"&amp;M17)</f>
        <v>10</v>
      </c>
      <c r="Q17" s="27">
        <v>165</v>
      </c>
      <c r="R17">
        <v>168</v>
      </c>
      <c r="S17" s="28">
        <f t="shared" ref="S17:S21" si="6">COUNTIFS($B$5:$B$104, "&gt;="&amp;Q17, $B$5:$B$104, "&lt;"&amp;R17)</f>
        <v>13</v>
      </c>
      <c r="T17">
        <f t="shared" si="0"/>
        <v>166.5</v>
      </c>
      <c r="U17">
        <f t="shared" si="1"/>
        <v>2164.5</v>
      </c>
      <c r="V17">
        <f t="shared" si="2"/>
        <v>219.59730000000147</v>
      </c>
      <c r="W17">
        <f t="shared" si="3"/>
        <v>0.14627488454136076</v>
      </c>
      <c r="X17">
        <f t="shared" si="4"/>
        <v>14.627488454136076</v>
      </c>
      <c r="Y17">
        <f t="shared" si="5"/>
        <v>0.1810781581985991</v>
      </c>
    </row>
    <row r="18" spans="1:29">
      <c r="A18">
        <v>14</v>
      </c>
      <c r="B18">
        <v>176</v>
      </c>
      <c r="I18">
        <v>114</v>
      </c>
      <c r="J18">
        <v>171</v>
      </c>
      <c r="K18" s="13"/>
      <c r="L18" s="27">
        <v>165</v>
      </c>
      <c r="M18">
        <v>168</v>
      </c>
      <c r="N18" s="28">
        <f t="shared" ref="N18:N25" si="7">COUNTIFS($B$5:$B$104, "&gt;="&amp;L18, $B$5:$B$104, "&lt;"&amp;M18)</f>
        <v>13</v>
      </c>
      <c r="Q18" s="27">
        <v>168</v>
      </c>
      <c r="R18">
        <v>171</v>
      </c>
      <c r="S18" s="28">
        <f t="shared" si="6"/>
        <v>22</v>
      </c>
      <c r="T18">
        <f t="shared" si="0"/>
        <v>169.5</v>
      </c>
      <c r="U18">
        <f t="shared" si="1"/>
        <v>3729</v>
      </c>
      <c r="V18">
        <f t="shared" si="2"/>
        <v>27.106200000000669</v>
      </c>
      <c r="W18">
        <f t="shared" si="3"/>
        <v>0.17304472256211945</v>
      </c>
      <c r="X18">
        <f t="shared" si="4"/>
        <v>17.304472256211945</v>
      </c>
      <c r="Y18">
        <f t="shared" si="5"/>
        <v>1.2741203814966724</v>
      </c>
    </row>
    <row r="19" spans="1:29">
      <c r="A19">
        <v>15</v>
      </c>
      <c r="B19">
        <v>170</v>
      </c>
      <c r="I19">
        <v>115</v>
      </c>
      <c r="J19">
        <v>176</v>
      </c>
      <c r="K19" s="13"/>
      <c r="L19" s="27">
        <v>168</v>
      </c>
      <c r="M19">
        <v>171</v>
      </c>
      <c r="N19" s="28">
        <f t="shared" si="7"/>
        <v>22</v>
      </c>
      <c r="Q19" s="27">
        <v>171</v>
      </c>
      <c r="R19">
        <v>174</v>
      </c>
      <c r="S19" s="28">
        <f t="shared" si="6"/>
        <v>20</v>
      </c>
      <c r="T19">
        <f t="shared" si="0"/>
        <v>172.5</v>
      </c>
      <c r="U19">
        <f t="shared" si="1"/>
        <v>3450</v>
      </c>
      <c r="V19">
        <f t="shared" si="2"/>
        <v>71.44199999999897</v>
      </c>
      <c r="W19">
        <f t="shared" si="3"/>
        <v>0.1687532329362611</v>
      </c>
      <c r="X19">
        <f t="shared" si="4"/>
        <v>16.87532329362611</v>
      </c>
      <c r="Y19">
        <f t="shared" si="5"/>
        <v>0.57857288713652921</v>
      </c>
    </row>
    <row r="20" spans="1:29">
      <c r="A20">
        <v>16</v>
      </c>
      <c r="B20">
        <v>184</v>
      </c>
      <c r="I20">
        <v>116</v>
      </c>
      <c r="J20">
        <v>172</v>
      </c>
      <c r="K20" s="13"/>
      <c r="L20" s="27">
        <v>171</v>
      </c>
      <c r="M20">
        <v>174</v>
      </c>
      <c r="N20" s="28">
        <f t="shared" si="7"/>
        <v>20</v>
      </c>
      <c r="Q20" s="27">
        <v>174</v>
      </c>
      <c r="R20">
        <v>177</v>
      </c>
      <c r="S20" s="28">
        <f t="shared" si="6"/>
        <v>11</v>
      </c>
      <c r="T20">
        <f t="shared" si="0"/>
        <v>175.5</v>
      </c>
      <c r="U20">
        <f t="shared" si="1"/>
        <v>1930.5</v>
      </c>
      <c r="V20">
        <f t="shared" si="2"/>
        <v>263.03309999999851</v>
      </c>
      <c r="W20">
        <f t="shared" si="3"/>
        <v>0.13565952977155993</v>
      </c>
      <c r="X20">
        <f t="shared" si="4"/>
        <v>13.565952977155993</v>
      </c>
      <c r="Y20">
        <f t="shared" si="5"/>
        <v>0.48534111035640759</v>
      </c>
    </row>
    <row r="21" spans="1:29" ht="15" thickBot="1">
      <c r="A21">
        <v>17</v>
      </c>
      <c r="B21">
        <v>171</v>
      </c>
      <c r="I21">
        <v>117</v>
      </c>
      <c r="J21">
        <v>165</v>
      </c>
      <c r="K21" s="13"/>
      <c r="L21" s="27">
        <v>174</v>
      </c>
      <c r="M21">
        <v>177</v>
      </c>
      <c r="N21" s="28">
        <f t="shared" si="7"/>
        <v>11</v>
      </c>
      <c r="Q21" s="29">
        <v>177</v>
      </c>
      <c r="R21" s="41">
        <v>189</v>
      </c>
      <c r="S21" s="30">
        <f t="shared" si="6"/>
        <v>14</v>
      </c>
      <c r="T21">
        <f t="shared" si="0"/>
        <v>183</v>
      </c>
      <c r="U21">
        <f t="shared" si="1"/>
        <v>2562</v>
      </c>
      <c r="V21">
        <f>S21*(T21-170.61)^2</f>
        <v>2149.1693999999952</v>
      </c>
      <c r="W21">
        <f>_xlfn.NORM.DIST(R21,170.61,6.77,TRUE)- _xlfn.NORM.DIST(Q21,170.61,6.77,TRUE)</f>
        <v>0.16931819060211306</v>
      </c>
      <c r="X21">
        <f t="shared" si="4"/>
        <v>16.931819060211307</v>
      </c>
      <c r="Y21">
        <f t="shared" si="5"/>
        <v>0.50765738585154951</v>
      </c>
    </row>
    <row r="22" spans="1:29">
      <c r="A22">
        <v>18</v>
      </c>
      <c r="B22">
        <v>172</v>
      </c>
      <c r="I22">
        <v>118</v>
      </c>
      <c r="J22">
        <v>178</v>
      </c>
      <c r="K22" s="13"/>
      <c r="L22" s="27">
        <v>177</v>
      </c>
      <c r="M22">
        <v>180</v>
      </c>
      <c r="N22" s="28">
        <f t="shared" si="7"/>
        <v>9</v>
      </c>
    </row>
    <row r="23" spans="1:29">
      <c r="A23">
        <v>19</v>
      </c>
      <c r="B23">
        <v>176</v>
      </c>
      <c r="I23">
        <v>119</v>
      </c>
      <c r="J23">
        <v>157</v>
      </c>
      <c r="K23" s="13"/>
      <c r="L23" s="27">
        <v>180</v>
      </c>
      <c r="M23">
        <v>183</v>
      </c>
      <c r="N23" s="28">
        <f t="shared" si="7"/>
        <v>1</v>
      </c>
    </row>
    <row r="24" spans="1:29">
      <c r="A24">
        <v>20</v>
      </c>
      <c r="B24">
        <v>159</v>
      </c>
      <c r="I24">
        <v>120</v>
      </c>
      <c r="J24">
        <v>169</v>
      </c>
      <c r="K24" s="13"/>
      <c r="L24" s="27">
        <v>183</v>
      </c>
      <c r="M24">
        <v>186</v>
      </c>
      <c r="N24" s="28">
        <f t="shared" si="7"/>
        <v>2</v>
      </c>
      <c r="Q24" t="s">
        <v>82</v>
      </c>
      <c r="R24" t="s">
        <v>83</v>
      </c>
      <c r="S24" t="s">
        <v>84</v>
      </c>
      <c r="U24" t="s">
        <v>67</v>
      </c>
      <c r="W24">
        <f>SUM(Y15:Y21)</f>
        <v>3.2491831298814469</v>
      </c>
      <c r="X24" t="s">
        <v>85</v>
      </c>
    </row>
    <row r="25" spans="1:29" ht="15" thickBot="1">
      <c r="A25">
        <v>21</v>
      </c>
      <c r="B25">
        <v>178</v>
      </c>
      <c r="I25">
        <v>121</v>
      </c>
      <c r="J25">
        <v>169</v>
      </c>
      <c r="K25" s="13"/>
      <c r="L25" s="29">
        <v>186</v>
      </c>
      <c r="M25" s="41">
        <v>189</v>
      </c>
      <c r="N25" s="30">
        <f t="shared" si="7"/>
        <v>2</v>
      </c>
      <c r="Q25">
        <f>SUM(U15:U21)/100</f>
        <v>170.61</v>
      </c>
      <c r="R25">
        <f>SUM(V15:V21)/100</f>
        <v>45.837899999999998</v>
      </c>
      <c r="S25">
        <f>SQRT(R25)</f>
        <v>6.7703692661478962</v>
      </c>
    </row>
    <row r="26" spans="1:29">
      <c r="A26">
        <v>22</v>
      </c>
      <c r="B26">
        <v>164</v>
      </c>
      <c r="I26">
        <v>122</v>
      </c>
      <c r="J26">
        <v>167</v>
      </c>
      <c r="K26" s="13"/>
      <c r="V26" s="39"/>
      <c r="W26" s="39"/>
      <c r="X26" s="39"/>
      <c r="Y26" s="39"/>
      <c r="Z26" s="39"/>
      <c r="AA26" s="39"/>
      <c r="AB26" s="39"/>
      <c r="AC26" s="39"/>
    </row>
    <row r="27" spans="1:29" ht="21">
      <c r="A27">
        <v>23</v>
      </c>
      <c r="B27">
        <v>173</v>
      </c>
      <c r="I27">
        <v>123</v>
      </c>
      <c r="J27">
        <v>177</v>
      </c>
      <c r="K27" s="13"/>
      <c r="L27" s="13"/>
      <c r="M27" s="13"/>
      <c r="N27" s="13"/>
      <c r="O27" s="13"/>
      <c r="P27" s="46" t="s">
        <v>86</v>
      </c>
      <c r="V27" s="39"/>
      <c r="W27" s="24" t="s">
        <v>87</v>
      </c>
      <c r="X27" s="24"/>
      <c r="Y27" s="24" t="s">
        <v>88</v>
      </c>
      <c r="Z27" s="24"/>
      <c r="AA27" s="24"/>
      <c r="AB27" s="24">
        <f>_xlfn.CHISQ.INV.RT(0.05,8)</f>
        <v>15.507313055865453</v>
      </c>
      <c r="AC27" s="39"/>
    </row>
    <row r="28" spans="1:29">
      <c r="A28">
        <v>24</v>
      </c>
      <c r="B28">
        <v>175</v>
      </c>
      <c r="I28">
        <v>124</v>
      </c>
      <c r="J28">
        <v>159</v>
      </c>
      <c r="K28" s="13"/>
      <c r="V28" s="39"/>
      <c r="W28" s="39"/>
      <c r="X28" s="39"/>
      <c r="Y28" s="39"/>
      <c r="Z28" s="39"/>
      <c r="AA28" s="39"/>
      <c r="AB28" s="39"/>
      <c r="AC28" s="39"/>
    </row>
    <row r="29" spans="1:29">
      <c r="A29">
        <v>25</v>
      </c>
      <c r="B29">
        <v>159</v>
      </c>
      <c r="I29">
        <v>125</v>
      </c>
      <c r="J29">
        <v>172</v>
      </c>
      <c r="K29" s="13"/>
    </row>
    <row r="30" spans="1:29" ht="15" thickBot="1">
      <c r="A30">
        <v>26</v>
      </c>
      <c r="B30">
        <v>169</v>
      </c>
      <c r="I30">
        <v>126</v>
      </c>
      <c r="J30">
        <v>167</v>
      </c>
      <c r="K30" s="13"/>
    </row>
    <row r="31" spans="1:29">
      <c r="A31">
        <v>27</v>
      </c>
      <c r="B31">
        <v>173</v>
      </c>
      <c r="I31">
        <v>127</v>
      </c>
      <c r="J31">
        <v>164</v>
      </c>
      <c r="K31" s="13"/>
      <c r="L31" s="25" t="s">
        <v>11</v>
      </c>
      <c r="M31" s="40" t="s">
        <v>12</v>
      </c>
      <c r="N31" s="26" t="s">
        <v>14</v>
      </c>
      <c r="Q31" s="25" t="s">
        <v>11</v>
      </c>
      <c r="R31" s="40" t="s">
        <v>12</v>
      </c>
      <c r="S31" s="26" t="s">
        <v>14</v>
      </c>
      <c r="T31" t="s">
        <v>33</v>
      </c>
      <c r="U31" t="s">
        <v>34</v>
      </c>
      <c r="V31" t="s">
        <v>35</v>
      </c>
      <c r="W31" s="40" t="s">
        <v>62</v>
      </c>
      <c r="X31" s="40" t="s">
        <v>63</v>
      </c>
      <c r="Y31" s="26" t="s">
        <v>64</v>
      </c>
    </row>
    <row r="32" spans="1:29">
      <c r="A32">
        <v>28</v>
      </c>
      <c r="B32">
        <v>173</v>
      </c>
      <c r="I32">
        <v>128</v>
      </c>
      <c r="J32">
        <v>174</v>
      </c>
      <c r="K32" s="13"/>
      <c r="L32" s="27">
        <v>156</v>
      </c>
      <c r="M32">
        <v>159</v>
      </c>
      <c r="N32" s="28">
        <f>COUNTIFS($J$5:$J$104, "&gt;="&amp;L32, $J$5:$J$104, "&lt;"&amp;M32)</f>
        <v>4</v>
      </c>
      <c r="Q32" s="27">
        <v>156</v>
      </c>
      <c r="R32">
        <v>162</v>
      </c>
      <c r="S32" s="28">
        <f>COUNTIFS($J$5:$J$104, "&gt;="&amp;Q32, $J$5:$J$104, "&lt;"&amp;R32)</f>
        <v>9</v>
      </c>
      <c r="T32">
        <f>(Q32+R32)/2</f>
        <v>159</v>
      </c>
      <c r="U32">
        <f>S32*T32</f>
        <v>1431</v>
      </c>
      <c r="V32">
        <f>S32*(T32-169.725)^2</f>
        <v>1035.2306249999988</v>
      </c>
      <c r="W32">
        <f>_xlfn.NORM.DIST(R32,169.725,6.0981,TRUE)- _xlfn.NORM.DIST(Q32,169.725,6.0981,TRUE)</f>
        <v>9.041330966830359E-2</v>
      </c>
      <c r="X32">
        <f>W32*100</f>
        <v>9.0413309668303583</v>
      </c>
      <c r="Y32">
        <f>(S32-X32)^2/X32</f>
        <v>1.8893775987176848E-4</v>
      </c>
    </row>
    <row r="33" spans="1:25">
      <c r="A33">
        <v>29</v>
      </c>
      <c r="B33">
        <v>161</v>
      </c>
      <c r="I33">
        <v>129</v>
      </c>
      <c r="J33">
        <v>176</v>
      </c>
      <c r="K33" s="13"/>
      <c r="L33" s="27">
        <v>159</v>
      </c>
      <c r="M33">
        <v>162</v>
      </c>
      <c r="N33" s="28">
        <f t="shared" ref="N33:N42" si="8">COUNTIFS($J$5:$J$104, "&gt;="&amp;L33, $J$5:$J$104, "&lt;"&amp;M33)</f>
        <v>5</v>
      </c>
      <c r="Q33" s="27">
        <v>162</v>
      </c>
      <c r="R33">
        <v>165</v>
      </c>
      <c r="S33" s="28">
        <f t="shared" ref="S33:S38" si="9">COUNTIFS($J$5:$J$104, "&gt;="&amp;Q33, $J$5:$J$104, "&lt;"&amp;R33)</f>
        <v>11</v>
      </c>
      <c r="T33">
        <f t="shared" ref="T33:T38" si="10">(Q33+R33)/2</f>
        <v>163.5</v>
      </c>
      <c r="U33">
        <f t="shared" ref="U33:U38" si="11">S33*T33</f>
        <v>1798.5</v>
      </c>
      <c r="V33">
        <f t="shared" ref="V33:V38" si="12">S33*(T33-169.725)^2</f>
        <v>426.25687499999924</v>
      </c>
      <c r="W33">
        <f t="shared" ref="W33:W35" si="13">_xlfn.NORM.DIST(R33,169.725,6.0981,TRUE)- _xlfn.NORM.DIST(Q33,169.725,6.0981,TRUE)</f>
        <v>0.11660406599140351</v>
      </c>
      <c r="X33">
        <f t="shared" ref="X33:X38" si="14">W33*100</f>
        <v>11.660406599140352</v>
      </c>
      <c r="Y33">
        <f t="shared" ref="Y33:Y38" si="15">(S33-X33)^2/X33</f>
        <v>3.7403230537456443E-2</v>
      </c>
    </row>
    <row r="34" spans="1:25">
      <c r="A34">
        <v>30</v>
      </c>
      <c r="B34">
        <v>168</v>
      </c>
      <c r="I34">
        <v>130</v>
      </c>
      <c r="J34">
        <v>159</v>
      </c>
      <c r="K34" s="13"/>
      <c r="L34" s="27">
        <v>162</v>
      </c>
      <c r="M34">
        <v>165</v>
      </c>
      <c r="N34" s="28">
        <f t="shared" si="8"/>
        <v>11</v>
      </c>
      <c r="Q34" s="27">
        <v>165</v>
      </c>
      <c r="R34">
        <v>168</v>
      </c>
      <c r="S34" s="28">
        <f t="shared" si="9"/>
        <v>25</v>
      </c>
      <c r="T34">
        <f t="shared" si="10"/>
        <v>166.5</v>
      </c>
      <c r="U34">
        <f t="shared" si="11"/>
        <v>4162.5</v>
      </c>
      <c r="V34">
        <f t="shared" si="12"/>
        <v>260.01562499999909</v>
      </c>
      <c r="W34">
        <f t="shared" si="13"/>
        <v>0.16941671686221477</v>
      </c>
      <c r="X34">
        <f t="shared" si="14"/>
        <v>16.941671686221476</v>
      </c>
      <c r="Y34">
        <f t="shared" si="15"/>
        <v>3.8329544106002889</v>
      </c>
    </row>
    <row r="35" spans="1:25">
      <c r="A35">
        <v>31</v>
      </c>
      <c r="B35">
        <v>168</v>
      </c>
      <c r="I35">
        <v>131</v>
      </c>
      <c r="J35">
        <v>169</v>
      </c>
      <c r="K35" s="13"/>
      <c r="L35" s="27">
        <v>165</v>
      </c>
      <c r="M35">
        <v>168</v>
      </c>
      <c r="N35" s="28">
        <f t="shared" si="8"/>
        <v>25</v>
      </c>
      <c r="O35" s="8" t="s">
        <v>89</v>
      </c>
      <c r="Q35" s="27">
        <v>168</v>
      </c>
      <c r="R35">
        <v>171</v>
      </c>
      <c r="S35" s="28">
        <f t="shared" si="9"/>
        <v>17</v>
      </c>
      <c r="T35">
        <f t="shared" si="10"/>
        <v>169.5</v>
      </c>
      <c r="U35">
        <f t="shared" si="11"/>
        <v>2881.5</v>
      </c>
      <c r="V35">
        <f t="shared" si="12"/>
        <v>0.86062499999995656</v>
      </c>
      <c r="W35">
        <f t="shared" si="13"/>
        <v>0.19417136649352856</v>
      </c>
      <c r="X35">
        <f t="shared" si="14"/>
        <v>19.417136649352855</v>
      </c>
      <c r="Y35">
        <f t="shared" si="15"/>
        <v>0.30089655787839714</v>
      </c>
    </row>
    <row r="36" spans="1:25">
      <c r="A36">
        <v>32</v>
      </c>
      <c r="B36">
        <v>164</v>
      </c>
      <c r="I36">
        <v>132</v>
      </c>
      <c r="J36">
        <v>167</v>
      </c>
      <c r="K36" s="13"/>
      <c r="L36" s="27">
        <v>168</v>
      </c>
      <c r="M36">
        <v>171</v>
      </c>
      <c r="N36" s="28">
        <f t="shared" si="8"/>
        <v>17</v>
      </c>
      <c r="Q36" s="27">
        <v>171</v>
      </c>
      <c r="R36">
        <v>174</v>
      </c>
      <c r="S36" s="28">
        <f t="shared" si="9"/>
        <v>11</v>
      </c>
      <c r="T36">
        <f t="shared" si="10"/>
        <v>172.5</v>
      </c>
      <c r="U36">
        <f t="shared" si="11"/>
        <v>1897.5</v>
      </c>
      <c r="V36">
        <f t="shared" si="12"/>
        <v>84.706875000000352</v>
      </c>
      <c r="W36">
        <f>_xlfn.NORM.DIST(R36,169.725,6.0981,TRUE)- _xlfn.NORM.DIST(Q36,169.725,6.0981,TRUE)</f>
        <v>0.17555265988000712</v>
      </c>
      <c r="X36">
        <f t="shared" si="14"/>
        <v>17.555265988000713</v>
      </c>
      <c r="Y36">
        <f t="shared" si="15"/>
        <v>2.4477847389387679</v>
      </c>
    </row>
    <row r="37" spans="1:25">
      <c r="A37">
        <v>33</v>
      </c>
      <c r="B37">
        <v>168</v>
      </c>
      <c r="I37">
        <v>133</v>
      </c>
      <c r="J37">
        <v>157</v>
      </c>
      <c r="K37" s="13"/>
      <c r="L37" s="27">
        <v>171</v>
      </c>
      <c r="M37">
        <v>174</v>
      </c>
      <c r="N37" s="28">
        <f t="shared" si="8"/>
        <v>11</v>
      </c>
      <c r="Q37" s="27">
        <v>174</v>
      </c>
      <c r="R37">
        <v>177</v>
      </c>
      <c r="S37" s="28">
        <f t="shared" si="9"/>
        <v>13</v>
      </c>
      <c r="T37">
        <f t="shared" si="10"/>
        <v>175.5</v>
      </c>
      <c r="U37">
        <f t="shared" si="11"/>
        <v>2281.5</v>
      </c>
      <c r="V37">
        <f t="shared" si="12"/>
        <v>433.55812500000081</v>
      </c>
      <c r="W37">
        <f>_xlfn.NORM.DIST(R37,169.725,6.0981,TRUE)- _xlfn.NORM.DIST(Q37,169.725,6.0981,TRUE)</f>
        <v>0.12520388576959351</v>
      </c>
      <c r="X37">
        <f t="shared" si="14"/>
        <v>12.520388576959352</v>
      </c>
      <c r="Y37">
        <f t="shared" si="15"/>
        <v>1.8372202723355005E-2</v>
      </c>
    </row>
    <row r="38" spans="1:25" ht="15" thickBot="1">
      <c r="A38">
        <v>34</v>
      </c>
      <c r="B38">
        <v>181</v>
      </c>
      <c r="I38">
        <v>134</v>
      </c>
      <c r="J38">
        <v>175</v>
      </c>
      <c r="K38" s="13"/>
      <c r="L38" s="27">
        <v>174</v>
      </c>
      <c r="M38">
        <v>177</v>
      </c>
      <c r="N38" s="28">
        <f t="shared" si="8"/>
        <v>13</v>
      </c>
      <c r="Q38" s="29">
        <v>177</v>
      </c>
      <c r="R38" s="41">
        <v>183</v>
      </c>
      <c r="S38" s="30">
        <f t="shared" si="9"/>
        <v>14</v>
      </c>
      <c r="T38">
        <f t="shared" si="10"/>
        <v>180</v>
      </c>
      <c r="U38">
        <f t="shared" si="11"/>
        <v>2520</v>
      </c>
      <c r="V38">
        <f t="shared" si="12"/>
        <v>1478.0587500000015</v>
      </c>
      <c r="W38">
        <f>_xlfn.NORM.DIST(R38,169.725,6.0981,TRUE)- _xlfn.NORM.DIST(Q38,169.725,6.0981,TRUE)</f>
        <v>0.10169202326580118</v>
      </c>
      <c r="X38">
        <f t="shared" si="14"/>
        <v>10.169202326580118</v>
      </c>
      <c r="Y38">
        <f t="shared" si="15"/>
        <v>1.4430837683622288</v>
      </c>
    </row>
    <row r="39" spans="1:25">
      <c r="A39">
        <v>35</v>
      </c>
      <c r="B39">
        <v>170</v>
      </c>
      <c r="I39">
        <v>135</v>
      </c>
      <c r="J39">
        <v>165</v>
      </c>
      <c r="K39" s="13"/>
      <c r="L39" s="27">
        <v>177</v>
      </c>
      <c r="M39">
        <v>180</v>
      </c>
      <c r="N39" s="28">
        <f t="shared" si="8"/>
        <v>10</v>
      </c>
    </row>
    <row r="40" spans="1:25">
      <c r="A40">
        <v>36</v>
      </c>
      <c r="B40">
        <v>184</v>
      </c>
      <c r="I40">
        <v>136</v>
      </c>
      <c r="J40">
        <v>168</v>
      </c>
      <c r="K40" s="13"/>
      <c r="L40" s="27">
        <v>180</v>
      </c>
      <c r="M40">
        <v>183</v>
      </c>
      <c r="N40" s="28">
        <f t="shared" si="8"/>
        <v>4</v>
      </c>
    </row>
    <row r="41" spans="1:25">
      <c r="A41">
        <v>37</v>
      </c>
      <c r="B41">
        <v>169</v>
      </c>
      <c r="I41">
        <v>137</v>
      </c>
      <c r="J41">
        <v>172</v>
      </c>
      <c r="K41" s="13"/>
      <c r="L41" s="27">
        <v>183</v>
      </c>
      <c r="M41">
        <v>186</v>
      </c>
      <c r="N41" s="28">
        <f t="shared" si="8"/>
        <v>0</v>
      </c>
      <c r="Q41" t="s">
        <v>90</v>
      </c>
      <c r="R41" t="s">
        <v>83</v>
      </c>
      <c r="S41" t="s">
        <v>84</v>
      </c>
      <c r="U41" t="s">
        <v>67</v>
      </c>
      <c r="W41">
        <f>SUM(Y32:Y38)</f>
        <v>8.0806838468003672</v>
      </c>
      <c r="X41" t="s">
        <v>85</v>
      </c>
    </row>
    <row r="42" spans="1:25" ht="15" thickBot="1">
      <c r="A42">
        <v>38</v>
      </c>
      <c r="B42">
        <v>170</v>
      </c>
      <c r="I42">
        <v>138</v>
      </c>
      <c r="J42">
        <v>173</v>
      </c>
      <c r="K42" s="13"/>
      <c r="L42" s="29">
        <v>186</v>
      </c>
      <c r="M42" s="41">
        <v>189</v>
      </c>
      <c r="N42" s="30">
        <f t="shared" si="8"/>
        <v>0</v>
      </c>
      <c r="Q42">
        <f>SUM(U32:U38)/100</f>
        <v>169.72499999999999</v>
      </c>
      <c r="R42">
        <f>SUM(V32:V38)/100</f>
        <v>37.186874999999993</v>
      </c>
      <c r="S42">
        <f>SQRT(R42)</f>
        <v>6.098104213606061</v>
      </c>
    </row>
    <row r="43" spans="1:25">
      <c r="A43">
        <v>39</v>
      </c>
      <c r="B43">
        <v>176</v>
      </c>
      <c r="I43">
        <v>139</v>
      </c>
      <c r="J43">
        <v>167</v>
      </c>
    </row>
    <row r="44" spans="1:25">
      <c r="A44">
        <v>40</v>
      </c>
      <c r="B44">
        <v>169</v>
      </c>
      <c r="I44">
        <v>140</v>
      </c>
      <c r="J44">
        <v>163</v>
      </c>
    </row>
    <row r="45" spans="1:25">
      <c r="A45">
        <v>41</v>
      </c>
      <c r="B45">
        <v>170</v>
      </c>
      <c r="I45">
        <v>141</v>
      </c>
      <c r="J45">
        <v>166</v>
      </c>
    </row>
    <row r="46" spans="1:25" ht="23.45">
      <c r="A46">
        <v>42</v>
      </c>
      <c r="B46">
        <v>171</v>
      </c>
      <c r="I46">
        <v>142</v>
      </c>
      <c r="J46">
        <v>168</v>
      </c>
      <c r="L46" s="47"/>
      <c r="M46" s="47" t="s">
        <v>91</v>
      </c>
      <c r="N46" s="47"/>
      <c r="O46" s="47"/>
      <c r="P46" s="47"/>
      <c r="Q46" s="47"/>
      <c r="R46" s="47"/>
      <c r="S46" s="47"/>
      <c r="T46" s="47"/>
      <c r="U46" s="47"/>
      <c r="V46" s="47"/>
    </row>
    <row r="47" spans="1:25">
      <c r="A47">
        <v>43</v>
      </c>
      <c r="B47">
        <v>168</v>
      </c>
      <c r="I47">
        <v>143</v>
      </c>
      <c r="J47">
        <v>169</v>
      </c>
    </row>
    <row r="48" spans="1:25">
      <c r="A48">
        <v>44</v>
      </c>
      <c r="B48">
        <v>161</v>
      </c>
      <c r="I48">
        <v>144</v>
      </c>
      <c r="J48">
        <v>177</v>
      </c>
    </row>
    <row r="49" spans="1:10">
      <c r="A49">
        <v>45</v>
      </c>
      <c r="B49">
        <v>165</v>
      </c>
      <c r="I49">
        <v>145</v>
      </c>
      <c r="J49">
        <v>170</v>
      </c>
    </row>
    <row r="50" spans="1:10">
      <c r="A50">
        <v>46</v>
      </c>
      <c r="B50">
        <v>168</v>
      </c>
      <c r="I50">
        <v>146</v>
      </c>
      <c r="J50">
        <v>170</v>
      </c>
    </row>
    <row r="51" spans="1:10">
      <c r="A51">
        <v>47</v>
      </c>
      <c r="B51">
        <v>175</v>
      </c>
      <c r="I51">
        <v>147</v>
      </c>
      <c r="J51">
        <v>176</v>
      </c>
    </row>
    <row r="52" spans="1:10">
      <c r="A52">
        <v>48</v>
      </c>
      <c r="B52">
        <v>174</v>
      </c>
      <c r="I52">
        <v>148</v>
      </c>
      <c r="J52">
        <v>165</v>
      </c>
    </row>
    <row r="53" spans="1:10">
      <c r="A53">
        <v>49</v>
      </c>
      <c r="B53">
        <v>188</v>
      </c>
      <c r="I53">
        <v>149</v>
      </c>
      <c r="J53">
        <v>182</v>
      </c>
    </row>
    <row r="54" spans="1:10">
      <c r="A54">
        <v>50</v>
      </c>
      <c r="B54">
        <v>166</v>
      </c>
      <c r="I54">
        <v>150</v>
      </c>
      <c r="J54">
        <v>173</v>
      </c>
    </row>
    <row r="55" spans="1:10">
      <c r="A55">
        <v>51</v>
      </c>
      <c r="B55">
        <v>178</v>
      </c>
      <c r="I55">
        <v>151</v>
      </c>
      <c r="J55">
        <v>170</v>
      </c>
    </row>
    <row r="56" spans="1:10">
      <c r="A56">
        <v>52</v>
      </c>
      <c r="B56">
        <v>163</v>
      </c>
      <c r="I56">
        <v>152</v>
      </c>
      <c r="J56">
        <v>174</v>
      </c>
    </row>
    <row r="57" spans="1:10">
      <c r="A57">
        <v>53</v>
      </c>
      <c r="B57">
        <v>170</v>
      </c>
      <c r="I57">
        <v>153</v>
      </c>
      <c r="J57">
        <v>178</v>
      </c>
    </row>
    <row r="58" spans="1:10">
      <c r="A58">
        <v>54</v>
      </c>
      <c r="B58">
        <v>164</v>
      </c>
      <c r="I58">
        <v>154</v>
      </c>
      <c r="J58">
        <v>178</v>
      </c>
    </row>
    <row r="59" spans="1:10">
      <c r="A59">
        <v>55</v>
      </c>
      <c r="B59">
        <v>164</v>
      </c>
      <c r="I59">
        <v>155</v>
      </c>
      <c r="J59">
        <v>161</v>
      </c>
    </row>
    <row r="60" spans="1:10">
      <c r="A60">
        <v>56</v>
      </c>
      <c r="B60">
        <v>168</v>
      </c>
      <c r="I60">
        <v>156</v>
      </c>
      <c r="J60">
        <v>173</v>
      </c>
    </row>
    <row r="61" spans="1:10">
      <c r="A61">
        <v>57</v>
      </c>
      <c r="B61">
        <v>167</v>
      </c>
      <c r="I61">
        <v>157</v>
      </c>
      <c r="J61">
        <v>164</v>
      </c>
    </row>
    <row r="62" spans="1:10">
      <c r="A62">
        <v>58</v>
      </c>
      <c r="B62">
        <v>166</v>
      </c>
      <c r="I62">
        <v>158</v>
      </c>
      <c r="J62">
        <v>176</v>
      </c>
    </row>
    <row r="63" spans="1:10">
      <c r="A63">
        <v>59</v>
      </c>
      <c r="B63">
        <v>162</v>
      </c>
      <c r="I63">
        <v>159</v>
      </c>
      <c r="J63">
        <v>165</v>
      </c>
    </row>
    <row r="64" spans="1:10">
      <c r="A64">
        <v>60</v>
      </c>
      <c r="B64">
        <v>171</v>
      </c>
      <c r="I64">
        <v>160</v>
      </c>
      <c r="J64">
        <v>174</v>
      </c>
    </row>
    <row r="65" spans="1:10">
      <c r="A65">
        <v>61</v>
      </c>
      <c r="B65">
        <v>168</v>
      </c>
      <c r="I65">
        <v>161</v>
      </c>
      <c r="J65">
        <v>164</v>
      </c>
    </row>
    <row r="66" spans="1:10">
      <c r="A66">
        <v>62</v>
      </c>
      <c r="B66">
        <v>173</v>
      </c>
      <c r="I66">
        <v>162</v>
      </c>
      <c r="J66">
        <v>169</v>
      </c>
    </row>
    <row r="67" spans="1:10">
      <c r="A67">
        <v>63</v>
      </c>
      <c r="B67">
        <v>167</v>
      </c>
      <c r="I67">
        <v>163</v>
      </c>
      <c r="J67">
        <v>164</v>
      </c>
    </row>
    <row r="68" spans="1:10">
      <c r="A68">
        <v>64</v>
      </c>
      <c r="B68">
        <v>170</v>
      </c>
      <c r="I68">
        <v>164</v>
      </c>
      <c r="J68">
        <v>178</v>
      </c>
    </row>
    <row r="69" spans="1:10">
      <c r="A69">
        <v>65</v>
      </c>
      <c r="B69">
        <v>171</v>
      </c>
      <c r="I69">
        <v>165</v>
      </c>
      <c r="J69">
        <v>156</v>
      </c>
    </row>
    <row r="70" spans="1:10">
      <c r="A70">
        <v>66</v>
      </c>
      <c r="B70">
        <v>173</v>
      </c>
      <c r="I70">
        <v>166</v>
      </c>
      <c r="J70">
        <v>165</v>
      </c>
    </row>
    <row r="71" spans="1:10">
      <c r="A71">
        <v>67</v>
      </c>
      <c r="B71">
        <v>187</v>
      </c>
      <c r="I71">
        <v>167</v>
      </c>
      <c r="J71">
        <v>162</v>
      </c>
    </row>
    <row r="72" spans="1:10">
      <c r="A72">
        <v>68</v>
      </c>
      <c r="B72">
        <v>166</v>
      </c>
      <c r="I72">
        <v>168</v>
      </c>
      <c r="J72">
        <v>167</v>
      </c>
    </row>
    <row r="73" spans="1:10">
      <c r="A73">
        <v>69</v>
      </c>
      <c r="B73">
        <v>170</v>
      </c>
      <c r="I73">
        <v>169</v>
      </c>
      <c r="J73">
        <v>165</v>
      </c>
    </row>
    <row r="74" spans="1:10">
      <c r="A74">
        <v>70</v>
      </c>
      <c r="B74">
        <v>178</v>
      </c>
      <c r="I74">
        <v>170</v>
      </c>
      <c r="J74">
        <v>177</v>
      </c>
    </row>
    <row r="75" spans="1:10">
      <c r="A75">
        <v>71</v>
      </c>
      <c r="B75">
        <v>173</v>
      </c>
      <c r="I75">
        <v>171</v>
      </c>
      <c r="J75">
        <v>161</v>
      </c>
    </row>
    <row r="76" spans="1:10">
      <c r="A76">
        <v>72</v>
      </c>
      <c r="B76">
        <v>179</v>
      </c>
      <c r="I76">
        <v>172</v>
      </c>
      <c r="J76">
        <v>163</v>
      </c>
    </row>
    <row r="77" spans="1:10">
      <c r="A77">
        <v>73</v>
      </c>
      <c r="B77">
        <v>171</v>
      </c>
      <c r="I77">
        <v>173</v>
      </c>
      <c r="J77">
        <v>166</v>
      </c>
    </row>
    <row r="78" spans="1:10">
      <c r="A78">
        <v>74</v>
      </c>
      <c r="B78">
        <v>174</v>
      </c>
      <c r="I78">
        <v>174</v>
      </c>
      <c r="J78">
        <v>182</v>
      </c>
    </row>
    <row r="79" spans="1:10">
      <c r="A79">
        <v>75</v>
      </c>
      <c r="B79">
        <v>164</v>
      </c>
      <c r="I79">
        <v>175</v>
      </c>
      <c r="J79">
        <v>167</v>
      </c>
    </row>
    <row r="80" spans="1:10">
      <c r="A80">
        <v>76</v>
      </c>
      <c r="B80">
        <v>173</v>
      </c>
      <c r="I80">
        <v>176</v>
      </c>
      <c r="J80">
        <v>167</v>
      </c>
    </row>
    <row r="81" spans="1:10">
      <c r="A81">
        <v>77</v>
      </c>
      <c r="B81">
        <v>168</v>
      </c>
      <c r="I81">
        <v>177</v>
      </c>
      <c r="J81">
        <v>171</v>
      </c>
    </row>
    <row r="82" spans="1:10">
      <c r="A82">
        <v>78</v>
      </c>
      <c r="B82">
        <v>166</v>
      </c>
      <c r="I82">
        <v>178</v>
      </c>
      <c r="J82">
        <v>182</v>
      </c>
    </row>
    <row r="83" spans="1:10">
      <c r="A83">
        <v>79</v>
      </c>
      <c r="B83">
        <v>177</v>
      </c>
      <c r="I83">
        <v>179</v>
      </c>
      <c r="J83">
        <v>169</v>
      </c>
    </row>
    <row r="84" spans="1:10">
      <c r="A84">
        <v>80</v>
      </c>
      <c r="B84">
        <v>170</v>
      </c>
      <c r="I84">
        <v>180</v>
      </c>
      <c r="J84">
        <v>172</v>
      </c>
    </row>
    <row r="85" spans="1:10">
      <c r="A85">
        <v>81</v>
      </c>
      <c r="B85">
        <v>167</v>
      </c>
      <c r="I85">
        <v>181</v>
      </c>
      <c r="J85">
        <v>179</v>
      </c>
    </row>
    <row r="86" spans="1:10">
      <c r="A86">
        <v>82</v>
      </c>
      <c r="B86">
        <v>174</v>
      </c>
      <c r="I86">
        <v>182</v>
      </c>
      <c r="J86">
        <v>179</v>
      </c>
    </row>
    <row r="87" spans="1:10">
      <c r="A87">
        <v>83</v>
      </c>
      <c r="B87">
        <v>164</v>
      </c>
      <c r="I87">
        <v>183</v>
      </c>
      <c r="J87">
        <v>173</v>
      </c>
    </row>
    <row r="88" spans="1:10">
      <c r="A88">
        <v>84</v>
      </c>
      <c r="B88">
        <v>164</v>
      </c>
      <c r="I88">
        <v>184</v>
      </c>
      <c r="J88">
        <v>169</v>
      </c>
    </row>
    <row r="89" spans="1:10">
      <c r="A89">
        <v>85</v>
      </c>
      <c r="B89">
        <v>178</v>
      </c>
      <c r="I89">
        <v>185</v>
      </c>
      <c r="J89">
        <v>161</v>
      </c>
    </row>
    <row r="90" spans="1:10">
      <c r="A90">
        <v>86</v>
      </c>
      <c r="B90">
        <v>173</v>
      </c>
      <c r="I90">
        <v>186</v>
      </c>
      <c r="J90">
        <v>165</v>
      </c>
    </row>
    <row r="91" spans="1:10">
      <c r="A91">
        <v>87</v>
      </c>
      <c r="B91">
        <v>179</v>
      </c>
      <c r="I91">
        <v>187</v>
      </c>
      <c r="J91">
        <v>165</v>
      </c>
    </row>
    <row r="92" spans="1:10">
      <c r="A92">
        <v>88</v>
      </c>
      <c r="B92">
        <v>165</v>
      </c>
      <c r="I92">
        <v>188</v>
      </c>
      <c r="J92">
        <v>162</v>
      </c>
    </row>
    <row r="93" spans="1:10">
      <c r="A93">
        <v>89</v>
      </c>
      <c r="B93">
        <v>171</v>
      </c>
      <c r="I93">
        <v>189</v>
      </c>
      <c r="J93">
        <v>167</v>
      </c>
    </row>
    <row r="94" spans="1:10">
      <c r="A94">
        <v>90</v>
      </c>
      <c r="B94">
        <v>171</v>
      </c>
      <c r="I94">
        <v>190</v>
      </c>
      <c r="J94">
        <v>168</v>
      </c>
    </row>
    <row r="95" spans="1:10">
      <c r="A95">
        <v>91</v>
      </c>
      <c r="B95">
        <v>170</v>
      </c>
      <c r="I95">
        <v>191</v>
      </c>
      <c r="J95">
        <v>170</v>
      </c>
    </row>
    <row r="96" spans="1:10">
      <c r="A96">
        <v>92</v>
      </c>
      <c r="B96">
        <v>170</v>
      </c>
      <c r="I96">
        <v>192</v>
      </c>
      <c r="J96">
        <v>162</v>
      </c>
    </row>
    <row r="97" spans="1:10">
      <c r="A97">
        <v>93</v>
      </c>
      <c r="B97">
        <v>165</v>
      </c>
      <c r="I97">
        <v>193</v>
      </c>
      <c r="J97">
        <v>168</v>
      </c>
    </row>
    <row r="98" spans="1:10">
      <c r="A98">
        <v>94</v>
      </c>
      <c r="B98">
        <v>156</v>
      </c>
      <c r="I98">
        <v>194</v>
      </c>
      <c r="J98">
        <v>163</v>
      </c>
    </row>
    <row r="99" spans="1:10">
      <c r="A99">
        <v>95</v>
      </c>
      <c r="B99">
        <v>164</v>
      </c>
      <c r="I99">
        <v>195</v>
      </c>
      <c r="J99">
        <v>175</v>
      </c>
    </row>
    <row r="100" spans="1:10">
      <c r="A100">
        <v>96</v>
      </c>
      <c r="B100">
        <v>158</v>
      </c>
      <c r="I100">
        <v>196</v>
      </c>
      <c r="J100">
        <v>163</v>
      </c>
    </row>
    <row r="101" spans="1:10">
      <c r="A101">
        <v>97</v>
      </c>
      <c r="B101">
        <v>165</v>
      </c>
      <c r="I101">
        <v>197</v>
      </c>
      <c r="J101">
        <v>166</v>
      </c>
    </row>
    <row r="102" spans="1:10">
      <c r="A102">
        <v>98</v>
      </c>
      <c r="B102">
        <v>172</v>
      </c>
      <c r="I102">
        <v>198</v>
      </c>
      <c r="J102">
        <v>166</v>
      </c>
    </row>
    <row r="103" spans="1:10">
      <c r="A103">
        <v>99</v>
      </c>
      <c r="B103">
        <v>178</v>
      </c>
      <c r="I103">
        <v>199</v>
      </c>
      <c r="J103">
        <v>173</v>
      </c>
    </row>
    <row r="104" spans="1:10">
      <c r="A104">
        <v>100</v>
      </c>
      <c r="B104">
        <v>159</v>
      </c>
      <c r="I104">
        <v>200</v>
      </c>
      <c r="J104">
        <v>166</v>
      </c>
    </row>
  </sheetData>
  <sortState xmlns:xlrd2="http://schemas.microsoft.com/office/spreadsheetml/2017/richdata2" ref="J6:J102">
    <sortCondition ref="J6"/>
  </sortState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9FC9-720B-4A81-914B-970C74860777}">
  <dimension ref="A3:I203"/>
  <sheetViews>
    <sheetView zoomScale="72" workbookViewId="0">
      <selection activeCell="T12" sqref="T12"/>
    </sheetView>
  </sheetViews>
  <sheetFormatPr defaultRowHeight="14.45"/>
  <sheetData>
    <row r="3" spans="1:3">
      <c r="A3" t="s">
        <v>0</v>
      </c>
      <c r="B3" t="s">
        <v>1</v>
      </c>
      <c r="C3" t="s">
        <v>2</v>
      </c>
    </row>
    <row r="4" spans="1:3">
      <c r="A4">
        <v>1</v>
      </c>
      <c r="B4">
        <v>168</v>
      </c>
      <c r="C4">
        <v>67</v>
      </c>
    </row>
    <row r="5" spans="1:3">
      <c r="A5">
        <v>2</v>
      </c>
      <c r="B5">
        <v>177</v>
      </c>
      <c r="C5">
        <v>68</v>
      </c>
    </row>
    <row r="6" spans="1:3">
      <c r="A6">
        <v>3</v>
      </c>
      <c r="B6">
        <v>175</v>
      </c>
      <c r="C6">
        <v>67</v>
      </c>
    </row>
    <row r="7" spans="1:3">
      <c r="A7">
        <v>4</v>
      </c>
      <c r="B7">
        <v>160</v>
      </c>
      <c r="C7">
        <v>59</v>
      </c>
    </row>
    <row r="8" spans="1:3">
      <c r="A8">
        <v>5</v>
      </c>
      <c r="B8">
        <v>172</v>
      </c>
      <c r="C8">
        <v>70</v>
      </c>
    </row>
    <row r="9" spans="1:3">
      <c r="A9">
        <v>6</v>
      </c>
      <c r="B9">
        <v>171</v>
      </c>
      <c r="C9">
        <v>66</v>
      </c>
    </row>
    <row r="10" spans="1:3">
      <c r="A10">
        <v>7</v>
      </c>
      <c r="B10">
        <v>159</v>
      </c>
      <c r="C10">
        <v>57</v>
      </c>
    </row>
    <row r="11" spans="1:3">
      <c r="A11">
        <v>8</v>
      </c>
      <c r="B11">
        <v>165</v>
      </c>
      <c r="C11">
        <v>63</v>
      </c>
    </row>
    <row r="12" spans="1:3">
      <c r="A12">
        <v>9</v>
      </c>
      <c r="B12">
        <v>173</v>
      </c>
      <c r="C12">
        <v>64</v>
      </c>
    </row>
    <row r="13" spans="1:3">
      <c r="A13">
        <v>10</v>
      </c>
      <c r="B13">
        <v>174</v>
      </c>
      <c r="C13">
        <v>74</v>
      </c>
    </row>
    <row r="14" spans="1:3">
      <c r="A14">
        <v>11</v>
      </c>
      <c r="B14">
        <v>161</v>
      </c>
      <c r="C14">
        <v>60</v>
      </c>
    </row>
    <row r="15" spans="1:3">
      <c r="A15">
        <v>12</v>
      </c>
      <c r="B15">
        <v>165</v>
      </c>
      <c r="C15">
        <v>60</v>
      </c>
    </row>
    <row r="16" spans="1:3">
      <c r="A16">
        <v>13</v>
      </c>
      <c r="B16">
        <v>175</v>
      </c>
      <c r="C16">
        <v>59</v>
      </c>
    </row>
    <row r="17" spans="1:9">
      <c r="A17">
        <v>14</v>
      </c>
      <c r="B17">
        <v>176</v>
      </c>
      <c r="C17">
        <v>65</v>
      </c>
    </row>
    <row r="18" spans="1:9">
      <c r="A18">
        <v>15</v>
      </c>
      <c r="B18">
        <v>170</v>
      </c>
      <c r="C18">
        <v>73</v>
      </c>
    </row>
    <row r="19" spans="1:9">
      <c r="A19">
        <v>16</v>
      </c>
      <c r="B19">
        <v>184</v>
      </c>
      <c r="C19">
        <v>68</v>
      </c>
    </row>
    <row r="20" spans="1:9">
      <c r="A20">
        <v>17</v>
      </c>
      <c r="B20">
        <v>171</v>
      </c>
      <c r="C20">
        <v>72</v>
      </c>
    </row>
    <row r="21" spans="1:9">
      <c r="A21">
        <v>18</v>
      </c>
      <c r="B21">
        <v>172</v>
      </c>
      <c r="C21">
        <v>63</v>
      </c>
    </row>
    <row r="22" spans="1:9">
      <c r="A22">
        <v>19</v>
      </c>
      <c r="B22">
        <v>176</v>
      </c>
      <c r="C22">
        <v>70</v>
      </c>
    </row>
    <row r="23" spans="1:9">
      <c r="A23">
        <v>20</v>
      </c>
      <c r="B23">
        <v>159</v>
      </c>
      <c r="C23">
        <v>48</v>
      </c>
      <c r="E23" t="s">
        <v>92</v>
      </c>
      <c r="H23">
        <f>CORREL(B4:B203,C4:C203)</f>
        <v>0.62387765550469265</v>
      </c>
      <c r="I23" s="8" t="s">
        <v>93</v>
      </c>
    </row>
    <row r="24" spans="1:9">
      <c r="A24">
        <v>21</v>
      </c>
      <c r="B24">
        <v>178</v>
      </c>
      <c r="C24">
        <v>62</v>
      </c>
    </row>
    <row r="25" spans="1:9">
      <c r="A25">
        <v>22</v>
      </c>
      <c r="B25">
        <v>164</v>
      </c>
      <c r="C25">
        <v>61</v>
      </c>
      <c r="E25" t="s">
        <v>94</v>
      </c>
    </row>
    <row r="26" spans="1:9">
      <c r="A26">
        <v>23</v>
      </c>
      <c r="B26">
        <v>173</v>
      </c>
      <c r="C26">
        <v>71</v>
      </c>
      <c r="E26" s="8" t="s">
        <v>95</v>
      </c>
    </row>
    <row r="27" spans="1:9">
      <c r="A27">
        <v>24</v>
      </c>
      <c r="B27">
        <v>175</v>
      </c>
      <c r="C27">
        <v>66</v>
      </c>
      <c r="E27" s="14"/>
    </row>
    <row r="28" spans="1:9">
      <c r="A28">
        <v>25</v>
      </c>
      <c r="B28">
        <v>159</v>
      </c>
      <c r="C28">
        <v>55</v>
      </c>
      <c r="E28" s="14" t="s">
        <v>96</v>
      </c>
    </row>
    <row r="29" spans="1:9">
      <c r="A29">
        <v>26</v>
      </c>
      <c r="B29">
        <v>169</v>
      </c>
      <c r="C29">
        <v>55</v>
      </c>
      <c r="E29" s="14" t="s">
        <v>97</v>
      </c>
    </row>
    <row r="30" spans="1:9">
      <c r="A30">
        <v>27</v>
      </c>
      <c r="B30">
        <v>173</v>
      </c>
      <c r="C30">
        <v>75</v>
      </c>
    </row>
    <row r="31" spans="1:9">
      <c r="A31">
        <v>28</v>
      </c>
      <c r="B31">
        <v>173</v>
      </c>
      <c r="C31">
        <v>66</v>
      </c>
      <c r="E31" s="8" t="s">
        <v>98</v>
      </c>
    </row>
    <row r="32" spans="1:9">
      <c r="A32">
        <v>29</v>
      </c>
      <c r="B32">
        <v>161</v>
      </c>
      <c r="C32">
        <v>60</v>
      </c>
      <c r="E32" s="14"/>
    </row>
    <row r="33" spans="1:5">
      <c r="A33">
        <v>30</v>
      </c>
      <c r="B33">
        <v>168</v>
      </c>
      <c r="C33">
        <v>63</v>
      </c>
      <c r="E33" s="14" t="s">
        <v>99</v>
      </c>
    </row>
    <row r="34" spans="1:5">
      <c r="A34">
        <v>31</v>
      </c>
      <c r="B34">
        <v>168</v>
      </c>
      <c r="C34">
        <v>67</v>
      </c>
      <c r="E34" s="14" t="s">
        <v>100</v>
      </c>
    </row>
    <row r="35" spans="1:5">
      <c r="A35">
        <v>32</v>
      </c>
      <c r="B35">
        <v>164</v>
      </c>
      <c r="C35">
        <v>59</v>
      </c>
    </row>
    <row r="36" spans="1:5">
      <c r="A36">
        <v>33</v>
      </c>
      <c r="B36">
        <v>168</v>
      </c>
      <c r="C36">
        <v>64</v>
      </c>
      <c r="E36" s="8" t="s">
        <v>101</v>
      </c>
    </row>
    <row r="37" spans="1:5">
      <c r="A37">
        <v>34</v>
      </c>
      <c r="B37">
        <v>181</v>
      </c>
      <c r="C37">
        <v>69</v>
      </c>
      <c r="E37" s="14"/>
    </row>
    <row r="38" spans="1:5">
      <c r="A38">
        <v>35</v>
      </c>
      <c r="B38">
        <v>170</v>
      </c>
      <c r="C38">
        <v>73</v>
      </c>
      <c r="E38" s="14" t="s">
        <v>102</v>
      </c>
    </row>
    <row r="39" spans="1:5">
      <c r="A39">
        <v>36</v>
      </c>
      <c r="B39">
        <v>184</v>
      </c>
      <c r="C39">
        <v>68</v>
      </c>
      <c r="E39" s="14"/>
    </row>
    <row r="40" spans="1:5">
      <c r="A40">
        <v>37</v>
      </c>
      <c r="B40">
        <v>169</v>
      </c>
      <c r="C40">
        <v>66</v>
      </c>
    </row>
    <row r="41" spans="1:5">
      <c r="A41">
        <v>38</v>
      </c>
      <c r="B41">
        <v>170</v>
      </c>
      <c r="C41">
        <v>76</v>
      </c>
    </row>
    <row r="42" spans="1:5">
      <c r="A42">
        <v>39</v>
      </c>
      <c r="B42">
        <v>176</v>
      </c>
      <c r="C42">
        <v>67</v>
      </c>
    </row>
    <row r="43" spans="1:5">
      <c r="A43">
        <v>40</v>
      </c>
      <c r="B43">
        <v>169</v>
      </c>
      <c r="C43">
        <v>64</v>
      </c>
    </row>
    <row r="44" spans="1:5">
      <c r="A44">
        <v>41</v>
      </c>
      <c r="B44">
        <v>170</v>
      </c>
      <c r="C44">
        <v>61</v>
      </c>
    </row>
    <row r="45" spans="1:5">
      <c r="A45">
        <v>42</v>
      </c>
      <c r="B45">
        <v>171</v>
      </c>
      <c r="C45">
        <v>72</v>
      </c>
    </row>
    <row r="46" spans="1:5">
      <c r="A46">
        <v>43</v>
      </c>
      <c r="B46">
        <v>168</v>
      </c>
      <c r="C46">
        <v>59</v>
      </c>
    </row>
    <row r="47" spans="1:5">
      <c r="A47">
        <v>44</v>
      </c>
      <c r="B47">
        <v>161</v>
      </c>
      <c r="C47">
        <v>51</v>
      </c>
    </row>
    <row r="48" spans="1:5">
      <c r="A48">
        <v>45</v>
      </c>
      <c r="B48">
        <v>165</v>
      </c>
      <c r="C48">
        <v>60</v>
      </c>
    </row>
    <row r="49" spans="1:3">
      <c r="A49">
        <v>46</v>
      </c>
      <c r="B49">
        <v>168</v>
      </c>
      <c r="C49">
        <v>50</v>
      </c>
    </row>
    <row r="50" spans="1:3">
      <c r="A50">
        <v>47</v>
      </c>
      <c r="B50">
        <v>175</v>
      </c>
      <c r="C50">
        <v>64</v>
      </c>
    </row>
    <row r="51" spans="1:3">
      <c r="A51">
        <v>48</v>
      </c>
      <c r="B51">
        <v>174</v>
      </c>
      <c r="C51">
        <v>66</v>
      </c>
    </row>
    <row r="52" spans="1:3">
      <c r="A52">
        <v>49</v>
      </c>
      <c r="B52">
        <v>188</v>
      </c>
      <c r="C52">
        <v>75</v>
      </c>
    </row>
    <row r="53" spans="1:3">
      <c r="A53">
        <v>50</v>
      </c>
      <c r="B53">
        <v>166</v>
      </c>
      <c r="C53">
        <v>67</v>
      </c>
    </row>
    <row r="54" spans="1:3">
      <c r="A54">
        <v>51</v>
      </c>
      <c r="B54">
        <v>178</v>
      </c>
      <c r="C54">
        <v>73</v>
      </c>
    </row>
    <row r="55" spans="1:3">
      <c r="A55">
        <v>52</v>
      </c>
      <c r="B55">
        <v>163</v>
      </c>
      <c r="C55">
        <v>63</v>
      </c>
    </row>
    <row r="56" spans="1:3">
      <c r="A56">
        <v>53</v>
      </c>
      <c r="B56">
        <v>170</v>
      </c>
      <c r="C56">
        <v>75</v>
      </c>
    </row>
    <row r="57" spans="1:3">
      <c r="A57">
        <v>54</v>
      </c>
      <c r="B57">
        <v>164</v>
      </c>
      <c r="C57">
        <v>60</v>
      </c>
    </row>
    <row r="58" spans="1:3">
      <c r="A58">
        <v>55</v>
      </c>
      <c r="B58">
        <v>164</v>
      </c>
      <c r="C58">
        <v>56</v>
      </c>
    </row>
    <row r="59" spans="1:3">
      <c r="A59">
        <v>56</v>
      </c>
      <c r="B59">
        <v>168</v>
      </c>
      <c r="C59">
        <v>59</v>
      </c>
    </row>
    <row r="60" spans="1:3">
      <c r="A60">
        <v>57</v>
      </c>
      <c r="B60">
        <v>167</v>
      </c>
      <c r="C60">
        <v>61</v>
      </c>
    </row>
    <row r="61" spans="1:3">
      <c r="A61">
        <v>58</v>
      </c>
      <c r="B61">
        <v>166</v>
      </c>
      <c r="C61">
        <v>62</v>
      </c>
    </row>
    <row r="62" spans="1:3">
      <c r="A62">
        <v>59</v>
      </c>
      <c r="B62">
        <v>162</v>
      </c>
      <c r="C62">
        <v>65</v>
      </c>
    </row>
    <row r="63" spans="1:3">
      <c r="A63">
        <v>60</v>
      </c>
      <c r="B63">
        <v>171</v>
      </c>
      <c r="C63">
        <v>60</v>
      </c>
    </row>
    <row r="64" spans="1:3">
      <c r="A64">
        <v>61</v>
      </c>
      <c r="B64">
        <v>168</v>
      </c>
      <c r="C64">
        <v>62</v>
      </c>
    </row>
    <row r="65" spans="1:3">
      <c r="A65">
        <v>62</v>
      </c>
      <c r="B65">
        <v>173</v>
      </c>
      <c r="C65">
        <v>70</v>
      </c>
    </row>
    <row r="66" spans="1:3">
      <c r="A66">
        <v>63</v>
      </c>
      <c r="B66">
        <v>167</v>
      </c>
      <c r="C66">
        <v>61</v>
      </c>
    </row>
    <row r="67" spans="1:3">
      <c r="A67">
        <v>64</v>
      </c>
      <c r="B67">
        <v>170</v>
      </c>
      <c r="C67">
        <v>74</v>
      </c>
    </row>
    <row r="68" spans="1:3">
      <c r="A68">
        <v>65</v>
      </c>
      <c r="B68">
        <v>171</v>
      </c>
      <c r="C68">
        <v>60</v>
      </c>
    </row>
    <row r="69" spans="1:3">
      <c r="A69">
        <v>66</v>
      </c>
      <c r="B69">
        <v>173</v>
      </c>
      <c r="C69">
        <v>66</v>
      </c>
    </row>
    <row r="70" spans="1:3">
      <c r="A70">
        <v>67</v>
      </c>
      <c r="B70">
        <v>187</v>
      </c>
      <c r="C70">
        <v>84</v>
      </c>
    </row>
    <row r="71" spans="1:3">
      <c r="A71">
        <v>68</v>
      </c>
      <c r="B71">
        <v>166</v>
      </c>
      <c r="C71">
        <v>58</v>
      </c>
    </row>
    <row r="72" spans="1:3">
      <c r="A72">
        <v>69</v>
      </c>
      <c r="B72">
        <v>170</v>
      </c>
      <c r="C72">
        <v>75</v>
      </c>
    </row>
    <row r="73" spans="1:3">
      <c r="A73">
        <v>70</v>
      </c>
      <c r="B73">
        <v>178</v>
      </c>
      <c r="C73">
        <v>69</v>
      </c>
    </row>
    <row r="74" spans="1:3">
      <c r="A74">
        <v>71</v>
      </c>
      <c r="B74">
        <v>173</v>
      </c>
      <c r="C74">
        <v>64</v>
      </c>
    </row>
    <row r="75" spans="1:3">
      <c r="A75">
        <v>72</v>
      </c>
      <c r="B75">
        <v>179</v>
      </c>
      <c r="C75">
        <v>71</v>
      </c>
    </row>
    <row r="76" spans="1:3">
      <c r="A76">
        <v>73</v>
      </c>
      <c r="B76">
        <v>171</v>
      </c>
      <c r="C76">
        <v>64</v>
      </c>
    </row>
    <row r="77" spans="1:3">
      <c r="A77">
        <v>74</v>
      </c>
      <c r="B77">
        <v>174</v>
      </c>
      <c r="C77">
        <v>74</v>
      </c>
    </row>
    <row r="78" spans="1:3">
      <c r="A78">
        <v>75</v>
      </c>
      <c r="B78">
        <v>164</v>
      </c>
      <c r="C78">
        <v>70</v>
      </c>
    </row>
    <row r="79" spans="1:3">
      <c r="A79">
        <v>76</v>
      </c>
      <c r="B79">
        <v>173</v>
      </c>
      <c r="C79">
        <v>69</v>
      </c>
    </row>
    <row r="80" spans="1:3">
      <c r="A80">
        <v>77</v>
      </c>
      <c r="B80">
        <v>168</v>
      </c>
      <c r="C80">
        <v>64</v>
      </c>
    </row>
    <row r="81" spans="1:3">
      <c r="A81">
        <v>78</v>
      </c>
      <c r="B81">
        <v>166</v>
      </c>
      <c r="C81">
        <v>55</v>
      </c>
    </row>
    <row r="82" spans="1:3">
      <c r="A82">
        <v>79</v>
      </c>
      <c r="B82">
        <v>177</v>
      </c>
      <c r="C82">
        <v>67</v>
      </c>
    </row>
    <row r="83" spans="1:3">
      <c r="A83">
        <v>80</v>
      </c>
      <c r="B83">
        <v>170</v>
      </c>
      <c r="C83">
        <v>61</v>
      </c>
    </row>
    <row r="84" spans="1:3">
      <c r="A84">
        <v>81</v>
      </c>
      <c r="B84">
        <v>167</v>
      </c>
      <c r="C84">
        <v>63</v>
      </c>
    </row>
    <row r="85" spans="1:3">
      <c r="A85">
        <v>82</v>
      </c>
      <c r="B85">
        <v>174</v>
      </c>
      <c r="C85">
        <v>75</v>
      </c>
    </row>
    <row r="86" spans="1:3">
      <c r="A86">
        <v>83</v>
      </c>
      <c r="B86">
        <v>164</v>
      </c>
      <c r="C86">
        <v>59</v>
      </c>
    </row>
    <row r="87" spans="1:3">
      <c r="A87">
        <v>84</v>
      </c>
      <c r="B87">
        <v>164</v>
      </c>
      <c r="C87">
        <v>62</v>
      </c>
    </row>
    <row r="88" spans="1:3">
      <c r="A88">
        <v>85</v>
      </c>
      <c r="B88">
        <v>178</v>
      </c>
      <c r="C88">
        <v>60</v>
      </c>
    </row>
    <row r="89" spans="1:3">
      <c r="A89">
        <v>86</v>
      </c>
      <c r="B89">
        <v>173</v>
      </c>
      <c r="C89">
        <v>66</v>
      </c>
    </row>
    <row r="90" spans="1:3">
      <c r="A90">
        <v>87</v>
      </c>
      <c r="B90">
        <v>179</v>
      </c>
      <c r="C90">
        <v>63</v>
      </c>
    </row>
    <row r="91" spans="1:3">
      <c r="A91">
        <v>88</v>
      </c>
      <c r="B91">
        <v>165</v>
      </c>
      <c r="C91">
        <v>62</v>
      </c>
    </row>
    <row r="92" spans="1:3">
      <c r="A92">
        <v>89</v>
      </c>
      <c r="B92">
        <v>171</v>
      </c>
      <c r="C92">
        <v>66</v>
      </c>
    </row>
    <row r="93" spans="1:3">
      <c r="A93">
        <v>90</v>
      </c>
      <c r="B93">
        <v>171</v>
      </c>
      <c r="C93">
        <v>63</v>
      </c>
    </row>
    <row r="94" spans="1:3">
      <c r="A94">
        <v>91</v>
      </c>
      <c r="B94">
        <v>170</v>
      </c>
      <c r="C94">
        <v>70</v>
      </c>
    </row>
    <row r="95" spans="1:3">
      <c r="A95">
        <v>92</v>
      </c>
      <c r="B95">
        <v>170</v>
      </c>
      <c r="C95">
        <v>67</v>
      </c>
    </row>
    <row r="96" spans="1:3">
      <c r="A96">
        <v>93</v>
      </c>
      <c r="B96">
        <v>165</v>
      </c>
      <c r="C96">
        <v>59</v>
      </c>
    </row>
    <row r="97" spans="1:3">
      <c r="A97">
        <v>94</v>
      </c>
      <c r="B97">
        <v>156</v>
      </c>
      <c r="C97">
        <v>53</v>
      </c>
    </row>
    <row r="98" spans="1:3">
      <c r="A98">
        <v>95</v>
      </c>
      <c r="B98">
        <v>164</v>
      </c>
      <c r="C98">
        <v>60</v>
      </c>
    </row>
    <row r="99" spans="1:3">
      <c r="A99">
        <v>96</v>
      </c>
      <c r="B99">
        <v>158</v>
      </c>
      <c r="C99">
        <v>57</v>
      </c>
    </row>
    <row r="100" spans="1:3">
      <c r="A100">
        <v>97</v>
      </c>
      <c r="B100">
        <v>165</v>
      </c>
      <c r="C100">
        <v>68</v>
      </c>
    </row>
    <row r="101" spans="1:3">
      <c r="A101">
        <v>98</v>
      </c>
      <c r="B101">
        <v>172</v>
      </c>
      <c r="C101">
        <v>67</v>
      </c>
    </row>
    <row r="102" spans="1:3">
      <c r="A102">
        <v>99</v>
      </c>
      <c r="B102">
        <v>178</v>
      </c>
      <c r="C102">
        <v>75</v>
      </c>
    </row>
    <row r="103" spans="1:3">
      <c r="A103">
        <v>100</v>
      </c>
      <c r="B103">
        <v>159</v>
      </c>
      <c r="C103">
        <v>61</v>
      </c>
    </row>
    <row r="104" spans="1:3">
      <c r="A104">
        <v>101</v>
      </c>
      <c r="B104">
        <v>167</v>
      </c>
      <c r="C104">
        <v>61</v>
      </c>
    </row>
    <row r="105" spans="1:3">
      <c r="A105">
        <v>102</v>
      </c>
      <c r="B105">
        <v>174</v>
      </c>
      <c r="C105">
        <v>66</v>
      </c>
    </row>
    <row r="106" spans="1:3">
      <c r="A106">
        <v>103</v>
      </c>
      <c r="B106">
        <v>175</v>
      </c>
      <c r="C106">
        <v>80</v>
      </c>
    </row>
    <row r="107" spans="1:3">
      <c r="A107">
        <v>104</v>
      </c>
      <c r="B107">
        <v>167</v>
      </c>
      <c r="C107">
        <v>64</v>
      </c>
    </row>
    <row r="108" spans="1:3">
      <c r="A108">
        <v>105</v>
      </c>
      <c r="B108">
        <v>180</v>
      </c>
      <c r="C108">
        <v>75</v>
      </c>
    </row>
    <row r="109" spans="1:3">
      <c r="A109">
        <v>106</v>
      </c>
      <c r="B109">
        <v>166</v>
      </c>
      <c r="C109">
        <v>63</v>
      </c>
    </row>
    <row r="110" spans="1:3">
      <c r="A110">
        <v>107</v>
      </c>
      <c r="B110">
        <v>176</v>
      </c>
      <c r="C110">
        <v>71</v>
      </c>
    </row>
    <row r="111" spans="1:3">
      <c r="A111">
        <v>108</v>
      </c>
      <c r="B111">
        <v>174</v>
      </c>
      <c r="C111">
        <v>69</v>
      </c>
    </row>
    <row r="112" spans="1:3">
      <c r="A112">
        <v>109</v>
      </c>
      <c r="B112">
        <v>169</v>
      </c>
      <c r="C112">
        <v>71</v>
      </c>
    </row>
    <row r="113" spans="1:3">
      <c r="A113">
        <v>110</v>
      </c>
      <c r="B113">
        <v>177</v>
      </c>
      <c r="C113">
        <v>78</v>
      </c>
    </row>
    <row r="114" spans="1:3">
      <c r="A114">
        <v>111</v>
      </c>
      <c r="B114">
        <v>167</v>
      </c>
      <c r="C114">
        <v>65</v>
      </c>
    </row>
    <row r="115" spans="1:3">
      <c r="A115">
        <v>112</v>
      </c>
      <c r="B115">
        <v>170</v>
      </c>
      <c r="C115">
        <v>69</v>
      </c>
    </row>
    <row r="116" spans="1:3">
      <c r="A116">
        <v>113</v>
      </c>
      <c r="B116">
        <v>158</v>
      </c>
      <c r="C116">
        <v>61</v>
      </c>
    </row>
    <row r="117" spans="1:3">
      <c r="A117">
        <v>114</v>
      </c>
      <c r="B117">
        <v>171</v>
      </c>
      <c r="C117">
        <v>62</v>
      </c>
    </row>
    <row r="118" spans="1:3">
      <c r="A118">
        <v>115</v>
      </c>
      <c r="B118">
        <v>176</v>
      </c>
      <c r="C118">
        <v>60</v>
      </c>
    </row>
    <row r="119" spans="1:3">
      <c r="A119">
        <v>116</v>
      </c>
      <c r="B119">
        <v>172</v>
      </c>
      <c r="C119">
        <v>64</v>
      </c>
    </row>
    <row r="120" spans="1:3">
      <c r="A120">
        <v>117</v>
      </c>
      <c r="B120">
        <v>165</v>
      </c>
      <c r="C120">
        <v>60</v>
      </c>
    </row>
    <row r="121" spans="1:3">
      <c r="A121">
        <v>118</v>
      </c>
      <c r="B121">
        <v>178</v>
      </c>
      <c r="C121">
        <v>71</v>
      </c>
    </row>
    <row r="122" spans="1:3">
      <c r="A122">
        <v>119</v>
      </c>
      <c r="B122">
        <v>157</v>
      </c>
      <c r="C122">
        <v>60</v>
      </c>
    </row>
    <row r="123" spans="1:3">
      <c r="A123">
        <v>120</v>
      </c>
      <c r="B123">
        <v>169</v>
      </c>
      <c r="C123">
        <v>65</v>
      </c>
    </row>
    <row r="124" spans="1:3">
      <c r="A124">
        <v>121</v>
      </c>
      <c r="B124">
        <v>169</v>
      </c>
      <c r="C124">
        <v>62</v>
      </c>
    </row>
    <row r="125" spans="1:3">
      <c r="A125">
        <v>122</v>
      </c>
      <c r="B125">
        <v>167</v>
      </c>
      <c r="C125">
        <v>63</v>
      </c>
    </row>
    <row r="126" spans="1:3">
      <c r="A126">
        <v>123</v>
      </c>
      <c r="B126">
        <v>177</v>
      </c>
      <c r="C126">
        <v>67</v>
      </c>
    </row>
    <row r="127" spans="1:3">
      <c r="A127">
        <v>124</v>
      </c>
      <c r="B127">
        <v>159</v>
      </c>
      <c r="C127">
        <v>61</v>
      </c>
    </row>
    <row r="128" spans="1:3">
      <c r="A128">
        <v>125</v>
      </c>
      <c r="B128">
        <v>172</v>
      </c>
      <c r="C128">
        <v>69</v>
      </c>
    </row>
    <row r="129" spans="1:3">
      <c r="A129">
        <v>126</v>
      </c>
      <c r="B129">
        <v>167</v>
      </c>
      <c r="C129">
        <v>65</v>
      </c>
    </row>
    <row r="130" spans="1:3">
      <c r="A130">
        <v>127</v>
      </c>
      <c r="B130">
        <v>164</v>
      </c>
      <c r="C130">
        <v>70</v>
      </c>
    </row>
    <row r="131" spans="1:3">
      <c r="A131">
        <v>128</v>
      </c>
      <c r="B131">
        <v>174</v>
      </c>
      <c r="C131">
        <v>74</v>
      </c>
    </row>
    <row r="132" spans="1:3">
      <c r="A132">
        <v>129</v>
      </c>
      <c r="B132">
        <v>176</v>
      </c>
      <c r="C132">
        <v>75</v>
      </c>
    </row>
    <row r="133" spans="1:3">
      <c r="A133">
        <v>130</v>
      </c>
      <c r="B133">
        <v>159</v>
      </c>
      <c r="C133">
        <v>48</v>
      </c>
    </row>
    <row r="134" spans="1:3">
      <c r="A134">
        <v>131</v>
      </c>
      <c r="B134">
        <v>169</v>
      </c>
      <c r="C134">
        <v>67</v>
      </c>
    </row>
    <row r="135" spans="1:3">
      <c r="A135">
        <v>132</v>
      </c>
      <c r="B135">
        <v>167</v>
      </c>
      <c r="C135">
        <v>57</v>
      </c>
    </row>
    <row r="136" spans="1:3">
      <c r="A136">
        <v>133</v>
      </c>
      <c r="B136">
        <v>157</v>
      </c>
      <c r="C136">
        <v>53</v>
      </c>
    </row>
    <row r="137" spans="1:3">
      <c r="A137">
        <v>134</v>
      </c>
      <c r="B137">
        <v>175</v>
      </c>
      <c r="C137">
        <v>66</v>
      </c>
    </row>
    <row r="138" spans="1:3">
      <c r="A138">
        <v>135</v>
      </c>
      <c r="B138">
        <v>165</v>
      </c>
      <c r="C138">
        <v>60</v>
      </c>
    </row>
    <row r="139" spans="1:3">
      <c r="A139">
        <v>136</v>
      </c>
      <c r="B139">
        <v>168</v>
      </c>
      <c r="C139">
        <v>62</v>
      </c>
    </row>
    <row r="140" spans="1:3">
      <c r="A140">
        <v>137</v>
      </c>
      <c r="B140">
        <v>172</v>
      </c>
      <c r="C140">
        <v>67</v>
      </c>
    </row>
    <row r="141" spans="1:3">
      <c r="A141">
        <v>138</v>
      </c>
      <c r="B141">
        <v>173</v>
      </c>
      <c r="C141">
        <v>66</v>
      </c>
    </row>
    <row r="142" spans="1:3">
      <c r="A142">
        <v>139</v>
      </c>
      <c r="B142">
        <v>167</v>
      </c>
      <c r="C142">
        <v>68</v>
      </c>
    </row>
    <row r="143" spans="1:3">
      <c r="A143">
        <v>140</v>
      </c>
      <c r="B143">
        <v>163</v>
      </c>
      <c r="C143">
        <v>54</v>
      </c>
    </row>
    <row r="144" spans="1:3">
      <c r="A144">
        <v>141</v>
      </c>
      <c r="B144">
        <v>166</v>
      </c>
      <c r="C144">
        <v>63</v>
      </c>
    </row>
    <row r="145" spans="1:3">
      <c r="A145">
        <v>142</v>
      </c>
      <c r="B145">
        <v>168</v>
      </c>
      <c r="C145">
        <v>67</v>
      </c>
    </row>
    <row r="146" spans="1:3">
      <c r="A146">
        <v>143</v>
      </c>
      <c r="B146">
        <v>169</v>
      </c>
      <c r="C146">
        <v>64</v>
      </c>
    </row>
    <row r="147" spans="1:3">
      <c r="A147">
        <v>144</v>
      </c>
      <c r="B147">
        <v>177</v>
      </c>
      <c r="C147">
        <v>67</v>
      </c>
    </row>
    <row r="148" spans="1:3">
      <c r="A148">
        <v>145</v>
      </c>
      <c r="B148">
        <v>170</v>
      </c>
      <c r="C148">
        <v>61</v>
      </c>
    </row>
    <row r="149" spans="1:3">
      <c r="A149">
        <v>146</v>
      </c>
      <c r="B149">
        <v>170</v>
      </c>
      <c r="C149">
        <v>69</v>
      </c>
    </row>
    <row r="150" spans="1:3">
      <c r="A150">
        <v>147</v>
      </c>
      <c r="B150">
        <v>176</v>
      </c>
      <c r="C150">
        <v>62</v>
      </c>
    </row>
    <row r="151" spans="1:3">
      <c r="A151">
        <v>148</v>
      </c>
      <c r="B151">
        <v>165</v>
      </c>
      <c r="C151">
        <v>72</v>
      </c>
    </row>
    <row r="152" spans="1:3">
      <c r="A152">
        <v>149</v>
      </c>
      <c r="B152">
        <v>182</v>
      </c>
      <c r="C152">
        <v>66</v>
      </c>
    </row>
    <row r="153" spans="1:3">
      <c r="A153">
        <v>150</v>
      </c>
      <c r="B153">
        <v>173</v>
      </c>
      <c r="C153">
        <v>65</v>
      </c>
    </row>
    <row r="154" spans="1:3">
      <c r="A154">
        <v>151</v>
      </c>
      <c r="B154">
        <v>170</v>
      </c>
      <c r="C154">
        <v>66</v>
      </c>
    </row>
    <row r="155" spans="1:3">
      <c r="A155">
        <v>152</v>
      </c>
      <c r="B155">
        <v>174</v>
      </c>
      <c r="C155">
        <v>68</v>
      </c>
    </row>
    <row r="156" spans="1:3">
      <c r="A156">
        <v>153</v>
      </c>
      <c r="B156">
        <v>178</v>
      </c>
      <c r="C156">
        <v>60</v>
      </c>
    </row>
    <row r="157" spans="1:3">
      <c r="A157">
        <v>154</v>
      </c>
      <c r="B157">
        <v>178</v>
      </c>
      <c r="C157">
        <v>73</v>
      </c>
    </row>
    <row r="158" spans="1:3">
      <c r="A158">
        <v>155</v>
      </c>
      <c r="B158">
        <v>161</v>
      </c>
      <c r="C158">
        <v>60</v>
      </c>
    </row>
    <row r="159" spans="1:3">
      <c r="A159">
        <v>156</v>
      </c>
      <c r="B159">
        <v>173</v>
      </c>
      <c r="C159">
        <v>78</v>
      </c>
    </row>
    <row r="160" spans="1:3">
      <c r="A160">
        <v>157</v>
      </c>
      <c r="B160">
        <v>164</v>
      </c>
      <c r="C160">
        <v>57</v>
      </c>
    </row>
    <row r="161" spans="1:3">
      <c r="A161">
        <v>158</v>
      </c>
      <c r="B161">
        <v>176</v>
      </c>
      <c r="C161">
        <v>77</v>
      </c>
    </row>
    <row r="162" spans="1:3">
      <c r="A162">
        <v>159</v>
      </c>
      <c r="B162">
        <v>165</v>
      </c>
      <c r="C162">
        <v>66</v>
      </c>
    </row>
    <row r="163" spans="1:3">
      <c r="A163">
        <v>160</v>
      </c>
      <c r="B163">
        <v>174</v>
      </c>
      <c r="C163">
        <v>73</v>
      </c>
    </row>
    <row r="164" spans="1:3">
      <c r="A164">
        <v>161</v>
      </c>
      <c r="B164">
        <v>164</v>
      </c>
      <c r="C164">
        <v>66</v>
      </c>
    </row>
    <row r="165" spans="1:3">
      <c r="A165">
        <v>162</v>
      </c>
      <c r="B165">
        <v>169</v>
      </c>
      <c r="C165">
        <v>55</v>
      </c>
    </row>
    <row r="166" spans="1:3">
      <c r="A166">
        <v>163</v>
      </c>
      <c r="B166">
        <v>164</v>
      </c>
      <c r="C166">
        <v>70</v>
      </c>
    </row>
    <row r="167" spans="1:3">
      <c r="A167">
        <v>164</v>
      </c>
      <c r="B167">
        <v>178</v>
      </c>
      <c r="C167">
        <v>80</v>
      </c>
    </row>
    <row r="168" spans="1:3">
      <c r="A168">
        <v>165</v>
      </c>
      <c r="B168">
        <v>156</v>
      </c>
      <c r="C168">
        <v>53</v>
      </c>
    </row>
    <row r="169" spans="1:3">
      <c r="A169">
        <v>166</v>
      </c>
      <c r="B169">
        <v>165</v>
      </c>
      <c r="C169">
        <v>59</v>
      </c>
    </row>
    <row r="170" spans="1:3">
      <c r="A170">
        <v>167</v>
      </c>
      <c r="B170">
        <v>162</v>
      </c>
      <c r="C170">
        <v>58</v>
      </c>
    </row>
    <row r="171" spans="1:3">
      <c r="A171">
        <v>168</v>
      </c>
      <c r="B171">
        <v>167</v>
      </c>
      <c r="C171">
        <v>64</v>
      </c>
    </row>
    <row r="172" spans="1:3">
      <c r="A172">
        <v>169</v>
      </c>
      <c r="B172">
        <v>165</v>
      </c>
      <c r="C172">
        <v>68</v>
      </c>
    </row>
    <row r="173" spans="1:3">
      <c r="A173">
        <v>170</v>
      </c>
      <c r="B173">
        <v>177</v>
      </c>
      <c r="C173">
        <v>70</v>
      </c>
    </row>
    <row r="174" spans="1:3">
      <c r="A174">
        <v>171</v>
      </c>
      <c r="B174">
        <v>161</v>
      </c>
      <c r="C174">
        <v>61</v>
      </c>
    </row>
    <row r="175" spans="1:3">
      <c r="A175">
        <v>172</v>
      </c>
      <c r="B175">
        <v>163</v>
      </c>
      <c r="C175">
        <v>58</v>
      </c>
    </row>
    <row r="176" spans="1:3">
      <c r="A176">
        <v>173</v>
      </c>
      <c r="B176">
        <v>166</v>
      </c>
      <c r="C176">
        <v>63</v>
      </c>
    </row>
    <row r="177" spans="1:3">
      <c r="A177">
        <v>174</v>
      </c>
      <c r="B177">
        <v>182</v>
      </c>
      <c r="C177">
        <v>76</v>
      </c>
    </row>
    <row r="178" spans="1:3">
      <c r="A178">
        <v>175</v>
      </c>
      <c r="B178">
        <v>167</v>
      </c>
      <c r="C178">
        <v>64</v>
      </c>
    </row>
    <row r="179" spans="1:3">
      <c r="A179">
        <v>176</v>
      </c>
      <c r="B179">
        <v>167</v>
      </c>
      <c r="C179">
        <v>57</v>
      </c>
    </row>
    <row r="180" spans="1:3">
      <c r="A180">
        <v>177</v>
      </c>
      <c r="B180">
        <v>171</v>
      </c>
      <c r="C180">
        <v>65</v>
      </c>
    </row>
    <row r="181" spans="1:3">
      <c r="A181">
        <v>178</v>
      </c>
      <c r="B181">
        <v>182</v>
      </c>
      <c r="C181">
        <v>66</v>
      </c>
    </row>
    <row r="182" spans="1:3">
      <c r="A182">
        <v>179</v>
      </c>
      <c r="B182">
        <v>169</v>
      </c>
      <c r="C182">
        <v>58</v>
      </c>
    </row>
    <row r="183" spans="1:3">
      <c r="A183">
        <v>180</v>
      </c>
      <c r="B183">
        <v>172</v>
      </c>
      <c r="C183">
        <v>64</v>
      </c>
    </row>
    <row r="184" spans="1:3">
      <c r="A184">
        <v>181</v>
      </c>
      <c r="B184">
        <v>179</v>
      </c>
      <c r="C184">
        <v>69</v>
      </c>
    </row>
    <row r="185" spans="1:3">
      <c r="A185">
        <v>182</v>
      </c>
      <c r="B185">
        <v>179</v>
      </c>
      <c r="C185">
        <v>63</v>
      </c>
    </row>
    <row r="186" spans="1:3">
      <c r="A186">
        <v>183</v>
      </c>
      <c r="B186">
        <v>173</v>
      </c>
      <c r="C186">
        <v>68</v>
      </c>
    </row>
    <row r="187" spans="1:3">
      <c r="A187">
        <v>184</v>
      </c>
      <c r="B187">
        <v>169</v>
      </c>
      <c r="C187">
        <v>70</v>
      </c>
    </row>
    <row r="188" spans="1:3">
      <c r="A188">
        <v>185</v>
      </c>
      <c r="B188">
        <v>161</v>
      </c>
      <c r="C188">
        <v>57</v>
      </c>
    </row>
    <row r="189" spans="1:3">
      <c r="A189">
        <v>186</v>
      </c>
      <c r="B189">
        <v>165</v>
      </c>
      <c r="C189">
        <v>61</v>
      </c>
    </row>
    <row r="190" spans="1:3">
      <c r="A190">
        <v>187</v>
      </c>
      <c r="B190">
        <v>165</v>
      </c>
      <c r="C190">
        <v>63</v>
      </c>
    </row>
    <row r="191" spans="1:3">
      <c r="A191">
        <v>188</v>
      </c>
      <c r="B191">
        <v>162</v>
      </c>
      <c r="C191">
        <v>60</v>
      </c>
    </row>
    <row r="192" spans="1:3">
      <c r="A192">
        <v>189</v>
      </c>
      <c r="B192">
        <v>167</v>
      </c>
      <c r="C192">
        <v>66</v>
      </c>
    </row>
    <row r="193" spans="1:3">
      <c r="A193">
        <v>190</v>
      </c>
      <c r="B193">
        <v>168</v>
      </c>
      <c r="C193">
        <v>67</v>
      </c>
    </row>
    <row r="194" spans="1:3">
      <c r="A194">
        <v>191</v>
      </c>
      <c r="B194">
        <v>170</v>
      </c>
      <c r="C194">
        <v>67</v>
      </c>
    </row>
    <row r="195" spans="1:3">
      <c r="A195">
        <v>192</v>
      </c>
      <c r="B195">
        <v>162</v>
      </c>
      <c r="C195">
        <v>64</v>
      </c>
    </row>
    <row r="196" spans="1:3">
      <c r="A196">
        <v>193</v>
      </c>
      <c r="B196">
        <v>168</v>
      </c>
      <c r="C196">
        <v>66</v>
      </c>
    </row>
    <row r="197" spans="1:3">
      <c r="A197">
        <v>194</v>
      </c>
      <c r="B197">
        <v>163</v>
      </c>
      <c r="C197">
        <v>65</v>
      </c>
    </row>
    <row r="198" spans="1:3">
      <c r="A198">
        <v>195</v>
      </c>
      <c r="B198">
        <v>175</v>
      </c>
      <c r="C198">
        <v>78</v>
      </c>
    </row>
    <row r="199" spans="1:3">
      <c r="A199">
        <v>196</v>
      </c>
      <c r="B199">
        <v>163</v>
      </c>
      <c r="C199">
        <v>58</v>
      </c>
    </row>
    <row r="200" spans="1:3">
      <c r="A200">
        <v>197</v>
      </c>
      <c r="B200">
        <v>166</v>
      </c>
      <c r="C200">
        <v>67</v>
      </c>
    </row>
    <row r="201" spans="1:3">
      <c r="A201">
        <v>198</v>
      </c>
      <c r="B201">
        <v>166</v>
      </c>
      <c r="C201">
        <v>64</v>
      </c>
    </row>
    <row r="202" spans="1:3">
      <c r="A202">
        <v>199</v>
      </c>
      <c r="B202">
        <v>173</v>
      </c>
      <c r="C202">
        <v>78</v>
      </c>
    </row>
    <row r="203" spans="1:3">
      <c r="A203">
        <v>200</v>
      </c>
      <c r="B203">
        <v>166</v>
      </c>
      <c r="C203"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EFD-3CFB-4440-9739-9A7276521880}">
  <dimension ref="A2:AK203"/>
  <sheetViews>
    <sheetView topLeftCell="A12" zoomScale="53" workbookViewId="0">
      <selection activeCell="Q45" sqref="Q45"/>
    </sheetView>
  </sheetViews>
  <sheetFormatPr defaultRowHeight="14.45"/>
  <cols>
    <col min="7" max="7" width="10.5703125" bestFit="1" customWidth="1"/>
    <col min="8" max="8" width="8.85546875"/>
  </cols>
  <sheetData>
    <row r="2" spans="1:18">
      <c r="E2" s="8"/>
      <c r="G2">
        <v>48</v>
      </c>
      <c r="H2">
        <v>52</v>
      </c>
      <c r="I2">
        <v>56</v>
      </c>
      <c r="J2">
        <v>60</v>
      </c>
      <c r="K2">
        <v>64</v>
      </c>
      <c r="L2">
        <v>68</v>
      </c>
      <c r="M2">
        <v>72</v>
      </c>
      <c r="N2">
        <v>76</v>
      </c>
      <c r="O2">
        <v>80</v>
      </c>
      <c r="P2">
        <v>84</v>
      </c>
      <c r="Q2" s="8" t="s">
        <v>103</v>
      </c>
      <c r="R2" t="s">
        <v>104</v>
      </c>
    </row>
    <row r="3" spans="1:18">
      <c r="A3" s="1" t="s">
        <v>0</v>
      </c>
      <c r="B3" s="1" t="s">
        <v>1</v>
      </c>
      <c r="C3" s="1" t="s">
        <v>2</v>
      </c>
      <c r="E3" t="s">
        <v>11</v>
      </c>
      <c r="F3" t="s">
        <v>12</v>
      </c>
      <c r="G3">
        <v>52</v>
      </c>
      <c r="H3">
        <v>56</v>
      </c>
      <c r="I3">
        <v>60</v>
      </c>
      <c r="J3">
        <v>64</v>
      </c>
      <c r="K3">
        <v>68</v>
      </c>
      <c r="L3">
        <v>72</v>
      </c>
      <c r="M3">
        <v>76</v>
      </c>
      <c r="N3">
        <v>80</v>
      </c>
      <c r="O3">
        <v>84</v>
      </c>
      <c r="P3">
        <v>88</v>
      </c>
      <c r="Q3" s="13"/>
      <c r="R3" s="12"/>
    </row>
    <row r="4" spans="1:18">
      <c r="A4" s="2">
        <v>1</v>
      </c>
      <c r="B4" s="2">
        <v>168</v>
      </c>
      <c r="C4" s="2">
        <v>67</v>
      </c>
      <c r="E4">
        <v>156</v>
      </c>
      <c r="F4">
        <v>159</v>
      </c>
      <c r="G4" s="15">
        <f t="shared" ref="G4:P4" si="0">COUNTIFS($B$4:$B$203,"&gt;="&amp;$E4,$B$4:$B$203,"&lt;"&amp;$F4,$C$4:$C$203,"&gt;="&amp;G2,$C$4:$C$203,"&lt;"&amp;G3)</f>
        <v>0</v>
      </c>
      <c r="H4" s="15">
        <f t="shared" si="0"/>
        <v>3</v>
      </c>
      <c r="I4" s="15">
        <f t="shared" si="0"/>
        <v>1</v>
      </c>
      <c r="J4" s="15">
        <f t="shared" si="0"/>
        <v>2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>
        <f>SUM(G4:P4)</f>
        <v>6</v>
      </c>
      <c r="R4">
        <f t="shared" ref="R4:R13" si="1">SUMPRODUCT(G4:P4,середины_весов)/Q4</f>
        <v>57.333333333333336</v>
      </c>
    </row>
    <row r="5" spans="1:18">
      <c r="A5" s="2">
        <v>2</v>
      </c>
      <c r="B5" s="2">
        <v>177</v>
      </c>
      <c r="C5" s="2">
        <v>68</v>
      </c>
      <c r="E5">
        <v>159</v>
      </c>
      <c r="F5">
        <v>162</v>
      </c>
      <c r="G5" s="15">
        <f t="shared" ref="G5:L5" si="2">COUNTIFS($B$4:$B$203,"&gt;="&amp;$E5,$B$4:$B$203,"&lt;"&amp;$F5,$C$4:$C$203,"&gt;="&amp;G2,$C$4:$C$203,"&lt;"&amp;G3)</f>
        <v>3</v>
      </c>
      <c r="H5" s="15">
        <f t="shared" si="2"/>
        <v>1</v>
      </c>
      <c r="I5" s="15">
        <f t="shared" si="2"/>
        <v>3</v>
      </c>
      <c r="J5" s="15">
        <f t="shared" si="2"/>
        <v>6</v>
      </c>
      <c r="K5" s="15">
        <f t="shared" si="2"/>
        <v>0</v>
      </c>
      <c r="L5" s="15">
        <f t="shared" si="2"/>
        <v>0</v>
      </c>
      <c r="M5" s="15">
        <f t="shared" ref="M5:P5" si="3">COUNTIFS($B$4:$B$203,"&gt;="&amp;$E5,$B$4:$B$203,"&lt;"&amp;$F5,$C$4:$C$203,"&gt;="&amp;M2,$C$4:$C$203,"&lt;"&amp;M3)</f>
        <v>0</v>
      </c>
      <c r="N5" s="15">
        <f t="shared" si="3"/>
        <v>0</v>
      </c>
      <c r="O5" s="15">
        <f t="shared" si="3"/>
        <v>0</v>
      </c>
      <c r="P5" s="15">
        <f t="shared" si="3"/>
        <v>0</v>
      </c>
      <c r="Q5">
        <f>SUM(G5:P5)</f>
        <v>13</v>
      </c>
      <c r="R5">
        <f t="shared" si="1"/>
        <v>57.692307692307693</v>
      </c>
    </row>
    <row r="6" spans="1:18">
      <c r="A6" s="2">
        <v>3</v>
      </c>
      <c r="B6" s="2">
        <v>175</v>
      </c>
      <c r="C6" s="2">
        <v>67</v>
      </c>
      <c r="E6">
        <v>162</v>
      </c>
      <c r="F6">
        <v>165</v>
      </c>
      <c r="G6" s="15">
        <f>COUNTIFS($B$4:$B$203,"&gt;="&amp;$E6,$B$4:$B$203,"&lt;"&amp;$F6,$C$4:$C$203,"&gt;="&amp;G2,$C$4:$C$203,"&lt;"&amp;G3)</f>
        <v>0</v>
      </c>
      <c r="H6" s="15">
        <f t="shared" ref="H6:P6" si="4">COUNTIFS($B$4:$B$203,"&gt;="&amp;$E6,$B$4:$B$203,"&lt;"&amp;$F6,$C$4:$C$203,"&gt;="&amp;H2,$C$4:$C$203,"&lt;"&amp;H3)</f>
        <v>1</v>
      </c>
      <c r="I6" s="15">
        <f t="shared" si="4"/>
        <v>7</v>
      </c>
      <c r="J6" s="15">
        <f t="shared" si="4"/>
        <v>6</v>
      </c>
      <c r="K6" s="15">
        <f t="shared" si="4"/>
        <v>4</v>
      </c>
      <c r="L6" s="15">
        <f>COUNTIFS($B$4:$B$203,"&gt;="&amp;$E6,$B$4:$B$203,"&lt;"&amp;$F6,$C$4:$C$203,"&gt;="&amp;L2,$C$4:$C$203,"&lt;"&amp;L3)</f>
        <v>3</v>
      </c>
      <c r="M6" s="15">
        <f t="shared" si="4"/>
        <v>0</v>
      </c>
      <c r="N6" s="15">
        <f t="shared" si="4"/>
        <v>0</v>
      </c>
      <c r="O6" s="15">
        <f t="shared" si="4"/>
        <v>0</v>
      </c>
      <c r="P6" s="15">
        <f t="shared" si="4"/>
        <v>0</v>
      </c>
      <c r="Q6">
        <f t="shared" ref="Q6:Q13" si="5">SUM(G6:P6)</f>
        <v>21</v>
      </c>
      <c r="R6">
        <f t="shared" si="1"/>
        <v>62.19047619047619</v>
      </c>
    </row>
    <row r="7" spans="1:18">
      <c r="A7" s="2">
        <v>4</v>
      </c>
      <c r="B7" s="2">
        <v>160</v>
      </c>
      <c r="C7" s="2">
        <v>59</v>
      </c>
      <c r="E7">
        <v>165</v>
      </c>
      <c r="F7">
        <v>168</v>
      </c>
      <c r="G7" s="15">
        <f>COUNTIFS($B$4:$B$203,"&gt;="&amp;$E7,$B$4:$B$203,"&lt;"&amp;$F7,$C$4:$C$203,"&gt;="&amp;G2,$C$4:$C$203,"&lt;"&amp;G3)</f>
        <v>0</v>
      </c>
      <c r="H7" s="15">
        <f t="shared" ref="H7:P7" si="6">COUNTIFS($B$4:$B$203,"&gt;="&amp;$E7,$B$4:$B$203,"&lt;"&amp;$F7,$C$4:$C$203,"&gt;="&amp;H2,$C$4:$C$203,"&lt;"&amp;H3)</f>
        <v>1</v>
      </c>
      <c r="I7" s="15">
        <f t="shared" si="6"/>
        <v>5</v>
      </c>
      <c r="J7" s="15">
        <f t="shared" si="6"/>
        <v>18</v>
      </c>
      <c r="K7" s="15">
        <f t="shared" si="6"/>
        <v>10</v>
      </c>
      <c r="L7" s="15">
        <f t="shared" si="6"/>
        <v>3</v>
      </c>
      <c r="M7" s="15">
        <f t="shared" si="6"/>
        <v>1</v>
      </c>
      <c r="N7" s="15">
        <f t="shared" si="6"/>
        <v>0</v>
      </c>
      <c r="O7" s="15">
        <f t="shared" si="6"/>
        <v>0</v>
      </c>
      <c r="P7" s="15">
        <f t="shared" si="6"/>
        <v>0</v>
      </c>
      <c r="Q7">
        <f t="shared" si="5"/>
        <v>38</v>
      </c>
      <c r="R7">
        <f t="shared" si="1"/>
        <v>63.263157894736842</v>
      </c>
    </row>
    <row r="8" spans="1:18">
      <c r="A8" s="2">
        <v>5</v>
      </c>
      <c r="B8" s="2">
        <v>172</v>
      </c>
      <c r="C8" s="2">
        <v>70</v>
      </c>
      <c r="E8">
        <v>168</v>
      </c>
      <c r="F8">
        <v>171</v>
      </c>
      <c r="G8" s="15">
        <f>COUNTIFS($B$4:$B$203,"&gt;="&amp;$E8,$B$4:$B$203,"&lt;"&amp;$F8,$C$4:$C$203,"&gt;="&amp;G2,$C$4:$C$203,"&lt;"&amp;G3)</f>
        <v>1</v>
      </c>
      <c r="H8" s="15">
        <f t="shared" ref="H8:P8" si="7">COUNTIFS($B$4:$B$203,"&gt;="&amp;$E8,$B$4:$B$203,"&lt;"&amp;$F8,$C$4:$C$203,"&gt;="&amp;H2,$C$4:$C$203,"&lt;"&amp;H3)</f>
        <v>2</v>
      </c>
      <c r="I8" s="15">
        <f t="shared" si="7"/>
        <v>3</v>
      </c>
      <c r="J8" s="15">
        <f t="shared" si="7"/>
        <v>7</v>
      </c>
      <c r="K8" s="15">
        <f t="shared" si="7"/>
        <v>15</v>
      </c>
      <c r="L8" s="15">
        <f t="shared" si="7"/>
        <v>5</v>
      </c>
      <c r="M8" s="15">
        <f t="shared" si="7"/>
        <v>5</v>
      </c>
      <c r="N8" s="15">
        <f t="shared" si="7"/>
        <v>1</v>
      </c>
      <c r="O8" s="15">
        <f t="shared" si="7"/>
        <v>0</v>
      </c>
      <c r="P8" s="15">
        <f t="shared" si="7"/>
        <v>0</v>
      </c>
      <c r="Q8">
        <f t="shared" si="5"/>
        <v>39</v>
      </c>
      <c r="R8">
        <f t="shared" si="1"/>
        <v>65.487179487179489</v>
      </c>
    </row>
    <row r="9" spans="1:18">
      <c r="A9" s="2">
        <v>6</v>
      </c>
      <c r="B9" s="2">
        <v>171</v>
      </c>
      <c r="C9" s="2">
        <v>66</v>
      </c>
      <c r="E9">
        <v>171</v>
      </c>
      <c r="F9">
        <v>174</v>
      </c>
      <c r="G9" s="15">
        <f>COUNTIFS($B$4:$B$203,"&gt;="&amp;$E9,$B$4:$B$203,"&lt;"&amp;$F9,$C$4:$C$203,"&gt;="&amp;G2,$C$4:$C$203,"&lt;"&amp;G3)</f>
        <v>0</v>
      </c>
      <c r="H9" s="15">
        <f t="shared" ref="H9:P9" si="8">COUNTIFS($B$4:$B$203,"&gt;="&amp;$E9,$B$4:$B$203,"&lt;"&amp;$F9,$C$4:$C$203,"&gt;="&amp;H2,$C$4:$C$203,"&lt;"&amp;H3)</f>
        <v>0</v>
      </c>
      <c r="I9" s="15">
        <f t="shared" si="8"/>
        <v>0</v>
      </c>
      <c r="J9" s="15">
        <f t="shared" si="8"/>
        <v>5</v>
      </c>
      <c r="K9" s="15">
        <f t="shared" si="8"/>
        <v>15</v>
      </c>
      <c r="L9" s="15">
        <f>COUNTIFS($B$4:$B$203,"&gt;="&amp;$E9,$B$4:$B$203,"&lt;"&amp;$F9,$C$4:$C$203,"&gt;="&amp;L2,$C$4:$C$203,"&lt;"&amp;L3)</f>
        <v>6</v>
      </c>
      <c r="M9" s="15">
        <f t="shared" si="8"/>
        <v>3</v>
      </c>
      <c r="N9" s="15">
        <f t="shared" si="8"/>
        <v>2</v>
      </c>
      <c r="O9" s="15">
        <f t="shared" si="8"/>
        <v>0</v>
      </c>
      <c r="P9" s="15">
        <f t="shared" si="8"/>
        <v>0</v>
      </c>
      <c r="Q9">
        <f t="shared" si="5"/>
        <v>31</v>
      </c>
      <c r="R9">
        <f t="shared" si="1"/>
        <v>67.677419354838705</v>
      </c>
    </row>
    <row r="10" spans="1:18">
      <c r="A10" s="2">
        <v>7</v>
      </c>
      <c r="B10" s="2">
        <v>159</v>
      </c>
      <c r="C10" s="2">
        <v>57</v>
      </c>
      <c r="E10">
        <v>174</v>
      </c>
      <c r="F10">
        <v>177</v>
      </c>
      <c r="G10" s="15">
        <f>COUNTIFS($B$4:$B$203,"&gt;="&amp;$E10,$B$4:$B$203,"&lt;"&amp;$F10,$C$4:$C$203,"&gt;="&amp;G2,$C$4:$C$203,"&lt;"&amp;G3)</f>
        <v>0</v>
      </c>
      <c r="H10" s="15">
        <f>COUNTIFS($B$4:$B$203,"&gt;="&amp;$E10,$B$4:$B$203,"&lt;"&amp;$F10,$C$4:$C$203,"&gt;="&amp;H2,$C$4:$C$203,"&lt;"&amp;H3)</f>
        <v>0</v>
      </c>
      <c r="I10" s="15">
        <f t="shared" ref="I10:P10" si="9">COUNTIFS($B$4:$B$203,"&gt;="&amp;$E10,$B$4:$B$203,"&lt;"&amp;$F10,$C$4:$C$203,"&gt;="&amp;I2,$C$4:$C$203,"&lt;"&amp;I3)</f>
        <v>1</v>
      </c>
      <c r="J10" s="15">
        <f t="shared" si="9"/>
        <v>2</v>
      </c>
      <c r="K10" s="15">
        <f t="shared" si="9"/>
        <v>8</v>
      </c>
      <c r="L10" s="15">
        <f>COUNTIFS($B$4:$B$203,"&gt;="&amp;$E10,$B$4:$B$203,"&lt;"&amp;$F10,$C$4:$C$203,"&gt;="&amp;L2,$C$4:$C$203,"&lt;"&amp;L3)</f>
        <v>4</v>
      </c>
      <c r="M10" s="15">
        <f>COUNTIFS($B$4:$B$203,"&gt;="&amp;$E10,$B$4:$B$203,"&lt;"&amp;$F10,$C$4:$C$203,"&gt;="&amp;M2,$C$4:$C$203,"&lt;"&amp;M3)</f>
        <v>6</v>
      </c>
      <c r="N10" s="15">
        <f>COUNTIFS($B$4:$B$203,"&gt;="&amp;$E10,$B$4:$B$203,"&lt;"&amp;$F10,$C$4:$C$203,"&gt;="&amp;N2,$C$4:$C$203,"&lt;"&amp;N3)</f>
        <v>2</v>
      </c>
      <c r="O10" s="15">
        <f>COUNTIFS($B$4:$B$203,"&gt;="&amp;$E10,$B$4:$B$203,"&lt;"&amp;$F10,$C$4:$C$203,"&gt;="&amp;O2,$C$4:$C$203,"&lt;"&amp;O3)</f>
        <v>1</v>
      </c>
      <c r="P10" s="15">
        <f t="shared" si="9"/>
        <v>0</v>
      </c>
      <c r="Q10">
        <f t="shared" si="5"/>
        <v>24</v>
      </c>
      <c r="R10">
        <f t="shared" si="1"/>
        <v>69.666666666666671</v>
      </c>
    </row>
    <row r="11" spans="1:18">
      <c r="A11" s="2">
        <v>8</v>
      </c>
      <c r="B11" s="2">
        <v>165</v>
      </c>
      <c r="C11" s="2">
        <v>63</v>
      </c>
      <c r="E11">
        <v>177</v>
      </c>
      <c r="F11">
        <v>180</v>
      </c>
      <c r="G11" s="15">
        <f t="shared" ref="G11:L11" si="10">COUNTIFS($B$4:$B$203,"&gt;="&amp;$E11,$B$4:$B$203,"&lt;"&amp;$F11,$C$4:$C$203,"&gt;="&amp;G2,$C$4:$C$203,"&lt;"&amp;G3)</f>
        <v>0</v>
      </c>
      <c r="H11" s="15">
        <f t="shared" si="10"/>
        <v>0</v>
      </c>
      <c r="I11" s="15">
        <f t="shared" si="10"/>
        <v>0</v>
      </c>
      <c r="J11" s="15">
        <f t="shared" si="10"/>
        <v>5</v>
      </c>
      <c r="K11" s="15">
        <f t="shared" si="10"/>
        <v>3</v>
      </c>
      <c r="L11" s="15">
        <f t="shared" si="10"/>
        <v>6</v>
      </c>
      <c r="M11" s="15">
        <f t="shared" ref="M11:N11" si="11">COUNTIFS($B$4:$B$203,"&gt;="&amp;$E11,$B$4:$B$203,"&lt;"&amp;$F11,$C$4:$C$203,"&gt;="&amp;M2,$C$4:$C$203,"&lt;"&amp;M3)</f>
        <v>3</v>
      </c>
      <c r="N11" s="15">
        <f t="shared" si="11"/>
        <v>1</v>
      </c>
      <c r="O11" s="15">
        <f>COUNTIFS($B$4:$B$203,"&gt;="&amp;$E11,$B$4:$B$203,"&lt;"&amp;$F11,$C$4:$C$203,"&gt;="&amp;O2,$C$4:$C$203,"&lt;"&amp;O3)</f>
        <v>1</v>
      </c>
      <c r="P11" s="15">
        <f t="shared" ref="P11" si="12">COUNTIFS($B$4:$B$203,"&gt;="&amp;$E11,$B$4:$B$203,"&lt;"&amp;$F11,$C$4:$C$203,"&gt;="&amp;Q2,$C$4:$C$203,"&lt;"&amp;Q3)</f>
        <v>0</v>
      </c>
      <c r="Q11">
        <f t="shared" si="5"/>
        <v>19</v>
      </c>
      <c r="R11">
        <f t="shared" si="1"/>
        <v>68.94736842105263</v>
      </c>
    </row>
    <row r="12" spans="1:18">
      <c r="A12" s="2">
        <v>9</v>
      </c>
      <c r="B12" s="2">
        <v>173</v>
      </c>
      <c r="C12" s="2">
        <v>64</v>
      </c>
      <c r="E12">
        <v>180</v>
      </c>
      <c r="F12">
        <v>183</v>
      </c>
      <c r="G12" s="15">
        <f>COUNTIFS($B$4:$B$203,"&gt;="&amp;$E12,$B$4:$B$203,"&lt;"&amp;$F12,$C$4:$C$203,"&gt;="&amp;G2,$C$4:$C$203,"&lt;"&amp;G3)</f>
        <v>0</v>
      </c>
      <c r="H12" s="15">
        <f t="shared" ref="H12:P12" si="13">COUNTIFS($B$4:$B$203,"&gt;="&amp;$E12,$B$4:$B$203,"&lt;"&amp;$F12,$C$4:$C$203,"&gt;="&amp;H2,$C$4:$C$203,"&lt;"&amp;H3)</f>
        <v>0</v>
      </c>
      <c r="I12" s="15">
        <f t="shared" si="13"/>
        <v>0</v>
      </c>
      <c r="J12" s="15">
        <f t="shared" si="13"/>
        <v>0</v>
      </c>
      <c r="K12" s="15">
        <f t="shared" si="13"/>
        <v>2</v>
      </c>
      <c r="L12" s="15">
        <f t="shared" si="13"/>
        <v>1</v>
      </c>
      <c r="M12" s="15">
        <f t="shared" si="13"/>
        <v>1</v>
      </c>
      <c r="N12" s="15">
        <f>COUNTIFS($B$4:$B$203,"&gt;="&amp;$E12,$B$4:$B$203,"&lt;"&amp;$F12,$C$4:$C$203,"&gt;="&amp;N2,$C$4:$C$203,"&lt;"&amp;N3)</f>
        <v>1</v>
      </c>
      <c r="O12" s="15">
        <f t="shared" si="13"/>
        <v>0</v>
      </c>
      <c r="P12" s="15">
        <f t="shared" si="13"/>
        <v>0</v>
      </c>
      <c r="Q12">
        <f t="shared" si="5"/>
        <v>5</v>
      </c>
      <c r="R12">
        <f t="shared" si="1"/>
        <v>70.8</v>
      </c>
    </row>
    <row r="13" spans="1:18">
      <c r="A13" s="2">
        <v>10</v>
      </c>
      <c r="B13" s="2">
        <v>174</v>
      </c>
      <c r="C13" s="2">
        <v>74</v>
      </c>
      <c r="E13">
        <v>183</v>
      </c>
      <c r="F13">
        <v>189</v>
      </c>
      <c r="G13" s="15">
        <f>COUNTIFS($B$4:$B$203,"&gt;="&amp;$E13,$B$4:$B$203,"&lt;"&amp;$F13,$C$4:$C$203,"&gt;="&amp;G2,$C$4:$C$203,"&lt;"&amp;G3)</f>
        <v>0</v>
      </c>
      <c r="H13" s="15">
        <f t="shared" ref="H13:P13" si="14">COUNTIFS($B$4:$B$203,"&gt;="&amp;$E13,$B$4:$B$203,"&lt;"&amp;$F13,$C$4:$C$203,"&gt;="&amp;H2,$C$4:$C$203,"&lt;"&amp;H3)</f>
        <v>0</v>
      </c>
      <c r="I13" s="15">
        <f t="shared" si="14"/>
        <v>0</v>
      </c>
      <c r="J13" s="15">
        <f t="shared" si="14"/>
        <v>0</v>
      </c>
      <c r="K13" s="15">
        <f t="shared" si="14"/>
        <v>0</v>
      </c>
      <c r="L13" s="15">
        <f t="shared" si="14"/>
        <v>2</v>
      </c>
      <c r="M13" s="15">
        <f t="shared" si="14"/>
        <v>1</v>
      </c>
      <c r="N13" s="15">
        <f t="shared" si="14"/>
        <v>0</v>
      </c>
      <c r="O13" s="15">
        <f t="shared" si="14"/>
        <v>0</v>
      </c>
      <c r="P13" s="15">
        <f t="shared" si="14"/>
        <v>1</v>
      </c>
      <c r="Q13">
        <f t="shared" si="5"/>
        <v>4</v>
      </c>
      <c r="R13">
        <f t="shared" si="1"/>
        <v>75</v>
      </c>
    </row>
    <row r="14" spans="1:18">
      <c r="A14" s="2">
        <v>11</v>
      </c>
      <c r="B14" s="2">
        <v>161</v>
      </c>
      <c r="C14" s="2">
        <v>60</v>
      </c>
      <c r="E14" s="13"/>
      <c r="F14" s="8" t="s">
        <v>105</v>
      </c>
      <c r="G14">
        <f>SUM(G4:G13)</f>
        <v>4</v>
      </c>
      <c r="H14">
        <f t="shared" ref="H14:P14" si="15">SUM(H4:H13)</f>
        <v>8</v>
      </c>
      <c r="I14">
        <f t="shared" si="15"/>
        <v>20</v>
      </c>
      <c r="J14">
        <f t="shared" si="15"/>
        <v>51</v>
      </c>
      <c r="K14">
        <f t="shared" si="15"/>
        <v>57</v>
      </c>
      <c r="L14">
        <f t="shared" si="15"/>
        <v>30</v>
      </c>
      <c r="M14">
        <f t="shared" si="15"/>
        <v>20</v>
      </c>
      <c r="N14">
        <f t="shared" si="15"/>
        <v>7</v>
      </c>
      <c r="O14">
        <f t="shared" si="15"/>
        <v>2</v>
      </c>
      <c r="P14">
        <f t="shared" si="15"/>
        <v>1</v>
      </c>
      <c r="Q14">
        <f>SUM(Q4:Q13)</f>
        <v>200</v>
      </c>
    </row>
    <row r="15" spans="1:18">
      <c r="A15" s="2">
        <v>12</v>
      </c>
      <c r="B15" s="2">
        <v>165</v>
      </c>
      <c r="C15" s="2">
        <v>60</v>
      </c>
      <c r="F15" t="s">
        <v>106</v>
      </c>
      <c r="G15">
        <f t="shared" ref="G15:P15" si="16">SUMPRODUCT(G4:G13,средние_для_роста)/G14</f>
        <v>162.75</v>
      </c>
      <c r="H15">
        <f t="shared" si="16"/>
        <v>162.75</v>
      </c>
      <c r="I15">
        <f t="shared" si="16"/>
        <v>165</v>
      </c>
      <c r="J15">
        <f t="shared" si="16"/>
        <v>167.61764705882354</v>
      </c>
      <c r="K15">
        <f t="shared" si="16"/>
        <v>171.07894736842104</v>
      </c>
      <c r="L15">
        <f t="shared" si="16"/>
        <v>173.3</v>
      </c>
      <c r="M15">
        <f t="shared" si="16"/>
        <v>174.375</v>
      </c>
      <c r="N15">
        <f t="shared" si="16"/>
        <v>175.07142857142858</v>
      </c>
      <c r="O15">
        <f t="shared" si="16"/>
        <v>177</v>
      </c>
      <c r="P15">
        <f t="shared" si="16"/>
        <v>186</v>
      </c>
    </row>
    <row r="16" spans="1:18">
      <c r="A16" s="2">
        <v>13</v>
      </c>
      <c r="B16" s="2">
        <v>175</v>
      </c>
      <c r="C16" s="2">
        <v>59</v>
      </c>
      <c r="E16" t="s">
        <v>107</v>
      </c>
      <c r="F16">
        <f>SUM(G4:P13)</f>
        <v>200</v>
      </c>
    </row>
    <row r="17" spans="1:37">
      <c r="A17" s="2">
        <v>14</v>
      </c>
      <c r="B17" s="2">
        <v>176</v>
      </c>
      <c r="C17" s="2">
        <v>65</v>
      </c>
      <c r="F17" t="s">
        <v>108</v>
      </c>
    </row>
    <row r="18" spans="1:37">
      <c r="A18" s="2">
        <v>15</v>
      </c>
      <c r="B18" s="2">
        <v>170</v>
      </c>
      <c r="C18" s="2">
        <v>73</v>
      </c>
    </row>
    <row r="19" spans="1:37">
      <c r="A19" s="2">
        <v>16</v>
      </c>
      <c r="B19" s="2">
        <v>184</v>
      </c>
      <c r="C19" s="2">
        <v>68</v>
      </c>
      <c r="F19" t="s">
        <v>109</v>
      </c>
      <c r="G19">
        <f>(G2+G3)/2</f>
        <v>50</v>
      </c>
      <c r="H19">
        <f>(H2+H3)/2</f>
        <v>54</v>
      </c>
      <c r="I19">
        <f t="shared" ref="I19:P19" si="17">(I2+I3)/2</f>
        <v>58</v>
      </c>
      <c r="J19">
        <f t="shared" si="17"/>
        <v>62</v>
      </c>
      <c r="K19">
        <f t="shared" si="17"/>
        <v>66</v>
      </c>
      <c r="L19">
        <f t="shared" si="17"/>
        <v>70</v>
      </c>
      <c r="M19">
        <f t="shared" si="17"/>
        <v>74</v>
      </c>
      <c r="N19">
        <f t="shared" si="17"/>
        <v>78</v>
      </c>
      <c r="O19">
        <f t="shared" si="17"/>
        <v>82</v>
      </c>
      <c r="P19">
        <f t="shared" si="17"/>
        <v>86</v>
      </c>
    </row>
    <row r="20" spans="1:37">
      <c r="A20" s="2">
        <v>17</v>
      </c>
      <c r="B20" s="2">
        <v>171</v>
      </c>
      <c r="C20" s="2">
        <v>72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>
      <c r="A21" s="2">
        <v>18</v>
      </c>
      <c r="B21" s="2">
        <v>172</v>
      </c>
      <c r="C21" s="2">
        <v>63</v>
      </c>
      <c r="I21" s="17"/>
      <c r="J21" s="16" t="s">
        <v>75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>
      <c r="A22" s="2">
        <v>19</v>
      </c>
      <c r="B22" s="2">
        <v>176</v>
      </c>
      <c r="C22" s="2">
        <v>70</v>
      </c>
      <c r="F22" t="s">
        <v>110</v>
      </c>
      <c r="G22">
        <f>(E4+F4)/2</f>
        <v>157.5</v>
      </c>
      <c r="I22" s="17"/>
      <c r="J22" t="s">
        <v>111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>
      <c r="A23" s="2">
        <v>20</v>
      </c>
      <c r="B23" s="2">
        <v>159</v>
      </c>
      <c r="C23" s="2">
        <v>48</v>
      </c>
      <c r="G23">
        <f t="shared" ref="G23:G31" si="18">(E5+F5)/2</f>
        <v>160.5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>
      <c r="A24" s="2">
        <v>21</v>
      </c>
      <c r="B24" s="2">
        <v>178</v>
      </c>
      <c r="C24" s="2">
        <v>62</v>
      </c>
      <c r="G24">
        <f t="shared" si="18"/>
        <v>163.5</v>
      </c>
    </row>
    <row r="25" spans="1:37">
      <c r="A25" s="2">
        <v>22</v>
      </c>
      <c r="B25" s="2">
        <v>164</v>
      </c>
      <c r="C25" s="2">
        <v>61</v>
      </c>
      <c r="G25">
        <f t="shared" si="18"/>
        <v>166.5</v>
      </c>
    </row>
    <row r="26" spans="1:37">
      <c r="A26" s="2">
        <v>23</v>
      </c>
      <c r="B26" s="2">
        <v>173</v>
      </c>
      <c r="C26" s="2">
        <v>71</v>
      </c>
      <c r="G26">
        <f t="shared" si="18"/>
        <v>169.5</v>
      </c>
    </row>
    <row r="27" spans="1:37">
      <c r="A27" s="2">
        <v>24</v>
      </c>
      <c r="B27" s="2">
        <v>175</v>
      </c>
      <c r="C27" s="2">
        <v>66</v>
      </c>
      <c r="G27">
        <f t="shared" si="18"/>
        <v>172.5</v>
      </c>
    </row>
    <row r="28" spans="1:37">
      <c r="A28" s="2">
        <v>25</v>
      </c>
      <c r="B28" s="2">
        <v>159</v>
      </c>
      <c r="C28" s="2">
        <v>55</v>
      </c>
      <c r="G28">
        <f t="shared" si="18"/>
        <v>175.5</v>
      </c>
    </row>
    <row r="29" spans="1:37">
      <c r="A29" s="2">
        <v>26</v>
      </c>
      <c r="B29" s="2">
        <v>169</v>
      </c>
      <c r="C29" s="2">
        <v>55</v>
      </c>
      <c r="G29">
        <f t="shared" si="18"/>
        <v>178.5</v>
      </c>
    </row>
    <row r="30" spans="1:37">
      <c r="A30" s="2">
        <v>27</v>
      </c>
      <c r="B30" s="2">
        <v>173</v>
      </c>
      <c r="C30" s="2">
        <v>75</v>
      </c>
      <c r="G30">
        <f t="shared" si="18"/>
        <v>181.5</v>
      </c>
    </row>
    <row r="31" spans="1:37">
      <c r="A31" s="2">
        <v>28</v>
      </c>
      <c r="B31" s="2">
        <v>173</v>
      </c>
      <c r="C31" s="2">
        <v>66</v>
      </c>
      <c r="G31">
        <f t="shared" si="18"/>
        <v>186</v>
      </c>
    </row>
    <row r="32" spans="1:37">
      <c r="A32" s="2">
        <v>29</v>
      </c>
      <c r="B32" s="2">
        <v>161</v>
      </c>
      <c r="C32" s="2">
        <v>60</v>
      </c>
    </row>
    <row r="33" spans="1:16">
      <c r="A33" s="2">
        <v>30</v>
      </c>
      <c r="B33" s="2">
        <v>168</v>
      </c>
      <c r="C33" s="2">
        <v>63</v>
      </c>
    </row>
    <row r="34" spans="1:16">
      <c r="A34" s="2">
        <v>31</v>
      </c>
      <c r="B34" s="2">
        <v>168</v>
      </c>
      <c r="C34" s="2">
        <v>67</v>
      </c>
    </row>
    <row r="35" spans="1:16">
      <c r="A35" s="2">
        <v>32</v>
      </c>
      <c r="B35" s="2">
        <v>164</v>
      </c>
      <c r="C35" s="2">
        <v>59</v>
      </c>
    </row>
    <row r="36" spans="1:16">
      <c r="A36" s="2">
        <v>33</v>
      </c>
      <c r="B36" s="2">
        <v>168</v>
      </c>
      <c r="C36" s="2">
        <v>64</v>
      </c>
    </row>
    <row r="37" spans="1:16">
      <c r="A37" s="2">
        <v>34</v>
      </c>
      <c r="B37" s="2">
        <v>181</v>
      </c>
      <c r="C37" s="2">
        <v>69</v>
      </c>
      <c r="P37" t="s">
        <v>112</v>
      </c>
    </row>
    <row r="38" spans="1:16">
      <c r="A38" s="2">
        <v>35</v>
      </c>
      <c r="B38" s="2">
        <v>170</v>
      </c>
      <c r="C38" s="2">
        <v>73</v>
      </c>
    </row>
    <row r="39" spans="1:16">
      <c r="A39" s="2">
        <v>36</v>
      </c>
      <c r="B39" s="2">
        <v>184</v>
      </c>
      <c r="C39" s="2">
        <v>68</v>
      </c>
    </row>
    <row r="40" spans="1:16">
      <c r="A40" s="2">
        <v>37</v>
      </c>
      <c r="B40" s="2">
        <v>169</v>
      </c>
      <c r="C40" s="2">
        <v>66</v>
      </c>
    </row>
    <row r="41" spans="1:16">
      <c r="A41" s="2">
        <v>38</v>
      </c>
      <c r="B41" s="2">
        <v>170</v>
      </c>
      <c r="C41" s="2">
        <v>76</v>
      </c>
    </row>
    <row r="42" spans="1:16">
      <c r="A42" s="2">
        <v>39</v>
      </c>
      <c r="B42" s="2">
        <v>176</v>
      </c>
      <c r="C42" s="2">
        <v>67</v>
      </c>
    </row>
    <row r="43" spans="1:16">
      <c r="A43" s="2">
        <v>40</v>
      </c>
      <c r="B43" s="2">
        <v>169</v>
      </c>
      <c r="C43" s="2">
        <v>64</v>
      </c>
    </row>
    <row r="44" spans="1:16">
      <c r="A44" s="2">
        <v>41</v>
      </c>
      <c r="B44" s="2">
        <v>170</v>
      </c>
      <c r="C44" s="2">
        <v>61</v>
      </c>
    </row>
    <row r="45" spans="1:16">
      <c r="A45" s="2">
        <v>42</v>
      </c>
      <c r="B45" s="2">
        <v>171</v>
      </c>
      <c r="C45" s="2">
        <v>72</v>
      </c>
    </row>
    <row r="46" spans="1:16">
      <c r="A46" s="2">
        <v>43</v>
      </c>
      <c r="B46" s="2">
        <v>168</v>
      </c>
      <c r="C46" s="2">
        <v>59</v>
      </c>
    </row>
    <row r="47" spans="1:16">
      <c r="A47" s="2">
        <v>44</v>
      </c>
      <c r="B47" s="2">
        <v>161</v>
      </c>
      <c r="C47" s="2">
        <v>51</v>
      </c>
    </row>
    <row r="48" spans="1:16">
      <c r="A48" s="2">
        <v>45</v>
      </c>
      <c r="B48" s="2">
        <v>165</v>
      </c>
      <c r="C48" s="2">
        <v>60</v>
      </c>
    </row>
    <row r="49" spans="1:3">
      <c r="A49" s="2">
        <v>46</v>
      </c>
      <c r="B49" s="2">
        <v>168</v>
      </c>
      <c r="C49" s="2">
        <v>50</v>
      </c>
    </row>
    <row r="50" spans="1:3">
      <c r="A50" s="2">
        <v>47</v>
      </c>
      <c r="B50" s="2">
        <v>175</v>
      </c>
      <c r="C50" s="2">
        <v>64</v>
      </c>
    </row>
    <row r="51" spans="1:3">
      <c r="A51" s="2">
        <v>48</v>
      </c>
      <c r="B51" s="2">
        <v>174</v>
      </c>
      <c r="C51" s="2">
        <v>66</v>
      </c>
    </row>
    <row r="52" spans="1:3">
      <c r="A52" s="2">
        <v>49</v>
      </c>
      <c r="B52" s="2">
        <v>188</v>
      </c>
      <c r="C52" s="2">
        <v>75</v>
      </c>
    </row>
    <row r="53" spans="1:3">
      <c r="A53" s="2">
        <v>50</v>
      </c>
      <c r="B53" s="2">
        <v>166</v>
      </c>
      <c r="C53" s="2">
        <v>67</v>
      </c>
    </row>
    <row r="54" spans="1:3">
      <c r="A54" s="2">
        <v>51</v>
      </c>
      <c r="B54" s="2">
        <v>178</v>
      </c>
      <c r="C54" s="2">
        <v>73</v>
      </c>
    </row>
    <row r="55" spans="1:3">
      <c r="A55" s="2">
        <v>52</v>
      </c>
      <c r="B55" s="2">
        <v>163</v>
      </c>
      <c r="C55" s="2">
        <v>63</v>
      </c>
    </row>
    <row r="56" spans="1:3">
      <c r="A56" s="2">
        <v>53</v>
      </c>
      <c r="B56" s="2">
        <v>170</v>
      </c>
      <c r="C56" s="2">
        <v>75</v>
      </c>
    </row>
    <row r="57" spans="1:3">
      <c r="A57" s="2">
        <v>54</v>
      </c>
      <c r="B57" s="2">
        <v>164</v>
      </c>
      <c r="C57" s="2">
        <v>60</v>
      </c>
    </row>
    <row r="58" spans="1:3">
      <c r="A58" s="2">
        <v>55</v>
      </c>
      <c r="B58" s="2">
        <v>164</v>
      </c>
      <c r="C58" s="2">
        <v>56</v>
      </c>
    </row>
    <row r="59" spans="1:3">
      <c r="A59" s="2">
        <v>56</v>
      </c>
      <c r="B59" s="2">
        <v>168</v>
      </c>
      <c r="C59" s="2">
        <v>59</v>
      </c>
    </row>
    <row r="60" spans="1:3">
      <c r="A60" s="2">
        <v>57</v>
      </c>
      <c r="B60" s="2">
        <v>167</v>
      </c>
      <c r="C60" s="2">
        <v>61</v>
      </c>
    </row>
    <row r="61" spans="1:3">
      <c r="A61" s="2">
        <v>58</v>
      </c>
      <c r="B61" s="2">
        <v>166</v>
      </c>
      <c r="C61" s="2">
        <v>62</v>
      </c>
    </row>
    <row r="62" spans="1:3">
      <c r="A62" s="2">
        <v>59</v>
      </c>
      <c r="B62" s="2">
        <v>162</v>
      </c>
      <c r="C62" s="2">
        <v>65</v>
      </c>
    </row>
    <row r="63" spans="1:3">
      <c r="A63" s="2">
        <v>60</v>
      </c>
      <c r="B63" s="2">
        <v>171</v>
      </c>
      <c r="C63" s="2">
        <v>60</v>
      </c>
    </row>
    <row r="64" spans="1:3">
      <c r="A64" s="2">
        <v>61</v>
      </c>
      <c r="B64" s="2">
        <v>168</v>
      </c>
      <c r="C64" s="2">
        <v>62</v>
      </c>
    </row>
    <row r="65" spans="1:3">
      <c r="A65" s="2">
        <v>62</v>
      </c>
      <c r="B65" s="2">
        <v>173</v>
      </c>
      <c r="C65" s="2">
        <v>70</v>
      </c>
    </row>
    <row r="66" spans="1:3">
      <c r="A66" s="2">
        <v>63</v>
      </c>
      <c r="B66" s="2">
        <v>167</v>
      </c>
      <c r="C66" s="2">
        <v>61</v>
      </c>
    </row>
    <row r="67" spans="1:3">
      <c r="A67" s="2">
        <v>64</v>
      </c>
      <c r="B67" s="2">
        <v>170</v>
      </c>
      <c r="C67" s="2">
        <v>74</v>
      </c>
    </row>
    <row r="68" spans="1:3">
      <c r="A68" s="2">
        <v>65</v>
      </c>
      <c r="B68" s="2">
        <v>171</v>
      </c>
      <c r="C68" s="2">
        <v>60</v>
      </c>
    </row>
    <row r="69" spans="1:3">
      <c r="A69" s="2">
        <v>66</v>
      </c>
      <c r="B69" s="2">
        <v>173</v>
      </c>
      <c r="C69" s="2">
        <v>66</v>
      </c>
    </row>
    <row r="70" spans="1:3">
      <c r="A70" s="2">
        <v>67</v>
      </c>
      <c r="B70" s="2">
        <v>187</v>
      </c>
      <c r="C70" s="2">
        <v>84</v>
      </c>
    </row>
    <row r="71" spans="1:3">
      <c r="A71" s="2">
        <v>68</v>
      </c>
      <c r="B71" s="2">
        <v>166</v>
      </c>
      <c r="C71" s="2">
        <v>58</v>
      </c>
    </row>
    <row r="72" spans="1:3">
      <c r="A72" s="2">
        <v>69</v>
      </c>
      <c r="B72" s="2">
        <v>170</v>
      </c>
      <c r="C72" s="2">
        <v>75</v>
      </c>
    </row>
    <row r="73" spans="1:3">
      <c r="A73" s="2">
        <v>70</v>
      </c>
      <c r="B73" s="2">
        <v>178</v>
      </c>
      <c r="C73" s="2">
        <v>69</v>
      </c>
    </row>
    <row r="74" spans="1:3">
      <c r="A74" s="2">
        <v>71</v>
      </c>
      <c r="B74" s="2">
        <v>173</v>
      </c>
      <c r="C74" s="2">
        <v>64</v>
      </c>
    </row>
    <row r="75" spans="1:3">
      <c r="A75" s="2">
        <v>72</v>
      </c>
      <c r="B75" s="2">
        <v>179</v>
      </c>
      <c r="C75" s="2">
        <v>71</v>
      </c>
    </row>
    <row r="76" spans="1:3">
      <c r="A76" s="2">
        <v>73</v>
      </c>
      <c r="B76" s="2">
        <v>171</v>
      </c>
      <c r="C76" s="2">
        <v>64</v>
      </c>
    </row>
    <row r="77" spans="1:3">
      <c r="A77" s="2">
        <v>74</v>
      </c>
      <c r="B77" s="2">
        <v>174</v>
      </c>
      <c r="C77" s="2">
        <v>74</v>
      </c>
    </row>
    <row r="78" spans="1:3">
      <c r="A78" s="2">
        <v>75</v>
      </c>
      <c r="B78" s="2">
        <v>164</v>
      </c>
      <c r="C78" s="2">
        <v>70</v>
      </c>
    </row>
    <row r="79" spans="1:3">
      <c r="A79" s="2">
        <v>76</v>
      </c>
      <c r="B79" s="2">
        <v>173</v>
      </c>
      <c r="C79" s="2">
        <v>69</v>
      </c>
    </row>
    <row r="80" spans="1:3">
      <c r="A80" s="2">
        <v>77</v>
      </c>
      <c r="B80" s="2">
        <v>168</v>
      </c>
      <c r="C80" s="2">
        <v>64</v>
      </c>
    </row>
    <row r="81" spans="1:3">
      <c r="A81" s="2">
        <v>78</v>
      </c>
      <c r="B81" s="2">
        <v>166</v>
      </c>
      <c r="C81" s="2">
        <v>55</v>
      </c>
    </row>
    <row r="82" spans="1:3">
      <c r="A82" s="2">
        <v>79</v>
      </c>
      <c r="B82" s="2">
        <v>177</v>
      </c>
      <c r="C82" s="2">
        <v>67</v>
      </c>
    </row>
    <row r="83" spans="1:3">
      <c r="A83" s="2">
        <v>80</v>
      </c>
      <c r="B83" s="2">
        <v>170</v>
      </c>
      <c r="C83" s="2">
        <v>61</v>
      </c>
    </row>
    <row r="84" spans="1:3">
      <c r="A84" s="2">
        <v>81</v>
      </c>
      <c r="B84" s="2">
        <v>167</v>
      </c>
      <c r="C84" s="2">
        <v>63</v>
      </c>
    </row>
    <row r="85" spans="1:3">
      <c r="A85" s="2">
        <v>82</v>
      </c>
      <c r="B85" s="2">
        <v>174</v>
      </c>
      <c r="C85" s="2">
        <v>75</v>
      </c>
    </row>
    <row r="86" spans="1:3">
      <c r="A86" s="2">
        <v>83</v>
      </c>
      <c r="B86" s="2">
        <v>164</v>
      </c>
      <c r="C86" s="2">
        <v>59</v>
      </c>
    </row>
    <row r="87" spans="1:3">
      <c r="A87" s="2">
        <v>84</v>
      </c>
      <c r="B87" s="2">
        <v>164</v>
      </c>
      <c r="C87" s="2">
        <v>62</v>
      </c>
    </row>
    <row r="88" spans="1:3">
      <c r="A88" s="2">
        <v>85</v>
      </c>
      <c r="B88" s="2">
        <v>178</v>
      </c>
      <c r="C88" s="2">
        <v>60</v>
      </c>
    </row>
    <row r="89" spans="1:3">
      <c r="A89" s="2">
        <v>86</v>
      </c>
      <c r="B89" s="2">
        <v>173</v>
      </c>
      <c r="C89" s="2">
        <v>66</v>
      </c>
    </row>
    <row r="90" spans="1:3">
      <c r="A90" s="2">
        <v>87</v>
      </c>
      <c r="B90" s="2">
        <v>179</v>
      </c>
      <c r="C90" s="2">
        <v>63</v>
      </c>
    </row>
    <row r="91" spans="1:3">
      <c r="A91" s="2">
        <v>88</v>
      </c>
      <c r="B91" s="2">
        <v>165</v>
      </c>
      <c r="C91" s="2">
        <v>62</v>
      </c>
    </row>
    <row r="92" spans="1:3">
      <c r="A92" s="2">
        <v>89</v>
      </c>
      <c r="B92" s="2">
        <v>171</v>
      </c>
      <c r="C92" s="2">
        <v>66</v>
      </c>
    </row>
    <row r="93" spans="1:3">
      <c r="A93" s="2">
        <v>90</v>
      </c>
      <c r="B93" s="2">
        <v>171</v>
      </c>
      <c r="C93" s="2">
        <v>63</v>
      </c>
    </row>
    <row r="94" spans="1:3">
      <c r="A94" s="2">
        <v>91</v>
      </c>
      <c r="B94" s="2">
        <v>170</v>
      </c>
      <c r="C94" s="2">
        <v>70</v>
      </c>
    </row>
    <row r="95" spans="1:3">
      <c r="A95" s="2">
        <v>92</v>
      </c>
      <c r="B95" s="2">
        <v>170</v>
      </c>
      <c r="C95" s="2">
        <v>67</v>
      </c>
    </row>
    <row r="96" spans="1:3">
      <c r="A96" s="2">
        <v>93</v>
      </c>
      <c r="B96" s="2">
        <v>165</v>
      </c>
      <c r="C96" s="2">
        <v>59</v>
      </c>
    </row>
    <row r="97" spans="1:3">
      <c r="A97" s="2">
        <v>94</v>
      </c>
      <c r="B97" s="2">
        <v>156</v>
      </c>
      <c r="C97" s="2">
        <v>53</v>
      </c>
    </row>
    <row r="98" spans="1:3">
      <c r="A98" s="2">
        <v>95</v>
      </c>
      <c r="B98" s="2">
        <v>164</v>
      </c>
      <c r="C98" s="2">
        <v>60</v>
      </c>
    </row>
    <row r="99" spans="1:3">
      <c r="A99" s="2">
        <v>96</v>
      </c>
      <c r="B99" s="2">
        <v>158</v>
      </c>
      <c r="C99" s="2">
        <v>57</v>
      </c>
    </row>
    <row r="100" spans="1:3">
      <c r="A100" s="2">
        <v>97</v>
      </c>
      <c r="B100" s="2">
        <v>165</v>
      </c>
      <c r="C100" s="2">
        <v>68</v>
      </c>
    </row>
    <row r="101" spans="1:3">
      <c r="A101" s="2">
        <v>98</v>
      </c>
      <c r="B101" s="2">
        <v>172</v>
      </c>
      <c r="C101" s="2">
        <v>67</v>
      </c>
    </row>
    <row r="102" spans="1:3">
      <c r="A102" s="2">
        <v>99</v>
      </c>
      <c r="B102" s="2">
        <v>178</v>
      </c>
      <c r="C102" s="2">
        <v>75</v>
      </c>
    </row>
    <row r="103" spans="1:3">
      <c r="A103" s="2">
        <v>100</v>
      </c>
      <c r="B103" s="2">
        <v>159</v>
      </c>
      <c r="C103" s="2">
        <v>61</v>
      </c>
    </row>
    <row r="104" spans="1:3">
      <c r="A104" s="2">
        <v>101</v>
      </c>
      <c r="B104" s="2">
        <v>167</v>
      </c>
      <c r="C104" s="2">
        <v>61</v>
      </c>
    </row>
    <row r="105" spans="1:3">
      <c r="A105" s="2">
        <v>102</v>
      </c>
      <c r="B105" s="2">
        <v>174</v>
      </c>
      <c r="C105" s="2">
        <v>66</v>
      </c>
    </row>
    <row r="106" spans="1:3">
      <c r="A106" s="2">
        <v>103</v>
      </c>
      <c r="B106" s="2">
        <v>175</v>
      </c>
      <c r="C106" s="2">
        <v>80</v>
      </c>
    </row>
    <row r="107" spans="1:3">
      <c r="A107" s="2">
        <v>104</v>
      </c>
      <c r="B107" s="2">
        <v>167</v>
      </c>
      <c r="C107" s="2">
        <v>64</v>
      </c>
    </row>
    <row r="108" spans="1:3">
      <c r="A108" s="2">
        <v>105</v>
      </c>
      <c r="B108" s="2">
        <v>180</v>
      </c>
      <c r="C108" s="2">
        <v>75</v>
      </c>
    </row>
    <row r="109" spans="1:3">
      <c r="A109" s="2">
        <v>106</v>
      </c>
      <c r="B109" s="2">
        <v>166</v>
      </c>
      <c r="C109" s="2">
        <v>63</v>
      </c>
    </row>
    <row r="110" spans="1:3">
      <c r="A110" s="2">
        <v>107</v>
      </c>
      <c r="B110" s="2">
        <v>176</v>
      </c>
      <c r="C110" s="2">
        <v>71</v>
      </c>
    </row>
    <row r="111" spans="1:3">
      <c r="A111" s="2">
        <v>108</v>
      </c>
      <c r="B111" s="2">
        <v>174</v>
      </c>
      <c r="C111" s="2">
        <v>69</v>
      </c>
    </row>
    <row r="112" spans="1:3">
      <c r="A112" s="2">
        <v>109</v>
      </c>
      <c r="B112" s="2">
        <v>169</v>
      </c>
      <c r="C112" s="2">
        <v>71</v>
      </c>
    </row>
    <row r="113" spans="1:3">
      <c r="A113" s="2">
        <v>110</v>
      </c>
      <c r="B113" s="2">
        <v>177</v>
      </c>
      <c r="C113" s="2">
        <v>78</v>
      </c>
    </row>
    <row r="114" spans="1:3">
      <c r="A114" s="2">
        <v>111</v>
      </c>
      <c r="B114" s="2">
        <v>167</v>
      </c>
      <c r="C114" s="2">
        <v>65</v>
      </c>
    </row>
    <row r="115" spans="1:3">
      <c r="A115" s="2">
        <v>112</v>
      </c>
      <c r="B115" s="2">
        <v>170</v>
      </c>
      <c r="C115" s="2">
        <v>69</v>
      </c>
    </row>
    <row r="116" spans="1:3">
      <c r="A116" s="2">
        <v>113</v>
      </c>
      <c r="B116" s="2">
        <v>158</v>
      </c>
      <c r="C116" s="2">
        <v>61</v>
      </c>
    </row>
    <row r="117" spans="1:3">
      <c r="A117" s="2">
        <v>114</v>
      </c>
      <c r="B117" s="2">
        <v>171</v>
      </c>
      <c r="C117" s="2">
        <v>62</v>
      </c>
    </row>
    <row r="118" spans="1:3">
      <c r="A118" s="2">
        <v>115</v>
      </c>
      <c r="B118" s="2">
        <v>176</v>
      </c>
      <c r="C118" s="2">
        <v>60</v>
      </c>
    </row>
    <row r="119" spans="1:3">
      <c r="A119" s="2">
        <v>116</v>
      </c>
      <c r="B119" s="2">
        <v>172</v>
      </c>
      <c r="C119" s="2">
        <v>64</v>
      </c>
    </row>
    <row r="120" spans="1:3">
      <c r="A120" s="2">
        <v>117</v>
      </c>
      <c r="B120" s="2">
        <v>165</v>
      </c>
      <c r="C120" s="2">
        <v>60</v>
      </c>
    </row>
    <row r="121" spans="1:3">
      <c r="A121" s="2">
        <v>118</v>
      </c>
      <c r="B121" s="2">
        <v>178</v>
      </c>
      <c r="C121" s="2">
        <v>71</v>
      </c>
    </row>
    <row r="122" spans="1:3">
      <c r="A122" s="2">
        <v>119</v>
      </c>
      <c r="B122" s="2">
        <v>157</v>
      </c>
      <c r="C122" s="2">
        <v>60</v>
      </c>
    </row>
    <row r="123" spans="1:3">
      <c r="A123" s="2">
        <v>120</v>
      </c>
      <c r="B123" s="2">
        <v>169</v>
      </c>
      <c r="C123" s="2">
        <v>65</v>
      </c>
    </row>
    <row r="124" spans="1:3">
      <c r="A124" s="2">
        <v>121</v>
      </c>
      <c r="B124" s="2">
        <v>169</v>
      </c>
      <c r="C124" s="2">
        <v>62</v>
      </c>
    </row>
    <row r="125" spans="1:3">
      <c r="A125" s="2">
        <v>122</v>
      </c>
      <c r="B125" s="2">
        <v>167</v>
      </c>
      <c r="C125" s="2">
        <v>63</v>
      </c>
    </row>
    <row r="126" spans="1:3">
      <c r="A126" s="2">
        <v>123</v>
      </c>
      <c r="B126" s="2">
        <v>177</v>
      </c>
      <c r="C126" s="2">
        <v>67</v>
      </c>
    </row>
    <row r="127" spans="1:3">
      <c r="A127" s="2">
        <v>124</v>
      </c>
      <c r="B127" s="2">
        <v>159</v>
      </c>
      <c r="C127" s="2">
        <v>61</v>
      </c>
    </row>
    <row r="128" spans="1:3">
      <c r="A128" s="2">
        <v>125</v>
      </c>
      <c r="B128" s="2">
        <v>172</v>
      </c>
      <c r="C128" s="2">
        <v>69</v>
      </c>
    </row>
    <row r="129" spans="1:3">
      <c r="A129" s="2">
        <v>126</v>
      </c>
      <c r="B129" s="2">
        <v>167</v>
      </c>
      <c r="C129" s="2">
        <v>65</v>
      </c>
    </row>
    <row r="130" spans="1:3">
      <c r="A130" s="2">
        <v>127</v>
      </c>
      <c r="B130" s="2">
        <v>164</v>
      </c>
      <c r="C130" s="2">
        <v>70</v>
      </c>
    </row>
    <row r="131" spans="1:3">
      <c r="A131" s="2">
        <v>128</v>
      </c>
      <c r="B131" s="2">
        <v>174</v>
      </c>
      <c r="C131" s="2">
        <v>74</v>
      </c>
    </row>
    <row r="132" spans="1:3">
      <c r="A132" s="2">
        <v>129</v>
      </c>
      <c r="B132" s="2">
        <v>176</v>
      </c>
      <c r="C132" s="2">
        <v>75</v>
      </c>
    </row>
    <row r="133" spans="1:3">
      <c r="A133" s="2">
        <v>130</v>
      </c>
      <c r="B133" s="2">
        <v>159</v>
      </c>
      <c r="C133" s="2">
        <v>48</v>
      </c>
    </row>
    <row r="134" spans="1:3">
      <c r="A134" s="2">
        <v>131</v>
      </c>
      <c r="B134" s="2">
        <v>169</v>
      </c>
      <c r="C134" s="2">
        <v>67</v>
      </c>
    </row>
    <row r="135" spans="1:3">
      <c r="A135" s="2">
        <v>132</v>
      </c>
      <c r="B135" s="2">
        <v>167</v>
      </c>
      <c r="C135" s="2">
        <v>57</v>
      </c>
    </row>
    <row r="136" spans="1:3">
      <c r="A136" s="2">
        <v>133</v>
      </c>
      <c r="B136" s="2">
        <v>157</v>
      </c>
      <c r="C136" s="2">
        <v>53</v>
      </c>
    </row>
    <row r="137" spans="1:3">
      <c r="A137" s="2">
        <v>134</v>
      </c>
      <c r="B137" s="2">
        <v>175</v>
      </c>
      <c r="C137" s="2">
        <v>66</v>
      </c>
    </row>
    <row r="138" spans="1:3">
      <c r="A138" s="2">
        <v>135</v>
      </c>
      <c r="B138" s="2">
        <v>165</v>
      </c>
      <c r="C138" s="2">
        <v>60</v>
      </c>
    </row>
    <row r="139" spans="1:3">
      <c r="A139" s="2">
        <v>136</v>
      </c>
      <c r="B139" s="2">
        <v>168</v>
      </c>
      <c r="C139" s="2">
        <v>62</v>
      </c>
    </row>
    <row r="140" spans="1:3">
      <c r="A140" s="2">
        <v>137</v>
      </c>
      <c r="B140" s="2">
        <v>172</v>
      </c>
      <c r="C140" s="2">
        <v>67</v>
      </c>
    </row>
    <row r="141" spans="1:3">
      <c r="A141" s="2">
        <v>138</v>
      </c>
      <c r="B141" s="2">
        <v>173</v>
      </c>
      <c r="C141" s="2">
        <v>66</v>
      </c>
    </row>
    <row r="142" spans="1:3">
      <c r="A142" s="2">
        <v>139</v>
      </c>
      <c r="B142" s="2">
        <v>167</v>
      </c>
      <c r="C142" s="2">
        <v>68</v>
      </c>
    </row>
    <row r="143" spans="1:3">
      <c r="A143" s="2">
        <v>140</v>
      </c>
      <c r="B143" s="2">
        <v>163</v>
      </c>
      <c r="C143" s="2">
        <v>54</v>
      </c>
    </row>
    <row r="144" spans="1:3">
      <c r="A144" s="2">
        <v>141</v>
      </c>
      <c r="B144" s="2">
        <v>166</v>
      </c>
      <c r="C144" s="2">
        <v>63</v>
      </c>
    </row>
    <row r="145" spans="1:3">
      <c r="A145" s="2">
        <v>142</v>
      </c>
      <c r="B145" s="2">
        <v>168</v>
      </c>
      <c r="C145" s="2">
        <v>67</v>
      </c>
    </row>
    <row r="146" spans="1:3">
      <c r="A146" s="2">
        <v>143</v>
      </c>
      <c r="B146" s="2">
        <v>169</v>
      </c>
      <c r="C146" s="2">
        <v>64</v>
      </c>
    </row>
    <row r="147" spans="1:3">
      <c r="A147" s="2">
        <v>144</v>
      </c>
      <c r="B147" s="2">
        <v>177</v>
      </c>
      <c r="C147" s="2">
        <v>67</v>
      </c>
    </row>
    <row r="148" spans="1:3">
      <c r="A148" s="2">
        <v>145</v>
      </c>
      <c r="B148" s="2">
        <v>170</v>
      </c>
      <c r="C148" s="2">
        <v>61</v>
      </c>
    </row>
    <row r="149" spans="1:3">
      <c r="A149" s="2">
        <v>146</v>
      </c>
      <c r="B149" s="2">
        <v>170</v>
      </c>
      <c r="C149" s="2">
        <v>69</v>
      </c>
    </row>
    <row r="150" spans="1:3">
      <c r="A150" s="2">
        <v>147</v>
      </c>
      <c r="B150" s="2">
        <v>176</v>
      </c>
      <c r="C150" s="2">
        <v>62</v>
      </c>
    </row>
    <row r="151" spans="1:3">
      <c r="A151" s="2">
        <v>148</v>
      </c>
      <c r="B151" s="2">
        <v>165</v>
      </c>
      <c r="C151" s="2">
        <v>72</v>
      </c>
    </row>
    <row r="152" spans="1:3">
      <c r="A152" s="2">
        <v>149</v>
      </c>
      <c r="B152" s="2">
        <v>182</v>
      </c>
      <c r="C152" s="2">
        <v>66</v>
      </c>
    </row>
    <row r="153" spans="1:3">
      <c r="A153" s="2">
        <v>150</v>
      </c>
      <c r="B153" s="2">
        <v>173</v>
      </c>
      <c r="C153" s="2">
        <v>65</v>
      </c>
    </row>
    <row r="154" spans="1:3">
      <c r="A154" s="2">
        <v>151</v>
      </c>
      <c r="B154" s="2">
        <v>170</v>
      </c>
      <c r="C154" s="2">
        <v>66</v>
      </c>
    </row>
    <row r="155" spans="1:3">
      <c r="A155" s="2">
        <v>152</v>
      </c>
      <c r="B155" s="2">
        <v>174</v>
      </c>
      <c r="C155" s="2">
        <v>68</v>
      </c>
    </row>
    <row r="156" spans="1:3">
      <c r="A156" s="2">
        <v>153</v>
      </c>
      <c r="B156" s="2">
        <v>178</v>
      </c>
      <c r="C156" s="2">
        <v>60</v>
      </c>
    </row>
    <row r="157" spans="1:3">
      <c r="A157" s="2">
        <v>154</v>
      </c>
      <c r="B157" s="2">
        <v>178</v>
      </c>
      <c r="C157" s="2">
        <v>73</v>
      </c>
    </row>
    <row r="158" spans="1:3">
      <c r="A158" s="2">
        <v>155</v>
      </c>
      <c r="B158" s="2">
        <v>161</v>
      </c>
      <c r="C158" s="2">
        <v>60</v>
      </c>
    </row>
    <row r="159" spans="1:3">
      <c r="A159" s="2">
        <v>156</v>
      </c>
      <c r="B159" s="2">
        <v>173</v>
      </c>
      <c r="C159" s="2">
        <v>78</v>
      </c>
    </row>
    <row r="160" spans="1:3">
      <c r="A160" s="2">
        <v>157</v>
      </c>
      <c r="B160" s="2">
        <v>164</v>
      </c>
      <c r="C160" s="2">
        <v>57</v>
      </c>
    </row>
    <row r="161" spans="1:3">
      <c r="A161" s="2">
        <v>158</v>
      </c>
      <c r="B161" s="2">
        <v>176</v>
      </c>
      <c r="C161" s="2">
        <v>77</v>
      </c>
    </row>
    <row r="162" spans="1:3">
      <c r="A162" s="2">
        <v>159</v>
      </c>
      <c r="B162" s="2">
        <v>165</v>
      </c>
      <c r="C162" s="2">
        <v>66</v>
      </c>
    </row>
    <row r="163" spans="1:3">
      <c r="A163" s="2">
        <v>160</v>
      </c>
      <c r="B163" s="2">
        <v>174</v>
      </c>
      <c r="C163" s="2">
        <v>73</v>
      </c>
    </row>
    <row r="164" spans="1:3">
      <c r="A164" s="2">
        <v>161</v>
      </c>
      <c r="B164" s="2">
        <v>164</v>
      </c>
      <c r="C164" s="2">
        <v>66</v>
      </c>
    </row>
    <row r="165" spans="1:3">
      <c r="A165" s="2">
        <v>162</v>
      </c>
      <c r="B165" s="2">
        <v>169</v>
      </c>
      <c r="C165" s="2">
        <v>55</v>
      </c>
    </row>
    <row r="166" spans="1:3">
      <c r="A166" s="2">
        <v>163</v>
      </c>
      <c r="B166" s="2">
        <v>164</v>
      </c>
      <c r="C166" s="2">
        <v>70</v>
      </c>
    </row>
    <row r="167" spans="1:3">
      <c r="A167" s="2">
        <v>164</v>
      </c>
      <c r="B167" s="2">
        <v>178</v>
      </c>
      <c r="C167" s="2">
        <v>80</v>
      </c>
    </row>
    <row r="168" spans="1:3">
      <c r="A168" s="2">
        <v>165</v>
      </c>
      <c r="B168" s="2">
        <v>156</v>
      </c>
      <c r="C168" s="2">
        <v>53</v>
      </c>
    </row>
    <row r="169" spans="1:3">
      <c r="A169" s="2">
        <v>166</v>
      </c>
      <c r="B169" s="2">
        <v>165</v>
      </c>
      <c r="C169" s="2">
        <v>59</v>
      </c>
    </row>
    <row r="170" spans="1:3">
      <c r="A170" s="2">
        <v>167</v>
      </c>
      <c r="B170" s="2">
        <v>162</v>
      </c>
      <c r="C170" s="2">
        <v>58</v>
      </c>
    </row>
    <row r="171" spans="1:3">
      <c r="A171" s="2">
        <v>168</v>
      </c>
      <c r="B171" s="2">
        <v>167</v>
      </c>
      <c r="C171" s="2">
        <v>64</v>
      </c>
    </row>
    <row r="172" spans="1:3">
      <c r="A172" s="2">
        <v>169</v>
      </c>
      <c r="B172" s="2">
        <v>165</v>
      </c>
      <c r="C172" s="2">
        <v>68</v>
      </c>
    </row>
    <row r="173" spans="1:3">
      <c r="A173" s="2">
        <v>170</v>
      </c>
      <c r="B173" s="2">
        <v>177</v>
      </c>
      <c r="C173" s="2">
        <v>70</v>
      </c>
    </row>
    <row r="174" spans="1:3">
      <c r="A174" s="2">
        <v>171</v>
      </c>
      <c r="B174" s="2">
        <v>161</v>
      </c>
      <c r="C174" s="2">
        <v>61</v>
      </c>
    </row>
    <row r="175" spans="1:3">
      <c r="A175" s="2">
        <v>172</v>
      </c>
      <c r="B175" s="2">
        <v>163</v>
      </c>
      <c r="C175" s="2">
        <v>58</v>
      </c>
    </row>
    <row r="176" spans="1:3">
      <c r="A176" s="2">
        <v>173</v>
      </c>
      <c r="B176" s="2">
        <v>166</v>
      </c>
      <c r="C176" s="2">
        <v>63</v>
      </c>
    </row>
    <row r="177" spans="1:3">
      <c r="A177" s="2">
        <v>174</v>
      </c>
      <c r="B177" s="2">
        <v>182</v>
      </c>
      <c r="C177" s="2">
        <v>76</v>
      </c>
    </row>
    <row r="178" spans="1:3">
      <c r="A178" s="2">
        <v>175</v>
      </c>
      <c r="B178" s="2">
        <v>167</v>
      </c>
      <c r="C178" s="2">
        <v>64</v>
      </c>
    </row>
    <row r="179" spans="1:3">
      <c r="A179" s="2">
        <v>176</v>
      </c>
      <c r="B179" s="2">
        <v>167</v>
      </c>
      <c r="C179" s="2">
        <v>57</v>
      </c>
    </row>
    <row r="180" spans="1:3">
      <c r="A180" s="2">
        <v>177</v>
      </c>
      <c r="B180" s="2">
        <v>171</v>
      </c>
      <c r="C180" s="2">
        <v>65</v>
      </c>
    </row>
    <row r="181" spans="1:3">
      <c r="A181" s="2">
        <v>178</v>
      </c>
      <c r="B181" s="2">
        <v>182</v>
      </c>
      <c r="C181" s="2">
        <v>66</v>
      </c>
    </row>
    <row r="182" spans="1:3">
      <c r="A182" s="2">
        <v>179</v>
      </c>
      <c r="B182" s="2">
        <v>169</v>
      </c>
      <c r="C182" s="2">
        <v>58</v>
      </c>
    </row>
    <row r="183" spans="1:3">
      <c r="A183" s="2">
        <v>180</v>
      </c>
      <c r="B183" s="2">
        <v>172</v>
      </c>
      <c r="C183" s="2">
        <v>64</v>
      </c>
    </row>
    <row r="184" spans="1:3">
      <c r="A184" s="2">
        <v>181</v>
      </c>
      <c r="B184" s="2">
        <v>179</v>
      </c>
      <c r="C184" s="2">
        <v>69</v>
      </c>
    </row>
    <row r="185" spans="1:3">
      <c r="A185" s="2">
        <v>182</v>
      </c>
      <c r="B185" s="2">
        <v>179</v>
      </c>
      <c r="C185" s="2">
        <v>63</v>
      </c>
    </row>
    <row r="186" spans="1:3">
      <c r="A186" s="2">
        <v>183</v>
      </c>
      <c r="B186" s="2">
        <v>173</v>
      </c>
      <c r="C186" s="2">
        <v>68</v>
      </c>
    </row>
    <row r="187" spans="1:3">
      <c r="A187" s="2">
        <v>184</v>
      </c>
      <c r="B187" s="2">
        <v>169</v>
      </c>
      <c r="C187" s="2">
        <v>70</v>
      </c>
    </row>
    <row r="188" spans="1:3">
      <c r="A188" s="2">
        <v>185</v>
      </c>
      <c r="B188" s="2">
        <v>161</v>
      </c>
      <c r="C188" s="2">
        <v>57</v>
      </c>
    </row>
    <row r="189" spans="1:3">
      <c r="A189" s="2">
        <v>186</v>
      </c>
      <c r="B189" s="2">
        <v>165</v>
      </c>
      <c r="C189" s="2">
        <v>61</v>
      </c>
    </row>
    <row r="190" spans="1:3">
      <c r="A190" s="2">
        <v>187</v>
      </c>
      <c r="B190" s="2">
        <v>165</v>
      </c>
      <c r="C190" s="2">
        <v>63</v>
      </c>
    </row>
    <row r="191" spans="1:3">
      <c r="A191" s="2">
        <v>188</v>
      </c>
      <c r="B191" s="2">
        <v>162</v>
      </c>
      <c r="C191" s="2">
        <v>60</v>
      </c>
    </row>
    <row r="192" spans="1:3">
      <c r="A192" s="2">
        <v>189</v>
      </c>
      <c r="B192" s="2">
        <v>167</v>
      </c>
      <c r="C192" s="2">
        <v>66</v>
      </c>
    </row>
    <row r="193" spans="1:3">
      <c r="A193" s="2">
        <v>190</v>
      </c>
      <c r="B193" s="2">
        <v>168</v>
      </c>
      <c r="C193" s="2">
        <v>67</v>
      </c>
    </row>
    <row r="194" spans="1:3">
      <c r="A194" s="2">
        <v>191</v>
      </c>
      <c r="B194" s="2">
        <v>170</v>
      </c>
      <c r="C194" s="2">
        <v>67</v>
      </c>
    </row>
    <row r="195" spans="1:3">
      <c r="A195" s="2">
        <v>192</v>
      </c>
      <c r="B195" s="2">
        <v>162</v>
      </c>
      <c r="C195" s="2">
        <v>64</v>
      </c>
    </row>
    <row r="196" spans="1:3">
      <c r="A196" s="2">
        <v>193</v>
      </c>
      <c r="B196" s="2">
        <v>168</v>
      </c>
      <c r="C196" s="2">
        <v>66</v>
      </c>
    </row>
    <row r="197" spans="1:3">
      <c r="A197" s="2">
        <v>194</v>
      </c>
      <c r="B197" s="2">
        <v>163</v>
      </c>
      <c r="C197" s="2">
        <v>65</v>
      </c>
    </row>
    <row r="198" spans="1:3">
      <c r="A198" s="2">
        <v>195</v>
      </c>
      <c r="B198" s="2">
        <v>175</v>
      </c>
      <c r="C198" s="2">
        <v>78</v>
      </c>
    </row>
    <row r="199" spans="1:3">
      <c r="A199" s="2">
        <v>196</v>
      </c>
      <c r="B199" s="2">
        <v>163</v>
      </c>
      <c r="C199" s="2">
        <v>58</v>
      </c>
    </row>
    <row r="200" spans="1:3">
      <c r="A200" s="2">
        <v>197</v>
      </c>
      <c r="B200" s="2">
        <v>166</v>
      </c>
      <c r="C200" s="2">
        <v>67</v>
      </c>
    </row>
    <row r="201" spans="1:3">
      <c r="A201" s="2">
        <v>198</v>
      </c>
      <c r="B201" s="2">
        <v>166</v>
      </c>
      <c r="C201" s="2">
        <v>64</v>
      </c>
    </row>
    <row r="202" spans="1:3">
      <c r="A202" s="2">
        <v>199</v>
      </c>
      <c r="B202" s="2">
        <v>173</v>
      </c>
      <c r="C202" s="2">
        <v>78</v>
      </c>
    </row>
    <row r="203" spans="1:3">
      <c r="A203" s="2">
        <v>200</v>
      </c>
      <c r="B203" s="2">
        <v>166</v>
      </c>
      <c r="C203" s="2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E2E7-7B17-47C8-B6A8-756D23D952D9}">
  <dimension ref="A1:W48"/>
  <sheetViews>
    <sheetView topLeftCell="A7" zoomScale="62" workbookViewId="0">
      <selection activeCell="G48" sqref="G48"/>
    </sheetView>
  </sheetViews>
  <sheetFormatPr defaultRowHeight="14.45"/>
  <sheetData>
    <row r="1" spans="2:16">
      <c r="C1" t="s">
        <v>113</v>
      </c>
    </row>
    <row r="3" spans="2:16"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2:16">
      <c r="C4">
        <v>65.459999999999994</v>
      </c>
      <c r="D4">
        <v>39.468400000000003</v>
      </c>
      <c r="E4">
        <v>39.666733668341713</v>
      </c>
      <c r="F4">
        <v>6.2981531950518415</v>
      </c>
      <c r="G4">
        <v>64.727272727272734</v>
      </c>
    </row>
    <row r="5" spans="2:16">
      <c r="B5" s="17"/>
      <c r="C5" s="17"/>
      <c r="D5" s="17"/>
      <c r="E5" s="17"/>
      <c r="F5" s="17"/>
      <c r="G5" s="17"/>
      <c r="H5" s="17"/>
      <c r="I5" s="17"/>
    </row>
    <row r="7" spans="2:16">
      <c r="B7" t="s">
        <v>114</v>
      </c>
    </row>
    <row r="10" spans="2:16">
      <c r="D10">
        <v>48</v>
      </c>
      <c r="E10">
        <v>52</v>
      </c>
      <c r="F10">
        <v>56</v>
      </c>
      <c r="G10">
        <v>60</v>
      </c>
      <c r="H10">
        <v>64</v>
      </c>
      <c r="I10">
        <v>68</v>
      </c>
      <c r="J10">
        <v>72</v>
      </c>
      <c r="K10">
        <v>76</v>
      </c>
      <c r="M10">
        <v>84</v>
      </c>
      <c r="N10" t="s">
        <v>103</v>
      </c>
      <c r="O10" t="s">
        <v>104</v>
      </c>
      <c r="P10" t="s">
        <v>115</v>
      </c>
    </row>
    <row r="11" spans="2:16">
      <c r="B11" t="s">
        <v>11</v>
      </c>
      <c r="C11" t="s">
        <v>12</v>
      </c>
      <c r="D11">
        <v>52</v>
      </c>
      <c r="E11">
        <v>56</v>
      </c>
      <c r="F11">
        <v>60</v>
      </c>
      <c r="G11">
        <v>64</v>
      </c>
      <c r="H11">
        <v>68</v>
      </c>
      <c r="I11">
        <v>72</v>
      </c>
      <c r="J11">
        <v>76</v>
      </c>
      <c r="K11">
        <v>80</v>
      </c>
      <c r="L11">
        <v>84</v>
      </c>
      <c r="M11">
        <v>88</v>
      </c>
    </row>
    <row r="12" spans="2:16">
      <c r="B12">
        <v>156</v>
      </c>
      <c r="C12">
        <v>159</v>
      </c>
      <c r="D12">
        <v>0</v>
      </c>
      <c r="E12">
        <v>3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57.333333333333336</v>
      </c>
      <c r="P12">
        <f t="shared" ref="P12:P21" si="0">(SUMPRODUCT(y_i,y_i,D12:M12)/N12-O12^2)</f>
        <v>12.888888888888687</v>
      </c>
    </row>
    <row r="13" spans="2:16">
      <c r="B13">
        <v>159</v>
      </c>
      <c r="C13">
        <v>162</v>
      </c>
      <c r="D13">
        <v>3</v>
      </c>
      <c r="E13">
        <v>1</v>
      </c>
      <c r="F13">
        <v>3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  <c r="O13">
        <v>57.692307692307693</v>
      </c>
      <c r="P13">
        <f t="shared" si="0"/>
        <v>23.289940828401996</v>
      </c>
    </row>
    <row r="14" spans="2:16">
      <c r="B14">
        <v>162</v>
      </c>
      <c r="C14">
        <v>165</v>
      </c>
      <c r="D14">
        <v>0</v>
      </c>
      <c r="E14">
        <v>1</v>
      </c>
      <c r="F14">
        <v>7</v>
      </c>
      <c r="G14">
        <v>6</v>
      </c>
      <c r="H14">
        <v>4</v>
      </c>
      <c r="I14">
        <v>3</v>
      </c>
      <c r="J14">
        <v>0</v>
      </c>
      <c r="K14">
        <v>0</v>
      </c>
      <c r="L14">
        <v>0</v>
      </c>
      <c r="M14">
        <v>0</v>
      </c>
      <c r="N14">
        <v>21</v>
      </c>
      <c r="O14">
        <v>62.19047619047619</v>
      </c>
      <c r="P14">
        <f t="shared" si="0"/>
        <v>20.535147392290128</v>
      </c>
    </row>
    <row r="15" spans="2:16">
      <c r="B15">
        <v>165</v>
      </c>
      <c r="C15">
        <v>168</v>
      </c>
      <c r="D15">
        <v>0</v>
      </c>
      <c r="E15">
        <v>1</v>
      </c>
      <c r="F15">
        <v>5</v>
      </c>
      <c r="G15">
        <v>18</v>
      </c>
      <c r="H15">
        <v>10</v>
      </c>
      <c r="I15">
        <v>3</v>
      </c>
      <c r="J15">
        <v>1</v>
      </c>
      <c r="K15">
        <v>0</v>
      </c>
      <c r="L15">
        <v>0</v>
      </c>
      <c r="M15">
        <v>0</v>
      </c>
      <c r="N15">
        <v>38</v>
      </c>
      <c r="O15">
        <v>63.263157894736842</v>
      </c>
      <c r="P15">
        <f t="shared" si="0"/>
        <v>15.246537396121767</v>
      </c>
    </row>
    <row r="16" spans="2:16">
      <c r="B16">
        <v>168</v>
      </c>
      <c r="C16">
        <v>171</v>
      </c>
      <c r="D16">
        <v>1</v>
      </c>
      <c r="E16">
        <v>2</v>
      </c>
      <c r="F16">
        <v>3</v>
      </c>
      <c r="G16">
        <v>7</v>
      </c>
      <c r="H16">
        <v>15</v>
      </c>
      <c r="I16">
        <v>5</v>
      </c>
      <c r="J16">
        <v>5</v>
      </c>
      <c r="K16">
        <v>1</v>
      </c>
      <c r="L16">
        <v>0</v>
      </c>
      <c r="M16">
        <v>0</v>
      </c>
      <c r="N16">
        <v>39</v>
      </c>
      <c r="O16">
        <v>65.487179487179489</v>
      </c>
      <c r="P16">
        <f t="shared" si="0"/>
        <v>35.429322813937688</v>
      </c>
    </row>
    <row r="17" spans="1:23">
      <c r="B17">
        <v>171</v>
      </c>
      <c r="C17">
        <v>174</v>
      </c>
      <c r="D17">
        <v>0</v>
      </c>
      <c r="E17">
        <v>0</v>
      </c>
      <c r="F17">
        <v>0</v>
      </c>
      <c r="G17">
        <v>5</v>
      </c>
      <c r="H17">
        <v>15</v>
      </c>
      <c r="I17">
        <v>6</v>
      </c>
      <c r="J17">
        <v>3</v>
      </c>
      <c r="K17">
        <v>2</v>
      </c>
      <c r="L17">
        <v>0</v>
      </c>
      <c r="M17">
        <v>0</v>
      </c>
      <c r="N17">
        <v>31</v>
      </c>
      <c r="O17">
        <v>67.677419354838705</v>
      </c>
      <c r="P17">
        <f t="shared" si="0"/>
        <v>18.347554630594459</v>
      </c>
    </row>
    <row r="18" spans="1:23">
      <c r="B18">
        <v>174</v>
      </c>
      <c r="C18">
        <v>177</v>
      </c>
      <c r="D18">
        <v>0</v>
      </c>
      <c r="E18">
        <v>0</v>
      </c>
      <c r="F18">
        <v>1</v>
      </c>
      <c r="G18">
        <v>2</v>
      </c>
      <c r="H18">
        <v>8</v>
      </c>
      <c r="I18">
        <v>4</v>
      </c>
      <c r="J18">
        <v>6</v>
      </c>
      <c r="K18">
        <v>2</v>
      </c>
      <c r="L18">
        <v>1</v>
      </c>
      <c r="M18">
        <v>0</v>
      </c>
      <c r="N18">
        <v>24</v>
      </c>
      <c r="O18">
        <v>69.666666666666671</v>
      </c>
      <c r="P18">
        <f t="shared" si="0"/>
        <v>31.888888888887777</v>
      </c>
    </row>
    <row r="19" spans="1:23">
      <c r="B19">
        <v>177</v>
      </c>
      <c r="C19">
        <v>180</v>
      </c>
      <c r="D19">
        <v>0</v>
      </c>
      <c r="E19">
        <v>0</v>
      </c>
      <c r="F19">
        <v>0</v>
      </c>
      <c r="G19">
        <v>5</v>
      </c>
      <c r="H19">
        <v>3</v>
      </c>
      <c r="I19">
        <v>6</v>
      </c>
      <c r="J19">
        <v>3</v>
      </c>
      <c r="K19">
        <v>1</v>
      </c>
      <c r="L19">
        <v>1</v>
      </c>
      <c r="M19">
        <v>0</v>
      </c>
      <c r="N19">
        <v>19</v>
      </c>
      <c r="O19">
        <v>68.94736842105263</v>
      </c>
      <c r="P19">
        <f t="shared" si="0"/>
        <v>31.734072022160944</v>
      </c>
    </row>
    <row r="20" spans="1:23">
      <c r="B20">
        <v>180</v>
      </c>
      <c r="C20">
        <v>183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0</v>
      </c>
      <c r="N20">
        <v>5</v>
      </c>
      <c r="O20">
        <v>70.8</v>
      </c>
      <c r="P20">
        <f t="shared" si="0"/>
        <v>21.760000000000218</v>
      </c>
    </row>
    <row r="21" spans="1:23">
      <c r="B21">
        <v>183</v>
      </c>
      <c r="C21">
        <v>189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1</v>
      </c>
      <c r="N21">
        <v>4</v>
      </c>
      <c r="O21">
        <v>75</v>
      </c>
      <c r="P21">
        <f t="shared" si="0"/>
        <v>43</v>
      </c>
    </row>
    <row r="22" spans="1:23">
      <c r="C22" t="s">
        <v>105</v>
      </c>
      <c r="D22">
        <v>4</v>
      </c>
      <c r="E22">
        <v>8</v>
      </c>
      <c r="F22">
        <v>20</v>
      </c>
      <c r="G22">
        <v>51</v>
      </c>
      <c r="H22">
        <v>57</v>
      </c>
      <c r="I22">
        <v>30</v>
      </c>
      <c r="J22">
        <v>20</v>
      </c>
      <c r="K22">
        <v>7</v>
      </c>
      <c r="L22">
        <v>2</v>
      </c>
      <c r="M22">
        <v>1</v>
      </c>
      <c r="N22">
        <v>200</v>
      </c>
    </row>
    <row r="23" spans="1:23">
      <c r="C23" t="s">
        <v>106</v>
      </c>
      <c r="D23">
        <v>162.75</v>
      </c>
      <c r="E23">
        <v>162.75</v>
      </c>
      <c r="F23">
        <v>165</v>
      </c>
      <c r="G23">
        <v>167.61764705882354</v>
      </c>
      <c r="H23">
        <v>171.07894736842104</v>
      </c>
      <c r="I23">
        <v>173.3</v>
      </c>
      <c r="J23">
        <v>174.375</v>
      </c>
      <c r="K23">
        <v>175.07142857142858</v>
      </c>
      <c r="L23">
        <v>177</v>
      </c>
      <c r="M23">
        <v>186</v>
      </c>
    </row>
    <row r="28" spans="1:23">
      <c r="D28" t="s">
        <v>116</v>
      </c>
      <c r="E28">
        <v>50</v>
      </c>
      <c r="F28">
        <v>54</v>
      </c>
      <c r="G28">
        <v>58</v>
      </c>
      <c r="H28">
        <v>62</v>
      </c>
      <c r="I28">
        <v>66</v>
      </c>
      <c r="J28">
        <v>70</v>
      </c>
      <c r="K28">
        <v>74</v>
      </c>
      <c r="L28">
        <v>78</v>
      </c>
      <c r="M28">
        <v>82</v>
      </c>
      <c r="N28">
        <v>86</v>
      </c>
    </row>
    <row r="31" spans="1:23"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>
      <c r="A32" t="s">
        <v>117</v>
      </c>
      <c r="H32" s="18"/>
      <c r="I32" t="s">
        <v>118</v>
      </c>
      <c r="W32" s="18"/>
    </row>
    <row r="33" spans="1:23">
      <c r="B33">
        <f>SUMPRODUCT(N12:N21,P12:P21)/200</f>
        <v>24.951537827198209</v>
      </c>
      <c r="H33" s="18"/>
      <c r="W33" s="18"/>
    </row>
    <row r="34" spans="1:23">
      <c r="H34" s="18"/>
      <c r="W34" s="18"/>
    </row>
    <row r="35" spans="1:23">
      <c r="A35" t="s">
        <v>119</v>
      </c>
      <c r="C35">
        <f>SUMPRODUCT(N12:N21,O12:O21)/200</f>
        <v>65.459999999999994</v>
      </c>
      <c r="D35" t="s">
        <v>120</v>
      </c>
      <c r="H35" s="18"/>
      <c r="I35">
        <v>14.516862172803485</v>
      </c>
      <c r="J35" t="s">
        <v>121</v>
      </c>
      <c r="K35">
        <v>24.951537827198209</v>
      </c>
      <c r="L35" t="s">
        <v>122</v>
      </c>
      <c r="M35">
        <f>I35+K35</f>
        <v>39.468400000001694</v>
      </c>
      <c r="N35" t="s">
        <v>123</v>
      </c>
      <c r="W35" s="18"/>
    </row>
    <row r="36" spans="1:23"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8" spans="1:23">
      <c r="A38" t="s">
        <v>124</v>
      </c>
      <c r="D38">
        <f>SUMPRODUCT(O12:O21,O12:O21,N12:N21)/200 - C35^2</f>
        <v>14.516862172803485</v>
      </c>
    </row>
    <row r="48" spans="1:23">
      <c r="G48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17DC-B19A-41D5-816A-8A746EA27527}">
  <dimension ref="A1:M15"/>
  <sheetViews>
    <sheetView zoomScale="61" workbookViewId="0">
      <selection activeCell="H42" sqref="H42"/>
    </sheetView>
  </sheetViews>
  <sheetFormatPr defaultRowHeight="14.45"/>
  <sheetData>
    <row r="1" spans="1:13">
      <c r="I1" s="18"/>
    </row>
    <row r="2" spans="1:13">
      <c r="I2" s="18"/>
      <c r="J2" t="s">
        <v>125</v>
      </c>
    </row>
    <row r="3" spans="1:13">
      <c r="B3" s="8" t="s">
        <v>126</v>
      </c>
      <c r="C3" t="s">
        <v>127</v>
      </c>
      <c r="D3" t="s">
        <v>128</v>
      </c>
      <c r="I3" s="18"/>
      <c r="J3" t="s">
        <v>117</v>
      </c>
    </row>
    <row r="4" spans="1:13">
      <c r="B4" s="8"/>
      <c r="I4" s="18"/>
      <c r="K4">
        <v>24.951537827198209</v>
      </c>
    </row>
    <row r="5" spans="1:13">
      <c r="B5" s="8" t="s">
        <v>129</v>
      </c>
      <c r="C5" t="s">
        <v>130</v>
      </c>
      <c r="I5" s="18"/>
    </row>
    <row r="6" spans="1:13">
      <c r="I6" s="18"/>
      <c r="J6" t="s">
        <v>119</v>
      </c>
      <c r="L6">
        <v>65.459999999999994</v>
      </c>
      <c r="M6" t="s">
        <v>120</v>
      </c>
    </row>
    <row r="7" spans="1:13">
      <c r="I7" s="18"/>
    </row>
    <row r="8" spans="1:13">
      <c r="B8" t="s">
        <v>131</v>
      </c>
      <c r="C8">
        <f>(200-10)/(10-1) *M9/K4</f>
        <v>12.282493064643031</v>
      </c>
      <c r="I8" s="18"/>
    </row>
    <row r="9" spans="1:13">
      <c r="I9" s="18"/>
      <c r="J9" t="s">
        <v>124</v>
      </c>
      <c r="M9">
        <v>14.516862172803485</v>
      </c>
    </row>
    <row r="10" spans="1:1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A11" t="s">
        <v>132</v>
      </c>
    </row>
    <row r="12" spans="1:13">
      <c r="D12" s="39"/>
    </row>
    <row r="13" spans="1:13">
      <c r="D13" s="19"/>
    </row>
    <row r="14" spans="1:13">
      <c r="A14" s="8" t="s">
        <v>133</v>
      </c>
      <c r="C14">
        <f>_xlfn.F.INV.RT(0.05,10-1,200-10)</f>
        <v>1.9294247566488121</v>
      </c>
      <c r="D14" s="19"/>
      <c r="E14" s="8" t="s">
        <v>134</v>
      </c>
      <c r="F14" s="8" t="s">
        <v>135</v>
      </c>
      <c r="G14" s="8"/>
      <c r="H14" s="8"/>
      <c r="I14" s="8"/>
      <c r="J14" s="8"/>
      <c r="K14" s="8"/>
      <c r="L14" s="8"/>
    </row>
    <row r="15" spans="1:13">
      <c r="D15" s="19"/>
      <c r="E15" s="19"/>
      <c r="F15" s="19"/>
      <c r="G15" s="19"/>
      <c r="H15" s="19"/>
      <c r="I15" s="19"/>
      <c r="J15" s="19"/>
      <c r="K15" s="19"/>
      <c r="L15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542B-DCD4-4924-9A76-7332FBB44563}">
  <dimension ref="B1:R41"/>
  <sheetViews>
    <sheetView topLeftCell="B1" zoomScale="64" zoomScaleNormal="64" workbookViewId="0">
      <selection activeCell="L42" sqref="L42"/>
    </sheetView>
  </sheetViews>
  <sheetFormatPr defaultRowHeight="14.45"/>
  <sheetData>
    <row r="1" spans="2:18">
      <c r="B1" s="20"/>
      <c r="C1" t="s">
        <v>136</v>
      </c>
    </row>
    <row r="2" spans="2:18">
      <c r="B2" s="20"/>
      <c r="C2" t="s">
        <v>137</v>
      </c>
      <c r="D2" t="s">
        <v>138</v>
      </c>
      <c r="E2" t="s">
        <v>84</v>
      </c>
      <c r="G2" t="s">
        <v>139</v>
      </c>
      <c r="H2" t="s">
        <v>138</v>
      </c>
      <c r="I2" t="s">
        <v>84</v>
      </c>
    </row>
    <row r="3" spans="2:18">
      <c r="B3" s="20"/>
      <c r="C3">
        <v>65.459999999999994</v>
      </c>
      <c r="D3">
        <v>39.468400000000003</v>
      </c>
      <c r="E3">
        <f>SQRT(D3)</f>
        <v>6.2823880809768511</v>
      </c>
      <c r="G3">
        <v>170.02500000000001</v>
      </c>
      <c r="H3">
        <v>37.299374999999998</v>
      </c>
      <c r="I3">
        <f>SQRT(H3)</f>
        <v>6.1073214259608113</v>
      </c>
    </row>
    <row r="4" spans="2:18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18">
      <c r="C5" s="15" t="s">
        <v>140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2:18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2:18">
      <c r="C7" s="15"/>
      <c r="D7" s="15"/>
      <c r="E7" s="15">
        <v>48</v>
      </c>
      <c r="F7" s="15">
        <v>52</v>
      </c>
      <c r="G7" s="15">
        <v>56</v>
      </c>
      <c r="H7" s="15">
        <v>60</v>
      </c>
      <c r="I7" s="15">
        <v>64</v>
      </c>
      <c r="J7" s="15">
        <v>68</v>
      </c>
      <c r="K7" s="15">
        <v>72</v>
      </c>
      <c r="L7" s="15">
        <v>76</v>
      </c>
      <c r="M7" s="15">
        <v>80</v>
      </c>
      <c r="N7" s="15">
        <v>84</v>
      </c>
      <c r="O7" s="15" t="s">
        <v>103</v>
      </c>
      <c r="P7" s="15" t="s">
        <v>104</v>
      </c>
      <c r="Q7" s="15" t="s">
        <v>115</v>
      </c>
      <c r="R7" t="s">
        <v>141</v>
      </c>
    </row>
    <row r="8" spans="2:18">
      <c r="C8" s="15" t="s">
        <v>11</v>
      </c>
      <c r="D8" s="15" t="s">
        <v>12</v>
      </c>
      <c r="E8" s="15">
        <v>52</v>
      </c>
      <c r="F8" s="15">
        <v>56</v>
      </c>
      <c r="G8" s="15">
        <v>60</v>
      </c>
      <c r="H8" s="15">
        <v>64</v>
      </c>
      <c r="I8" s="15">
        <v>68</v>
      </c>
      <c r="J8" s="15">
        <v>72</v>
      </c>
      <c r="K8" s="15">
        <v>76</v>
      </c>
      <c r="L8" s="15">
        <v>80</v>
      </c>
      <c r="M8" s="15">
        <v>84</v>
      </c>
      <c r="N8" s="15">
        <v>88</v>
      </c>
      <c r="O8" s="15"/>
      <c r="P8" s="15"/>
      <c r="Q8" s="15"/>
    </row>
    <row r="9" spans="2:18">
      <c r="C9" s="15">
        <v>156</v>
      </c>
      <c r="D9" s="15">
        <v>159</v>
      </c>
      <c r="E9" s="15">
        <v>0</v>
      </c>
      <c r="F9" s="15">
        <v>3</v>
      </c>
      <c r="G9" s="15">
        <v>1</v>
      </c>
      <c r="H9" s="15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6</v>
      </c>
      <c r="P9" s="15">
        <v>57.333333333333336</v>
      </c>
      <c r="Q9" s="15">
        <v>12.888888888888687</v>
      </c>
      <c r="R9">
        <f>SUMPRODUCT('пункт 13'!y_i,E9:N9)</f>
        <v>344</v>
      </c>
    </row>
    <row r="10" spans="2:18">
      <c r="C10" s="15">
        <v>159</v>
      </c>
      <c r="D10" s="15">
        <v>162</v>
      </c>
      <c r="E10" s="15">
        <v>3</v>
      </c>
      <c r="F10" s="15">
        <v>1</v>
      </c>
      <c r="G10" s="15">
        <v>3</v>
      </c>
      <c r="H10" s="15">
        <v>6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13</v>
      </c>
      <c r="P10" s="15">
        <v>57.692307692307693</v>
      </c>
      <c r="Q10" s="15">
        <v>23.289940828401996</v>
      </c>
      <c r="R10">
        <f>SUMPRODUCT('пункт 13'!y_i,E10:N10)</f>
        <v>750</v>
      </c>
    </row>
    <row r="11" spans="2:18">
      <c r="C11" s="15">
        <v>162</v>
      </c>
      <c r="D11" s="15">
        <v>165</v>
      </c>
      <c r="E11" s="15">
        <v>0</v>
      </c>
      <c r="F11" s="15">
        <v>1</v>
      </c>
      <c r="G11" s="15">
        <v>7</v>
      </c>
      <c r="H11" s="15">
        <v>6</v>
      </c>
      <c r="I11" s="15">
        <v>4</v>
      </c>
      <c r="J11" s="15">
        <v>3</v>
      </c>
      <c r="K11" s="15">
        <v>0</v>
      </c>
      <c r="L11" s="15">
        <v>0</v>
      </c>
      <c r="M11" s="15">
        <v>0</v>
      </c>
      <c r="N11" s="15">
        <v>0</v>
      </c>
      <c r="O11" s="15">
        <v>21</v>
      </c>
      <c r="P11" s="15">
        <v>62.19047619047619</v>
      </c>
      <c r="Q11" s="15">
        <v>20.535147392290128</v>
      </c>
      <c r="R11">
        <f>SUMPRODUCT('пункт 13'!y_i,E11:N11)</f>
        <v>1306</v>
      </c>
    </row>
    <row r="12" spans="2:18">
      <c r="C12" s="15">
        <v>165</v>
      </c>
      <c r="D12" s="15">
        <v>168</v>
      </c>
      <c r="E12" s="15">
        <v>0</v>
      </c>
      <c r="F12" s="15">
        <v>1</v>
      </c>
      <c r="G12" s="15">
        <v>5</v>
      </c>
      <c r="H12" s="15">
        <v>18</v>
      </c>
      <c r="I12" s="15">
        <v>10</v>
      </c>
      <c r="J12" s="15">
        <v>3</v>
      </c>
      <c r="K12" s="15">
        <v>1</v>
      </c>
      <c r="L12" s="15">
        <v>0</v>
      </c>
      <c r="M12" s="15">
        <v>0</v>
      </c>
      <c r="N12" s="15">
        <v>0</v>
      </c>
      <c r="O12" s="15">
        <v>38</v>
      </c>
      <c r="P12" s="15">
        <v>63.263157894736842</v>
      </c>
      <c r="Q12" s="15">
        <v>15.246537396121767</v>
      </c>
      <c r="R12">
        <f>SUMPRODUCT('пункт 13'!y_i,E12:N12)</f>
        <v>2404</v>
      </c>
    </row>
    <row r="13" spans="2:18">
      <c r="C13" s="15">
        <v>168</v>
      </c>
      <c r="D13" s="15">
        <v>171</v>
      </c>
      <c r="E13" s="15">
        <v>1</v>
      </c>
      <c r="F13" s="15">
        <v>2</v>
      </c>
      <c r="G13" s="15">
        <v>3</v>
      </c>
      <c r="H13" s="15">
        <v>7</v>
      </c>
      <c r="I13" s="15">
        <v>15</v>
      </c>
      <c r="J13" s="15">
        <v>5</v>
      </c>
      <c r="K13" s="15">
        <v>5</v>
      </c>
      <c r="L13" s="15">
        <v>1</v>
      </c>
      <c r="M13" s="15">
        <v>0</v>
      </c>
      <c r="N13" s="15">
        <v>0</v>
      </c>
      <c r="O13" s="15">
        <v>39</v>
      </c>
      <c r="P13" s="15">
        <v>65.487179487179489</v>
      </c>
      <c r="Q13" s="15">
        <v>35.429322813937688</v>
      </c>
      <c r="R13">
        <f>SUMPRODUCT('пункт 13'!y_i,E13:N13)</f>
        <v>2554</v>
      </c>
    </row>
    <row r="14" spans="2:18">
      <c r="C14" s="15">
        <v>171</v>
      </c>
      <c r="D14" s="15">
        <v>174</v>
      </c>
      <c r="E14" s="15">
        <v>0</v>
      </c>
      <c r="F14" s="15">
        <v>0</v>
      </c>
      <c r="G14" s="15">
        <v>0</v>
      </c>
      <c r="H14" s="15">
        <v>5</v>
      </c>
      <c r="I14" s="15">
        <v>15</v>
      </c>
      <c r="J14" s="15">
        <v>6</v>
      </c>
      <c r="K14" s="15">
        <v>3</v>
      </c>
      <c r="L14" s="15">
        <v>2</v>
      </c>
      <c r="M14" s="15">
        <v>0</v>
      </c>
      <c r="N14" s="15">
        <v>0</v>
      </c>
      <c r="O14" s="15">
        <v>31</v>
      </c>
      <c r="P14" s="15">
        <v>67.677419354838705</v>
      </c>
      <c r="Q14" s="15">
        <v>18.347554630594459</v>
      </c>
      <c r="R14">
        <f>SUMPRODUCT('пункт 13'!y_i,E14:N14)</f>
        <v>2098</v>
      </c>
    </row>
    <row r="15" spans="2:18">
      <c r="C15" s="15">
        <v>174</v>
      </c>
      <c r="D15" s="15">
        <v>177</v>
      </c>
      <c r="E15" s="15">
        <v>0</v>
      </c>
      <c r="F15" s="15">
        <v>0</v>
      </c>
      <c r="G15" s="15">
        <v>1</v>
      </c>
      <c r="H15" s="15">
        <v>2</v>
      </c>
      <c r="I15" s="15">
        <v>8</v>
      </c>
      <c r="J15" s="15">
        <v>4</v>
      </c>
      <c r="K15" s="15">
        <v>6</v>
      </c>
      <c r="L15" s="15">
        <v>2</v>
      </c>
      <c r="M15" s="15">
        <v>1</v>
      </c>
      <c r="N15" s="15">
        <v>0</v>
      </c>
      <c r="O15" s="15">
        <v>24</v>
      </c>
      <c r="P15" s="15">
        <v>69.666666666666671</v>
      </c>
      <c r="Q15" s="15">
        <v>31.888888888887777</v>
      </c>
      <c r="R15">
        <f>SUMPRODUCT('пункт 13'!y_i,E15:N15)</f>
        <v>1672</v>
      </c>
    </row>
    <row r="16" spans="2:18">
      <c r="C16" s="15">
        <v>177</v>
      </c>
      <c r="D16" s="15">
        <v>180</v>
      </c>
      <c r="E16" s="15">
        <v>0</v>
      </c>
      <c r="F16" s="15">
        <v>0</v>
      </c>
      <c r="G16" s="15">
        <v>0</v>
      </c>
      <c r="H16" s="15">
        <v>5</v>
      </c>
      <c r="I16" s="15">
        <v>3</v>
      </c>
      <c r="J16" s="15">
        <v>6</v>
      </c>
      <c r="K16" s="15">
        <v>3</v>
      </c>
      <c r="L16" s="15">
        <v>1</v>
      </c>
      <c r="M16" s="15">
        <v>1</v>
      </c>
      <c r="N16" s="15">
        <v>0</v>
      </c>
      <c r="O16" s="15">
        <v>19</v>
      </c>
      <c r="P16" s="15">
        <v>68.94736842105263</v>
      </c>
      <c r="Q16" s="15">
        <v>31.734072022160944</v>
      </c>
      <c r="R16">
        <f>SUMPRODUCT('пункт 13'!y_i,E16:N16)</f>
        <v>1310</v>
      </c>
    </row>
    <row r="17" spans="3:18">
      <c r="C17" s="15">
        <v>180</v>
      </c>
      <c r="D17" s="15">
        <v>183</v>
      </c>
      <c r="E17" s="15">
        <v>0</v>
      </c>
      <c r="F17" s="15">
        <v>0</v>
      </c>
      <c r="G17" s="15">
        <v>0</v>
      </c>
      <c r="H17" s="15">
        <v>0</v>
      </c>
      <c r="I17" s="15">
        <v>2</v>
      </c>
      <c r="J17" s="15">
        <v>1</v>
      </c>
      <c r="K17" s="15">
        <v>1</v>
      </c>
      <c r="L17" s="15">
        <v>1</v>
      </c>
      <c r="M17" s="15">
        <v>0</v>
      </c>
      <c r="N17" s="15">
        <v>0</v>
      </c>
      <c r="O17" s="15">
        <v>5</v>
      </c>
      <c r="P17" s="15">
        <v>70.8</v>
      </c>
      <c r="Q17" s="15">
        <v>21.760000000000218</v>
      </c>
      <c r="R17">
        <f>SUMPRODUCT('пункт 13'!y_i,E17:N17)</f>
        <v>354</v>
      </c>
    </row>
    <row r="18" spans="3:18">
      <c r="C18" s="15">
        <v>183</v>
      </c>
      <c r="D18" s="15">
        <v>189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2</v>
      </c>
      <c r="K18" s="15">
        <v>1</v>
      </c>
      <c r="L18" s="15">
        <v>0</v>
      </c>
      <c r="M18" s="15">
        <v>0</v>
      </c>
      <c r="N18" s="15">
        <v>1</v>
      </c>
      <c r="O18" s="15">
        <v>4</v>
      </c>
      <c r="P18" s="15">
        <v>75</v>
      </c>
      <c r="Q18" s="15">
        <v>43</v>
      </c>
      <c r="R18">
        <f>SUMPRODUCT('пункт 13'!y_i,E18:N18)</f>
        <v>300</v>
      </c>
    </row>
    <row r="19" spans="3:18">
      <c r="C19" s="15"/>
      <c r="D19" s="15" t="s">
        <v>105</v>
      </c>
      <c r="E19" s="15">
        <v>4</v>
      </c>
      <c r="F19" s="15">
        <v>8</v>
      </c>
      <c r="G19" s="15">
        <v>20</v>
      </c>
      <c r="H19" s="15">
        <v>51</v>
      </c>
      <c r="I19" s="15">
        <v>57</v>
      </c>
      <c r="J19" s="15">
        <v>30</v>
      </c>
      <c r="K19" s="15">
        <v>20</v>
      </c>
      <c r="L19" s="15">
        <v>7</v>
      </c>
      <c r="M19" s="15">
        <v>2</v>
      </c>
      <c r="N19" s="15">
        <v>1</v>
      </c>
      <c r="O19" s="15">
        <v>200</v>
      </c>
      <c r="P19" s="15"/>
      <c r="Q19" s="15"/>
    </row>
    <row r="20" spans="3:18">
      <c r="C20" s="15"/>
      <c r="D20" s="15" t="s">
        <v>106</v>
      </c>
      <c r="E20" s="15">
        <v>162.75</v>
      </c>
      <c r="F20" s="15">
        <v>162.75</v>
      </c>
      <c r="G20" s="15">
        <v>165</v>
      </c>
      <c r="H20" s="15">
        <v>167.61764705882354</v>
      </c>
      <c r="I20" s="15">
        <v>171.07894736842104</v>
      </c>
      <c r="J20" s="15">
        <v>173.3</v>
      </c>
      <c r="K20" s="15">
        <v>174.375</v>
      </c>
      <c r="L20" s="15">
        <v>175.07142857142858</v>
      </c>
      <c r="M20" s="15">
        <v>177</v>
      </c>
      <c r="N20" s="15">
        <v>186</v>
      </c>
      <c r="O20" s="15"/>
      <c r="P20" s="15"/>
      <c r="Q20" s="15"/>
    </row>
    <row r="25" spans="3:18">
      <c r="E25" t="s">
        <v>116</v>
      </c>
      <c r="F25">
        <v>50</v>
      </c>
      <c r="G25">
        <v>54</v>
      </c>
      <c r="H25">
        <v>58</v>
      </c>
      <c r="I25">
        <v>62</v>
      </c>
      <c r="J25">
        <v>66</v>
      </c>
      <c r="K25">
        <v>70</v>
      </c>
      <c r="L25">
        <v>74</v>
      </c>
      <c r="M25">
        <v>78</v>
      </c>
      <c r="N25">
        <v>82</v>
      </c>
      <c r="O25">
        <v>86</v>
      </c>
    </row>
    <row r="26" spans="3:18">
      <c r="E26" t="s">
        <v>142</v>
      </c>
      <c r="F26">
        <v>157.5</v>
      </c>
      <c r="G26">
        <v>160.5</v>
      </c>
      <c r="H26">
        <v>163.5</v>
      </c>
      <c r="I26">
        <v>166.5</v>
      </c>
      <c r="J26">
        <v>169.5</v>
      </c>
      <c r="K26">
        <v>172.5</v>
      </c>
      <c r="L26">
        <v>175.5</v>
      </c>
      <c r="M26">
        <v>178.5</v>
      </c>
      <c r="N26">
        <v>181.5</v>
      </c>
      <c r="O26">
        <v>186</v>
      </c>
    </row>
    <row r="27" spans="3:18">
      <c r="F27">
        <v>344</v>
      </c>
      <c r="G27">
        <v>750</v>
      </c>
      <c r="H27">
        <v>1306</v>
      </c>
      <c r="I27">
        <v>2404</v>
      </c>
      <c r="J27">
        <v>2554</v>
      </c>
      <c r="K27">
        <v>2098</v>
      </c>
      <c r="L27">
        <v>1672</v>
      </c>
      <c r="M27">
        <v>1310</v>
      </c>
      <c r="N27">
        <v>354</v>
      </c>
      <c r="O27">
        <v>300</v>
      </c>
    </row>
    <row r="29" spans="3:18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3:18">
      <c r="C30" s="21"/>
      <c r="D30" t="s">
        <v>143</v>
      </c>
      <c r="H30">
        <f>SUMPRODUCT(x_i,F27:O27)/200</f>
        <v>11152.41</v>
      </c>
      <c r="I30" t="s">
        <v>144</v>
      </c>
      <c r="L30">
        <f>(H30-C3*G3)/(E3*I3)</f>
        <v>0.5883332092472886</v>
      </c>
      <c r="O30" s="21"/>
    </row>
    <row r="31" spans="3:18">
      <c r="C31" s="21"/>
      <c r="O31" s="21"/>
    </row>
    <row r="32" spans="3:18">
      <c r="C32" s="21"/>
      <c r="D32" t="s">
        <v>145</v>
      </c>
      <c r="G32" t="s">
        <v>146</v>
      </c>
      <c r="O32" s="21"/>
    </row>
    <row r="33" spans="3:15">
      <c r="C33" s="21"/>
      <c r="O33" s="21"/>
    </row>
    <row r="34" spans="3:15">
      <c r="C34" s="21"/>
      <c r="O34" s="21"/>
    </row>
    <row r="35" spans="3:15">
      <c r="C35" s="21"/>
      <c r="D35" t="s">
        <v>147</v>
      </c>
      <c r="O35" s="21"/>
    </row>
    <row r="36" spans="3:15">
      <c r="C36" s="21"/>
      <c r="O36" s="21"/>
    </row>
    <row r="37" spans="3:15">
      <c r="C37" s="21"/>
      <c r="O37" s="21"/>
    </row>
    <row r="38" spans="3:15">
      <c r="C38" s="21"/>
      <c r="D38" t="s">
        <v>148</v>
      </c>
      <c r="F38">
        <f>(H30-C3*G3)/H3</f>
        <v>0.60519780827427871</v>
      </c>
      <c r="O38" s="21"/>
    </row>
    <row r="39" spans="3:15">
      <c r="C39" s="21"/>
      <c r="D39" t="s">
        <v>149</v>
      </c>
      <c r="F39">
        <f>C3-F38*G3</f>
        <v>-37.438757351834255</v>
      </c>
      <c r="O39" s="21"/>
    </row>
    <row r="40" spans="3:15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3:15">
      <c r="C41" s="8" t="s">
        <v>150</v>
      </c>
      <c r="D41" s="8"/>
      <c r="E41" s="8"/>
      <c r="F41" s="8" t="s">
        <v>151</v>
      </c>
      <c r="G41" s="8"/>
      <c r="H41" s="8"/>
      <c r="I41" s="8"/>
      <c r="J41" s="8" t="s">
        <v>152</v>
      </c>
      <c r="K41" s="8"/>
      <c r="L41" s="8"/>
    </row>
  </sheetData>
  <pageMargins left="0.7" right="0.7" top="0.75" bottom="0.75" header="0.3" footer="0.3"/>
  <pageSetup orientation="portrait" r:id="rId1"/>
  <ignoredErrors>
    <ignoredError sqref="R9:R10 R14:R18 R12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5B8D-A4CE-4F5F-96DF-8FB7B60E0657}">
  <dimension ref="B3:L23"/>
  <sheetViews>
    <sheetView workbookViewId="0">
      <selection activeCell="P13" sqref="P13"/>
    </sheetView>
  </sheetViews>
  <sheetFormatPr defaultRowHeight="14.45"/>
  <sheetData>
    <row r="3" spans="2:12">
      <c r="B3" t="s">
        <v>153</v>
      </c>
    </row>
    <row r="4" spans="2:12">
      <c r="J4" t="s">
        <v>148</v>
      </c>
      <c r="L4">
        <v>0.60519780827427905</v>
      </c>
    </row>
    <row r="5" spans="2:12">
      <c r="J5" t="s">
        <v>149</v>
      </c>
      <c r="L5">
        <v>-37.438757351834255</v>
      </c>
    </row>
    <row r="6" spans="2:12">
      <c r="B6" t="s">
        <v>154</v>
      </c>
      <c r="C6" t="s">
        <v>155</v>
      </c>
      <c r="D6" t="s">
        <v>156</v>
      </c>
    </row>
    <row r="7" spans="2:12">
      <c r="B7">
        <v>157.5</v>
      </c>
      <c r="C7">
        <f>B7*0.6052-37.439</f>
        <v>57.879999999999988</v>
      </c>
      <c r="D7">
        <v>57.333333333333336</v>
      </c>
    </row>
    <row r="8" spans="2:12">
      <c r="B8">
        <v>160.5</v>
      </c>
      <c r="C8">
        <f t="shared" ref="C8:C16" si="0">B8*0.6052-37.439</f>
        <v>59.695599999999992</v>
      </c>
      <c r="D8">
        <v>57.692307692307693</v>
      </c>
    </row>
    <row r="9" spans="2:12">
      <c r="B9">
        <v>163.5</v>
      </c>
      <c r="C9">
        <f t="shared" si="0"/>
        <v>61.511199999999995</v>
      </c>
      <c r="D9">
        <v>62.19047619047619</v>
      </c>
    </row>
    <row r="10" spans="2:12">
      <c r="B10">
        <v>166.5</v>
      </c>
      <c r="C10">
        <f t="shared" si="0"/>
        <v>63.326799999999999</v>
      </c>
      <c r="D10">
        <v>63.263157894736842</v>
      </c>
    </row>
    <row r="11" spans="2:12">
      <c r="B11">
        <v>169.5</v>
      </c>
      <c r="C11">
        <f t="shared" si="0"/>
        <v>65.142399999999981</v>
      </c>
      <c r="D11">
        <v>65.487179487179489</v>
      </c>
    </row>
    <row r="12" spans="2:12">
      <c r="B12">
        <v>172.5</v>
      </c>
      <c r="C12">
        <f t="shared" si="0"/>
        <v>66.957999999999998</v>
      </c>
      <c r="D12">
        <v>67.677419354838705</v>
      </c>
    </row>
    <row r="13" spans="2:12">
      <c r="B13">
        <v>175.5</v>
      </c>
      <c r="C13">
        <f t="shared" si="0"/>
        <v>68.773599999999988</v>
      </c>
      <c r="D13">
        <v>69.666666666666671</v>
      </c>
    </row>
    <row r="14" spans="2:12">
      <c r="B14">
        <v>178.5</v>
      </c>
      <c r="C14">
        <f t="shared" si="0"/>
        <v>70.589200000000005</v>
      </c>
      <c r="D14">
        <v>68.94736842105263</v>
      </c>
    </row>
    <row r="15" spans="2:12">
      <c r="B15">
        <v>181.5</v>
      </c>
      <c r="C15">
        <f t="shared" si="0"/>
        <v>72.404799999999994</v>
      </c>
      <c r="D15">
        <v>70.8</v>
      </c>
    </row>
    <row r="16" spans="2:12">
      <c r="B16">
        <v>186</v>
      </c>
      <c r="C16">
        <f t="shared" si="0"/>
        <v>75.128199999999993</v>
      </c>
      <c r="D16">
        <v>75</v>
      </c>
    </row>
    <row r="23" spans="5:5">
      <c r="E23" t="s">
        <v>157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34B2-D246-4201-AEE0-5DDD7F93067F}">
  <dimension ref="A1:O22"/>
  <sheetViews>
    <sheetView zoomScale="81" workbookViewId="0">
      <selection activeCell="I32" sqref="I32"/>
    </sheetView>
  </sheetViews>
  <sheetFormatPr defaultRowHeight="14.45"/>
  <sheetData>
    <row r="1" spans="1:15">
      <c r="A1" t="s">
        <v>158</v>
      </c>
      <c r="G1" s="22"/>
    </row>
    <row r="2" spans="1:15">
      <c r="G2" s="22"/>
      <c r="H2" t="s">
        <v>137</v>
      </c>
      <c r="I2" t="s">
        <v>138</v>
      </c>
      <c r="J2" t="s">
        <v>84</v>
      </c>
      <c r="L2" t="s">
        <v>139</v>
      </c>
      <c r="M2" t="s">
        <v>138</v>
      </c>
      <c r="N2" t="s">
        <v>84</v>
      </c>
    </row>
    <row r="3" spans="1:15">
      <c r="G3" s="22"/>
      <c r="H3">
        <v>65.459999999999994</v>
      </c>
      <c r="I3">
        <v>39.468400000000003</v>
      </c>
      <c r="J3">
        <v>6.2823880809768511</v>
      </c>
      <c r="L3">
        <v>170.02500000000001</v>
      </c>
      <c r="M3">
        <v>37.299374999999998</v>
      </c>
      <c r="N3">
        <v>6.1073214259608113</v>
      </c>
    </row>
    <row r="4" spans="1:15">
      <c r="A4" t="s">
        <v>117</v>
      </c>
    </row>
    <row r="5" spans="1:15">
      <c r="B5">
        <v>24.951537827198209</v>
      </c>
    </row>
    <row r="7" spans="1:15">
      <c r="A7" t="s">
        <v>119</v>
      </c>
      <c r="C7">
        <v>65.459999999999994</v>
      </c>
      <c r="D7" t="s">
        <v>120</v>
      </c>
    </row>
    <row r="8" spans="1:15">
      <c r="G8" s="22"/>
    </row>
    <row r="9" spans="1:15">
      <c r="G9" s="22"/>
    </row>
    <row r="10" spans="1:15">
      <c r="A10" t="s">
        <v>124</v>
      </c>
      <c r="D10">
        <v>14.516862172803485</v>
      </c>
      <c r="G10" s="22"/>
    </row>
    <row r="11" spans="1: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4" spans="1:15">
      <c r="A14" t="s">
        <v>159</v>
      </c>
      <c r="H14">
        <f>SQRT(D10/I3)</f>
        <v>0.60647320290539763</v>
      </c>
    </row>
    <row r="17" spans="1:15">
      <c r="A17" t="s">
        <v>160</v>
      </c>
      <c r="E17" t="s">
        <v>161</v>
      </c>
      <c r="H17">
        <v>0.5883332092472886</v>
      </c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 ht="21">
      <c r="A19" s="24" t="s">
        <v>162</v>
      </c>
    </row>
    <row r="21" spans="1:15">
      <c r="A21" t="s">
        <v>163</v>
      </c>
    </row>
    <row r="22" spans="1:15">
      <c r="A22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E431-7D4D-4705-BA23-0693333E15BB}">
  <dimension ref="A2:P203"/>
  <sheetViews>
    <sheetView zoomScale="65" workbookViewId="0">
      <selection activeCell="P20" sqref="P20"/>
    </sheetView>
  </sheetViews>
  <sheetFormatPr defaultRowHeight="14.45"/>
  <sheetData>
    <row r="2" spans="1:16" ht="15" thickBot="1"/>
    <row r="3" spans="1:16">
      <c r="A3" t="s">
        <v>0</v>
      </c>
      <c r="B3" t="s">
        <v>1</v>
      </c>
      <c r="C3" t="s">
        <v>2</v>
      </c>
      <c r="D3" s="33"/>
      <c r="E3" s="8" t="s">
        <v>36</v>
      </c>
      <c r="F3" s="25" cm="1">
        <f t="array" ref="F3:G7">LINEST(C4:C203,B4:B203,TRUE,TRUE)</f>
        <v>0.63605613996990351</v>
      </c>
      <c r="G3" s="26">
        <v>-42.851941058195791</v>
      </c>
      <c r="H3" t="s">
        <v>165</v>
      </c>
      <c r="I3" t="s">
        <v>166</v>
      </c>
      <c r="K3" s="10"/>
      <c r="L3" s="10"/>
      <c r="M3" s="10"/>
      <c r="N3" s="10"/>
      <c r="O3" s="10"/>
      <c r="P3" s="10"/>
    </row>
    <row r="4" spans="1:16">
      <c r="A4">
        <v>1</v>
      </c>
      <c r="B4">
        <v>168</v>
      </c>
      <c r="C4">
        <v>67</v>
      </c>
      <c r="D4" s="33"/>
      <c r="F4" s="27">
        <v>5.6624534268016953E-2</v>
      </c>
      <c r="G4" s="28">
        <v>9.6095396560310959</v>
      </c>
      <c r="H4" t="s">
        <v>167</v>
      </c>
    </row>
    <row r="5" spans="1:16">
      <c r="A5">
        <v>2</v>
      </c>
      <c r="B5">
        <v>177</v>
      </c>
      <c r="C5">
        <v>68</v>
      </c>
      <c r="D5" s="33"/>
      <c r="F5" s="27">
        <v>0.38922332903803103</v>
      </c>
      <c r="G5" s="28">
        <v>4.9208626188632962</v>
      </c>
      <c r="H5" t="s">
        <v>168</v>
      </c>
      <c r="K5" t="s">
        <v>169</v>
      </c>
    </row>
    <row r="6" spans="1:16">
      <c r="A6">
        <v>3</v>
      </c>
      <c r="B6">
        <v>175</v>
      </c>
      <c r="C6">
        <v>67</v>
      </c>
      <c r="D6" s="33"/>
      <c r="F6" s="27">
        <v>126.17741117739713</v>
      </c>
      <c r="G6" s="28">
        <v>198</v>
      </c>
      <c r="H6" t="s">
        <v>170</v>
      </c>
      <c r="I6" t="s">
        <v>171</v>
      </c>
    </row>
    <row r="7" spans="1:16" ht="15" thickBot="1">
      <c r="A7">
        <v>4</v>
      </c>
      <c r="B7">
        <v>160</v>
      </c>
      <c r="C7">
        <v>59</v>
      </c>
      <c r="D7" s="33"/>
      <c r="F7" s="29">
        <v>3055.3719950822178</v>
      </c>
      <c r="G7" s="30">
        <v>4794.548004917775</v>
      </c>
      <c r="H7" t="s">
        <v>172</v>
      </c>
      <c r="I7" t="s">
        <v>173</v>
      </c>
    </row>
    <row r="8" spans="1:16">
      <c r="A8">
        <v>5</v>
      </c>
      <c r="B8">
        <v>172</v>
      </c>
      <c r="C8">
        <v>70</v>
      </c>
      <c r="D8" s="33"/>
    </row>
    <row r="9" spans="1:16">
      <c r="A9">
        <v>6</v>
      </c>
      <c r="B9">
        <v>171</v>
      </c>
      <c r="C9">
        <v>66</v>
      </c>
      <c r="D9" s="33"/>
      <c r="F9" t="s">
        <v>174</v>
      </c>
    </row>
    <row r="10" spans="1:16">
      <c r="A10">
        <v>7</v>
      </c>
      <c r="B10">
        <v>159</v>
      </c>
      <c r="C10">
        <v>57</v>
      </c>
      <c r="D10" s="33"/>
      <c r="E10" s="8" t="s">
        <v>37</v>
      </c>
    </row>
    <row r="11" spans="1:16">
      <c r="A11">
        <v>8</v>
      </c>
      <c r="B11">
        <v>165</v>
      </c>
      <c r="C11">
        <v>63</v>
      </c>
      <c r="D11" s="33"/>
      <c r="F11" t="s">
        <v>175</v>
      </c>
      <c r="J11">
        <f>F3*180+G3</f>
        <v>71.638164136386834</v>
      </c>
    </row>
    <row r="12" spans="1:16">
      <c r="A12">
        <v>9</v>
      </c>
      <c r="B12">
        <v>173</v>
      </c>
      <c r="C12">
        <v>64</v>
      </c>
      <c r="D12" s="33"/>
    </row>
    <row r="13" spans="1:16">
      <c r="A13">
        <v>10</v>
      </c>
      <c r="B13">
        <v>174</v>
      </c>
      <c r="C13">
        <v>74</v>
      </c>
      <c r="D13" s="33"/>
      <c r="F13" t="s">
        <v>176</v>
      </c>
    </row>
    <row r="14" spans="1:16">
      <c r="A14">
        <v>11</v>
      </c>
      <c r="B14">
        <v>161</v>
      </c>
      <c r="C14">
        <v>60</v>
      </c>
      <c r="D14" s="33"/>
    </row>
    <row r="15" spans="1:16">
      <c r="A15">
        <v>12</v>
      </c>
      <c r="B15">
        <v>165</v>
      </c>
      <c r="C15">
        <v>60</v>
      </c>
      <c r="D15" s="33"/>
      <c r="E15" t="s">
        <v>177</v>
      </c>
    </row>
    <row r="16" spans="1:16">
      <c r="A16">
        <v>13</v>
      </c>
      <c r="B16">
        <v>175</v>
      </c>
      <c r="C16">
        <v>59</v>
      </c>
      <c r="D16" s="33"/>
    </row>
    <row r="17" spans="1:10">
      <c r="A17">
        <v>14</v>
      </c>
      <c r="B17">
        <v>176</v>
      </c>
      <c r="C17">
        <v>65</v>
      </c>
      <c r="D17" s="33"/>
      <c r="E17" t="s">
        <v>178</v>
      </c>
      <c r="G17">
        <f>_xlfn.VAR.S(C4:C203)</f>
        <v>39.446834170854238</v>
      </c>
    </row>
    <row r="18" spans="1:10">
      <c r="A18">
        <v>15</v>
      </c>
      <c r="B18">
        <v>170</v>
      </c>
      <c r="C18">
        <v>73</v>
      </c>
      <c r="D18" s="33"/>
      <c r="E18" t="s">
        <v>179</v>
      </c>
      <c r="G18">
        <f>AVERAGE(C4:C203)</f>
        <v>65.02</v>
      </c>
    </row>
    <row r="19" spans="1:10">
      <c r="A19">
        <v>16</v>
      </c>
      <c r="B19">
        <v>184</v>
      </c>
      <c r="C19">
        <v>68</v>
      </c>
      <c r="D19" s="33"/>
    </row>
    <row r="20" spans="1:10">
      <c r="A20">
        <v>17</v>
      </c>
      <c r="B20">
        <v>171</v>
      </c>
      <c r="C20">
        <v>72</v>
      </c>
      <c r="D20" s="33"/>
      <c r="E20" t="s">
        <v>180</v>
      </c>
      <c r="J20">
        <f>G7/200</f>
        <v>23.972740024588873</v>
      </c>
    </row>
    <row r="21" spans="1:10">
      <c r="A21">
        <v>18</v>
      </c>
      <c r="B21">
        <v>172</v>
      </c>
      <c r="C21">
        <v>63</v>
      </c>
      <c r="D21" s="33"/>
    </row>
    <row r="22" spans="1:10">
      <c r="A22">
        <v>19</v>
      </c>
      <c r="B22">
        <v>176</v>
      </c>
      <c r="C22">
        <v>70</v>
      </c>
      <c r="D22" s="33"/>
      <c r="E22" t="s">
        <v>181</v>
      </c>
      <c r="F22">
        <f>J20*SQRT(1+1/200 + (J11 - G18)^2/(200*G17))</f>
        <v>24.098885773960287</v>
      </c>
      <c r="H22" t="s">
        <v>182</v>
      </c>
    </row>
    <row r="23" spans="1:10">
      <c r="A23">
        <v>20</v>
      </c>
      <c r="B23">
        <v>159</v>
      </c>
      <c r="C23">
        <v>48</v>
      </c>
      <c r="D23" s="33"/>
    </row>
    <row r="24" spans="1:10">
      <c r="A24">
        <v>21</v>
      </c>
      <c r="B24">
        <v>178</v>
      </c>
      <c r="C24">
        <v>62</v>
      </c>
      <c r="D24" s="33"/>
      <c r="E24" t="s">
        <v>183</v>
      </c>
    </row>
    <row r="25" spans="1:10">
      <c r="A25">
        <v>22</v>
      </c>
      <c r="B25">
        <v>164</v>
      </c>
      <c r="C25">
        <v>61</v>
      </c>
      <c r="D25" s="33"/>
    </row>
    <row r="26" spans="1:10">
      <c r="A26">
        <v>23</v>
      </c>
      <c r="B26">
        <v>173</v>
      </c>
      <c r="C26">
        <v>71</v>
      </c>
      <c r="D26" s="33"/>
      <c r="E26" t="s">
        <v>184</v>
      </c>
      <c r="I26">
        <f>J11-TINV(1 - 0.05/2, 200-2)*F22</f>
        <v>70.881998600928</v>
      </c>
    </row>
    <row r="27" spans="1:10">
      <c r="A27">
        <v>24</v>
      </c>
      <c r="B27">
        <v>175</v>
      </c>
      <c r="C27">
        <v>66</v>
      </c>
      <c r="D27" s="33"/>
      <c r="E27" t="s">
        <v>185</v>
      </c>
      <c r="I27">
        <f>J11+TINV(1 - 0.05/2, 200-2)*F22</f>
        <v>72.394329671845668</v>
      </c>
    </row>
    <row r="28" spans="1:10">
      <c r="A28">
        <v>25</v>
      </c>
      <c r="B28">
        <v>159</v>
      </c>
      <c r="C28">
        <v>55</v>
      </c>
      <c r="D28" s="33"/>
    </row>
    <row r="29" spans="1:10">
      <c r="A29">
        <v>26</v>
      </c>
      <c r="B29">
        <v>169</v>
      </c>
      <c r="C29">
        <v>55</v>
      </c>
      <c r="D29" s="33"/>
    </row>
    <row r="30" spans="1:10">
      <c r="A30">
        <v>27</v>
      </c>
      <c r="B30">
        <v>173</v>
      </c>
      <c r="C30">
        <v>75</v>
      </c>
      <c r="D30" s="33"/>
      <c r="E30" s="8" t="s">
        <v>38</v>
      </c>
    </row>
    <row r="31" spans="1:10">
      <c r="A31">
        <v>28</v>
      </c>
      <c r="B31">
        <v>173</v>
      </c>
      <c r="C31">
        <v>66</v>
      </c>
      <c r="D31" s="33"/>
    </row>
    <row r="32" spans="1:10">
      <c r="A32">
        <v>29</v>
      </c>
      <c r="B32">
        <v>161</v>
      </c>
      <c r="C32">
        <v>60</v>
      </c>
      <c r="D32" s="33"/>
      <c r="E32" s="10" t="s">
        <v>186</v>
      </c>
    </row>
    <row r="33" spans="1:8">
      <c r="A33">
        <v>30</v>
      </c>
      <c r="B33">
        <v>168</v>
      </c>
      <c r="C33">
        <v>63</v>
      </c>
      <c r="D33" s="33"/>
      <c r="E33" s="14"/>
    </row>
    <row r="34" spans="1:8">
      <c r="A34">
        <v>31</v>
      </c>
      <c r="B34">
        <v>168</v>
      </c>
      <c r="C34">
        <v>67</v>
      </c>
      <c r="D34" s="33"/>
      <c r="E34" s="14" t="s">
        <v>187</v>
      </c>
      <c r="H34">
        <f>F3 -TINV(1 - 0.05/2, 200-2)*F4</f>
        <v>0.63427939719115034</v>
      </c>
    </row>
    <row r="35" spans="1:8">
      <c r="A35">
        <v>32</v>
      </c>
      <c r="B35">
        <v>164</v>
      </c>
      <c r="C35">
        <v>59</v>
      </c>
      <c r="D35" s="33"/>
      <c r="E35" s="31"/>
    </row>
    <row r="36" spans="1:8">
      <c r="A36">
        <v>33</v>
      </c>
      <c r="B36">
        <v>168</v>
      </c>
      <c r="C36">
        <v>64</v>
      </c>
      <c r="D36" s="33"/>
      <c r="E36" s="14"/>
    </row>
    <row r="37" spans="1:8">
      <c r="A37">
        <v>34</v>
      </c>
      <c r="B37">
        <v>181</v>
      </c>
      <c r="C37">
        <v>69</v>
      </c>
      <c r="D37" s="33"/>
      <c r="E37" s="14" t="s">
        <v>188</v>
      </c>
      <c r="H37">
        <f>F3 + TINV(1 - 0.05/2, 200-2)*F4</f>
        <v>0.63783288274865668</v>
      </c>
    </row>
    <row r="38" spans="1:8">
      <c r="A38">
        <v>35</v>
      </c>
      <c r="B38">
        <v>170</v>
      </c>
      <c r="C38">
        <v>73</v>
      </c>
      <c r="D38" s="33"/>
      <c r="E38" s="31"/>
    </row>
    <row r="39" spans="1:8">
      <c r="A39">
        <v>36</v>
      </c>
      <c r="B39">
        <v>184</v>
      </c>
      <c r="C39">
        <v>68</v>
      </c>
      <c r="D39" s="33"/>
    </row>
    <row r="40" spans="1:8">
      <c r="A40">
        <v>37</v>
      </c>
      <c r="B40">
        <v>169</v>
      </c>
      <c r="C40">
        <v>66</v>
      </c>
      <c r="D40" s="33"/>
      <c r="E40" s="10" t="s">
        <v>189</v>
      </c>
    </row>
    <row r="41" spans="1:8">
      <c r="A41">
        <v>38</v>
      </c>
      <c r="B41">
        <v>170</v>
      </c>
      <c r="C41">
        <v>76</v>
      </c>
      <c r="D41" s="33"/>
      <c r="E41" s="14"/>
    </row>
    <row r="42" spans="1:8">
      <c r="A42">
        <v>39</v>
      </c>
      <c r="B42">
        <v>176</v>
      </c>
      <c r="C42">
        <v>67</v>
      </c>
      <c r="D42" s="33"/>
      <c r="E42" s="14" t="s">
        <v>190</v>
      </c>
      <c r="H42">
        <f>G3 - TINV(1 - 0.05/2, 200-2)*G4</f>
        <v>-43.153465484166027</v>
      </c>
    </row>
    <row r="43" spans="1:8">
      <c r="A43">
        <v>40</v>
      </c>
      <c r="B43">
        <v>169</v>
      </c>
      <c r="C43">
        <v>64</v>
      </c>
      <c r="D43" s="33"/>
      <c r="E43" s="32"/>
    </row>
    <row r="44" spans="1:8">
      <c r="A44">
        <v>41</v>
      </c>
      <c r="B44">
        <v>170</v>
      </c>
      <c r="C44">
        <v>61</v>
      </c>
      <c r="D44" s="33"/>
      <c r="E44" s="14"/>
    </row>
    <row r="45" spans="1:8">
      <c r="A45">
        <v>42</v>
      </c>
      <c r="B45">
        <v>171</v>
      </c>
      <c r="C45">
        <v>72</v>
      </c>
      <c r="D45" s="33"/>
      <c r="E45" s="14" t="s">
        <v>191</v>
      </c>
      <c r="H45">
        <f>G3 + TINV(1 - 0.05/2, 200-2)*G4</f>
        <v>-42.550416632225556</v>
      </c>
    </row>
    <row r="46" spans="1:8">
      <c r="A46">
        <v>43</v>
      </c>
      <c r="B46">
        <v>168</v>
      </c>
      <c r="C46">
        <v>59</v>
      </c>
      <c r="D46" s="33"/>
      <c r="E46" s="32"/>
    </row>
    <row r="47" spans="1:8">
      <c r="A47">
        <v>44</v>
      </c>
      <c r="B47">
        <v>161</v>
      </c>
      <c r="C47">
        <v>51</v>
      </c>
      <c r="D47" s="33"/>
    </row>
    <row r="48" spans="1:8">
      <c r="A48">
        <v>45</v>
      </c>
      <c r="B48">
        <v>165</v>
      </c>
      <c r="C48">
        <v>60</v>
      </c>
      <c r="D48" s="33"/>
    </row>
    <row r="49" spans="1:4">
      <c r="A49">
        <v>46</v>
      </c>
      <c r="B49">
        <v>168</v>
      </c>
      <c r="C49">
        <v>50</v>
      </c>
      <c r="D49" s="33"/>
    </row>
    <row r="50" spans="1:4">
      <c r="A50">
        <v>47</v>
      </c>
      <c r="B50">
        <v>175</v>
      </c>
      <c r="C50">
        <v>64</v>
      </c>
      <c r="D50" s="33"/>
    </row>
    <row r="51" spans="1:4">
      <c r="A51">
        <v>48</v>
      </c>
      <c r="B51">
        <v>174</v>
      </c>
      <c r="C51">
        <v>66</v>
      </c>
      <c r="D51" s="33"/>
    </row>
    <row r="52" spans="1:4">
      <c r="A52">
        <v>49</v>
      </c>
      <c r="B52">
        <v>188</v>
      </c>
      <c r="C52">
        <v>75</v>
      </c>
      <c r="D52" s="33"/>
    </row>
    <row r="53" spans="1:4">
      <c r="A53">
        <v>50</v>
      </c>
      <c r="B53">
        <v>166</v>
      </c>
      <c r="C53">
        <v>67</v>
      </c>
      <c r="D53" s="33"/>
    </row>
    <row r="54" spans="1:4">
      <c r="A54">
        <v>51</v>
      </c>
      <c r="B54">
        <v>178</v>
      </c>
      <c r="C54">
        <v>73</v>
      </c>
      <c r="D54" s="33"/>
    </row>
    <row r="55" spans="1:4">
      <c r="A55">
        <v>52</v>
      </c>
      <c r="B55">
        <v>163</v>
      </c>
      <c r="C55">
        <v>63</v>
      </c>
      <c r="D55" s="33"/>
    </row>
    <row r="56" spans="1:4">
      <c r="A56">
        <v>53</v>
      </c>
      <c r="B56">
        <v>170</v>
      </c>
      <c r="C56">
        <v>75</v>
      </c>
      <c r="D56" s="33"/>
    </row>
    <row r="57" spans="1:4">
      <c r="A57">
        <v>54</v>
      </c>
      <c r="B57">
        <v>164</v>
      </c>
      <c r="C57">
        <v>60</v>
      </c>
      <c r="D57" s="33"/>
    </row>
    <row r="58" spans="1:4">
      <c r="A58">
        <v>55</v>
      </c>
      <c r="B58">
        <v>164</v>
      </c>
      <c r="C58">
        <v>56</v>
      </c>
      <c r="D58" s="33"/>
    </row>
    <row r="59" spans="1:4">
      <c r="A59">
        <v>56</v>
      </c>
      <c r="B59">
        <v>168</v>
      </c>
      <c r="C59">
        <v>59</v>
      </c>
      <c r="D59" s="33"/>
    </row>
    <row r="60" spans="1:4">
      <c r="A60">
        <v>57</v>
      </c>
      <c r="B60">
        <v>167</v>
      </c>
      <c r="C60">
        <v>61</v>
      </c>
      <c r="D60" s="33"/>
    </row>
    <row r="61" spans="1:4">
      <c r="A61">
        <v>58</v>
      </c>
      <c r="B61">
        <v>166</v>
      </c>
      <c r="C61">
        <v>62</v>
      </c>
      <c r="D61" s="33"/>
    </row>
    <row r="62" spans="1:4">
      <c r="A62">
        <v>59</v>
      </c>
      <c r="B62">
        <v>162</v>
      </c>
      <c r="C62">
        <v>65</v>
      </c>
      <c r="D62" s="33"/>
    </row>
    <row r="63" spans="1:4">
      <c r="A63">
        <v>60</v>
      </c>
      <c r="B63">
        <v>171</v>
      </c>
      <c r="C63">
        <v>60</v>
      </c>
      <c r="D63" s="33"/>
    </row>
    <row r="64" spans="1:4">
      <c r="A64">
        <v>61</v>
      </c>
      <c r="B64">
        <v>168</v>
      </c>
      <c r="C64">
        <v>62</v>
      </c>
      <c r="D64" s="33"/>
    </row>
    <row r="65" spans="1:4">
      <c r="A65">
        <v>62</v>
      </c>
      <c r="B65">
        <v>173</v>
      </c>
      <c r="C65">
        <v>70</v>
      </c>
      <c r="D65" s="33"/>
    </row>
    <row r="66" spans="1:4">
      <c r="A66">
        <v>63</v>
      </c>
      <c r="B66">
        <v>167</v>
      </c>
      <c r="C66">
        <v>61</v>
      </c>
      <c r="D66" s="33"/>
    </row>
    <row r="67" spans="1:4">
      <c r="A67">
        <v>64</v>
      </c>
      <c r="B67">
        <v>170</v>
      </c>
      <c r="C67">
        <v>74</v>
      </c>
      <c r="D67" s="33"/>
    </row>
    <row r="68" spans="1:4">
      <c r="A68">
        <v>65</v>
      </c>
      <c r="B68">
        <v>171</v>
      </c>
      <c r="C68">
        <v>60</v>
      </c>
      <c r="D68" s="33"/>
    </row>
    <row r="69" spans="1:4">
      <c r="A69">
        <v>66</v>
      </c>
      <c r="B69">
        <v>173</v>
      </c>
      <c r="C69">
        <v>66</v>
      </c>
      <c r="D69" s="33"/>
    </row>
    <row r="70" spans="1:4">
      <c r="A70">
        <v>67</v>
      </c>
      <c r="B70">
        <v>187</v>
      </c>
      <c r="C70">
        <v>84</v>
      </c>
      <c r="D70" s="33"/>
    </row>
    <row r="71" spans="1:4">
      <c r="A71">
        <v>68</v>
      </c>
      <c r="B71">
        <v>166</v>
      </c>
      <c r="C71">
        <v>58</v>
      </c>
      <c r="D71" s="33"/>
    </row>
    <row r="72" spans="1:4">
      <c r="A72">
        <v>69</v>
      </c>
      <c r="B72">
        <v>170</v>
      </c>
      <c r="C72">
        <v>75</v>
      </c>
      <c r="D72" s="33"/>
    </row>
    <row r="73" spans="1:4">
      <c r="A73">
        <v>70</v>
      </c>
      <c r="B73">
        <v>178</v>
      </c>
      <c r="C73">
        <v>69</v>
      </c>
      <c r="D73" s="33"/>
    </row>
    <row r="74" spans="1:4">
      <c r="A74">
        <v>71</v>
      </c>
      <c r="B74">
        <v>173</v>
      </c>
      <c r="C74">
        <v>64</v>
      </c>
      <c r="D74" s="33"/>
    </row>
    <row r="75" spans="1:4">
      <c r="A75">
        <v>72</v>
      </c>
      <c r="B75">
        <v>179</v>
      </c>
      <c r="C75">
        <v>71</v>
      </c>
      <c r="D75" s="33"/>
    </row>
    <row r="76" spans="1:4">
      <c r="A76">
        <v>73</v>
      </c>
      <c r="B76">
        <v>171</v>
      </c>
      <c r="C76">
        <v>64</v>
      </c>
      <c r="D76" s="33"/>
    </row>
    <row r="77" spans="1:4">
      <c r="A77">
        <v>74</v>
      </c>
      <c r="B77">
        <v>174</v>
      </c>
      <c r="C77">
        <v>74</v>
      </c>
      <c r="D77" s="33"/>
    </row>
    <row r="78" spans="1:4">
      <c r="A78">
        <v>75</v>
      </c>
      <c r="B78">
        <v>164</v>
      </c>
      <c r="C78">
        <v>70</v>
      </c>
      <c r="D78" s="33"/>
    </row>
    <row r="79" spans="1:4">
      <c r="A79">
        <v>76</v>
      </c>
      <c r="B79">
        <v>173</v>
      </c>
      <c r="C79">
        <v>69</v>
      </c>
      <c r="D79" s="33"/>
    </row>
    <row r="80" spans="1:4">
      <c r="A80">
        <v>77</v>
      </c>
      <c r="B80">
        <v>168</v>
      </c>
      <c r="C80">
        <v>64</v>
      </c>
      <c r="D80" s="33"/>
    </row>
    <row r="81" spans="1:4">
      <c r="A81">
        <v>78</v>
      </c>
      <c r="B81">
        <v>166</v>
      </c>
      <c r="C81">
        <v>55</v>
      </c>
      <c r="D81" s="33"/>
    </row>
    <row r="82" spans="1:4">
      <c r="A82">
        <v>79</v>
      </c>
      <c r="B82">
        <v>177</v>
      </c>
      <c r="C82">
        <v>67</v>
      </c>
      <c r="D82" s="33"/>
    </row>
    <row r="83" spans="1:4">
      <c r="A83">
        <v>80</v>
      </c>
      <c r="B83">
        <v>170</v>
      </c>
      <c r="C83">
        <v>61</v>
      </c>
      <c r="D83" s="33"/>
    </row>
    <row r="84" spans="1:4">
      <c r="A84">
        <v>81</v>
      </c>
      <c r="B84">
        <v>167</v>
      </c>
      <c r="C84">
        <v>63</v>
      </c>
      <c r="D84" s="33"/>
    </row>
    <row r="85" spans="1:4">
      <c r="A85">
        <v>82</v>
      </c>
      <c r="B85">
        <v>174</v>
      </c>
      <c r="C85">
        <v>75</v>
      </c>
      <c r="D85" s="33"/>
    </row>
    <row r="86" spans="1:4">
      <c r="A86">
        <v>83</v>
      </c>
      <c r="B86">
        <v>164</v>
      </c>
      <c r="C86">
        <v>59</v>
      </c>
      <c r="D86" s="33"/>
    </row>
    <row r="87" spans="1:4">
      <c r="A87">
        <v>84</v>
      </c>
      <c r="B87">
        <v>164</v>
      </c>
      <c r="C87">
        <v>62</v>
      </c>
      <c r="D87" s="33"/>
    </row>
    <row r="88" spans="1:4">
      <c r="A88">
        <v>85</v>
      </c>
      <c r="B88">
        <v>178</v>
      </c>
      <c r="C88">
        <v>60</v>
      </c>
      <c r="D88" s="33"/>
    </row>
    <row r="89" spans="1:4">
      <c r="A89">
        <v>86</v>
      </c>
      <c r="B89">
        <v>173</v>
      </c>
      <c r="C89">
        <v>66</v>
      </c>
      <c r="D89" s="33"/>
    </row>
    <row r="90" spans="1:4">
      <c r="A90">
        <v>87</v>
      </c>
      <c r="B90">
        <v>179</v>
      </c>
      <c r="C90">
        <v>63</v>
      </c>
      <c r="D90" s="33"/>
    </row>
    <row r="91" spans="1:4">
      <c r="A91">
        <v>88</v>
      </c>
      <c r="B91">
        <v>165</v>
      </c>
      <c r="C91">
        <v>62</v>
      </c>
      <c r="D91" s="33"/>
    </row>
    <row r="92" spans="1:4">
      <c r="A92">
        <v>89</v>
      </c>
      <c r="B92">
        <v>171</v>
      </c>
      <c r="C92">
        <v>66</v>
      </c>
      <c r="D92" s="33"/>
    </row>
    <row r="93" spans="1:4">
      <c r="A93">
        <v>90</v>
      </c>
      <c r="B93">
        <v>171</v>
      </c>
      <c r="C93">
        <v>63</v>
      </c>
      <c r="D93" s="33"/>
    </row>
    <row r="94" spans="1:4">
      <c r="A94">
        <v>91</v>
      </c>
      <c r="B94">
        <v>170</v>
      </c>
      <c r="C94">
        <v>70</v>
      </c>
      <c r="D94" s="33"/>
    </row>
    <row r="95" spans="1:4">
      <c r="A95">
        <v>92</v>
      </c>
      <c r="B95">
        <v>170</v>
      </c>
      <c r="C95">
        <v>67</v>
      </c>
      <c r="D95" s="33"/>
    </row>
    <row r="96" spans="1:4">
      <c r="A96">
        <v>93</v>
      </c>
      <c r="B96">
        <v>165</v>
      </c>
      <c r="C96">
        <v>59</v>
      </c>
      <c r="D96" s="33"/>
    </row>
    <row r="97" spans="1:4">
      <c r="A97">
        <v>94</v>
      </c>
      <c r="B97">
        <v>156</v>
      </c>
      <c r="C97">
        <v>53</v>
      </c>
      <c r="D97" s="33"/>
    </row>
    <row r="98" spans="1:4">
      <c r="A98">
        <v>95</v>
      </c>
      <c r="B98">
        <v>164</v>
      </c>
      <c r="C98">
        <v>60</v>
      </c>
      <c r="D98" s="33"/>
    </row>
    <row r="99" spans="1:4">
      <c r="A99">
        <v>96</v>
      </c>
      <c r="B99">
        <v>158</v>
      </c>
      <c r="C99">
        <v>57</v>
      </c>
      <c r="D99" s="33"/>
    </row>
    <row r="100" spans="1:4">
      <c r="A100">
        <v>97</v>
      </c>
      <c r="B100">
        <v>165</v>
      </c>
      <c r="C100">
        <v>68</v>
      </c>
      <c r="D100" s="33"/>
    </row>
    <row r="101" spans="1:4">
      <c r="A101">
        <v>98</v>
      </c>
      <c r="B101">
        <v>172</v>
      </c>
      <c r="C101">
        <v>67</v>
      </c>
      <c r="D101" s="33"/>
    </row>
    <row r="102" spans="1:4">
      <c r="A102">
        <v>99</v>
      </c>
      <c r="B102">
        <v>178</v>
      </c>
      <c r="C102">
        <v>75</v>
      </c>
      <c r="D102" s="33"/>
    </row>
    <row r="103" spans="1:4">
      <c r="A103">
        <v>100</v>
      </c>
      <c r="B103">
        <v>159</v>
      </c>
      <c r="C103">
        <v>61</v>
      </c>
      <c r="D103" s="33"/>
    </row>
    <row r="104" spans="1:4">
      <c r="A104">
        <v>101</v>
      </c>
      <c r="B104">
        <v>167</v>
      </c>
      <c r="C104">
        <v>61</v>
      </c>
      <c r="D104" s="33"/>
    </row>
    <row r="105" spans="1:4">
      <c r="A105">
        <v>102</v>
      </c>
      <c r="B105">
        <v>174</v>
      </c>
      <c r="C105">
        <v>66</v>
      </c>
      <c r="D105" s="33"/>
    </row>
    <row r="106" spans="1:4">
      <c r="A106">
        <v>103</v>
      </c>
      <c r="B106">
        <v>175</v>
      </c>
      <c r="C106">
        <v>80</v>
      </c>
      <c r="D106" s="33"/>
    </row>
    <row r="107" spans="1:4">
      <c r="A107">
        <v>104</v>
      </c>
      <c r="B107">
        <v>167</v>
      </c>
      <c r="C107">
        <v>64</v>
      </c>
      <c r="D107" s="33"/>
    </row>
    <row r="108" spans="1:4">
      <c r="A108">
        <v>105</v>
      </c>
      <c r="B108">
        <v>180</v>
      </c>
      <c r="C108">
        <v>75</v>
      </c>
      <c r="D108" s="33"/>
    </row>
    <row r="109" spans="1:4">
      <c r="A109">
        <v>106</v>
      </c>
      <c r="B109">
        <v>166</v>
      </c>
      <c r="C109">
        <v>63</v>
      </c>
      <c r="D109" s="33"/>
    </row>
    <row r="110" spans="1:4">
      <c r="A110">
        <v>107</v>
      </c>
      <c r="B110">
        <v>176</v>
      </c>
      <c r="C110">
        <v>71</v>
      </c>
      <c r="D110" s="33"/>
    </row>
    <row r="111" spans="1:4">
      <c r="A111">
        <v>108</v>
      </c>
      <c r="B111">
        <v>174</v>
      </c>
      <c r="C111">
        <v>69</v>
      </c>
      <c r="D111" s="33"/>
    </row>
    <row r="112" spans="1:4">
      <c r="A112">
        <v>109</v>
      </c>
      <c r="B112">
        <v>169</v>
      </c>
      <c r="C112">
        <v>71</v>
      </c>
      <c r="D112" s="33"/>
    </row>
    <row r="113" spans="1:4">
      <c r="A113">
        <v>110</v>
      </c>
      <c r="B113">
        <v>177</v>
      </c>
      <c r="C113">
        <v>78</v>
      </c>
      <c r="D113" s="33"/>
    </row>
    <row r="114" spans="1:4">
      <c r="A114">
        <v>111</v>
      </c>
      <c r="B114">
        <v>167</v>
      </c>
      <c r="C114">
        <v>65</v>
      </c>
      <c r="D114" s="33"/>
    </row>
    <row r="115" spans="1:4">
      <c r="A115">
        <v>112</v>
      </c>
      <c r="B115">
        <v>170</v>
      </c>
      <c r="C115">
        <v>69</v>
      </c>
      <c r="D115" s="33"/>
    </row>
    <row r="116" spans="1:4">
      <c r="A116">
        <v>113</v>
      </c>
      <c r="B116">
        <v>158</v>
      </c>
      <c r="C116">
        <v>61</v>
      </c>
      <c r="D116" s="33"/>
    </row>
    <row r="117" spans="1:4">
      <c r="A117">
        <v>114</v>
      </c>
      <c r="B117">
        <v>171</v>
      </c>
      <c r="C117">
        <v>62</v>
      </c>
      <c r="D117" s="33"/>
    </row>
    <row r="118" spans="1:4">
      <c r="A118">
        <v>115</v>
      </c>
      <c r="B118">
        <v>176</v>
      </c>
      <c r="C118">
        <v>60</v>
      </c>
      <c r="D118" s="33"/>
    </row>
    <row r="119" spans="1:4">
      <c r="A119">
        <v>116</v>
      </c>
      <c r="B119">
        <v>172</v>
      </c>
      <c r="C119">
        <v>64</v>
      </c>
      <c r="D119" s="33"/>
    </row>
    <row r="120" spans="1:4">
      <c r="A120">
        <v>117</v>
      </c>
      <c r="B120">
        <v>165</v>
      </c>
      <c r="C120">
        <v>60</v>
      </c>
      <c r="D120" s="33"/>
    </row>
    <row r="121" spans="1:4">
      <c r="A121">
        <v>118</v>
      </c>
      <c r="B121">
        <v>178</v>
      </c>
      <c r="C121">
        <v>71</v>
      </c>
      <c r="D121" s="33"/>
    </row>
    <row r="122" spans="1:4">
      <c r="A122">
        <v>119</v>
      </c>
      <c r="B122">
        <v>157</v>
      </c>
      <c r="C122">
        <v>60</v>
      </c>
      <c r="D122" s="33"/>
    </row>
    <row r="123" spans="1:4">
      <c r="A123">
        <v>120</v>
      </c>
      <c r="B123">
        <v>169</v>
      </c>
      <c r="C123">
        <v>65</v>
      </c>
      <c r="D123" s="33"/>
    </row>
    <row r="124" spans="1:4">
      <c r="A124">
        <v>121</v>
      </c>
      <c r="B124">
        <v>169</v>
      </c>
      <c r="C124">
        <v>62</v>
      </c>
      <c r="D124" s="33"/>
    </row>
    <row r="125" spans="1:4">
      <c r="A125">
        <v>122</v>
      </c>
      <c r="B125">
        <v>167</v>
      </c>
      <c r="C125">
        <v>63</v>
      </c>
      <c r="D125" s="33"/>
    </row>
    <row r="126" spans="1:4">
      <c r="A126">
        <v>123</v>
      </c>
      <c r="B126">
        <v>177</v>
      </c>
      <c r="C126">
        <v>67</v>
      </c>
      <c r="D126" s="33"/>
    </row>
    <row r="127" spans="1:4">
      <c r="A127">
        <v>124</v>
      </c>
      <c r="B127">
        <v>159</v>
      </c>
      <c r="C127">
        <v>61</v>
      </c>
      <c r="D127" s="33"/>
    </row>
    <row r="128" spans="1:4">
      <c r="A128">
        <v>125</v>
      </c>
      <c r="B128">
        <v>172</v>
      </c>
      <c r="C128">
        <v>69</v>
      </c>
      <c r="D128" s="33"/>
    </row>
    <row r="129" spans="1:4">
      <c r="A129">
        <v>126</v>
      </c>
      <c r="B129">
        <v>167</v>
      </c>
      <c r="C129">
        <v>65</v>
      </c>
      <c r="D129" s="33"/>
    </row>
    <row r="130" spans="1:4">
      <c r="A130">
        <v>127</v>
      </c>
      <c r="B130">
        <v>164</v>
      </c>
      <c r="C130">
        <v>70</v>
      </c>
      <c r="D130" s="33"/>
    </row>
    <row r="131" spans="1:4">
      <c r="A131">
        <v>128</v>
      </c>
      <c r="B131">
        <v>174</v>
      </c>
      <c r="C131">
        <v>74</v>
      </c>
      <c r="D131" s="33"/>
    </row>
    <row r="132" spans="1:4">
      <c r="A132">
        <v>129</v>
      </c>
      <c r="B132">
        <v>176</v>
      </c>
      <c r="C132">
        <v>75</v>
      </c>
      <c r="D132" s="33"/>
    </row>
    <row r="133" spans="1:4">
      <c r="A133">
        <v>130</v>
      </c>
      <c r="B133">
        <v>159</v>
      </c>
      <c r="C133">
        <v>48</v>
      </c>
      <c r="D133" s="33"/>
    </row>
    <row r="134" spans="1:4">
      <c r="A134">
        <v>131</v>
      </c>
      <c r="B134">
        <v>169</v>
      </c>
      <c r="C134">
        <v>67</v>
      </c>
      <c r="D134" s="33"/>
    </row>
    <row r="135" spans="1:4">
      <c r="A135">
        <v>132</v>
      </c>
      <c r="B135">
        <v>167</v>
      </c>
      <c r="C135">
        <v>57</v>
      </c>
      <c r="D135" s="33"/>
    </row>
    <row r="136" spans="1:4">
      <c r="A136">
        <v>133</v>
      </c>
      <c r="B136">
        <v>157</v>
      </c>
      <c r="C136">
        <v>53</v>
      </c>
      <c r="D136" s="33"/>
    </row>
    <row r="137" spans="1:4">
      <c r="A137">
        <v>134</v>
      </c>
      <c r="B137">
        <v>175</v>
      </c>
      <c r="C137">
        <v>66</v>
      </c>
      <c r="D137" s="33"/>
    </row>
    <row r="138" spans="1:4">
      <c r="A138">
        <v>135</v>
      </c>
      <c r="B138">
        <v>165</v>
      </c>
      <c r="C138">
        <v>60</v>
      </c>
      <c r="D138" s="33"/>
    </row>
    <row r="139" spans="1:4">
      <c r="A139">
        <v>136</v>
      </c>
      <c r="B139">
        <v>168</v>
      </c>
      <c r="C139">
        <v>62</v>
      </c>
      <c r="D139" s="33"/>
    </row>
    <row r="140" spans="1:4">
      <c r="A140">
        <v>137</v>
      </c>
      <c r="B140">
        <v>172</v>
      </c>
      <c r="C140">
        <v>67</v>
      </c>
      <c r="D140" s="33"/>
    </row>
    <row r="141" spans="1:4">
      <c r="A141">
        <v>138</v>
      </c>
      <c r="B141">
        <v>173</v>
      </c>
      <c r="C141">
        <v>66</v>
      </c>
      <c r="D141" s="33"/>
    </row>
    <row r="142" spans="1:4">
      <c r="A142">
        <v>139</v>
      </c>
      <c r="B142">
        <v>167</v>
      </c>
      <c r="C142">
        <v>68</v>
      </c>
      <c r="D142" s="33"/>
    </row>
    <row r="143" spans="1:4">
      <c r="A143">
        <v>140</v>
      </c>
      <c r="B143">
        <v>163</v>
      </c>
      <c r="C143">
        <v>54</v>
      </c>
      <c r="D143" s="33"/>
    </row>
    <row r="144" spans="1:4">
      <c r="A144">
        <v>141</v>
      </c>
      <c r="B144">
        <v>166</v>
      </c>
      <c r="C144">
        <v>63</v>
      </c>
      <c r="D144" s="33"/>
    </row>
    <row r="145" spans="1:4">
      <c r="A145">
        <v>142</v>
      </c>
      <c r="B145">
        <v>168</v>
      </c>
      <c r="C145">
        <v>67</v>
      </c>
      <c r="D145" s="33"/>
    </row>
    <row r="146" spans="1:4">
      <c r="A146">
        <v>143</v>
      </c>
      <c r="B146">
        <v>169</v>
      </c>
      <c r="C146">
        <v>64</v>
      </c>
      <c r="D146" s="33"/>
    </row>
    <row r="147" spans="1:4">
      <c r="A147">
        <v>144</v>
      </c>
      <c r="B147">
        <v>177</v>
      </c>
      <c r="C147">
        <v>67</v>
      </c>
      <c r="D147" s="33"/>
    </row>
    <row r="148" spans="1:4">
      <c r="A148">
        <v>145</v>
      </c>
      <c r="B148">
        <v>170</v>
      </c>
      <c r="C148">
        <v>61</v>
      </c>
      <c r="D148" s="33"/>
    </row>
    <row r="149" spans="1:4">
      <c r="A149">
        <v>146</v>
      </c>
      <c r="B149">
        <v>170</v>
      </c>
      <c r="C149">
        <v>69</v>
      </c>
      <c r="D149" s="33"/>
    </row>
    <row r="150" spans="1:4">
      <c r="A150">
        <v>147</v>
      </c>
      <c r="B150">
        <v>176</v>
      </c>
      <c r="C150">
        <v>62</v>
      </c>
      <c r="D150" s="33"/>
    </row>
    <row r="151" spans="1:4">
      <c r="A151">
        <v>148</v>
      </c>
      <c r="B151">
        <v>165</v>
      </c>
      <c r="C151">
        <v>72</v>
      </c>
      <c r="D151" s="33"/>
    </row>
    <row r="152" spans="1:4">
      <c r="A152">
        <v>149</v>
      </c>
      <c r="B152">
        <v>182</v>
      </c>
      <c r="C152">
        <v>66</v>
      </c>
      <c r="D152" s="33"/>
    </row>
    <row r="153" spans="1:4">
      <c r="A153">
        <v>150</v>
      </c>
      <c r="B153">
        <v>173</v>
      </c>
      <c r="C153">
        <v>65</v>
      </c>
      <c r="D153" s="33"/>
    </row>
    <row r="154" spans="1:4">
      <c r="A154">
        <v>151</v>
      </c>
      <c r="B154">
        <v>170</v>
      </c>
      <c r="C154">
        <v>66</v>
      </c>
      <c r="D154" s="33"/>
    </row>
    <row r="155" spans="1:4">
      <c r="A155">
        <v>152</v>
      </c>
      <c r="B155">
        <v>174</v>
      </c>
      <c r="C155">
        <v>68</v>
      </c>
      <c r="D155" s="33"/>
    </row>
    <row r="156" spans="1:4">
      <c r="A156">
        <v>153</v>
      </c>
      <c r="B156">
        <v>178</v>
      </c>
      <c r="C156">
        <v>60</v>
      </c>
      <c r="D156" s="33"/>
    </row>
    <row r="157" spans="1:4">
      <c r="A157">
        <v>154</v>
      </c>
      <c r="B157">
        <v>178</v>
      </c>
      <c r="C157">
        <v>73</v>
      </c>
      <c r="D157" s="33"/>
    </row>
    <row r="158" spans="1:4">
      <c r="A158">
        <v>155</v>
      </c>
      <c r="B158">
        <v>161</v>
      </c>
      <c r="C158">
        <v>60</v>
      </c>
      <c r="D158" s="33"/>
    </row>
    <row r="159" spans="1:4">
      <c r="A159">
        <v>156</v>
      </c>
      <c r="B159">
        <v>173</v>
      </c>
      <c r="C159">
        <v>78</v>
      </c>
      <c r="D159" s="33"/>
    </row>
    <row r="160" spans="1:4">
      <c r="A160">
        <v>157</v>
      </c>
      <c r="B160">
        <v>164</v>
      </c>
      <c r="C160">
        <v>57</v>
      </c>
      <c r="D160" s="33"/>
    </row>
    <row r="161" spans="1:4">
      <c r="A161">
        <v>158</v>
      </c>
      <c r="B161">
        <v>176</v>
      </c>
      <c r="C161">
        <v>77</v>
      </c>
      <c r="D161" s="33"/>
    </row>
    <row r="162" spans="1:4">
      <c r="A162">
        <v>159</v>
      </c>
      <c r="B162">
        <v>165</v>
      </c>
      <c r="C162">
        <v>66</v>
      </c>
      <c r="D162" s="33"/>
    </row>
    <row r="163" spans="1:4">
      <c r="A163">
        <v>160</v>
      </c>
      <c r="B163">
        <v>174</v>
      </c>
      <c r="C163">
        <v>73</v>
      </c>
      <c r="D163" s="33"/>
    </row>
    <row r="164" spans="1:4">
      <c r="A164">
        <v>161</v>
      </c>
      <c r="B164">
        <v>164</v>
      </c>
      <c r="C164">
        <v>66</v>
      </c>
      <c r="D164" s="33"/>
    </row>
    <row r="165" spans="1:4">
      <c r="A165">
        <v>162</v>
      </c>
      <c r="B165">
        <v>169</v>
      </c>
      <c r="C165">
        <v>55</v>
      </c>
      <c r="D165" s="33"/>
    </row>
    <row r="166" spans="1:4">
      <c r="A166">
        <v>163</v>
      </c>
      <c r="B166">
        <v>164</v>
      </c>
      <c r="C166">
        <v>70</v>
      </c>
      <c r="D166" s="33"/>
    </row>
    <row r="167" spans="1:4">
      <c r="A167">
        <v>164</v>
      </c>
      <c r="B167">
        <v>178</v>
      </c>
      <c r="C167">
        <v>80</v>
      </c>
      <c r="D167" s="33"/>
    </row>
    <row r="168" spans="1:4">
      <c r="A168">
        <v>165</v>
      </c>
      <c r="B168">
        <v>156</v>
      </c>
      <c r="C168">
        <v>53</v>
      </c>
      <c r="D168" s="33"/>
    </row>
    <row r="169" spans="1:4">
      <c r="A169">
        <v>166</v>
      </c>
      <c r="B169">
        <v>165</v>
      </c>
      <c r="C169">
        <v>59</v>
      </c>
      <c r="D169" s="33"/>
    </row>
    <row r="170" spans="1:4">
      <c r="A170">
        <v>167</v>
      </c>
      <c r="B170">
        <v>162</v>
      </c>
      <c r="C170">
        <v>58</v>
      </c>
      <c r="D170" s="33"/>
    </row>
    <row r="171" spans="1:4">
      <c r="A171">
        <v>168</v>
      </c>
      <c r="B171">
        <v>167</v>
      </c>
      <c r="C171">
        <v>64</v>
      </c>
      <c r="D171" s="33"/>
    </row>
    <row r="172" spans="1:4">
      <c r="A172">
        <v>169</v>
      </c>
      <c r="B172">
        <v>165</v>
      </c>
      <c r="C172">
        <v>68</v>
      </c>
      <c r="D172" s="33"/>
    </row>
    <row r="173" spans="1:4">
      <c r="A173">
        <v>170</v>
      </c>
      <c r="B173">
        <v>177</v>
      </c>
      <c r="C173">
        <v>70</v>
      </c>
      <c r="D173" s="33"/>
    </row>
    <row r="174" spans="1:4">
      <c r="A174">
        <v>171</v>
      </c>
      <c r="B174">
        <v>161</v>
      </c>
      <c r="C174">
        <v>61</v>
      </c>
      <c r="D174" s="33"/>
    </row>
    <row r="175" spans="1:4">
      <c r="A175">
        <v>172</v>
      </c>
      <c r="B175">
        <v>163</v>
      </c>
      <c r="C175">
        <v>58</v>
      </c>
      <c r="D175" s="33"/>
    </row>
    <row r="176" spans="1:4">
      <c r="A176">
        <v>173</v>
      </c>
      <c r="B176">
        <v>166</v>
      </c>
      <c r="C176">
        <v>63</v>
      </c>
      <c r="D176" s="33"/>
    </row>
    <row r="177" spans="1:4">
      <c r="A177">
        <v>174</v>
      </c>
      <c r="B177">
        <v>182</v>
      </c>
      <c r="C177">
        <v>76</v>
      </c>
      <c r="D177" s="33"/>
    </row>
    <row r="178" spans="1:4">
      <c r="A178">
        <v>175</v>
      </c>
      <c r="B178">
        <v>167</v>
      </c>
      <c r="C178">
        <v>64</v>
      </c>
      <c r="D178" s="33"/>
    </row>
    <row r="179" spans="1:4">
      <c r="A179">
        <v>176</v>
      </c>
      <c r="B179">
        <v>167</v>
      </c>
      <c r="C179">
        <v>57</v>
      </c>
      <c r="D179" s="33"/>
    </row>
    <row r="180" spans="1:4">
      <c r="A180">
        <v>177</v>
      </c>
      <c r="B180">
        <v>171</v>
      </c>
      <c r="C180">
        <v>65</v>
      </c>
      <c r="D180" s="33"/>
    </row>
    <row r="181" spans="1:4">
      <c r="A181">
        <v>178</v>
      </c>
      <c r="B181">
        <v>182</v>
      </c>
      <c r="C181">
        <v>66</v>
      </c>
      <c r="D181" s="33"/>
    </row>
    <row r="182" spans="1:4">
      <c r="A182">
        <v>179</v>
      </c>
      <c r="B182">
        <v>169</v>
      </c>
      <c r="C182">
        <v>58</v>
      </c>
      <c r="D182" s="33"/>
    </row>
    <row r="183" spans="1:4">
      <c r="A183">
        <v>180</v>
      </c>
      <c r="B183">
        <v>172</v>
      </c>
      <c r="C183">
        <v>64</v>
      </c>
      <c r="D183" s="33"/>
    </row>
    <row r="184" spans="1:4">
      <c r="A184">
        <v>181</v>
      </c>
      <c r="B184">
        <v>179</v>
      </c>
      <c r="C184">
        <v>69</v>
      </c>
      <c r="D184" s="33"/>
    </row>
    <row r="185" spans="1:4">
      <c r="A185">
        <v>182</v>
      </c>
      <c r="B185">
        <v>179</v>
      </c>
      <c r="C185">
        <v>63</v>
      </c>
      <c r="D185" s="33"/>
    </row>
    <row r="186" spans="1:4">
      <c r="A186">
        <v>183</v>
      </c>
      <c r="B186">
        <v>173</v>
      </c>
      <c r="C186">
        <v>68</v>
      </c>
      <c r="D186" s="33"/>
    </row>
    <row r="187" spans="1:4">
      <c r="A187">
        <v>184</v>
      </c>
      <c r="B187">
        <v>169</v>
      </c>
      <c r="C187">
        <v>70</v>
      </c>
      <c r="D187" s="33"/>
    </row>
    <row r="188" spans="1:4">
      <c r="A188">
        <v>185</v>
      </c>
      <c r="B188">
        <v>161</v>
      </c>
      <c r="C188">
        <v>57</v>
      </c>
      <c r="D188" s="33"/>
    </row>
    <row r="189" spans="1:4">
      <c r="A189">
        <v>186</v>
      </c>
      <c r="B189">
        <v>165</v>
      </c>
      <c r="C189">
        <v>61</v>
      </c>
      <c r="D189" s="33"/>
    </row>
    <row r="190" spans="1:4">
      <c r="A190">
        <v>187</v>
      </c>
      <c r="B190">
        <v>165</v>
      </c>
      <c r="C190">
        <v>63</v>
      </c>
      <c r="D190" s="33"/>
    </row>
    <row r="191" spans="1:4">
      <c r="A191">
        <v>188</v>
      </c>
      <c r="B191">
        <v>162</v>
      </c>
      <c r="C191">
        <v>60</v>
      </c>
      <c r="D191" s="33"/>
    </row>
    <row r="192" spans="1:4">
      <c r="A192">
        <v>189</v>
      </c>
      <c r="B192">
        <v>167</v>
      </c>
      <c r="C192">
        <v>66</v>
      </c>
      <c r="D192" s="33"/>
    </row>
    <row r="193" spans="1:4">
      <c r="A193">
        <v>190</v>
      </c>
      <c r="B193">
        <v>168</v>
      </c>
      <c r="C193">
        <v>67</v>
      </c>
      <c r="D193" s="33"/>
    </row>
    <row r="194" spans="1:4">
      <c r="A194">
        <v>191</v>
      </c>
      <c r="B194">
        <v>170</v>
      </c>
      <c r="C194">
        <v>67</v>
      </c>
    </row>
    <row r="195" spans="1:4">
      <c r="A195">
        <v>192</v>
      </c>
      <c r="B195">
        <v>162</v>
      </c>
      <c r="C195">
        <v>64</v>
      </c>
    </row>
    <row r="196" spans="1:4">
      <c r="A196">
        <v>193</v>
      </c>
      <c r="B196">
        <v>168</v>
      </c>
      <c r="C196">
        <v>66</v>
      </c>
    </row>
    <row r="197" spans="1:4">
      <c r="A197">
        <v>194</v>
      </c>
      <c r="B197">
        <v>163</v>
      </c>
      <c r="C197">
        <v>65</v>
      </c>
    </row>
    <row r="198" spans="1:4">
      <c r="A198">
        <v>195</v>
      </c>
      <c r="B198">
        <v>175</v>
      </c>
      <c r="C198">
        <v>78</v>
      </c>
    </row>
    <row r="199" spans="1:4">
      <c r="A199">
        <v>196</v>
      </c>
      <c r="B199">
        <v>163</v>
      </c>
      <c r="C199">
        <v>58</v>
      </c>
    </row>
    <row r="200" spans="1:4">
      <c r="A200">
        <v>197</v>
      </c>
      <c r="B200">
        <v>166</v>
      </c>
      <c r="C200">
        <v>67</v>
      </c>
    </row>
    <row r="201" spans="1:4">
      <c r="A201">
        <v>198</v>
      </c>
      <c r="B201">
        <v>166</v>
      </c>
      <c r="C201">
        <v>64</v>
      </c>
    </row>
    <row r="202" spans="1:4">
      <c r="A202">
        <v>199</v>
      </c>
      <c r="B202">
        <v>173</v>
      </c>
      <c r="C202">
        <v>78</v>
      </c>
    </row>
    <row r="203" spans="1:4">
      <c r="A203">
        <v>200</v>
      </c>
      <c r="B203">
        <v>166</v>
      </c>
      <c r="C203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B1D1C33650368408F10D4395A7C444F" ma:contentTypeVersion="5" ma:contentTypeDescription="Создание документа." ma:contentTypeScope="" ma:versionID="a817bdf64d044058c658318bc780738c">
  <xsd:schema xmlns:xsd="http://www.w3.org/2001/XMLSchema" xmlns:xs="http://www.w3.org/2001/XMLSchema" xmlns:p="http://schemas.microsoft.com/office/2006/metadata/properties" xmlns:ns3="ee59a190-c502-442c-832f-59db720676a3" targetNamespace="http://schemas.microsoft.com/office/2006/metadata/properties" ma:root="true" ma:fieldsID="c29184d31bcb073c5959f94b1fee3e8d" ns3:_="">
    <xsd:import namespace="ee59a190-c502-442c-832f-59db720676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9a190-c502-442c-832f-59db72067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59a190-c502-442c-832f-59db720676a3" xsi:nil="true"/>
  </documentManagement>
</p:properties>
</file>

<file path=customXml/itemProps1.xml><?xml version="1.0" encoding="utf-8"?>
<ds:datastoreItem xmlns:ds="http://schemas.openxmlformats.org/officeDocument/2006/customXml" ds:itemID="{A8DFD99E-D7AF-43C7-B23C-FD4E69A65BBB}"/>
</file>

<file path=customXml/itemProps2.xml><?xml version="1.0" encoding="utf-8"?>
<ds:datastoreItem xmlns:ds="http://schemas.openxmlformats.org/officeDocument/2006/customXml" ds:itemID="{8CA9853C-FC97-40DC-9548-05418323EFD9}"/>
</file>

<file path=customXml/itemProps3.xml><?xml version="1.0" encoding="utf-8"?>
<ds:datastoreItem xmlns:ds="http://schemas.openxmlformats.org/officeDocument/2006/customXml" ds:itemID="{FB0CBDE6-2535-45FC-B921-50E8ECE9C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Куприянов</dc:creator>
  <cp:keywords/>
  <dc:description/>
  <cp:lastModifiedBy/>
  <cp:revision/>
  <dcterms:created xsi:type="dcterms:W3CDTF">2024-11-28T01:07:51Z</dcterms:created>
  <dcterms:modified xsi:type="dcterms:W3CDTF">2024-12-01T01:38:03Z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0x0101008B1D1C33650368408F10D4395A7C444F</vt:lpwstr>
  </property>
</Properties>
</file>