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<sst xmlns="http://schemas.openxmlformats.org/spreadsheetml/2006/main" count="15" uniqueCount="13">
  <si>
    <t>Fuel Price Import</t>
  </si>
  <si>
    <r>
      <rPr>
        <rFont val="Inconsolata, monospace, arial, sans, sans-serif"/>
        <color rgb="FF008000"/>
        <sz val="11.0"/>
      </rPr>
      <t>"</t>
    </r>
    <r>
      <rPr>
        <rFont val="Inconsolata, monospace, arial, sans, sans-serif"/>
        <color rgb="FF1155CC"/>
        <sz val="11.0"/>
        <u/>
      </rPr>
      <t>https://www.dat.com/trendlines/flatbed/demand-and-capacity</t>
    </r>
    <r>
      <rPr>
        <rFont val="Inconsolata, monospace, arial, sans, sans-serif"/>
        <color rgb="FF008000"/>
        <sz val="11.0"/>
      </rPr>
      <t>", "//div[@data-id='455322c7']"</t>
    </r>
  </si>
  <si>
    <t>Character Strip</t>
  </si>
  <si>
    <t>Diesel Price</t>
  </si>
  <si>
    <t>East Coast Diesel Price</t>
  </si>
  <si>
    <t>https://www.eia.gov/petroleum/gasdiesel/?update=1657835428160","//div[@class='table-wrapper']/table[2]/tbody/tr[2]/td[4]</t>
  </si>
  <si>
    <t>Flatbed Import</t>
  </si>
  <si>
    <r>
      <rPr>
        <rFont val="Inconsolata, monospace, arial, sans, sans-serif"/>
        <color rgb="FF008000"/>
        <sz val="11.0"/>
      </rPr>
      <t>"</t>
    </r>
    <r>
      <rPr>
        <rFont val="Inconsolata, monospace, arial, sans, sans-serif"/>
        <color rgb="FF1155CC"/>
        <sz val="11.0"/>
        <u/>
      </rPr>
      <t>https://www.dat.com/trendlines/flatbed/demand-and-capacity</t>
    </r>
    <r>
      <rPr>
        <rFont val="Inconsolata, monospace, arial, sans, sans-serif"/>
        <color rgb="FF008000"/>
        <sz val="11.0"/>
      </rPr>
      <t>","//object/@data"</t>
    </r>
  </si>
  <si>
    <t>Flatbed Ratio</t>
  </si>
  <si>
    <t>"https://www.tradeservice.com/copper-pricing", "//div[@class='view-content']"</t>
  </si>
  <si>
    <t>Query</t>
  </si>
  <si>
    <t>Copper Price</t>
  </si>
  <si>
    <t>Values were last updated at 8:37:24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</si>
</sst>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dddd, mmmm d, yyyy"/>
  </numFmts>
  <fonts count="8">
    <font>
      <sz val="10.0"/>
      <color rgb="FF000000"/>
      <name val="Arial"/>
      <scheme val="minor"/>
    </font>
    <font>
      <color theme="1"/>
      <name val="Arial"/>
      <scheme val="minor"/>
    </font>
    <font>
      <sz val="11.0"/>
      <color rgb="FF000000"/>
      <name val="Inconsolata"/>
    </font>
    <font>
      <u/>
      <sz val="11.0"/>
      <color rgb="FF008000"/>
      <name val="Inconsolata"/>
    </font>
    <font>
      <u/>
      <sz val="11.0"/>
      <color rgb="FF008000"/>
      <name val="Inconsolata"/>
    </font>
    <font>
      <u/>
      <color rgb="FF0000FF"/>
    </font>
    <font>
      <sz val="11.0"/>
      <color rgb="FF008000"/>
      <name val="Inconsolata"/>
    </font>
    <font>
      <sz val="10.0"/>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2" fontId="2" numFmtId="0" xfId="0" applyAlignment="1" applyFill="1" applyFont="1">
      <alignment horizontal="left"/>
    </xf>
    <xf borderId="0" fillId="2" fontId="3" numFmtId="0" xfId="0" applyAlignment="1" applyFont="1">
      <alignment horizontal="left" readingOrder="0"/>
    </xf>
    <xf borderId="0" fillId="0" fontId="1" numFmtId="0" xfId="0" applyAlignment="1" applyFont="1">
      <alignment readingOrder="0"/>
    </xf>
    <xf borderId="0" fillId="0" fontId="1" numFmtId="0" xfId="0" applyAlignment="1" applyFont="1">
      <alignment horizontal="left" shrinkToFit="0" wrapText="0"/>
    </xf>
    <xf borderId="0" fillId="0" fontId="1" numFmtId="0" xfId="0" applyAlignment="1" applyFont="1">
      <alignment shrinkToFit="0" wrapText="0"/>
    </xf>
    <xf borderId="0" fillId="0" fontId="1" numFmtId="164" xfId="0" applyAlignment="1" applyFont="1" applyNumberFormat="1">
      <alignment horizontal="left"/>
    </xf>
    <xf borderId="0" fillId="2" fontId="4" numFmtId="0" xfId="0" applyAlignment="1" applyFont="1">
      <alignment horizontal="left" readingOrder="0"/>
    </xf>
    <xf borderId="0" fillId="0" fontId="1" numFmtId="4" xfId="0" applyAlignment="1" applyFont="1" applyNumberFormat="1">
      <alignment horizontal="left" readingOrder="0" vertical="center"/>
    </xf>
    <xf borderId="0" fillId="2" fontId="2" numFmtId="4" xfId="0" applyAlignment="1" applyFont="1" applyNumberFormat="1">
      <alignment horizontal="left"/>
    </xf>
    <xf borderId="0" fillId="0" fontId="5" numFmtId="0" xfId="0" applyAlignment="1" applyFont="1">
      <alignment shrinkToFit="0" wrapText="0"/>
    </xf>
    <xf borderId="0" fillId="0" fontId="1" numFmtId="0" xfId="0" applyAlignment="1" applyFont="1">
      <alignment horizontal="left" readingOrder="0" shrinkToFit="0" wrapText="0"/>
    </xf>
    <xf borderId="0" fillId="0" fontId="1" numFmtId="0" xfId="0" applyFont="1"/>
    <xf borderId="0" fillId="0" fontId="1" numFmtId="0" xfId="0" applyAlignment="1" applyFont="1">
      <alignment readingOrder="0" shrinkToFit="0" wrapText="0"/>
    </xf>
    <xf borderId="0" fillId="2" fontId="6" numFmtId="0" xfId="0" applyAlignment="1" applyFont="1">
      <alignment horizontal="left" readingOrder="0"/>
    </xf>
    <xf borderId="0" fillId="2" fontId="0" numFmtId="0" xfId="0" applyAlignment="1" applyFont="1">
      <alignment horizontal="left" readingOrder="0" shrinkToFit="0" vertical="center" wrapText="0"/>
    </xf>
    <xf borderId="0" fillId="0" fontId="7" numFmtId="0" xfId="0" applyAlignment="1" applyFont="1">
      <alignment shrinkToFit="0" wrapText="0"/>
    </xf>
    <xf borderId="0" fillId="0" fontId="7" numFmtId="0" xfId="0" applyFont="1"/>
    <xf borderId="0" fillId="0" fontId="7" numFmtId="165" xfId="0" applyAlignment="1" applyFont="1" applyNumberFormat="1">
      <alignment horizontal="left" shrinkToFit="0" wrapText="0"/>
    </xf>
    <xf borderId="0" fillId="0" fontId="7" numFmtId="0" xfId="0" applyAlignment="1" applyFont="1">
      <alignment horizontal="left" readingOrder="0"/>
    </xf>
    <xf borderId="0" fillId="0" fontId="7" numFmtId="0" xfId="0" applyAlignment="1" applyFont="1">
      <alignment horizontal="left"/>
    </xf>
    <xf borderId="0" fillId="2" fontId="0" numFmtId="4" xfId="0" applyAlignment="1" applyFont="1" applyNumberFormat="1">
      <alignment horizontal="left" readingOrder="0"/>
    </xf>
    <xf borderId="0" fillId="2" fontId="0" numFmtId="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com/trendlines/flatbed/demand-and-capacity" TargetMode="External"/><Relationship Id="rId2" Type="http://schemas.openxmlformats.org/officeDocument/2006/relationships/hyperlink" Target="https://www.eia.gov/petroleum/gasdiesel/?update=1657835428160%22,%22//div%5B@class='table-wrapper'%5D/table%5B2%5D/tbody/tr%5B2%5D/td%5B4%5D" TargetMode="External"/><Relationship Id="rId3" Type="http://schemas.openxmlformats.org/officeDocument/2006/relationships/hyperlink" Target="https://www.dat.com/trendlines/flatbed/demand-and-capacity" TargetMode="External"/><Relationship Id="rId4" Type="http://schemas.openxmlformats.org/officeDocument/2006/relationships/hyperlink" Target="https://services.dat.com/svg/graph.svg?showAllLabels=true&amp;vgrid=true&amp;lineWidth=4&amp;op_min=75&amp;minYValue=0&amp;maxYValue=110&amp;yStep=10&amp;title=Flatbed%20Load-to-Truck%20Ratio&amp;labels=Jan,Feb,Mar,Apr,May,Jun,Jul,Aug,Sep,Oct,Nov,Dec&amp;colors=_CE91F0,_00E008,_FF0800&amp;invertcolors=true&amp;ds_3=2021%7C47.96,62.18,83.71,95.70,97.05,66.76,44.27,44.08,47.91,48.58,37.48,51.17&amp;ds_2=2022%7C86.75,83.89,89.77,64.50,63.33,37.55,21.80,14.13,13.33,12.45,9.31,9.85&amp;ds_1=2023%7C12.47,13.61,15.47,12.13,11.69,9.68,7.13,6.05,6.94,6.36,null,null&amp;copyright=%40%202023%20DAT%20Freight%20%26%20Analytics" TargetMode="External"/><Relationship Id="rId5" Type="http://schemas.openxmlformats.org/officeDocument/2006/relationships/hyperlink" Target="https://services.dat.com/svg/trendlines-4pt-short.svg?equipment-type=FLATBED&amp;information-type=DEMAND-AND-CAPACITY&amp;data-4-key=11/26&amp;data-4-value=3.96&amp;data-3-key=11/19&amp;data-3-value=5.22&amp;data-2-key=11/12&amp;data-2-value=5.08&amp;data-1-key=11/05&amp;data-1-value=6.23"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38.5"/>
    <col customWidth="1" min="3" max="3" width="29.13"/>
  </cols>
  <sheetData>
    <row r="1">
      <c r="A1" s="1" t="s">
        <v>0</v>
      </c>
      <c r="B1" s="2" t="str">
        <f>IFERROR(__xludf.DUMMYFUNCTION("IMPORTXML(""https://www.dat.com/trendlines/flatbed/demand-and-capacity?update=1701178644711"", ""//div[@data-id='455322c7']"")"),"#N/A")</f>
        <v>#N/A</v>
      </c>
      <c r="C1" s="3" t="s">
        <v>1</v>
      </c>
    </row>
    <row r="2">
      <c r="A2" s="4" t="s">
        <v>2</v>
      </c>
      <c r="B2" s="5" t="str">
        <f>SEARCH("$",B1)</f>
        <v>#N/A</v>
      </c>
    </row>
    <row r="3">
      <c r="A3" s="4" t="s">
        <v>3</v>
      </c>
      <c r="B3" s="6" t="str">
        <f>MID(B1,B2,5)</f>
        <v>#N/A</v>
      </c>
    </row>
    <row r="4">
      <c r="A4" s="4" t="s">
        <v>4</v>
      </c>
      <c r="B4" s="7">
        <f>IFERROR(__xludf.DUMMYFUNCTION("IMPORTXML(""https://www.eia.gov/petroleum/gasdiesel/?update=1701178644711"",""//div[@class='basic-table'][2]/table[1]/tbody/tr[2]/td[4]"")"),4.121)</f>
        <v>4.121</v>
      </c>
      <c r="C4" s="8" t="s">
        <v>5</v>
      </c>
    </row>
    <row r="5">
      <c r="B5" s="6"/>
    </row>
    <row r="6" ht="15.75" customHeight="1">
      <c r="A6" s="9" t="s">
        <v>6</v>
      </c>
      <c r="B6" s="10" t="str">
        <f>IFERROR(__xludf.DUMMYFUNCTION("IMPORTXML(""https://www.dat.com/trendlines/flatbed/demand-and-capacity?update=1701178644711"",""//object/@data"")"),"https://services.dat.com/svg/heat-map-states.svg?trucktype=Flatbed&amp;legend_title=Oct 
2023&amp;range_1=18+&amp;range_2=8.3 - 17.9&amp;range_3=3.4 - 8.2&amp;range_4=0 - 
3.3&amp;op_ranges=4&amp;val_al=3&amp;val_az=1&amp;val_ar=4&amp;val_ca=1&amp;val_co=1&amp;val_ct=2&amp;val_de=3&amp;val_fl=2&amp;val_ga=2&amp;val_id"&amp;"=4&amp;val_il=2&amp;val_in=3&amp;val_ia=2&amp;val_ks=2&amp;val_ky=2&amp;val_la=3&amp;val_me=1&amp;val_md=3&amp;val_ma=2&amp;val_mi=2&amp;val_mn=2&amp;val_ms=4&amp;val_mo=2&amp;val_mt=3&amp;val_ne=1&amp;val_nv=2&amp;val_nh=2&amp;val_nj=2&amp;val_nm=1&amp;val_ny=2&amp;val_nc=2&amp;val_nd=2&amp;val_oh=2&amp;val_ok=2&amp;val_or=4&amp;val_pa=3&amp;val_ri=1&amp;val_sc=2&amp;"&amp;"val_sd=2&amp;val_tn=1&amp;val_tx=2&amp;val_ut=1&amp;val_vt=2&amp;val_va=2&amp;val_wa=4&amp;val_wv=3&amp;val_wi=2&amp;val_wy=2")</f>
        <v>https://services.dat.com/svg/heat-map-states.svg?trucktype=Flatbed&amp;legend_title=Oct 
2023&amp;range_1=18+&amp;range_2=8.3 - 17.9&amp;range_3=3.4 - 8.2&amp;range_4=0 - 
3.3&amp;op_ranges=4&amp;val_al=3&amp;val_az=1&amp;val_ar=4&amp;val_ca=1&amp;val_co=1&amp;val_ct=2&amp;val_de=3&amp;val_fl=2&amp;val_ga=2&amp;val_id=4&amp;val_il=2&amp;val_in=3&amp;val_ia=2&amp;val_ks=2&amp;val_ky=2&amp;val_la=3&amp;val_me=1&amp;val_md=3&amp;val_ma=2&amp;val_mi=2&amp;val_mn=2&amp;val_ms=4&amp;val_mo=2&amp;val_mt=3&amp;val_ne=1&amp;val_nv=2&amp;val_nh=2&amp;val_nj=2&amp;val_nm=1&amp;val_ny=2&amp;val_nc=2&amp;val_nd=2&amp;val_oh=2&amp;val_ok=2&amp;val_or=4&amp;val_pa=3&amp;val_ri=1&amp;val_sc=2&amp;val_sd=2&amp;val_tn=1&amp;val_tx=2&amp;val_ut=1&amp;val_vt=2&amp;val_va=2&amp;val_wa=4&amp;val_wv=3&amp;val_wi=2&amp;val_wy=2</v>
      </c>
      <c r="C6" s="3" t="s">
        <v>7</v>
      </c>
    </row>
    <row r="7">
      <c r="B7" s="11" t="str">
        <f>IFERROR(__xludf.DUMMYFUNCTION("""COMPUTED_VALUE"""),"https://services.dat.com/svg/graph.svg?showAllLabels=true&amp;vgrid=true&amp;lineWidth=4&amp;op_min=75&amp;minYValue=0&amp;maxYValue=110&amp;yStep=10&amp;title=Flatbed%20Load-to-Truck%20Ratio&amp;labels=Jan,Feb,Mar,Apr,May,Jun,Jul,Aug,Sep,Oct,Nov,Dec&amp;colors=_CE91F0,_00E008,_FF0800&amp;inver"&amp;"tcolors=true&amp;ds_3=2021|47.96,62.18,83.71,95.70,97.05,66.76,44.27,44.08,47.91,48.58,37.48,51.17&amp;ds_2=2022|86.75,83.89,89.77,64.50,63.33,37.55,21.80,14.13,13.33,12.45,9.31,9.85&amp;ds_1=2023|12.47,13.61,15.47,12.13,11.69,9.68,7.13,6.05,6.94,6.36,null,null&amp;copyr"&amp;"ight=%40%202023%20DAT%20Freight%20%26%20Analytics")</f>
        <v>https://services.dat.com/svg/graph.svg?showAllLabels=true&amp;vgrid=true&amp;lineWidth=4&amp;op_min=75&amp;minYValue=0&amp;maxYValue=110&amp;yStep=10&amp;title=Flatbed%20Load-to-Truck%20Ratio&amp;labels=Jan,Feb,Mar,Apr,May,Jun,Jul,Aug,Sep,Oct,Nov,Dec&amp;colors=_CE91F0,_00E008,_FF0800&amp;invertcolors=true&amp;ds_3=2021|47.96,62.18,83.71,95.70,97.05,66.76,44.27,44.08,47.91,48.58,37.48,51.17&amp;ds_2=2022|86.75,83.89,89.77,64.50,63.33,37.55,21.80,14.13,13.33,12.45,9.31,9.85&amp;ds_1=2023|12.47,13.61,15.47,12.13,11.69,9.68,7.13,6.05,6.94,6.36,null,null&amp;copyright=%40%202023%20DAT%20Freight%20%26%20Analytics</v>
      </c>
    </row>
    <row r="8">
      <c r="B8" s="11" t="str">
        <f>IFERROR(__xludf.DUMMYFUNCTION("""COMPUTED_VALUE"""),"https://services.dat.com/svg/trendlines-4pt-short.svg?equipment-type=FLATBED&amp;information-type=DEMAND-AND-CAPACITY&amp;data-4-key=11/26&amp;data-4-value=3.96&amp;data-3-key=11/19&amp;data-3-value=5.22&amp;data-2-key=11/12&amp;data-2-value=5.08&amp;data-1-key=11/05&amp;data-1-value=6.23")</f>
        <v>https://services.dat.com/svg/trendlines-4pt-short.svg?equipment-type=FLATBED&amp;information-type=DEMAND-AND-CAPACITY&amp;data-4-key=11/26&amp;data-4-value=3.96&amp;data-3-key=11/19&amp;data-3-value=5.22&amp;data-2-key=11/12&amp;data-2-value=5.08&amp;data-1-key=11/05&amp;data-1-value=6.23</v>
      </c>
    </row>
    <row r="9">
      <c r="A9" s="4" t="s">
        <v>2</v>
      </c>
      <c r="B9" s="12">
        <f>SEARCH("data-4-value=",B8)</f>
        <v>132</v>
      </c>
      <c r="C9" s="2">
        <f>SEARCH("&amp;data-3-key=",B8)</f>
        <v>149</v>
      </c>
      <c r="D9" s="13">
        <f>C9-B9-13</f>
        <v>4</v>
      </c>
    </row>
    <row r="10">
      <c r="A10" s="4" t="s">
        <v>8</v>
      </c>
      <c r="B10" s="14" t="str">
        <f>IFERROR(MID(B8,B9+13,D9),-1)</f>
        <v>3.96</v>
      </c>
    </row>
    <row r="11">
      <c r="B11" s="6"/>
      <c r="C11" s="15" t="s">
        <v>9</v>
      </c>
    </row>
    <row r="12" ht="15.0" customHeight="1">
      <c r="A12" s="16" t="s">
        <v>10</v>
      </c>
      <c r="B12" s="2" t="str">
        <f>IFERROR(__xludf.DUMMYFUNCTION("IMPORTXML(""https://www.tradeservice.com/copper-pricing?update=1701178644711"", ""//div[@class='view-content']"")")," Pricing Products TRA-SER for Contractors TRA-SER for Electrical 
Contractors TRA-SER for Plumbing and Mechanical Contractors TRA-SER for 
ICT-Low Voltage Contractors eDataFlex Pricing Service for Contractors  Submittals Submittal Manager for Contractors "&amp;"Custom Content Services 
Custom Content Services  All Products for Electrical Contractors All Products for Plumbing and 
Mechanical Contractors All Products for ICT-Low Voltage Contractors Pricing 
Books View All Products ")</f>
        <v> Pricing Products TRA-SER for Contractors TRA-SER for Electrical 
Contractors TRA-SER for Plumbing and Mechanical Contractors TRA-SER for 
ICT-Low Voltage Contractors eDataFlex Pricing Service for Contractors  Submittals Submittal Manager for Contractors Custom Content Services 
Custom Content Services  All Products for Electrical Contractors All Products for Plumbing and 
Mechanical Contractors All Products for ICT-Low Voltage Contractors Pricing 
Books View All Products </v>
      </c>
      <c r="C12" s="13"/>
      <c r="D12" s="2"/>
    </row>
    <row r="13" ht="15.0" customHeight="1">
      <c r="B13" s="17" t="str">
        <f>IFERROR(__xludf.DUMMYFUNCTION("""COMPUTED_VALUE""")," Distributor and Dealer Data eCommerce Content Service TRA-SER for 
Distributors TRA-SER for Electrical Distributors TRA-SER for Plumbing and 
Mechanical Distributors TRA-SER for ICT-Low Voltage Distributors Supplier 
Xchange for Distributors eDataFlex fo"&amp;"r Distributors eDataFlex Pricing 
Service for Distributors eDataFlex Catalog Connect for Distributors 
Comparator DB Nu-Way Automotive  Submittals Submittal Manager for Distributors  All Products for Electrical Distributors All Products for Plumbing and 
"&amp;"Mechanical Distributors All Products for ICT-Low Voltage Distributors All 
Products for Automotive Distributors Pricing Books View All Products ")</f>
        <v> Distributor and Dealer Data eCommerce Content Service TRA-SER for 
Distributors TRA-SER for Electrical Distributors TRA-SER for Plumbing and 
Mechanical Distributors TRA-SER for ICT-Low Voltage Distributors Supplier 
Xchange for Distributors eDataFlex for Distributors eDataFlex Pricing 
Service for Distributors eDataFlex Catalog Connect for Distributors 
Comparator DB Nu-Way Automotive  Submittals Submittal Manager for Distributors  All Products for Electrical Distributors All Products for Plumbing and 
Mechanical Distributors All Products for ICT-Low Voltage Distributors All 
Products for Automotive Distributors Pricing Books View All Products </v>
      </c>
      <c r="C13" s="18"/>
    </row>
    <row r="14">
      <c r="B14" s="17" t="str">
        <f>IFERROR(__xludf.DUMMYFUNCTION("""COMPUTED_VALUE""")," Custom Content Services Analytics ")</f>
        <v> Custom Content Services Analytics </v>
      </c>
      <c r="C14" s="18"/>
    </row>
    <row r="15">
      <c r="B15" s="19">
        <f>IFERROR(__xludf.DUMMYFUNCTION("""COMPUTED_VALUE"""),45257.0)</f>
        <v>45257</v>
      </c>
      <c r="C15" s="18" t="str">
        <f>IFERROR(__xludf.DUMMYFUNCTION("""COMPUTED_VALUE"""),"The COMEX fell $0.0340 and closed at $3.7625 per pound.")</f>
        <v>The COMEX fell $0.0340 and closed at $3.7625 per pound.</v>
      </c>
    </row>
    <row r="16" ht="15.0" customHeight="1">
      <c r="B16" s="17" t="str">
        <f>IFERROR(__xludf.DUMMYFUNCTION("""COMPUTED_VALUE""")," Date ($) Spot Per Pound ($) Spot Net Change ($) LME Copper Cathode ($) 
Future COMEX Price Future Month  Monday, November 27, 2023 3.7625 -0.0340 3.7562 3.7745 Jan '23 Friday, 
November 24, 2023 3.7965 0.0300 3.7648 3.8055 Jan '23 Thursday, November 
23,"&amp;" 2023 Market Closed Market Closed 3.7648 Market Closed Wednesday, 
November 22, 2023 3.7665 -0.0480 3.7630 3.7815 Jan '24 Tuesday, November 
21, 2023 3.8145 0.0020 3.7757 3.8270 Jan '24 Monday, November 20, 2023 
3.8125 0.0750 3.7408 3.8225 Jan '24 Friday"&amp;", November 17, 2023 3.7375 0.0330 
3.6927 3.7530 Jan '23 Thursday, November 16, 2023 3.7045 -0.0130 3.7038 
3.7195 Jan '24 Wednesday, November 15, 2023 3.7175 0.0350 3.7492 3.7360 Jan 
'24 Tuesday, November 14, 2023 3.6825 0.0200 3.7353 3.7025 Jan '24 Mon"&amp;"day, 
November 13, 2023 3.6625 0.0790 3.6353 3.6835 Jan '24 Friday, November 10, 
2023 3.5835 -0.0515 3.6315 3.6080 Jan '24 Thursday, November 9, 2023 3.6350 
0.0070 3.6426 3.6625 Jan '23 Wednesday, November 8, 2023 3.6280 -0.0420 
3.6687 3.6585 Jan '24 T"&amp;"uesday, November 7, 2023 3.6700 -0.0395 3.6596 
3.6980 Jan '24 Monday, November 6, 2023 3.7095 0.0350 3.6907 3.7345 Jan '24 
Friday, November 3, 2023 3.6745 0.0075 3.6607 3.6970 Jan '24 Thursday, 
November 2, 2023 3.6670 0.0220 3.6587 3.6875 Jan '24 Wedne"&amp;"sday, November 1, 
2023 3.6450 0.0035 3.6473 3.6655 Jan '24 Tuesday, October 31, 2023 3.6415 
-0.0080 3.6460 3.6490 Dec '23 ")</f>
        <v> Date ($) Spot Per Pound ($) Spot Net Change ($) LME Copper Cathode ($) 
Future COMEX Price Future Month  Monday, November 27, 2023 3.7625 -0.0340 3.7562 3.7745 Jan '23 Friday, 
November 24, 2023 3.7965 0.0300 3.7648 3.8055 Jan '23 Thursday, November 
23, 2023 Market Closed Market Closed 3.7648 Market Closed Wednesday, 
November 22, 2023 3.7665 -0.0480 3.7630 3.7815 Jan '24 Tuesday, November 
21, 2023 3.8145 0.0020 3.7757 3.8270 Jan '24 Monday, November 20, 2023 
3.8125 0.0750 3.7408 3.8225 Jan '24 Friday, November 17, 2023 3.7375 0.0330 
3.6927 3.7530 Jan '23 Thursday, November 16, 2023 3.7045 -0.0130 3.7038 
3.7195 Jan '24 Wednesday, November 15, 2023 3.7175 0.0350 3.7492 3.7360 Jan 
'24 Tuesday, November 14, 2023 3.6825 0.0200 3.7353 3.7025 Jan '24 Monday, 
November 13, 2023 3.6625 0.0790 3.6353 3.6835 Jan '24 Friday, November 10, 
2023 3.5835 -0.0515 3.6315 3.6080 Jan '24 Thursday, November 9, 2023 3.6350 
0.0070 3.6426 3.6625 Jan '23 Wednesday, November 8, 2023 3.6280 -0.0420 
3.6687 3.6585 Jan '24 Tuesday, November 7, 2023 3.6700 -0.0395 3.6596 
3.6980 Jan '24 Monday, November 6, 2023 3.7095 0.0350 3.6907 3.7345 Jan '24 
Friday, November 3, 2023 3.6745 0.0075 3.6607 3.6970 Jan '24 Thursday, 
November 2, 2023 3.6670 0.0220 3.6587 3.6875 Jan '24 Wednesday, November 1, 
2023 3.6450 0.0035 3.6473 3.6655 Jan '24 Tuesday, October 31, 2023 3.6415 
-0.0080 3.6460 3.6490 Dec '23 </v>
      </c>
      <c r="C16" s="18"/>
    </row>
    <row r="17">
      <c r="A17" s="20" t="s">
        <v>2</v>
      </c>
      <c r="B17" s="21">
        <f>SEARCH("at $", C15)</f>
        <v>35</v>
      </c>
      <c r="C17" s="18"/>
    </row>
    <row r="18">
      <c r="A18" s="22" t="s">
        <v>11</v>
      </c>
      <c r="B18" s="23" t="str">
        <f>MID(C15,B17+3,6)</f>
        <v>$3.762</v>
      </c>
    </row>
    <row r="19">
      <c r="B19" s="6"/>
    </row>
    <row r="20">
      <c r="A20" s="4" t="s">
        <v>12</v>
      </c>
      <c r="B20" s="6"/>
    </row>
    <row r="21">
      <c r="B21" s="6"/>
    </row>
    <row r="22">
      <c r="B22" s="6"/>
    </row>
    <row r="23">
      <c r="B23" s="6"/>
    </row>
    <row r="24">
      <c r="B24" s="6"/>
    </row>
    <row r="25">
      <c r="B25" s="6"/>
    </row>
    <row r="26">
      <c r="B26" s="6"/>
    </row>
    <row r="27">
      <c r="B27" s="6"/>
    </row>
    <row r="28">
      <c r="B28" s="6"/>
    </row>
    <row r="29">
      <c r="B29" s="6"/>
    </row>
    <row r="30">
      <c r="B30" s="6"/>
    </row>
    <row r="31">
      <c r="B31" s="6"/>
    </row>
    <row r="32">
      <c r="B32" s="6"/>
    </row>
    <row r="33">
      <c r="B33" s="6"/>
    </row>
    <row r="34">
      <c r="B34" s="6"/>
    </row>
    <row r="35">
      <c r="B35" s="6"/>
    </row>
    <row r="36">
      <c r="B36" s="6"/>
    </row>
    <row r="37">
      <c r="B37" s="6"/>
    </row>
    <row r="38">
      <c r="B38" s="6"/>
    </row>
    <row r="39">
      <c r="B39" s="6"/>
    </row>
    <row r="40">
      <c r="B40" s="6"/>
    </row>
    <row r="41">
      <c r="B41" s="6"/>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row r="1001">
      <c r="B1001" s="6"/>
    </row>
  </sheetData>
  <mergeCells count="2">
    <mergeCell ref="A6:A8"/>
    <mergeCell ref="A12:A16"/>
  </mergeCells>
  <hyperlinks>
    <hyperlink r:id="rId1" ref="C1"/>
    <hyperlink r:id="rId2" ref="C4"/>
    <hyperlink r:id="rId3" ref="C6"/>
    <hyperlink r:id="rId4" ref="B7"/>
    <hyperlink r:id="rId5" ref="B8"/>
  </hyperlinks>
  <drawing r:id="rId6"/>
</worksheet>
</file>