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31111F93-5776-0C48-A6A9-AC5EAFCC142B}" xr6:coauthVersionLast="47" xr6:coauthVersionMax="47" xr10:uidLastSave="{00000000-0000-0000-0000-000000000000}"/>
  <bookViews>
    <workbookView xWindow="860" yWindow="840" windowWidth="27500" windowHeight="16540" activeTab="11" xr2:uid="{00000000-000D-0000-FFFF-FFFF00000000}"/>
  </bookViews>
  <sheets>
    <sheet name="FY13-FY15" sheetId="8" r:id="rId1"/>
    <sheet name="FY15" sheetId="6" r:id="rId2"/>
    <sheet name="FY16" sheetId="5" r:id="rId3"/>
    <sheet name="FY17" sheetId="4" r:id="rId4"/>
    <sheet name="FY18" sheetId="9" r:id="rId5"/>
    <sheet name="FY19" sheetId="10" r:id="rId6"/>
    <sheet name="FY20" sheetId="11" r:id="rId7"/>
    <sheet name="FY21" sheetId="12" r:id="rId8"/>
    <sheet name="FY22" sheetId="14" r:id="rId9"/>
    <sheet name="FY23" sheetId="7" r:id="rId10"/>
    <sheet name="FY24 Adoption" sheetId="2" r:id="rId11"/>
    <sheet name="OMB_FY13-23" sheetId="15" r:id="rId12"/>
  </sheets>
  <definedNames>
    <definedName name="_xlnm._FilterDatabase" localSheetId="0" hidden="1">'FY13-FY15'!$A$3:$O$120</definedName>
    <definedName name="_xlnm._FilterDatabase" localSheetId="9" hidden="1">'FY23'!$A$4:$F$440</definedName>
    <definedName name="_xlnm._FilterDatabase" localSheetId="10" hidden="1">'FY24 Adoption'!$A$1:$J$270</definedName>
    <definedName name="_xlnm.Database" localSheetId="8">#REF!</definedName>
    <definedName name="_xlnm.Database">#REF!</definedName>
    <definedName name="_xlnm.Print_Area" localSheetId="2">'FY16'!$A$1:$G$199</definedName>
    <definedName name="_xlnm.Print_Area" localSheetId="3">'FY17'!$A$1:$D$183</definedName>
    <definedName name="_xlnm.Print_Area" localSheetId="4">'FY18'!$A$1:$D$184</definedName>
    <definedName name="_xlnm.Print_Area" localSheetId="5">'FY19'!$A$1:$D$247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5" l="1"/>
  <c r="H25" i="15"/>
  <c r="H24" i="15"/>
  <c r="H23" i="15"/>
  <c r="H22" i="15"/>
  <c r="H21" i="15"/>
  <c r="H20" i="15"/>
  <c r="I9" i="15"/>
  <c r="K22" i="15"/>
  <c r="J21" i="15"/>
  <c r="J20" i="15"/>
  <c r="I10" i="15"/>
  <c r="I11" i="15"/>
  <c r="I12" i="15"/>
  <c r="I13" i="15"/>
  <c r="I14" i="15"/>
  <c r="I15" i="15"/>
  <c r="I16" i="15"/>
  <c r="I17" i="15"/>
  <c r="I18" i="15"/>
  <c r="I19" i="15"/>
  <c r="H19" i="15"/>
  <c r="H18" i="15"/>
  <c r="H17" i="15"/>
  <c r="H16" i="15"/>
  <c r="H15" i="15"/>
  <c r="H14" i="15"/>
  <c r="H13" i="15"/>
  <c r="H12" i="15"/>
  <c r="H11" i="15"/>
  <c r="H10" i="15"/>
  <c r="H9" i="15"/>
  <c r="N6" i="7"/>
  <c r="L11" i="7"/>
  <c r="M11" i="7"/>
  <c r="M6" i="7"/>
  <c r="L6" i="7"/>
  <c r="F335" i="14"/>
  <c r="E335" i="14"/>
  <c r="E266" i="12"/>
  <c r="C184" i="9"/>
  <c r="C197" i="5"/>
  <c r="C177" i="6"/>
  <c r="N124" i="8"/>
  <c r="N440" i="7"/>
  <c r="J439" i="7"/>
  <c r="I439" i="7"/>
  <c r="I440" i="7" s="1"/>
  <c r="J440" i="7" s="1"/>
  <c r="N408" i="7"/>
  <c r="M408" i="7"/>
  <c r="L408" i="7"/>
  <c r="J408" i="7"/>
  <c r="F334" i="14"/>
  <c r="E334" i="14"/>
  <c r="D334" i="14"/>
  <c r="I408" i="7"/>
  <c r="I441" i="7"/>
  <c r="J441" i="7" s="1"/>
  <c r="H441" i="7"/>
  <c r="G271" i="2"/>
  <c r="E265" i="12" l="1"/>
  <c r="D265" i="12"/>
  <c r="F199" i="11" l="1"/>
  <c r="E199" i="11"/>
  <c r="E200" i="11" s="1"/>
  <c r="D244" i="10" l="1"/>
  <c r="C244" i="10"/>
  <c r="D222" i="10"/>
  <c r="D246" i="10" s="1"/>
  <c r="C222" i="10"/>
  <c r="C246" i="10" s="1"/>
  <c r="C247" i="10" s="1"/>
  <c r="D191" i="10"/>
  <c r="A191" i="10"/>
  <c r="C223" i="10" l="1"/>
  <c r="D183" i="9" l="1"/>
  <c r="C183" i="9"/>
  <c r="O123" i="8" l="1"/>
  <c r="N123" i="8"/>
  <c r="M123" i="8"/>
  <c r="L123" i="8"/>
  <c r="K123" i="8"/>
  <c r="H439" i="7" l="1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0" i="7"/>
  <c r="J419" i="7"/>
  <c r="J418" i="7"/>
  <c r="J417" i="7"/>
  <c r="J416" i="7"/>
  <c r="J415" i="7"/>
  <c r="J414" i="7"/>
  <c r="J413" i="7"/>
  <c r="J412" i="7"/>
  <c r="J411" i="7"/>
  <c r="J410" i="7"/>
  <c r="I407" i="7"/>
  <c r="J407" i="7" s="1"/>
  <c r="H407" i="7"/>
  <c r="J406" i="7"/>
  <c r="J405" i="7"/>
  <c r="I403" i="7"/>
  <c r="J403" i="7" s="1"/>
  <c r="H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I389" i="7"/>
  <c r="H389" i="7"/>
  <c r="J388" i="7"/>
  <c r="J387" i="7"/>
  <c r="I385" i="7"/>
  <c r="I384" i="7"/>
  <c r="H384" i="7"/>
  <c r="H385" i="7" s="1"/>
  <c r="J385" i="7" s="1"/>
  <c r="J383" i="7"/>
  <c r="J382" i="7"/>
  <c r="J381" i="7"/>
  <c r="J380" i="7"/>
  <c r="I378" i="7"/>
  <c r="H378" i="7"/>
  <c r="J378" i="7" s="1"/>
  <c r="J377" i="7"/>
  <c r="J376" i="7"/>
  <c r="J375" i="7"/>
  <c r="J374" i="7"/>
  <c r="J373" i="7"/>
  <c r="I371" i="7"/>
  <c r="H371" i="7"/>
  <c r="J371" i="7" s="1"/>
  <c r="J370" i="7"/>
  <c r="J369" i="7"/>
  <c r="J368" i="7"/>
  <c r="J367" i="7"/>
  <c r="J366" i="7"/>
  <c r="J365" i="7"/>
  <c r="I363" i="7"/>
  <c r="H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4" i="7"/>
  <c r="I344" i="7"/>
  <c r="H344" i="7"/>
  <c r="J343" i="7"/>
  <c r="J342" i="7"/>
  <c r="J340" i="7"/>
  <c r="I340" i="7"/>
  <c r="H340" i="7"/>
  <c r="J339" i="7"/>
  <c r="J338" i="7"/>
  <c r="J337" i="7"/>
  <c r="J336" i="7"/>
  <c r="J335" i="7"/>
  <c r="J334" i="7"/>
  <c r="J333" i="7"/>
  <c r="J331" i="7"/>
  <c r="I329" i="7"/>
  <c r="J329" i="7" s="1"/>
  <c r="H329" i="7"/>
  <c r="J328" i="7"/>
  <c r="J326" i="7"/>
  <c r="J325" i="7"/>
  <c r="J324" i="7"/>
  <c r="J322" i="7"/>
  <c r="J320" i="7"/>
  <c r="I320" i="7"/>
  <c r="H320" i="7"/>
  <c r="J319" i="7"/>
  <c r="I317" i="7"/>
  <c r="H317" i="7"/>
  <c r="J316" i="7"/>
  <c r="J315" i="7"/>
  <c r="J314" i="7"/>
  <c r="J313" i="7"/>
  <c r="J312" i="7"/>
  <c r="J311" i="7"/>
  <c r="J310" i="7"/>
  <c r="J309" i="7"/>
  <c r="J308" i="7"/>
  <c r="J307" i="7"/>
  <c r="J306" i="7"/>
  <c r="I304" i="7"/>
  <c r="J304" i="7" s="1"/>
  <c r="H304" i="7"/>
  <c r="J303" i="7"/>
  <c r="J302" i="7"/>
  <c r="J301" i="7"/>
  <c r="J300" i="7"/>
  <c r="J299" i="7"/>
  <c r="I297" i="7"/>
  <c r="J297" i="7" s="1"/>
  <c r="H297" i="7"/>
  <c r="J296" i="7"/>
  <c r="J295" i="7"/>
  <c r="J294" i="7"/>
  <c r="J293" i="7"/>
  <c r="J292" i="7"/>
  <c r="I290" i="7"/>
  <c r="H290" i="7"/>
  <c r="J289" i="7"/>
  <c r="J288" i="7"/>
  <c r="J287" i="7"/>
  <c r="J286" i="7"/>
  <c r="J285" i="7"/>
  <c r="J284" i="7"/>
  <c r="I282" i="7"/>
  <c r="H282" i="7"/>
  <c r="J282" i="7" s="1"/>
  <c r="J281" i="7"/>
  <c r="I279" i="7"/>
  <c r="J279" i="7" s="1"/>
  <c r="H279" i="7"/>
  <c r="J278" i="7"/>
  <c r="J277" i="7"/>
  <c r="J276" i="7"/>
  <c r="J275" i="7"/>
  <c r="J274" i="7"/>
  <c r="J273" i="7"/>
  <c r="J272" i="7"/>
  <c r="J271" i="7"/>
  <c r="J270" i="7"/>
  <c r="I268" i="7"/>
  <c r="H268" i="7"/>
  <c r="J267" i="7"/>
  <c r="J266" i="7"/>
  <c r="J265" i="7"/>
  <c r="J264" i="7"/>
  <c r="J263" i="7"/>
  <c r="J262" i="7"/>
  <c r="J261" i="7"/>
  <c r="J260" i="7"/>
  <c r="J259" i="7"/>
  <c r="J258" i="7"/>
  <c r="J257" i="7"/>
  <c r="I255" i="7"/>
  <c r="H255" i="7"/>
  <c r="J255" i="7" s="1"/>
  <c r="J254" i="7"/>
  <c r="J253" i="7"/>
  <c r="J252" i="7"/>
  <c r="J251" i="7"/>
  <c r="J250" i="7"/>
  <c r="J249" i="7"/>
  <c r="I247" i="7"/>
  <c r="H247" i="7"/>
  <c r="J246" i="7"/>
  <c r="J245" i="7"/>
  <c r="J244" i="7"/>
  <c r="I241" i="7"/>
  <c r="I242" i="7" s="1"/>
  <c r="H241" i="7"/>
  <c r="H242" i="7" s="1"/>
  <c r="J240" i="7"/>
  <c r="J239" i="7"/>
  <c r="J238" i="7"/>
  <c r="J237" i="7"/>
  <c r="J236" i="7"/>
  <c r="J235" i="7"/>
  <c r="J234" i="7"/>
  <c r="J233" i="7"/>
  <c r="J232" i="7"/>
  <c r="J231" i="7"/>
  <c r="I229" i="7"/>
  <c r="H229" i="7"/>
  <c r="J228" i="7"/>
  <c r="J227" i="7"/>
  <c r="J226" i="7"/>
  <c r="J225" i="7"/>
  <c r="J224" i="7"/>
  <c r="J223" i="7"/>
  <c r="J222" i="7"/>
  <c r="J221" i="7"/>
  <c r="J220" i="7"/>
  <c r="I217" i="7"/>
  <c r="J217" i="7" s="1"/>
  <c r="H217" i="7"/>
  <c r="H218" i="7" s="1"/>
  <c r="J216" i="7"/>
  <c r="J215" i="7"/>
  <c r="J214" i="7"/>
  <c r="J213" i="7"/>
  <c r="J212" i="7"/>
  <c r="J211" i="7"/>
  <c r="J210" i="7"/>
  <c r="J208" i="7"/>
  <c r="J207" i="7"/>
  <c r="I205" i="7"/>
  <c r="H205" i="7"/>
  <c r="J205" i="7" s="1"/>
  <c r="J204" i="7"/>
  <c r="J203" i="7"/>
  <c r="J202" i="7"/>
  <c r="J201" i="7"/>
  <c r="J200" i="7"/>
  <c r="J199" i="7"/>
  <c r="J198" i="7"/>
  <c r="I196" i="7"/>
  <c r="J196" i="7" s="1"/>
  <c r="H196" i="7"/>
  <c r="J195" i="7"/>
  <c r="J193" i="7"/>
  <c r="J192" i="7"/>
  <c r="J191" i="7"/>
  <c r="J189" i="7"/>
  <c r="I187" i="7"/>
  <c r="J187" i="7" s="1"/>
  <c r="H187" i="7"/>
  <c r="J186" i="7"/>
  <c r="J185" i="7"/>
  <c r="J184" i="7"/>
  <c r="J183" i="7"/>
  <c r="J182" i="7"/>
  <c r="J181" i="7"/>
  <c r="J180" i="7"/>
  <c r="J179" i="7"/>
  <c r="J178" i="7"/>
  <c r="I176" i="7"/>
  <c r="J176" i="7" s="1"/>
  <c r="H176" i="7"/>
  <c r="J175" i="7"/>
  <c r="J174" i="7"/>
  <c r="J171" i="7"/>
  <c r="J170" i="7"/>
  <c r="J169" i="7"/>
  <c r="I167" i="7"/>
  <c r="H167" i="7"/>
  <c r="J166" i="7"/>
  <c r="J165" i="7"/>
  <c r="J164" i="7"/>
  <c r="J163" i="7"/>
  <c r="J162" i="7"/>
  <c r="J161" i="7"/>
  <c r="I159" i="7"/>
  <c r="H159" i="7"/>
  <c r="J158" i="7"/>
  <c r="J157" i="7"/>
  <c r="J156" i="7"/>
  <c r="J155" i="7"/>
  <c r="J154" i="7"/>
  <c r="J153" i="7"/>
  <c r="I151" i="7"/>
  <c r="H151" i="7"/>
  <c r="J150" i="7"/>
  <c r="J149" i="7"/>
  <c r="J148" i="7"/>
  <c r="J147" i="7"/>
  <c r="J146" i="7"/>
  <c r="I144" i="7"/>
  <c r="H144" i="7"/>
  <c r="J144" i="7" s="1"/>
  <c r="J143" i="7"/>
  <c r="J142" i="7"/>
  <c r="J141" i="7"/>
  <c r="J140" i="7"/>
  <c r="J139" i="7"/>
  <c r="J138" i="7"/>
  <c r="I136" i="7"/>
  <c r="H136" i="7"/>
  <c r="J135" i="7"/>
  <c r="J134" i="7"/>
  <c r="J133" i="7"/>
  <c r="J132" i="7"/>
  <c r="J131" i="7"/>
  <c r="J130" i="7"/>
  <c r="J128" i="7"/>
  <c r="I128" i="7"/>
  <c r="H128" i="7"/>
  <c r="J127" i="7"/>
  <c r="J126" i="7"/>
  <c r="J125" i="7"/>
  <c r="J124" i="7"/>
  <c r="J123" i="7"/>
  <c r="J122" i="7"/>
  <c r="J121" i="7"/>
  <c r="J120" i="7"/>
  <c r="J119" i="7"/>
  <c r="J118" i="7"/>
  <c r="I116" i="7"/>
  <c r="J116" i="7" s="1"/>
  <c r="H116" i="7"/>
  <c r="J115" i="7"/>
  <c r="J114" i="7"/>
  <c r="J113" i="7"/>
  <c r="J112" i="7"/>
  <c r="J111" i="7"/>
  <c r="J110" i="7"/>
  <c r="I108" i="7"/>
  <c r="H108" i="7"/>
  <c r="J108" i="7" s="1"/>
  <c r="J107" i="7"/>
  <c r="J106" i="7"/>
  <c r="J105" i="7"/>
  <c r="J104" i="7"/>
  <c r="I102" i="7"/>
  <c r="J102" i="7" s="1"/>
  <c r="H102" i="7"/>
  <c r="I101" i="7"/>
  <c r="J101" i="7" s="1"/>
  <c r="H101" i="7"/>
  <c r="J100" i="7"/>
  <c r="J99" i="7"/>
  <c r="J98" i="7"/>
  <c r="J97" i="7"/>
  <c r="J96" i="7"/>
  <c r="J94" i="7"/>
  <c r="I94" i="7"/>
  <c r="H94" i="7"/>
  <c r="J93" i="7"/>
  <c r="J92" i="7"/>
  <c r="J91" i="7"/>
  <c r="J90" i="7"/>
  <c r="J89" i="7"/>
  <c r="J88" i="7"/>
  <c r="J87" i="7"/>
  <c r="I85" i="7"/>
  <c r="J85" i="7" s="1"/>
  <c r="H85" i="7"/>
  <c r="J84" i="7"/>
  <c r="J83" i="7"/>
  <c r="J82" i="7"/>
  <c r="J81" i="7"/>
  <c r="J80" i="7"/>
  <c r="J79" i="7"/>
  <c r="I77" i="7"/>
  <c r="H77" i="7"/>
  <c r="J76" i="7"/>
  <c r="J75" i="7"/>
  <c r="J74" i="7"/>
  <c r="J73" i="7"/>
  <c r="J72" i="7"/>
  <c r="J70" i="7"/>
  <c r="I68" i="7"/>
  <c r="H68" i="7"/>
  <c r="J68" i="7" s="1"/>
  <c r="J67" i="7"/>
  <c r="J66" i="7"/>
  <c r="J65" i="7"/>
  <c r="J64" i="7"/>
  <c r="I62" i="7"/>
  <c r="I61" i="7"/>
  <c r="H61" i="7"/>
  <c r="J61" i="7" s="1"/>
  <c r="J60" i="7"/>
  <c r="J59" i="7"/>
  <c r="J58" i="7"/>
  <c r="J57" i="7"/>
  <c r="J56" i="7"/>
  <c r="I54" i="7"/>
  <c r="H54" i="7"/>
  <c r="J54" i="7" s="1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I38" i="7"/>
  <c r="H38" i="7"/>
  <c r="J37" i="7"/>
  <c r="J36" i="7"/>
  <c r="J35" i="7"/>
  <c r="J34" i="7"/>
  <c r="J33" i="7"/>
  <c r="I31" i="7"/>
  <c r="H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I16" i="7"/>
  <c r="H16" i="7"/>
  <c r="J15" i="7"/>
  <c r="J14" i="7"/>
  <c r="J13" i="7"/>
  <c r="J12" i="7"/>
  <c r="J11" i="7"/>
  <c r="J10" i="7"/>
  <c r="J9" i="7"/>
  <c r="J8" i="7"/>
  <c r="J7" i="7"/>
  <c r="J6" i="7"/>
  <c r="J38" i="7" l="1"/>
  <c r="J229" i="7"/>
  <c r="J77" i="7"/>
  <c r="I218" i="7"/>
  <c r="J218" i="7" s="1"/>
  <c r="J268" i="7"/>
  <c r="J290" i="7"/>
  <c r="J167" i="7"/>
  <c r="J363" i="7"/>
  <c r="J384" i="7"/>
  <c r="J31" i="7"/>
  <c r="J159" i="7"/>
  <c r="J136" i="7"/>
  <c r="J247" i="7"/>
  <c r="J317" i="7"/>
  <c r="J389" i="7"/>
  <c r="J151" i="7"/>
  <c r="J242" i="7"/>
  <c r="J16" i="7"/>
  <c r="J241" i="7"/>
  <c r="H62" i="7"/>
  <c r="J62" i="7" s="1"/>
  <c r="H408" i="7" l="1"/>
  <c r="H440" i="7" l="1"/>
  <c r="D176" i="6" l="1"/>
  <c r="C176" i="6"/>
  <c r="E90" i="6"/>
  <c r="E176" i="6" s="1"/>
  <c r="F197" i="5" l="1"/>
  <c r="E197" i="5"/>
  <c r="D177" i="5"/>
  <c r="D197" i="5" s="1"/>
  <c r="C198" i="5" l="1"/>
  <c r="D199" i="5" s="1"/>
  <c r="D182" i="4"/>
  <c r="C182" i="4"/>
  <c r="C179" i="4"/>
  <c r="C18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0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PG- CCI NSI</t>
        </r>
      </text>
    </comment>
    <comment ref="G53" authorId="0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>MH- BxJC</t>
        </r>
      </text>
    </comment>
    <comment ref="G76" authorId="0" shapeId="0" xr:uid="{00000000-0006-0000-0900-000003000000}">
      <text>
        <r>
          <rPr>
            <sz val="11"/>
            <color theme="1"/>
            <rFont val="Calibri"/>
            <family val="2"/>
            <scheme val="minor"/>
          </rPr>
          <t xml:space="preserve">
CCI NSI</t>
        </r>
      </text>
    </comment>
    <comment ref="G204" authorId="0" shapeId="0" xr:uid="{00000000-0006-0000-0900-000004000000}">
      <text>
        <r>
          <rPr>
            <sz val="11"/>
            <color theme="1"/>
            <rFont val="Calibri"/>
            <family val="2"/>
            <scheme val="minor"/>
          </rPr>
          <t>BCJC</t>
        </r>
      </text>
    </comment>
    <comment ref="G267" authorId="0" shapeId="0" xr:uid="{00000000-0006-0000-0900-000005000000}">
      <text>
        <r>
          <rPr>
            <sz val="11"/>
            <color theme="1"/>
            <rFont val="Calibri"/>
            <family val="2"/>
            <scheme val="minor"/>
          </rPr>
          <t>CCI NIA</t>
        </r>
      </text>
    </comment>
    <comment ref="G316" authorId="0" shapeId="0" xr:uid="{00000000-0006-0000-0900-000006000000}">
      <text>
        <r>
          <rPr>
            <sz val="11"/>
            <color theme="1"/>
            <rFont val="Calibri"/>
            <family val="2"/>
            <scheme val="minor"/>
          </rPr>
          <t>QCJC</t>
        </r>
      </text>
    </comment>
    <comment ref="F424" authorId="0" shapeId="0" xr:uid="{00000000-0006-0000-0900-000007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From ONS budget Only
</t>
        </r>
      </text>
    </comment>
  </commentList>
</comments>
</file>

<file path=xl/sharedStrings.xml><?xml version="1.0" encoding="utf-8"?>
<sst xmlns="http://schemas.openxmlformats.org/spreadsheetml/2006/main" count="8238" uniqueCount="1456">
  <si>
    <t>Borough</t>
  </si>
  <si>
    <t>Precinct</t>
  </si>
  <si>
    <t>Funding Source</t>
  </si>
  <si>
    <t>Service</t>
  </si>
  <si>
    <t>Catchment Area/Site</t>
  </si>
  <si>
    <t>DBN (Schools only)</t>
  </si>
  <si>
    <t>Award Value</t>
  </si>
  <si>
    <t>Expansion?</t>
  </si>
  <si>
    <t>Organization Name</t>
  </si>
  <si>
    <t>Brooklyn</t>
  </si>
  <si>
    <t>CMS- Workforce Enhancement Initiative (WEI)</t>
  </si>
  <si>
    <t>Public Safety Coalition WEI</t>
  </si>
  <si>
    <t>67th Precinct</t>
  </si>
  <si>
    <t>No</t>
  </si>
  <si>
    <t>67TH PRECINCT CLERGY COUNCIL, INC.</t>
  </si>
  <si>
    <t>CMS- Youth Enrichment Services</t>
  </si>
  <si>
    <t>Youth Enrichment Services (Formerly SCM)</t>
  </si>
  <si>
    <t>Tilden HS Campus- It Takes a Village Academy</t>
  </si>
  <si>
    <t>18K563</t>
  </si>
  <si>
    <t>I.S. 285 Meyer Levin</t>
  </si>
  <si>
    <t>18K285</t>
  </si>
  <si>
    <t>CMS- Public Safety Coalitions</t>
  </si>
  <si>
    <t>Public Safety Coalition</t>
  </si>
  <si>
    <t>CMS- Community Led Approaches to Public Safety</t>
  </si>
  <si>
    <t>Community Led Approaches to Public Safety (Cure Violence)</t>
  </si>
  <si>
    <t>East Flatbush</t>
  </si>
  <si>
    <t>Bronx</t>
  </si>
  <si>
    <t>Expansion Site- TBD</t>
  </si>
  <si>
    <t>Yes</t>
  </si>
  <si>
    <t xml:space="preserve">BE WISE INC </t>
  </si>
  <si>
    <t>BOTH SIDES OF THE VIOLENCE INC</t>
  </si>
  <si>
    <t>CMS- Hospital Responder</t>
  </si>
  <si>
    <t>Hospital Responder- Private Hospital</t>
  </si>
  <si>
    <t>Brookdale Hospital Medical Center</t>
  </si>
  <si>
    <t>CMS- Mobile Trauma Response Unit</t>
  </si>
  <si>
    <t>Mobile Trauma Response Units</t>
  </si>
  <si>
    <t>Mobile Trauma Unit- Brooklyn</t>
  </si>
  <si>
    <t>Brownsville Think Tank Matters, INC.</t>
  </si>
  <si>
    <t>Central Brooklyn</t>
  </si>
  <si>
    <t>CMS- Professional Mental Health Services Pilot</t>
  </si>
  <si>
    <t>Professional Mental Health Services - Pilot</t>
  </si>
  <si>
    <t>Canarsie High School - High School for Innovation in Advertising and Media</t>
  </si>
  <si>
    <t>18K617</t>
  </si>
  <si>
    <t>CAMBA, Inc.</t>
  </si>
  <si>
    <t>Canarsie High School - High School for Medical Professions</t>
  </si>
  <si>
    <t>18K633</t>
  </si>
  <si>
    <t>Canarsie High School - Urban Action Academy</t>
  </si>
  <si>
    <t>18K642</t>
  </si>
  <si>
    <t>PS/MS 68</t>
  </si>
  <si>
    <t>18K068</t>
  </si>
  <si>
    <t>Brooklyn Collegiate: A College Board School</t>
  </si>
  <si>
    <t>23K493</t>
  </si>
  <si>
    <t>IS 55 - Achievement First Brownsville Charter School (23K626)</t>
  </si>
  <si>
    <t>84K626</t>
  </si>
  <si>
    <t>IS 55 - Brooklyn Collegiate: A College Board School</t>
  </si>
  <si>
    <t>Brownsville Site A</t>
  </si>
  <si>
    <t>Brownsville Site B</t>
  </si>
  <si>
    <t>Staten Island</t>
  </si>
  <si>
    <t>Curtis HS</t>
  </si>
  <si>
    <t>31R450</t>
  </si>
  <si>
    <t>CENTRAL FAMILY LIFE CENTER</t>
  </si>
  <si>
    <t>McKee HS</t>
  </si>
  <si>
    <t>31R600</t>
  </si>
  <si>
    <t>IS 49 - I.S. 49 Berta A. Dreyfus</t>
  </si>
  <si>
    <t>31R049</t>
  </si>
  <si>
    <t>IS 49 - The Eagle Academy for Young Men of Staten Island</t>
  </si>
  <si>
    <t>31R028</t>
  </si>
  <si>
    <t>Mobile Trauma Unit- Staten Island</t>
  </si>
  <si>
    <t>CMS- ACS CM3</t>
  </si>
  <si>
    <t>ACS CM3</t>
  </si>
  <si>
    <t>GSS Barbara Blum</t>
  </si>
  <si>
    <t>Hospital Responder</t>
  </si>
  <si>
    <t>Richmond University Medical Center (RUMC)</t>
  </si>
  <si>
    <t>North Shore</t>
  </si>
  <si>
    <t>Queens</t>
  </si>
  <si>
    <t xml:space="preserve">NYCHA: Queensbridge Houses </t>
  </si>
  <si>
    <t>Community Capacity Development Inc</t>
  </si>
  <si>
    <t xml:space="preserve">CMS- Community Healing Services </t>
  </si>
  <si>
    <t>Community Healing Services (Formerly Therapeutic/Mental Health)</t>
  </si>
  <si>
    <t xml:space="preserve">NYCHA: Woodside Houses </t>
  </si>
  <si>
    <t>NYCHA: Astoria Houses Site C</t>
  </si>
  <si>
    <t>Far Rockaway</t>
  </si>
  <si>
    <t>COMMUNITY MEDIATION SERVICES, INC.</t>
  </si>
  <si>
    <t>Citywide</t>
  </si>
  <si>
    <t>CMS- Cure Violence Model Fidelity, Training &amp; TA</t>
  </si>
  <si>
    <t>Capacity Building</t>
  </si>
  <si>
    <t>N/A</t>
  </si>
  <si>
    <t>Cure Violence Global</t>
  </si>
  <si>
    <t>CMS- Strong Messenger Program (DOHMH)</t>
  </si>
  <si>
    <t>Supportive counseling for CMS Staff</t>
  </si>
  <si>
    <t>DOHMH</t>
  </si>
  <si>
    <t>CMS- Works Plus (DoP)</t>
  </si>
  <si>
    <t>DoP run stipend Program for CV participants</t>
  </si>
  <si>
    <t>Multiple Citywide</t>
  </si>
  <si>
    <t>DoP</t>
  </si>
  <si>
    <t>Edward R Murrow HS</t>
  </si>
  <si>
    <t>21K525</t>
  </si>
  <si>
    <t>EAST FLATBUSH VILLAGE INC</t>
  </si>
  <si>
    <t>MS 61 M.S. 061 Dr. Gladstone H. Atwell</t>
  </si>
  <si>
    <t>17K061</t>
  </si>
  <si>
    <t>Elite Learners, Inc.</t>
  </si>
  <si>
    <t>MS 92 P.S. 092 Adrian Hegeman</t>
  </si>
  <si>
    <t>17K092</t>
  </si>
  <si>
    <t>Brownsville Academy High School</t>
  </si>
  <si>
    <t>17K568</t>
  </si>
  <si>
    <t>P.S. 212 Lady Deborah Moody</t>
  </si>
  <si>
    <t>21K212</t>
  </si>
  <si>
    <t>PS 284 The Gregory Jocko Jackson School of Sports, Art, and Technology</t>
  </si>
  <si>
    <t>23K284</t>
  </si>
  <si>
    <t>South Crown Heights</t>
  </si>
  <si>
    <t>Brookdale Hospital</t>
  </si>
  <si>
    <t>67/71</t>
  </si>
  <si>
    <t>South Crown Heights + Expansion Site</t>
  </si>
  <si>
    <t>Manhattan</t>
  </si>
  <si>
    <t>Central Harlem</t>
  </si>
  <si>
    <t>Friends of the Children New York</t>
  </si>
  <si>
    <t>23/25</t>
  </si>
  <si>
    <t xml:space="preserve">NYCHA: Jefferson, Johnson, Wagner Houses </t>
  </si>
  <si>
    <t>Horizons Secure Detention Center in Mott Haven</t>
  </si>
  <si>
    <t>GETTING OUT AND STAYING OUT INC</t>
  </si>
  <si>
    <t>Harlem Hospital</t>
  </si>
  <si>
    <t>Evander Childs High School - Bronx Academy of Health Careers</t>
  </si>
  <si>
    <t>11X290</t>
  </si>
  <si>
    <t>Good Shepherd Services</t>
  </si>
  <si>
    <t>Evander Childs High School - Bronx Aerospace High School</t>
  </si>
  <si>
    <t>11X545</t>
  </si>
  <si>
    <t>Evander Childs High School - Bronx High School for Writing and Communication Arts</t>
  </si>
  <si>
    <t>11X253</t>
  </si>
  <si>
    <t>Evander Childs High School - Bronx Lab School</t>
  </si>
  <si>
    <t>11X265</t>
  </si>
  <si>
    <t>Evander Childs High School - High School for Contemporary Arts</t>
  </si>
  <si>
    <t>11X544</t>
  </si>
  <si>
    <t>A.S.E. (Academy for Scholarship and Entrepreneurship)</t>
  </si>
  <si>
    <t>11X270</t>
  </si>
  <si>
    <t>North Bronx School of Empowerment X287</t>
  </si>
  <si>
    <t>11X287</t>
  </si>
  <si>
    <t>PS/MS 15</t>
  </si>
  <si>
    <t>10X015</t>
  </si>
  <si>
    <t>Walton YABC</t>
  </si>
  <si>
    <t>2780 Reservoir Ave, Bronx, NY 10468</t>
  </si>
  <si>
    <t>University Heights</t>
  </si>
  <si>
    <t>Eastchester/Edenwald</t>
  </si>
  <si>
    <t>Norwood</t>
  </si>
  <si>
    <t>St. Barnabas Hospital</t>
  </si>
  <si>
    <t>Hospital Responder-Public Hospital</t>
  </si>
  <si>
    <t>HARLEM MOTHERS STOP ANOTHER VIOLENT END, INC.</t>
  </si>
  <si>
    <t>Jamaica Hospital</t>
  </si>
  <si>
    <t>JAMAICA HOSPITAL MEDICAL CENTER</t>
  </si>
  <si>
    <t>Liberation HS</t>
  </si>
  <si>
    <t>21K728</t>
  </si>
  <si>
    <t>Jewish Community Council of Greater Coney Island, Inc.</t>
  </si>
  <si>
    <t>P.S. 288 The Shirley Tanyhill</t>
  </si>
  <si>
    <t>21K288</t>
  </si>
  <si>
    <t xml:space="preserve">Coney Island </t>
  </si>
  <si>
    <t>Clara Barton High School</t>
  </si>
  <si>
    <t>17K600</t>
  </si>
  <si>
    <t>JUSTICE INNOVATION INC</t>
  </si>
  <si>
    <t>Ebbets Field Middle School</t>
  </si>
  <si>
    <t>17K352</t>
  </si>
  <si>
    <t>Mott Haven</t>
  </si>
  <si>
    <t>Morrisania</t>
  </si>
  <si>
    <t>Crown Heights</t>
  </si>
  <si>
    <t>Bedford Stuyvesant</t>
  </si>
  <si>
    <t>ACS Children's Center</t>
  </si>
  <si>
    <t>Kings County Hospital</t>
  </si>
  <si>
    <t>40/42</t>
  </si>
  <si>
    <t>Lincoln Hospital</t>
  </si>
  <si>
    <t>CMS- Domestic Violence Program</t>
  </si>
  <si>
    <t>RISE Program (DV Coordinators)</t>
  </si>
  <si>
    <t>Mott Haven/Morrisania</t>
  </si>
  <si>
    <t>Hillcrest High School</t>
  </si>
  <si>
    <t>28Q505</t>
  </si>
  <si>
    <t>KING OF KINGS FOUNDATION, INC</t>
  </si>
  <si>
    <t>Jamaica HS (Hillside Arts &amp; Letters Academy)</t>
  </si>
  <si>
    <t>28Q325</t>
  </si>
  <si>
    <t>Jamaica</t>
  </si>
  <si>
    <t xml:space="preserve">Cambria Heights/Springfield </t>
  </si>
  <si>
    <t>CMS- Violence Prevention: Rikers Island Mentoring Program</t>
  </si>
  <si>
    <t>Rikers Island Mentoring</t>
  </si>
  <si>
    <t>Rikers Island</t>
  </si>
  <si>
    <t>CMS- Violence Prevention: Rikers Island Mentoring Program Byrne</t>
  </si>
  <si>
    <t>KINGS AGAINST VIOLENCE INITIATIVE, INC.</t>
  </si>
  <si>
    <t>South Jamaica</t>
  </si>
  <si>
    <t>LIFE CAMP, INC.</t>
  </si>
  <si>
    <t>Mobile Trauma Unit- Queens</t>
  </si>
  <si>
    <t>Rising Ground South Ozone &amp; St. Johns Far Rockaway</t>
  </si>
  <si>
    <t>TBD</t>
  </si>
  <si>
    <t>MAN UP, INC.</t>
  </si>
  <si>
    <t xml:space="preserve">Canarsie
</t>
  </si>
  <si>
    <t>East New York Site B</t>
  </si>
  <si>
    <t>East New York Site A</t>
  </si>
  <si>
    <t>ACS Crossroads Secure Detention Services</t>
  </si>
  <si>
    <t>NYCHA: Roosevelt Houses</t>
  </si>
  <si>
    <t>East New York Site A + B</t>
  </si>
  <si>
    <t>Campus Magnet HS - Benjamin Franklin High School for Finance &amp; Information Technology</t>
  </si>
  <si>
    <t>29Q313</t>
  </si>
  <si>
    <t>MARTIN DE PORRES GROUP HOMES</t>
  </si>
  <si>
    <t>Campus Magnet HS - Health, Arts, Robotics, and Technology High School</t>
  </si>
  <si>
    <t>29Q498</t>
  </si>
  <si>
    <t>Campus Magnet HS - Institute for Health Professions at Cambria Heights</t>
  </si>
  <si>
    <t>29Q243</t>
  </si>
  <si>
    <t>Campus Magnet HS - Mathematics, Science Research and Technology Magnet High School</t>
  </si>
  <si>
    <t>29Q492</t>
  </si>
  <si>
    <t>I.S. 059 Springfield Gardens</t>
  </si>
  <si>
    <t>29Q059</t>
  </si>
  <si>
    <t>Multiple</t>
  </si>
  <si>
    <t>WEI</t>
  </si>
  <si>
    <t>NEW YORK CENTER FOR INTERPERSONAL DEVELOPMENT INC</t>
  </si>
  <si>
    <t>A. Phillip Randolph HS Campus</t>
  </si>
  <si>
    <t>06M540</t>
  </si>
  <si>
    <t>Not Another Child</t>
  </si>
  <si>
    <t>Mott Hall High School</t>
  </si>
  <si>
    <t>05M304</t>
  </si>
  <si>
    <t>High School for Civil Rights</t>
  </si>
  <si>
    <t>19K504</t>
  </si>
  <si>
    <t>JHS 292</t>
  </si>
  <si>
    <t>19K292</t>
  </si>
  <si>
    <t>Middle School for Excellence</t>
  </si>
  <si>
    <t>19K678</t>
  </si>
  <si>
    <t>Van Siclen Community Middle School</t>
  </si>
  <si>
    <t>19K654</t>
  </si>
  <si>
    <t>IS 117 - Brooklyn Community Arts &amp; Media High School (BCAM)</t>
  </si>
  <si>
    <t>13K412</t>
  </si>
  <si>
    <t>IS 117 - Brooklyn High School for Leadership and Community</t>
  </si>
  <si>
    <t>13K616</t>
  </si>
  <si>
    <t>August Martin Campus - August Martin High School</t>
  </si>
  <si>
    <t>27Q400</t>
  </si>
  <si>
    <t>August Martin Campus - New Visions Charter High School for Advanced Math (27Q320)</t>
  </si>
  <si>
    <t>84Q320</t>
  </si>
  <si>
    <t>Springfield HS - Excelsior Preparatory High School</t>
  </si>
  <si>
    <t>29Q265</t>
  </si>
  <si>
    <t>Springfield HS - George Washington Carver High School for the Sciences</t>
  </si>
  <si>
    <t>29Q272</t>
  </si>
  <si>
    <t>Springfield HS - Preparatory Academy for Writers: A College Board School</t>
  </si>
  <si>
    <t>29Q283</t>
  </si>
  <si>
    <t>Springfield HS - Queens Preparatory Academy</t>
  </si>
  <si>
    <t>29Q248</t>
  </si>
  <si>
    <t>NYCHA: Ingersoll, Whitman, Farragut Houses</t>
  </si>
  <si>
    <t>NYCHA: Queensbridge Houses</t>
  </si>
  <si>
    <t>NYC Health and Hospital- Lincoln/Guns Down Life Up</t>
  </si>
  <si>
    <t>Patterson/Mitchell Houses</t>
  </si>
  <si>
    <t>Gotham Collaborative HS</t>
  </si>
  <si>
    <t>08X452</t>
  </si>
  <si>
    <t>NYC Health and Hospitals- Jacobi</t>
  </si>
  <si>
    <t>PS 100</t>
  </si>
  <si>
    <t>08X100</t>
  </si>
  <si>
    <t>Soundview</t>
  </si>
  <si>
    <t>Beach Channel HS Campus - School 1</t>
  </si>
  <si>
    <t>27Q262</t>
  </si>
  <si>
    <t>Queens Royal Priesthood, Inc.</t>
  </si>
  <si>
    <t>Beach Channel HS Campus - School 2</t>
  </si>
  <si>
    <t>84Q373</t>
  </si>
  <si>
    <t>Beach Channel HS Campus - School 3</t>
  </si>
  <si>
    <t>27Q351</t>
  </si>
  <si>
    <t>Beach Channel HS Campus - School 4</t>
  </si>
  <si>
    <t>27Q324</t>
  </si>
  <si>
    <t>Columbus Campus HS - Astor Collegiate Academy</t>
  </si>
  <si>
    <t>11X299</t>
  </si>
  <si>
    <t>RESEARCH FOUNDATION OF CUNY/ CUNY CREATIVE ARTS TEAM</t>
  </si>
  <si>
    <t>Columbus Campus HS - Bronxdale High School</t>
  </si>
  <si>
    <t>11X508</t>
  </si>
  <si>
    <t>Columbus Campus HS - Collegiate Institute For Math and Science (CIMS)</t>
  </si>
  <si>
    <t>11X288</t>
  </si>
  <si>
    <t>Columbus Campus HS - High School for Language and Innovation</t>
  </si>
  <si>
    <t>11X509</t>
  </si>
  <si>
    <t>Columbus Campus HS - Pelham Preparatory Academy</t>
  </si>
  <si>
    <t>11X542</t>
  </si>
  <si>
    <t>Erasmus Hall High School - Academy for College Preparation and Career Exploration: A College Board School</t>
  </si>
  <si>
    <t>17K382</t>
  </si>
  <si>
    <t>Erasmus Hall High School - Academy of Hospitality and Tourism</t>
  </si>
  <si>
    <t>17K408</t>
  </si>
  <si>
    <t>Erasmus Hall High School - High School for Service &amp; Learning at Erasmus</t>
  </si>
  <si>
    <t>17K539</t>
  </si>
  <si>
    <t>Erasmus Hall High School - High School for Youth and Community Development at Erasmus</t>
  </si>
  <si>
    <t>17K537</t>
  </si>
  <si>
    <t>Erasmus Hall High School - Science, Technology and Research Early College High School</t>
  </si>
  <si>
    <t>17K543</t>
  </si>
  <si>
    <t>Franklin K Lane HS - Academy of Innovative Technology</t>
  </si>
  <si>
    <t>19K618</t>
  </si>
  <si>
    <t>Franklin K Lane HS - Brooklyn Lab School</t>
  </si>
  <si>
    <t>19K639</t>
  </si>
  <si>
    <t>Franklin K Lane HS - Cypress Hills Collegiate Preparatory School</t>
  </si>
  <si>
    <t>19K659</t>
  </si>
  <si>
    <t>Franklin K Lane HS - Multicultural High School</t>
  </si>
  <si>
    <t>19K583</t>
  </si>
  <si>
    <t>Franklin K Lane HS - The Urban Assembly School for Collaborative Healthcare</t>
  </si>
  <si>
    <t>19K764</t>
  </si>
  <si>
    <t>Boys &amp; Girls HS - Boys &amp; Girls High School</t>
  </si>
  <si>
    <t>16K455</t>
  </si>
  <si>
    <t>Boys &amp; Girls HS - Research and Service High School</t>
  </si>
  <si>
    <t>16K669</t>
  </si>
  <si>
    <t>Boys &amp; Girls HS - Nelson Mandela High School</t>
  </si>
  <si>
    <t>16K765</t>
  </si>
  <si>
    <t>Madiba Prep Middle School</t>
  </si>
  <si>
    <t>16K681</t>
  </si>
  <si>
    <t>M.S. 035 Stephen Decatur</t>
  </si>
  <si>
    <t>16K035</t>
  </si>
  <si>
    <t>IS 204</t>
  </si>
  <si>
    <t>30Q204</t>
  </si>
  <si>
    <t>PS 111</t>
  </si>
  <si>
    <t>30Q111</t>
  </si>
  <si>
    <t>William Cullen Bryant High School</t>
  </si>
  <si>
    <t>30Q445</t>
  </si>
  <si>
    <t>Long Island City High School</t>
  </si>
  <si>
    <t>30Q450</t>
  </si>
  <si>
    <t>Energy Tech High School</t>
  </si>
  <si>
    <t>30Q258</t>
  </si>
  <si>
    <t>Albert Shanker School for Visual and Performing Arts</t>
  </si>
  <si>
    <t>30Q126</t>
  </si>
  <si>
    <t>Esperanza Preparatory Academy</t>
  </si>
  <si>
    <t>04M372</t>
  </si>
  <si>
    <t>Rising Ground Inc</t>
  </si>
  <si>
    <t>Heritage High School</t>
  </si>
  <si>
    <t>04M680</t>
  </si>
  <si>
    <t>Truman HS Campus - Harry S Truman High School</t>
  </si>
  <si>
    <t>11X455</t>
  </si>
  <si>
    <t>Truman HS Campus - Bronx Health Sciences High School</t>
  </si>
  <si>
    <t>11X249</t>
  </si>
  <si>
    <t>Truman HS Campus - P.S. X176</t>
  </si>
  <si>
    <t>75X176</t>
  </si>
  <si>
    <t>P.S. 308 Clara Cardwell</t>
  </si>
  <si>
    <t>16K308</t>
  </si>
  <si>
    <t>SOUTHSIDE UNITED HOUSING DEVELOPMENT FUND CORP</t>
  </si>
  <si>
    <t>Hospital Responder-CBO</t>
  </si>
  <si>
    <t>Woodhull Hospital</t>
  </si>
  <si>
    <t>ST. BARNABAS HOSPITAL</t>
  </si>
  <si>
    <t>Mobile Trauma Unit- Manhattan</t>
  </si>
  <si>
    <t>STREET CORNER RESOURCES, INC.</t>
  </si>
  <si>
    <t>Central Harlem + Partial Expansion Site</t>
  </si>
  <si>
    <t>George Westinghouse Career and Technical Education HS</t>
  </si>
  <si>
    <t>13K605</t>
  </si>
  <si>
    <t>Susan McKinney Secondary School of the Arts</t>
  </si>
  <si>
    <t>13K265</t>
  </si>
  <si>
    <t>CMS- Legal Services &amp; Support</t>
  </si>
  <si>
    <t>Legal Services &amp; Support</t>
  </si>
  <si>
    <t>THE LEGAL AID SOCIETY</t>
  </si>
  <si>
    <t>CMS- Violence Prevention: Credible Messenger Violence Interruption</t>
  </si>
  <si>
    <t>CMS Credible Messenger Violence Interruption</t>
  </si>
  <si>
    <t>UNITED WAY OF NEW YORK CITY</t>
  </si>
  <si>
    <t>CMS- Violence Prevention: Credible Messenger Violence Interruption Byrne</t>
  </si>
  <si>
    <t>UNIVERSITY SETTLEMENT SOCIETY OF NEW YORK</t>
  </si>
  <si>
    <t>Frederick Douglass Academy</t>
  </si>
  <si>
    <t>05M499</t>
  </si>
  <si>
    <t>URBAN YOUTH ALLIANCE INTERNATIONAL, INC.</t>
  </si>
  <si>
    <t>George Washington HS Campus -High School for Health Careers and Sciences</t>
  </si>
  <si>
    <t>06M468</t>
  </si>
  <si>
    <t>George Washington HS Campus - High School for Law and Public Service</t>
  </si>
  <si>
    <t>06M467</t>
  </si>
  <si>
    <t>George Washington HS Campus - High School for Media and Communications</t>
  </si>
  <si>
    <t>06M463</t>
  </si>
  <si>
    <t>George Washington HS Campus - The College Academy</t>
  </si>
  <si>
    <t>06M462</t>
  </si>
  <si>
    <t>Academy of Letters</t>
  </si>
  <si>
    <t>07X551</t>
  </si>
  <si>
    <t>Hostos Middle Services</t>
  </si>
  <si>
    <t>07X500</t>
  </si>
  <si>
    <t>Letters MS</t>
  </si>
  <si>
    <t>Mott Haven Community High School</t>
  </si>
  <si>
    <t>07X557</t>
  </si>
  <si>
    <t>JHS 301</t>
  </si>
  <si>
    <t>08X301</t>
  </si>
  <si>
    <t>Bronx Charter School for Excellence (11X255)</t>
  </si>
  <si>
    <t>84X255</t>
  </si>
  <si>
    <t>I.S. 339</t>
  </si>
  <si>
    <t>09X339</t>
  </si>
  <si>
    <t>J.H.S. 022 Jordan L. Mott</t>
  </si>
  <si>
    <t>09X022</t>
  </si>
  <si>
    <t>Bronx School for Law, Government and Justice</t>
  </si>
  <si>
    <t>09X505</t>
  </si>
  <si>
    <t>Academy for Language and Technology</t>
  </si>
  <si>
    <t>09X365</t>
  </si>
  <si>
    <t>MS 363</t>
  </si>
  <si>
    <t>10X363</t>
  </si>
  <si>
    <t>Crotona International HS</t>
  </si>
  <si>
    <t>10X524</t>
  </si>
  <si>
    <t>Frederick Douglass V Middle School</t>
  </si>
  <si>
    <t>12X273</t>
  </si>
  <si>
    <t>East Concourse Village</t>
  </si>
  <si>
    <t xml:space="preserve">Concourse Village </t>
  </si>
  <si>
    <t>Claremont</t>
  </si>
  <si>
    <t>Mobile Trauma Unit- Bronx</t>
  </si>
  <si>
    <t>Rising Ground Carpenter, New Bridge, SHARP</t>
  </si>
  <si>
    <t>Dobbs Ferry</t>
  </si>
  <si>
    <t>Children's Village Dobbs Ferry</t>
  </si>
  <si>
    <t>Far Rockaway HS - Academy of Medical Technology: A College Board School</t>
  </si>
  <si>
    <t>27Q309</t>
  </si>
  <si>
    <t>Wheelchairs Against Guns Inc</t>
  </si>
  <si>
    <t>Far Rockaway HS - Frederick Douglass Academy VI High School</t>
  </si>
  <si>
    <t>27Q260</t>
  </si>
  <si>
    <t>Far Rockaway HS - Knowledge and Power Preparatory Academy VI</t>
  </si>
  <si>
    <t>27Q282</t>
  </si>
  <si>
    <t>Far Rockaway HS - Queens High School for Information, Research, and Technology</t>
  </si>
  <si>
    <t>27Q302</t>
  </si>
  <si>
    <t>PS/MS 183</t>
  </si>
  <si>
    <t>27Q183</t>
  </si>
  <si>
    <t>PS/MS 42</t>
  </si>
  <si>
    <t>27Q042</t>
  </si>
  <si>
    <t>CRISIS MANAGEMENT SYSTEM FISCAL 2017 BUDGET</t>
  </si>
  <si>
    <t>23rd Precinct</t>
  </si>
  <si>
    <t xml:space="preserve">East Harlem </t>
  </si>
  <si>
    <t>Speaker Mark-Viverito (8)</t>
  </si>
  <si>
    <t>Council</t>
  </si>
  <si>
    <t>Admin</t>
  </si>
  <si>
    <t>Cure Violence</t>
  </si>
  <si>
    <t xml:space="preserve">Getting Out Staying Out </t>
  </si>
  <si>
    <t>CV ACS</t>
  </si>
  <si>
    <t>Getting Out Staying Out</t>
  </si>
  <si>
    <t>Jobs Program</t>
  </si>
  <si>
    <t>School Conflict Mediation</t>
  </si>
  <si>
    <t>Edwin Gould Services for Children and Families (Esperanza)</t>
  </si>
  <si>
    <t>Edwin Gould Services for Children and Families(Heritage High School)</t>
  </si>
  <si>
    <t xml:space="preserve">Therapeutic </t>
  </si>
  <si>
    <t>Union Settlement</t>
  </si>
  <si>
    <t xml:space="preserve">32nd Precinct </t>
  </si>
  <si>
    <t>CM Dickens (9)</t>
  </si>
  <si>
    <t xml:space="preserve">Cure Violence </t>
  </si>
  <si>
    <t xml:space="preserve">Street Corner Resources </t>
  </si>
  <si>
    <t>Hospital</t>
  </si>
  <si>
    <t>CV Hospital</t>
  </si>
  <si>
    <t>Street Corner Resources</t>
  </si>
  <si>
    <t xml:space="preserve">CASES </t>
  </si>
  <si>
    <t>Center for Court Innovation (Eagle Academy)</t>
  </si>
  <si>
    <t>Street Corner Resources (Harlem Renaisance)</t>
  </si>
  <si>
    <t>Harlem Mothers SAVE</t>
  </si>
  <si>
    <t xml:space="preserve">40th Precinct </t>
  </si>
  <si>
    <t xml:space="preserve">Mott Haven </t>
  </si>
  <si>
    <t>Center for Court Innovation</t>
  </si>
  <si>
    <t>Bronx Connect (JHS 162)</t>
  </si>
  <si>
    <t>Bronx Connect (Hostos HS)</t>
  </si>
  <si>
    <t>Therapeutic</t>
  </si>
  <si>
    <t xml:space="preserve">42nd Precinct </t>
  </si>
  <si>
    <t>CM Gibson (16)</t>
  </si>
  <si>
    <t>SOS Morrisania</t>
  </si>
  <si>
    <t>Osborne</t>
  </si>
  <si>
    <t>Urban Youth Alliance (School of Excellence)</t>
  </si>
  <si>
    <t>Center for Court Innovation (JHS 301)</t>
  </si>
  <si>
    <t>Bronx Connect</t>
  </si>
  <si>
    <t>44th Precinct</t>
  </si>
  <si>
    <t>East Concourse - Concourse Village</t>
  </si>
  <si>
    <t>Bronx Connect (Urban Youth Alliance)</t>
  </si>
  <si>
    <t>SCAN NY (JHS 22)</t>
  </si>
  <si>
    <t>SCAN NY (JHS 145)</t>
  </si>
  <si>
    <t>46th Precinct</t>
  </si>
  <si>
    <t>CM Cabrera (14)</t>
  </si>
  <si>
    <t>Police Athletic League (JHS 117)</t>
  </si>
  <si>
    <t>Bronx Connect (Academy for Language and Technology)</t>
  </si>
  <si>
    <t>Urban Youth Alliance</t>
  </si>
  <si>
    <t>47th Precinct</t>
  </si>
  <si>
    <t>CM King (12)</t>
  </si>
  <si>
    <t>(HS for Contemporary Arts)</t>
  </si>
  <si>
    <t>(Forward School)</t>
  </si>
  <si>
    <t>60th Precinct</t>
  </si>
  <si>
    <t>Coney Island</t>
  </si>
  <si>
    <t>CM Treyger (47)</t>
  </si>
  <si>
    <t>Jewish Community Council</t>
  </si>
  <si>
    <t>CASES</t>
  </si>
  <si>
    <t xml:space="preserve">(Liberation HS) </t>
  </si>
  <si>
    <t>(PS/MS 288)</t>
  </si>
  <si>
    <t>CM Williams (45)</t>
  </si>
  <si>
    <t>GMACC</t>
  </si>
  <si>
    <t xml:space="preserve">OBT (opportunities for a better tomorrow) </t>
  </si>
  <si>
    <t>GMACC (Middle School of Marketing and Legal Studies)</t>
  </si>
  <si>
    <t>East Flatbush Village (I.S. 285 Meyer Levin)</t>
  </si>
  <si>
    <t>73rd Precinct</t>
  </si>
  <si>
    <t>Brownsville</t>
  </si>
  <si>
    <t>CM Mealy (41)</t>
  </si>
  <si>
    <t>CAMBA</t>
  </si>
  <si>
    <t xml:space="preserve">New York Peace Institute (Brownsville Academy) </t>
  </si>
  <si>
    <t>New York Peace Institute (PS 284)</t>
  </si>
  <si>
    <t>Berean Community and Family Life</t>
  </si>
  <si>
    <t>75th Precinct -A</t>
  </si>
  <si>
    <t>East New York</t>
  </si>
  <si>
    <t>CM  Barron (42)</t>
  </si>
  <si>
    <t>Man Up</t>
  </si>
  <si>
    <t>Man Up (Van Siclen Community Middle School)</t>
  </si>
  <si>
    <t>Man Up (PS 306)</t>
  </si>
  <si>
    <t>75th Precinct -B</t>
  </si>
  <si>
    <t>CM  Barron  (42)</t>
  </si>
  <si>
    <t>Man Up (Essence School)</t>
  </si>
  <si>
    <t>Man Up (JHS 292)</t>
  </si>
  <si>
    <t>77th Precinct</t>
  </si>
  <si>
    <t>CM Cumbo (35)</t>
  </si>
  <si>
    <t>SOS Crown Heights</t>
  </si>
  <si>
    <t xml:space="preserve">Kings County Hospital </t>
  </si>
  <si>
    <t>Brownsville Community Justice Center</t>
  </si>
  <si>
    <t>Center for Court Innovation (Brooklyn East Collegiate)</t>
  </si>
  <si>
    <t>Ifetayo (MS The School for Integrated Learning)</t>
  </si>
  <si>
    <t xml:space="preserve">79th Precinct </t>
  </si>
  <si>
    <t>Bedford Stuyvestant</t>
  </si>
  <si>
    <t>CM Cornegy (36)</t>
  </si>
  <si>
    <t>SOS Bed-Stuy</t>
  </si>
  <si>
    <t>CUNY Creative Arts Team (Boys &amp; Girls HS)</t>
  </si>
  <si>
    <t>CUNY Creative Arts Team (PS 308)</t>
  </si>
  <si>
    <t>101st Precinct</t>
  </si>
  <si>
    <t>CM Richards (31)</t>
  </si>
  <si>
    <t xml:space="preserve">Safe Space </t>
  </si>
  <si>
    <t>Rockaway Development  Revitalization Corporation</t>
  </si>
  <si>
    <t>(PS/MS 183)</t>
  </si>
  <si>
    <t>(PS/MS 42)</t>
  </si>
  <si>
    <t xml:space="preserve">113rd Precinct </t>
  </si>
  <si>
    <t>CM Miller (27)/CM Wills (28)</t>
  </si>
  <si>
    <t xml:space="preserve">Life Camp, Inc. </t>
  </si>
  <si>
    <t xml:space="preserve">Life Camp Inc. </t>
  </si>
  <si>
    <t>Laguardia</t>
  </si>
  <si>
    <t>Life Camp (IS 72)</t>
  </si>
  <si>
    <t>Life Camp (New Prep Middle School)</t>
  </si>
  <si>
    <t xml:space="preserve">114th Precinct </t>
  </si>
  <si>
    <t>Queensbridge</t>
  </si>
  <si>
    <t>CM Van Bramer (26)</t>
  </si>
  <si>
    <t>Jacob Riis Housing Settlement</t>
  </si>
  <si>
    <t xml:space="preserve">Fortune </t>
  </si>
  <si>
    <t>CUNY Cat (IS 204)</t>
  </si>
  <si>
    <t>Jacob Riis Housing Settlement (PS/IS 111)</t>
  </si>
  <si>
    <t>Floating Hospital</t>
  </si>
  <si>
    <t xml:space="preserve">120th Precinct </t>
  </si>
  <si>
    <t>CM Rose (49)</t>
  </si>
  <si>
    <t>Central Family Life Center</t>
  </si>
  <si>
    <t>Richmond University Medical Center</t>
  </si>
  <si>
    <t xml:space="preserve">NYCID (McKee HS) </t>
  </si>
  <si>
    <t>NYCID (Curtis HS)</t>
  </si>
  <si>
    <t>Citywide Services</t>
  </si>
  <si>
    <t xml:space="preserve"> </t>
  </si>
  <si>
    <t>Additional Components</t>
  </si>
  <si>
    <t>Center for NU Leadership</t>
  </si>
  <si>
    <t xml:space="preserve">SAGA Innovation </t>
  </si>
  <si>
    <t>DOE Professional Development</t>
  </si>
  <si>
    <t>Mental Health Services</t>
  </si>
  <si>
    <t>Motivational Interviewing</t>
  </si>
  <si>
    <t>DOHMH Support Staff</t>
  </si>
  <si>
    <t>Training Academy</t>
  </si>
  <si>
    <t>MOCJ Peer Leadership Committee</t>
  </si>
  <si>
    <t>MOCJ Staff</t>
  </si>
  <si>
    <t>SYEP</t>
  </si>
  <si>
    <t>Legal Aid Society</t>
  </si>
  <si>
    <t>Miscellaneous</t>
  </si>
  <si>
    <t xml:space="preserve">Council </t>
  </si>
  <si>
    <t>Subtotal</t>
  </si>
  <si>
    <t xml:space="preserve"> Grand Total</t>
  </si>
  <si>
    <t>FISCAL 2016 BUDGET</t>
  </si>
  <si>
    <t>Baseline</t>
  </si>
  <si>
    <t>Private</t>
  </si>
  <si>
    <t>Edwin Gould Services for Children and Families(Esperanza)</t>
  </si>
  <si>
    <t>Edwin Gould Services for Children and Families(Park East HS)</t>
  </si>
  <si>
    <t>Art</t>
  </si>
  <si>
    <t>Society of the Educational Arts, Inc -Park East High School</t>
  </si>
  <si>
    <t>Groove With Me - Esperanza High School</t>
  </si>
  <si>
    <t>Brotherhood Sister Sol (Eagle Academy)</t>
  </si>
  <si>
    <t>Arts</t>
  </si>
  <si>
    <t xml:space="preserve">New Heritage Theatre (Impact Repertory Theatre), </t>
  </si>
  <si>
    <t>Houses on the Moon - Hostos Hs</t>
  </si>
  <si>
    <t>Groove With Me - Junior High School 162X</t>
  </si>
  <si>
    <t>Robert Wood Johnson</t>
  </si>
  <si>
    <t>private</t>
  </si>
  <si>
    <t>Brotherhood Sister Sol (School of Excellence)</t>
  </si>
  <si>
    <t>Brotherhood Sister Sol (JHS 301)</t>
  </si>
  <si>
    <t>Bronx Museum of Arts</t>
  </si>
  <si>
    <t>SCAN NY(JHS 145)</t>
  </si>
  <si>
    <t xml:space="preserve">Arts </t>
  </si>
  <si>
    <t>PAL (JHS 117)</t>
  </si>
  <si>
    <t>Education Through Music, Inc. (Academy for Language and Technology)</t>
  </si>
  <si>
    <t xml:space="preserve">Enact, Inc. (JHS 117) </t>
  </si>
  <si>
    <t>SPORTS &amp; ARTS IN SCHOOLS (Forward School)</t>
  </si>
  <si>
    <t>Bronx County Historical Society</t>
  </si>
  <si>
    <t>Momentum Teens (Liberation HS)</t>
  </si>
  <si>
    <t>Momentum Teens (PS/MS 288)</t>
  </si>
  <si>
    <t>Urban Arts Partnership</t>
  </si>
  <si>
    <t>Urban Neighborhood Services</t>
  </si>
  <si>
    <t>East Flatbush Village (Is 232 Winthrop Junior High School)</t>
  </si>
  <si>
    <t>East Flatbush Village (Meyer Levin)</t>
  </si>
  <si>
    <t xml:space="preserve">Brooklyn Arts Council </t>
  </si>
  <si>
    <t>Sesame Flyers</t>
  </si>
  <si>
    <t xml:space="preserve">Afro-Latin Jazz Alliance of New York, Inc. (Brownsville Academy) </t>
  </si>
  <si>
    <t>Central Brooklyn Jazz Consortium (PS 284)</t>
  </si>
  <si>
    <t>Man Up!, Inc.</t>
  </si>
  <si>
    <t>Center for Court Innovation (Launch Charter)</t>
  </si>
  <si>
    <t>Brooklyn Music School</t>
  </si>
  <si>
    <t>NY Writers Coalition</t>
  </si>
  <si>
    <t>BRIC Arts Media Bklyn</t>
  </si>
  <si>
    <t>20/20 Vision for Schools aka Thrive Collective</t>
  </si>
  <si>
    <t>Life Camp (Queens Academy )</t>
  </si>
  <si>
    <t>Black Spectrum</t>
  </si>
  <si>
    <t>Jacob Riis Housing Settlement (IS 204)</t>
  </si>
  <si>
    <t>Museum of the Moving Image</t>
  </si>
  <si>
    <t>Sundog Theatre, Inc.</t>
  </si>
  <si>
    <t>Hospitals</t>
  </si>
  <si>
    <t>ACS - Cure Violence in JJ Sites</t>
  </si>
  <si>
    <t>Nu Leadership</t>
  </si>
  <si>
    <t>Hospital Component - Cure Violence</t>
  </si>
  <si>
    <t>Hip Hop Summit Youth Council</t>
  </si>
  <si>
    <t>DOP Support Staff and CJC Staff</t>
  </si>
  <si>
    <t>DOHMH/MOCJ Messaging</t>
  </si>
  <si>
    <t xml:space="preserve">Evaluation </t>
  </si>
  <si>
    <t>Council for Unity</t>
  </si>
  <si>
    <t>Downtown Community Television Ctr.</t>
  </si>
  <si>
    <t>New York WEB Ctr.</t>
  </si>
  <si>
    <t>New Yorkers Against Gun Violence</t>
  </si>
  <si>
    <t>Admin/Other</t>
  </si>
  <si>
    <t>Mission*</t>
  </si>
  <si>
    <t>Mission (Esperanza)</t>
  </si>
  <si>
    <t>Mission (Park East HS)</t>
  </si>
  <si>
    <t>CEO</t>
  </si>
  <si>
    <t>Enact (John Phillip Sousa)</t>
  </si>
  <si>
    <t>Enact (Forward School)</t>
  </si>
  <si>
    <t>CCI (Urban Neighborhood Services)</t>
  </si>
  <si>
    <t xml:space="preserve">CASES, Inc. </t>
  </si>
  <si>
    <t>East Flatbush Village (Kurt Hahn HS)</t>
  </si>
  <si>
    <t>CM Mealy (45)</t>
  </si>
  <si>
    <t>New York Peace Institute (Brownsville Academy)</t>
  </si>
  <si>
    <t>New York Peace Institute (Teachers Prep)</t>
  </si>
  <si>
    <t xml:space="preserve">75th Precinct </t>
  </si>
  <si>
    <t>Man Up (PS/IS 190)</t>
  </si>
  <si>
    <t>Rockaway Development  Revitalizaition Corporation</t>
  </si>
  <si>
    <t>Enact (PS/MS 183)</t>
  </si>
  <si>
    <t>Enact (PS/MS 42)</t>
  </si>
  <si>
    <t>Enact (PS/MS 43)</t>
  </si>
  <si>
    <t xml:space="preserve">Jacob Riis Housing Settlement </t>
  </si>
  <si>
    <t>Mission</t>
  </si>
  <si>
    <t>Mental Health</t>
  </si>
  <si>
    <t xml:space="preserve">Mental Health </t>
  </si>
  <si>
    <t>Brotherhood Sister Sol (Jane Adams HS)</t>
  </si>
  <si>
    <t>Man Up (JHS 166)</t>
  </si>
  <si>
    <t>CM Wills (28)</t>
  </si>
  <si>
    <t>Hospital Component</t>
  </si>
  <si>
    <t>Fortune Society</t>
  </si>
  <si>
    <t>Life Camp (Queens Academy Jamaica Branch)</t>
  </si>
  <si>
    <t>Life Camp (August Martin HS)</t>
  </si>
  <si>
    <t>Staten Island Mental Health Society</t>
  </si>
  <si>
    <t>MATCH Program</t>
  </si>
  <si>
    <t>Restorative Justice</t>
  </si>
  <si>
    <t>DOHMH Messaging</t>
  </si>
  <si>
    <t>City Council Employment Program</t>
  </si>
  <si>
    <t xml:space="preserve">* NYC Mission Society provided Cure Violence services until May 2015. </t>
  </si>
  <si>
    <t xml:space="preserve">Office of Neighborhood Safety (ONS) Fiscal Year 2023 Budget </t>
  </si>
  <si>
    <t>as of 10/2022</t>
  </si>
  <si>
    <t xml:space="preserve">Contract Agency </t>
  </si>
  <si>
    <t>Contract Held w/..</t>
  </si>
  <si>
    <t>Initiative</t>
  </si>
  <si>
    <t xml:space="preserve">Precinct </t>
  </si>
  <si>
    <t>Program / Initiative</t>
  </si>
  <si>
    <t xml:space="preserve">Contracted Provider (Subcontractor) </t>
  </si>
  <si>
    <t>Facility / Site</t>
  </si>
  <si>
    <t xml:space="preserve">Projected FY 23 City Council Allocation </t>
  </si>
  <si>
    <t xml:space="preserve">FY23 Admin Allocation </t>
  </si>
  <si>
    <t>FY23 Total</t>
  </si>
  <si>
    <t>East Harlem</t>
  </si>
  <si>
    <t xml:space="preserve">CM Ayala (8) </t>
  </si>
  <si>
    <t>MOCJ</t>
  </si>
  <si>
    <t>BP</t>
  </si>
  <si>
    <t>CMS</t>
  </si>
  <si>
    <t>Hospital Responder Initiative</t>
  </si>
  <si>
    <t>Horizon Juvenile Center (Secure Detention)</t>
  </si>
  <si>
    <t>DOP</t>
  </si>
  <si>
    <t>Works Plus/Jobs Program</t>
  </si>
  <si>
    <t>DOE</t>
  </si>
  <si>
    <t>Rising Ground</t>
  </si>
  <si>
    <t>Esperanza</t>
  </si>
  <si>
    <t xml:space="preserve">Violence Prevention Services </t>
  </si>
  <si>
    <t>Cure Violence (Catchment Expansion-POA)</t>
  </si>
  <si>
    <t>UW</t>
  </si>
  <si>
    <t>MAP</t>
  </si>
  <si>
    <t>MAP (Local Implementation)</t>
  </si>
  <si>
    <t>Exodus Transitional</t>
  </si>
  <si>
    <t>Wagner, Johnson, Jefferson Houses</t>
  </si>
  <si>
    <t>East Harlem Subtotal</t>
  </si>
  <si>
    <t>26/32</t>
  </si>
  <si>
    <t xml:space="preserve">Central Harlem </t>
  </si>
  <si>
    <t>CM Jordan (9)</t>
  </si>
  <si>
    <t>A. Philip Randolph HS</t>
  </si>
  <si>
    <t>ONS</t>
  </si>
  <si>
    <t xml:space="preserve">Mobile Trauma Unit </t>
  </si>
  <si>
    <t xml:space="preserve">Harlem Hospital </t>
  </si>
  <si>
    <t>Center for Alternative Sentencing Employment Services (CASES)</t>
  </si>
  <si>
    <t>Mott Hall HS</t>
  </si>
  <si>
    <t>Harlem Mother SAVE</t>
  </si>
  <si>
    <t xml:space="preserve">Professional Mental Health Services </t>
  </si>
  <si>
    <t xml:space="preserve">Protest Mitigation/Central Harlem Youth Support/Expansion </t>
  </si>
  <si>
    <t xml:space="preserve">Living Redemption </t>
  </si>
  <si>
    <t xml:space="preserve">Polo Grounds </t>
  </si>
  <si>
    <t xml:space="preserve"> St. Nick  Houses</t>
  </si>
  <si>
    <t>Central Harlem Subtotal</t>
  </si>
  <si>
    <t xml:space="preserve">Washington Heights </t>
  </si>
  <si>
    <t>CM De La Rosa (10)</t>
  </si>
  <si>
    <t>Bronx Connect/UYA</t>
  </si>
  <si>
    <t>George Washington Campus: The College Academy</t>
  </si>
  <si>
    <t>George Washington Campus: HS for Health Careers and Sciences</t>
  </si>
  <si>
    <t>George Washington Campus: Restart Academy</t>
  </si>
  <si>
    <t>George Washington Campus: HS for Law and Public Service</t>
  </si>
  <si>
    <t>Dominician Women's Development Center</t>
  </si>
  <si>
    <t>Washington Heights Subtotal</t>
  </si>
  <si>
    <t>40 A</t>
  </si>
  <si>
    <t>CM Ayala (8)</t>
  </si>
  <si>
    <t xml:space="preserve">Dobb's Ferry </t>
  </si>
  <si>
    <t>Children's Village (NSD)</t>
  </si>
  <si>
    <t xml:space="preserve">Multiple Locations </t>
  </si>
  <si>
    <t>New Bridge + Carpenter + Sharp (NSD)</t>
  </si>
  <si>
    <t>New Bridge + Carpenter + Sharp, Children's Village  (NSD)</t>
  </si>
  <si>
    <t xml:space="preserve">Manhattan </t>
  </si>
  <si>
    <t>The Children's Center</t>
  </si>
  <si>
    <t>Osborne Association, Inc.</t>
  </si>
  <si>
    <t>The Urban Assembly Bronx Academy of Letters</t>
  </si>
  <si>
    <t>Hostos Lincoln Middle School</t>
  </si>
  <si>
    <t>Center For Court Innovation</t>
  </si>
  <si>
    <r>
      <rPr>
        <sz val="11"/>
        <color theme="1"/>
        <rFont val="Calibri"/>
        <family val="2"/>
      </rPr>
      <t xml:space="preserve">Hostos Lincoln High School* </t>
    </r>
    <r>
      <rPr>
        <sz val="11"/>
        <color rgb="FFFF0000"/>
        <rFont val="Calibri"/>
        <family val="2"/>
      </rPr>
      <t>(FY23 only, funding returns to 32 pct FY24)</t>
    </r>
  </si>
  <si>
    <t xml:space="preserve">Center for Court Innovation </t>
  </si>
  <si>
    <t>Violence Prevention Services (POA)</t>
  </si>
  <si>
    <t>Patterson, Mitchell , Mott Haven Houses</t>
  </si>
  <si>
    <t>Mott Haven Subtotal</t>
  </si>
  <si>
    <t>40 B</t>
  </si>
  <si>
    <t>TBD, FY24 via RFP</t>
  </si>
  <si>
    <t>TBD, FY24 via DOP</t>
  </si>
  <si>
    <t>40 Precinct Subtotal</t>
  </si>
  <si>
    <t>Hunts Point/Longwood</t>
  </si>
  <si>
    <t>CM Salamanca (17)</t>
  </si>
  <si>
    <t>IS 217: School of Performing Arts</t>
  </si>
  <si>
    <t>IS 217: Accion Academy</t>
  </si>
  <si>
    <t>Longwood Preperatory Academy: Success Academy Charter School</t>
  </si>
  <si>
    <t>Longwood Preperatory Academy: Longwood Preparatory Academy</t>
  </si>
  <si>
    <t>Hunts Point/Longwood Subtotal</t>
  </si>
  <si>
    <t xml:space="preserve">Morrisania </t>
  </si>
  <si>
    <t>CM Stevons (16)</t>
  </si>
  <si>
    <t>The Bronx Parent Housing Network, Inc.</t>
  </si>
  <si>
    <t>School of Excellence</t>
  </si>
  <si>
    <t xml:space="preserve">Butler, Morris Houses </t>
  </si>
  <si>
    <t>Morrisania Subtotal</t>
  </si>
  <si>
    <t xml:space="preserve">Clason Point/Soundview </t>
  </si>
  <si>
    <t>CM Farias (18)</t>
  </si>
  <si>
    <t>Jacobi Medical Center</t>
  </si>
  <si>
    <t>Stevenson HS Campus: Gotham Collaborative HS</t>
  </si>
  <si>
    <t>TBD FY23</t>
  </si>
  <si>
    <t>Castle Hill Houses</t>
  </si>
  <si>
    <t>Clason Point/Soundview Subtotal</t>
  </si>
  <si>
    <t>44 A</t>
  </si>
  <si>
    <t>Bronx Leadership Academy II HS</t>
  </si>
  <si>
    <t>SCAN</t>
  </si>
  <si>
    <t>JHS 22</t>
  </si>
  <si>
    <t>Intermediate School 339</t>
  </si>
  <si>
    <t>East Concourse - Concourse Village Subtotal</t>
  </si>
  <si>
    <t>44 B</t>
  </si>
  <si>
    <t xml:space="preserve"> Highbridge </t>
  </si>
  <si>
    <t>TBD, FY23 via DOP</t>
  </si>
  <si>
    <t>Highbridge Subtotal</t>
  </si>
  <si>
    <t>44 Precinct Subtotal</t>
  </si>
  <si>
    <t>Co-op City/ Westchester Square</t>
  </si>
  <si>
    <t>CM Riley (12)</t>
  </si>
  <si>
    <t xml:space="preserve">Be Wise </t>
  </si>
  <si>
    <t>Truman Campus: PS 176</t>
  </si>
  <si>
    <t>Truman Campus: Bronx Health Sciences HS</t>
  </si>
  <si>
    <t>Truman Campus: Harry S. Truman HS</t>
  </si>
  <si>
    <t xml:space="preserve">Simon Wiesenthal Center, Inc. </t>
  </si>
  <si>
    <t>Lehman Campus: Schuylerville Prep HS</t>
  </si>
  <si>
    <t>Co-op City/ Westchester Square Subtotal</t>
  </si>
  <si>
    <t xml:space="preserve">University Heights </t>
  </si>
  <si>
    <t>CM Sanchez (14)</t>
  </si>
  <si>
    <t>University Heights Subtotal</t>
  </si>
  <si>
    <t xml:space="preserve">Good Shepherd Services </t>
  </si>
  <si>
    <t>Edenwald Houses</t>
  </si>
  <si>
    <t>IS 113 Campus: North Bronx School of Empowerment</t>
  </si>
  <si>
    <t>Evander Childs Campus: Bronx Lab</t>
  </si>
  <si>
    <t>Evander Childs Campus: Bronx HS for Writing &amp; Communication Arts</t>
  </si>
  <si>
    <t>Evander Childs Campus: HS for Contemporary Arts</t>
  </si>
  <si>
    <t>Evander Childs Campus: Bronx Aerospace HS</t>
  </si>
  <si>
    <t>Evander Childs Campus: Bronx Academy of Health Careers</t>
  </si>
  <si>
    <t>Eastchester/Edenwald Subtotal</t>
  </si>
  <si>
    <t>Belmont/East Tremont/East Farms</t>
  </si>
  <si>
    <t>CM Feliz (15)</t>
  </si>
  <si>
    <t xml:space="preserve">St. Barnabas </t>
  </si>
  <si>
    <t xml:space="preserve">Bronx Connect/UYA </t>
  </si>
  <si>
    <t>Belmont/East Tremont/East Farms Subtotal</t>
  </si>
  <si>
    <t>Allerton</t>
  </si>
  <si>
    <t>CM Velazquez (13)</t>
  </si>
  <si>
    <t>Wheelchairs Against Guns</t>
  </si>
  <si>
    <t>Columbus Campus: Collegiate Institute for Math &amp; Science</t>
  </si>
  <si>
    <t>Columbus Campus: Astor Collegiate Academy</t>
  </si>
  <si>
    <t>Columbus Campus: Bronxdale HS</t>
  </si>
  <si>
    <t>Columbus Campus: HS of Language &amp; Innovation</t>
  </si>
  <si>
    <t>Columbus Campus: Pelham Preparatory Academy</t>
  </si>
  <si>
    <t>Simon Wiesenthal Center, Inc.</t>
  </si>
  <si>
    <t>Allerton Subtotal</t>
  </si>
  <si>
    <t>Bedford Park/ Fordham</t>
  </si>
  <si>
    <t>CM Feliz (15)/CM Sanchez (14)</t>
  </si>
  <si>
    <t>Walton Campus YABC</t>
  </si>
  <si>
    <r>
      <rPr>
        <sz val="11"/>
        <color theme="1"/>
        <rFont val="Calibri"/>
        <family val="2"/>
      </rPr>
      <t>MS 363</t>
    </r>
    <r>
      <rPr>
        <sz val="11"/>
        <color rgb="FFFF0000"/>
        <rFont val="Calibri"/>
        <family val="2"/>
      </rPr>
      <t>* (in 46 pct, FY23 only)</t>
    </r>
  </si>
  <si>
    <t>Bedford Park/ Fordham Subtotal</t>
  </si>
  <si>
    <t>CM Kagan (47)</t>
  </si>
  <si>
    <t xml:space="preserve">Jewish Community Council </t>
  </si>
  <si>
    <t>PS 288</t>
  </si>
  <si>
    <t>Coney Island  Subtotal</t>
  </si>
  <si>
    <t xml:space="preserve">East Flatbush </t>
  </si>
  <si>
    <t>CM Louis (45)</t>
  </si>
  <si>
    <t>Elite Learners</t>
  </si>
  <si>
    <t>Provider TBD</t>
  </si>
  <si>
    <t>East Flatbush Village</t>
  </si>
  <si>
    <t>Tilden HS Campus: PS 181</t>
  </si>
  <si>
    <t>IS 287 Meyer Levin</t>
  </si>
  <si>
    <t xml:space="preserve">Public Safety Coalition </t>
  </si>
  <si>
    <t xml:space="preserve">67th Precinct Clergy Council </t>
  </si>
  <si>
    <t>East Flatbush Subtotal</t>
  </si>
  <si>
    <t xml:space="preserve">Canarsie </t>
  </si>
  <si>
    <t>CM Barron (42)/CM Narcisse (46)</t>
  </si>
  <si>
    <t xml:space="preserve">Man Up, Inc. </t>
  </si>
  <si>
    <t xml:space="preserve">Center for Community Alternatives </t>
  </si>
  <si>
    <t>Canarsie Campus: HS for Innovation in Advertising &amp; Media</t>
  </si>
  <si>
    <t>Canarsie Campus: HS for Medical Professions</t>
  </si>
  <si>
    <t>Man Up, Inc</t>
  </si>
  <si>
    <t>Canarsie Campus: Urban Action Academy HS</t>
  </si>
  <si>
    <t>PS/MS 89</t>
  </si>
  <si>
    <t>Canarsie  Subtotal</t>
  </si>
  <si>
    <t>Flatbush</t>
  </si>
  <si>
    <t>Brownsville Think Tank Matters</t>
  </si>
  <si>
    <t>Edward R Murrow</t>
  </si>
  <si>
    <t>Erasmus Campus: Academy for College Preparation and Career Exploration: A College Board School</t>
  </si>
  <si>
    <t xml:space="preserve">East Flatbush Village </t>
  </si>
  <si>
    <t>Erasmus Campus: Academy of Hospitality and Tourism</t>
  </si>
  <si>
    <t>Erasmus Campus: HS for Youth &amp; Community Development</t>
  </si>
  <si>
    <t>Erasmus Campus: HS for Service &amp; Learning</t>
  </si>
  <si>
    <t>Erasmus Campus: Science, Technology &amp; Research Early College HS</t>
  </si>
  <si>
    <t>Flatbush Subtotal</t>
  </si>
  <si>
    <t>Prospect Lefferts Gardens</t>
  </si>
  <si>
    <t>CM Hudson (35)</t>
  </si>
  <si>
    <t>Kings County Hospital / KAVI</t>
  </si>
  <si>
    <t>MS 61</t>
  </si>
  <si>
    <t>MS 92</t>
  </si>
  <si>
    <t>Prospect Lefferts Gardens  Subtotal</t>
  </si>
  <si>
    <t>73 A</t>
  </si>
  <si>
    <t xml:space="preserve">Brownsville </t>
  </si>
  <si>
    <t xml:space="preserve">ACS CM3 </t>
  </si>
  <si>
    <t>Crossroads</t>
  </si>
  <si>
    <t xml:space="preserve">DOE </t>
  </si>
  <si>
    <t>Brownsville Academy</t>
  </si>
  <si>
    <t>PS 284</t>
  </si>
  <si>
    <t xml:space="preserve">Berean Community and Family Life </t>
  </si>
  <si>
    <t>Brownsville, Van Dyke, Tilden, Hughes Houses</t>
  </si>
  <si>
    <t>Brownsville  Subtotal</t>
  </si>
  <si>
    <t>73 B</t>
  </si>
  <si>
    <t>PS 41</t>
  </si>
  <si>
    <t>Mott Hall Bridges</t>
  </si>
  <si>
    <t>IS 55 Campus: Brooklyn Collegiate</t>
  </si>
  <si>
    <t>IS 55 Campus: Achievement First Brownsville Charter School</t>
  </si>
  <si>
    <t>73 Precinct Subtotal</t>
  </si>
  <si>
    <t>75 A</t>
  </si>
  <si>
    <t xml:space="preserve">East New York </t>
  </si>
  <si>
    <t>CM Barron (42)</t>
  </si>
  <si>
    <t xml:space="preserve">Brooklyn Community Services </t>
  </si>
  <si>
    <t>East New York Family Academy MS</t>
  </si>
  <si>
    <t xml:space="preserve">Boulevard, Linden Houses </t>
  </si>
  <si>
    <t xml:space="preserve">PJACC </t>
  </si>
  <si>
    <t>Man Up, Inc.</t>
  </si>
  <si>
    <t>East New York  Subtotal</t>
  </si>
  <si>
    <t>75 B</t>
  </si>
  <si>
    <t>East New York Family Academy HS</t>
  </si>
  <si>
    <t>Franklin K Lane: The Urban Assembly School for Collaborative Healthcare</t>
  </si>
  <si>
    <t>Franklin K Lane: Multicultural HS</t>
  </si>
  <si>
    <t>Franklin K Lane: Cypress Hills Collegiate Preparatory School</t>
  </si>
  <si>
    <t>Franklin K Lane: Brooklyn Lab School</t>
  </si>
  <si>
    <t>Franklin K Lane: Academy of Innovative Technology</t>
  </si>
  <si>
    <t>75 Precinct  Subtotal</t>
  </si>
  <si>
    <t xml:space="preserve">Red Hook </t>
  </si>
  <si>
    <t>CM Aviles (38)</t>
  </si>
  <si>
    <t>Red Hook Houses</t>
  </si>
  <si>
    <t xml:space="preserve">Social Services </t>
  </si>
  <si>
    <t>Gowanus , Wyckoff Houses</t>
  </si>
  <si>
    <t>Red Hook Subtotal</t>
  </si>
  <si>
    <t>Clara Barton HS</t>
  </si>
  <si>
    <t xml:space="preserve">Ifetayo </t>
  </si>
  <si>
    <t>Crown Heights  Subtotal</t>
  </si>
  <si>
    <t xml:space="preserve">Bedford Stuyvesant </t>
  </si>
  <si>
    <t>CM Osse (36)</t>
  </si>
  <si>
    <t xml:space="preserve">Woodhull Hospital </t>
  </si>
  <si>
    <t>CUNY Creative Arts Team</t>
  </si>
  <si>
    <t>Boys and Girls Campus: Boys and Girls HS</t>
  </si>
  <si>
    <t>PS 308</t>
  </si>
  <si>
    <t>Both Sides of Violence</t>
  </si>
  <si>
    <t>IS 117 Campus: PS 369</t>
  </si>
  <si>
    <t>IS 117 Campus: Brooklyn Community Arts &amp; Media HS</t>
  </si>
  <si>
    <t>IS 117 Campus: Brooklyn HS for Leadership and Community Service</t>
  </si>
  <si>
    <t>Tompkins, Marcy, Sumner Houses</t>
  </si>
  <si>
    <t>Bedford Stuyvesant Subtotal</t>
  </si>
  <si>
    <t>MS 57 Ron Brown Academy: Whitelaw Reid Academy of Arts and Business</t>
  </si>
  <si>
    <t>Boys and Girls Campus: Nelson Mendela HS</t>
  </si>
  <si>
    <t>Boys and Girls Campus: Boys and Girls YABC</t>
  </si>
  <si>
    <t>Boys and Girls Campus: Research and Service</t>
  </si>
  <si>
    <t>Madiba Prep School MS 681</t>
  </si>
  <si>
    <t>Stephen Decatur MS 035</t>
  </si>
  <si>
    <t xml:space="preserve">Bushwick </t>
  </si>
  <si>
    <t>CM Nurse (37)</t>
  </si>
  <si>
    <t>George Walker, Jr. Community Coalition, Inc.,</t>
  </si>
  <si>
    <t>IS 291 Campus: JHS 291 Roland Hayes</t>
  </si>
  <si>
    <t>Bushwick Subtotal</t>
  </si>
  <si>
    <t xml:space="preserve">Fort Greene </t>
  </si>
  <si>
    <t>George Westinghouse HS Campus: George Westinghouse Career and Technical Education HS</t>
  </si>
  <si>
    <t>IS 265 Campus: Susan McKinney Secondary School of the Arts</t>
  </si>
  <si>
    <t>Myrtle Ave</t>
  </si>
  <si>
    <t>Ingersoll, Whitman Houses</t>
  </si>
  <si>
    <t>Fort Greene Subtotal</t>
  </si>
  <si>
    <t>CM Gutierrez (34)</t>
  </si>
  <si>
    <t xml:space="preserve">Los Sures </t>
  </si>
  <si>
    <t>Coalition for Hispanic Family Services</t>
  </si>
  <si>
    <t>Grand Street Campus: East Williamsburg Scholars Academy</t>
  </si>
  <si>
    <t>Lyons Community School</t>
  </si>
  <si>
    <t xml:space="preserve">Bushwick Houses </t>
  </si>
  <si>
    <t xml:space="preserve">Far Rockaway </t>
  </si>
  <si>
    <t>CM Brooks-Powers (31)</t>
  </si>
  <si>
    <t>Queens Royal Priesthood</t>
  </si>
  <si>
    <t>Beach Channel Campus: Rockaway Park High School for Environmental Sustainability</t>
  </si>
  <si>
    <t>Beach Channel Campus: Rockaway Collegiate High School</t>
  </si>
  <si>
    <t>Beach Channel Campus: PS 256</t>
  </si>
  <si>
    <t>Beach Channel Campus: New Visions Charter HS for the Humanities IV</t>
  </si>
  <si>
    <t>Sheltering Arms</t>
  </si>
  <si>
    <t>Beach Channel Campus: Channel View School for Research</t>
  </si>
  <si>
    <t>Far Rockaway Subtotal</t>
  </si>
  <si>
    <t>Father's Alive in the Hood, Inc.</t>
  </si>
  <si>
    <t>Far Rockaway HS Campus: Frederick Douglas Academy VI HS</t>
  </si>
  <si>
    <t>Far Rockaway HS Campus: KIPP VI</t>
  </si>
  <si>
    <t>Far Rockaway HS Campus: Queens HS for Information, Research, and Technology</t>
  </si>
  <si>
    <t>Far Rockaway HS Campus: Academy of Medical Technology</t>
  </si>
  <si>
    <t xml:space="preserve">Beach 41st Houses </t>
  </si>
  <si>
    <t>Richmond Hill</t>
  </si>
  <si>
    <t>CM Adams (28)</t>
  </si>
  <si>
    <t>South Asian Youth Action, Inc.</t>
  </si>
  <si>
    <t>Richmond Hill HS Campus: Richmond Hill HS</t>
  </si>
  <si>
    <t>Richmond Hill Subtotal</t>
  </si>
  <si>
    <t xml:space="preserve">Southeast Queens </t>
  </si>
  <si>
    <t>CM Williams (27)/CM Adams (28)</t>
  </si>
  <si>
    <t xml:space="preserve">King of Kings Foundation </t>
  </si>
  <si>
    <t>Jamaica HS: Hillside Arts &amp; Letters Academy</t>
  </si>
  <si>
    <t>Hillcrest HS: Hillcrest High School</t>
  </si>
  <si>
    <t>Rikers Island Mentoring Program</t>
  </si>
  <si>
    <t>Rosedale/Laurelton</t>
  </si>
  <si>
    <t>CM Lee (33)</t>
  </si>
  <si>
    <t>King of Kings Foundation</t>
  </si>
  <si>
    <t>King of Kings Foundation (100 Suits 100 Men)</t>
  </si>
  <si>
    <t>IS 59: I.S. 59 Springfield Gardens</t>
  </si>
  <si>
    <t>Magnet Campus: Institute for Health Professions of Cambria Heights</t>
  </si>
  <si>
    <t>Magnet Campus: Benjamin Franklin HS for Finance &amp; Information Technology</t>
  </si>
  <si>
    <t>Magnet Campus: Mathematics, Science Research and Technology Magnet HS</t>
  </si>
  <si>
    <t>Magnet Campus: Humanities &amp; Arts Magnet HS</t>
  </si>
  <si>
    <t>Community Voices MS</t>
  </si>
  <si>
    <t>Rosedale/Laurelton Subtotal</t>
  </si>
  <si>
    <t xml:space="preserve">Corona </t>
  </si>
  <si>
    <t>CM Moya (21)</t>
  </si>
  <si>
    <t>Life Camp</t>
  </si>
  <si>
    <t>IS 61 Leonardo Da Vinci: IS 61 Leonardo Da Vinci</t>
  </si>
  <si>
    <t>IS 550 High School for Arts and Business: High School for Arts and Business</t>
  </si>
  <si>
    <t>Corona Subtotal</t>
  </si>
  <si>
    <t>Baisely Houses</t>
  </si>
  <si>
    <t>Sheltering Arms – South Ozone + St. Johns (Jamaica) (Close to Home)</t>
  </si>
  <si>
    <t>August Martin Campus: August Martin HS</t>
  </si>
  <si>
    <t>Catherine and Count Basie Middle School (MS 72)</t>
  </si>
  <si>
    <t>Springfield Gardens Campus: Queens Preparatory Academy</t>
  </si>
  <si>
    <t>Springfield Gardens Campus: Excelsior Preparatory</t>
  </si>
  <si>
    <t>Springfield Gardens Campus: George Washington Carver HS for the Sciences</t>
  </si>
  <si>
    <t>Springfield Gardens Campus: Preparatory Academy for Writers</t>
  </si>
  <si>
    <t>Samuel Field YM &amp; YWHA, Inc.</t>
  </si>
  <si>
    <t>Martin Van Buren High School Campus: Martin Van Buren High School HS</t>
  </si>
  <si>
    <t xml:space="preserve">Life Camp </t>
  </si>
  <si>
    <t xml:space="preserve">Ceasefire Pilot </t>
  </si>
  <si>
    <t>Southeast Queens Subtotal</t>
  </si>
  <si>
    <t>114 A</t>
  </si>
  <si>
    <t>CM Won (26)</t>
  </si>
  <si>
    <t>Community Capacity Development</t>
  </si>
  <si>
    <t xml:space="preserve">Fortune Society, Inc. </t>
  </si>
  <si>
    <t xml:space="preserve">Floating Hospital </t>
  </si>
  <si>
    <t>Jacob Riis Settlement</t>
  </si>
  <si>
    <t>Queensbridge Houses</t>
  </si>
  <si>
    <t>Queensbridge Subtotal</t>
  </si>
  <si>
    <t>114 B</t>
  </si>
  <si>
    <t xml:space="preserve">Woodside </t>
  </si>
  <si>
    <t>TBD, FY23 Funding transferred In Adopted Plan</t>
  </si>
  <si>
    <t>William Cullen Bryant HS</t>
  </si>
  <si>
    <t>IS 10 Horace Greeley</t>
  </si>
  <si>
    <t>Woodside Subtotal</t>
  </si>
  <si>
    <t>114 C</t>
  </si>
  <si>
    <t>Astoria</t>
  </si>
  <si>
    <t>Long Island City HS</t>
  </si>
  <si>
    <t>IS 126 Albert Shanker School for Visual and Performing Arts</t>
  </si>
  <si>
    <t>Astoria Subtotal</t>
  </si>
  <si>
    <t>114 Precinct Subtotal</t>
  </si>
  <si>
    <t>I.S. 227 Louis Armstrong: I.S. 227 Louis Armstrong</t>
  </si>
  <si>
    <t>Aerospace Science Magnet School: PS 127 Aerospace Science Magnet School</t>
  </si>
  <si>
    <t xml:space="preserve">North Shore </t>
  </si>
  <si>
    <t>CM Hanks (49)</t>
  </si>
  <si>
    <t xml:space="preserve">Richmond University Medical Center </t>
  </si>
  <si>
    <t>Barbara Blum NSP)</t>
  </si>
  <si>
    <t>NYCID</t>
  </si>
  <si>
    <t>Mckee HS</t>
  </si>
  <si>
    <t>IS 49 Campus: The Eagle Academy for Young Men of Staten Island</t>
  </si>
  <si>
    <t>IS 49 Campus: IS 49 Berta A. Dreyfus</t>
  </si>
  <si>
    <t xml:space="preserve">Stapleton Houses, West Brighton Houses </t>
  </si>
  <si>
    <t>North Shore Subtotal</t>
  </si>
  <si>
    <t xml:space="preserve">Port Richmond/Mariner's Harbor </t>
  </si>
  <si>
    <t>Illuminart Production</t>
  </si>
  <si>
    <t>IS 72 Rocco Laurie: IS 72 Rocco Laurie</t>
  </si>
  <si>
    <t>Port Richmond HS</t>
  </si>
  <si>
    <t>Port Richmond/Mariner's Harbor  Subtotal</t>
  </si>
  <si>
    <t xml:space="preserve">Subtotal W/Out Additional Components </t>
  </si>
  <si>
    <t>Citywide Services --Additional Components</t>
  </si>
  <si>
    <t>RISE (DV Coordinators)</t>
  </si>
  <si>
    <t>Learning Collaborative</t>
  </si>
  <si>
    <t>Multiple Vendors</t>
  </si>
  <si>
    <t xml:space="preserve">Anti-Gun Violence Advocacy and Policy in Schools </t>
  </si>
  <si>
    <t xml:space="preserve">New Yorkers Against Gun Violence </t>
  </si>
  <si>
    <t>Grow Up Grow Out</t>
  </si>
  <si>
    <t>Brooklyn- Bushwick, Queens- Corona, Bronx</t>
  </si>
  <si>
    <t xml:space="preserve">Safe in the City Grant </t>
  </si>
  <si>
    <t xml:space="preserve">Common Justice </t>
  </si>
  <si>
    <t xml:space="preserve">Anti-Gun Violence Employment Program </t>
  </si>
  <si>
    <t xml:space="preserve">Community Software Solutions </t>
  </si>
  <si>
    <t>AGVEP Expansion (via MAP)</t>
  </si>
  <si>
    <t>AGVEP Expansion (via Gow POA)</t>
  </si>
  <si>
    <t>Trauma Support Services</t>
  </si>
  <si>
    <t>Not Another Child + Where Do We Go From Here</t>
  </si>
  <si>
    <t>Health + Wellness Support</t>
  </si>
  <si>
    <t>Liberation Health Strategies</t>
  </si>
  <si>
    <t>AGVEP Enrichment Academy</t>
  </si>
  <si>
    <t xml:space="preserve">Multiple Providers </t>
  </si>
  <si>
    <t xml:space="preserve">VIBE MAP Expansion </t>
  </si>
  <si>
    <t xml:space="preserve">Youth Services Coordination </t>
  </si>
  <si>
    <t>Atlas</t>
  </si>
  <si>
    <t>ATLAS</t>
  </si>
  <si>
    <t>United Way Administraive Overhead</t>
  </si>
  <si>
    <t>United Way</t>
  </si>
  <si>
    <t>Shortfall</t>
  </si>
  <si>
    <t>MAP (N Stat- Technical Assistance) + YLC</t>
  </si>
  <si>
    <t xml:space="preserve">Domestic Violence Technical Assistance </t>
  </si>
  <si>
    <t xml:space="preserve">When Love Works </t>
  </si>
  <si>
    <t xml:space="preserve">Situation Tables </t>
  </si>
  <si>
    <t xml:space="preserve">Multiple Implementation Partners (TBD) </t>
  </si>
  <si>
    <t xml:space="preserve">Entrepreneurship/ Incubator </t>
  </si>
  <si>
    <t>Progress Playbook - Progress for Good</t>
  </si>
  <si>
    <t>Cure Violence Model Fidelity,Training &amp; TA</t>
  </si>
  <si>
    <t xml:space="preserve">Cure Violence Global </t>
  </si>
  <si>
    <t xml:space="preserve">Strong Messenger/Motivational Interviewing </t>
  </si>
  <si>
    <t>Strong Messenger Expansion</t>
  </si>
  <si>
    <t xml:space="preserve">SubC Admin Fee for 100 Suits </t>
  </si>
  <si>
    <t xml:space="preserve">King of Kings Foundation  </t>
  </si>
  <si>
    <t xml:space="preserve">Love Your Neighborhood Grant </t>
  </si>
  <si>
    <t>Urban Upbound</t>
  </si>
  <si>
    <t xml:space="preserve">Internal Compliance Team </t>
  </si>
  <si>
    <t>CMS Training Academy</t>
  </si>
  <si>
    <t>MOCJ Peer Leadership Committee/ Youth Council</t>
  </si>
  <si>
    <t>Additonal Components Subtotal</t>
  </si>
  <si>
    <t>ONS Budget Total</t>
  </si>
  <si>
    <t>Use this line NOT the one below</t>
  </si>
  <si>
    <t>TOTAL</t>
  </si>
  <si>
    <t>Neighborhood</t>
  </si>
  <si>
    <t>CM</t>
  </si>
  <si>
    <t>CM District</t>
  </si>
  <si>
    <t>CBO</t>
  </si>
  <si>
    <t>EIN</t>
  </si>
  <si>
    <t>Agency</t>
  </si>
  <si>
    <t>School</t>
  </si>
  <si>
    <t>FY13</t>
  </si>
  <si>
    <t>FY14</t>
  </si>
  <si>
    <t>FY15 Admin</t>
  </si>
  <si>
    <t>FY15 Council</t>
  </si>
  <si>
    <t>FY15 Baseline</t>
  </si>
  <si>
    <t>Speaker</t>
  </si>
  <si>
    <t>New York City Mission Society</t>
  </si>
  <si>
    <t>061711370</t>
  </si>
  <si>
    <t>School Based Conflict Mediation</t>
  </si>
  <si>
    <t>Mosaic</t>
  </si>
  <si>
    <t>Community Therapeutic Provider</t>
  </si>
  <si>
    <t>Dickens</t>
  </si>
  <si>
    <t>Bread &amp; Roses (closed)</t>
  </si>
  <si>
    <t>Brotherhood Sister Sol</t>
  </si>
  <si>
    <t>Eagle Academy</t>
  </si>
  <si>
    <t>Harlem Renassaince</t>
  </si>
  <si>
    <t>Federation Employment and Guidance Service, Inc.</t>
  </si>
  <si>
    <t>Osborne Association, Inc., The</t>
  </si>
  <si>
    <t xml:space="preserve">Enact </t>
  </si>
  <si>
    <t>Urban Assembly</t>
  </si>
  <si>
    <t>Health Opportunities</t>
  </si>
  <si>
    <t>JHS 162</t>
  </si>
  <si>
    <t>Hostos HS</t>
  </si>
  <si>
    <t>Gibson</t>
  </si>
  <si>
    <t>Robert Wood Johnson Site</t>
  </si>
  <si>
    <t>Jane Adams HS</t>
  </si>
  <si>
    <t>SCAN NY</t>
  </si>
  <si>
    <t>JHS 145</t>
  </si>
  <si>
    <t>Cabrera</t>
  </si>
  <si>
    <t>Center for Employment Opportunities (CEO), Inc.</t>
  </si>
  <si>
    <t>Police Athletic League</t>
  </si>
  <si>
    <t>JHS 117</t>
  </si>
  <si>
    <t xml:space="preserve">Academy for Language and Technology </t>
  </si>
  <si>
    <t>King</t>
  </si>
  <si>
    <t>John Phillip Sousa</t>
  </si>
  <si>
    <t>Forward School</t>
  </si>
  <si>
    <t>Treyger</t>
  </si>
  <si>
    <t>030553092</t>
  </si>
  <si>
    <t>Momentum Teens</t>
  </si>
  <si>
    <t>PS/MS 288</t>
  </si>
  <si>
    <t>Williams</t>
  </si>
  <si>
    <t>GMACC (PHS FC)</t>
  </si>
  <si>
    <t>Opportunities for a Better Tomorrow</t>
  </si>
  <si>
    <t>Kurt Hahn HS</t>
  </si>
  <si>
    <t>Meyer Levin</t>
  </si>
  <si>
    <t>Mealy</t>
  </si>
  <si>
    <t>New York Peace Institute</t>
  </si>
  <si>
    <t>Barron</t>
  </si>
  <si>
    <t>PS/IS 190</t>
  </si>
  <si>
    <t>JHS 166</t>
  </si>
  <si>
    <t>PS 306</t>
  </si>
  <si>
    <t>Cumbo</t>
  </si>
  <si>
    <t>SOS Crown Heights (CCI)</t>
  </si>
  <si>
    <t>DYCD</t>
  </si>
  <si>
    <t>Launch Charter School</t>
  </si>
  <si>
    <t>Ifetayo</t>
  </si>
  <si>
    <t>MS School for Integrated Learning</t>
  </si>
  <si>
    <t>Cornegy</t>
  </si>
  <si>
    <t>Boys &amp; Girls HS</t>
  </si>
  <si>
    <t>Richards</t>
  </si>
  <si>
    <t>Safe Space</t>
  </si>
  <si>
    <t>PS/MS 43</t>
  </si>
  <si>
    <t>Wills/Miller</t>
  </si>
  <si>
    <t>27/28</t>
  </si>
  <si>
    <t>Laguardia Community College</t>
  </si>
  <si>
    <t>Queens Academy Jamaica Branch</t>
  </si>
  <si>
    <t>August Martin HS</t>
  </si>
  <si>
    <t>Van Bramer</t>
  </si>
  <si>
    <t>PS/IS 111</t>
  </si>
  <si>
    <t>Rose</t>
  </si>
  <si>
    <t>Richmond Medical Center</t>
  </si>
  <si>
    <t>all</t>
  </si>
  <si>
    <t xml:space="preserve">Hospital </t>
  </si>
  <si>
    <t>SAGA - Match Program</t>
  </si>
  <si>
    <t>School Based</t>
  </si>
  <si>
    <t>DOE staff</t>
  </si>
  <si>
    <t>Hospital Cure Violence Provider</t>
  </si>
  <si>
    <t xml:space="preserve">Professional Mental Health </t>
  </si>
  <si>
    <t>DOHMH Staff</t>
  </si>
  <si>
    <t>Cure Violence Training Academy</t>
  </si>
  <si>
    <t>DOP Staff</t>
  </si>
  <si>
    <t>Evaluation</t>
  </si>
  <si>
    <t>CUNY</t>
  </si>
  <si>
    <t>Legal Services</t>
  </si>
  <si>
    <t>Council for Unity, Inc.</t>
  </si>
  <si>
    <t>Conflict Mediation</t>
  </si>
  <si>
    <t>Downtown Community Television Center, Inc.</t>
  </si>
  <si>
    <t>Messaging</t>
  </si>
  <si>
    <t>New York WEB Center, Inc</t>
  </si>
  <si>
    <t>Community Resource Exchange</t>
  </si>
  <si>
    <t xml:space="preserve">Youth Employement </t>
  </si>
  <si>
    <t>Employment Program</t>
  </si>
  <si>
    <t>CRISIS MANAGEMENT SYSTEM FISCAL 2018 BUDGET</t>
  </si>
  <si>
    <t>Edwin Gould Services for Children and Families (Heritage High School)</t>
  </si>
  <si>
    <t>CM Perkins (9)</t>
  </si>
  <si>
    <t>Center for Court Innovation (Thurgood Marshall Academy for Learning and Social Change)</t>
  </si>
  <si>
    <t>CM Ayala (8)/Salamanca (8)</t>
  </si>
  <si>
    <t>Bronx Connect (The Urban Assembly Bronx Academy Of Letters)</t>
  </si>
  <si>
    <t>SCAN NY (JHS 022)</t>
  </si>
  <si>
    <t>SCAN NY (Bronx Writing Academy)</t>
  </si>
  <si>
    <t xml:space="preserve">Jewish Community Council (Liberation HS) </t>
  </si>
  <si>
    <t>Jewish Community Council (PS 288)</t>
  </si>
  <si>
    <t>CM Ampry-Samuel (41)</t>
  </si>
  <si>
    <t>Man Up (High School for Civil Rights)</t>
  </si>
  <si>
    <t>Man Up (Academy for Young Writers)</t>
  </si>
  <si>
    <t>Ifetayo (Ebbets Field Middle School)</t>
  </si>
  <si>
    <t>CM Miller (27)/Adams(28)</t>
  </si>
  <si>
    <t>CUNY Creative Arts Team (IS 204)</t>
  </si>
  <si>
    <t>Jacob Riis Housing Settlement (PS 111)</t>
  </si>
  <si>
    <t>Organization</t>
  </si>
  <si>
    <t>DOHMH Training Academy</t>
  </si>
  <si>
    <t>ACS Secure Placement</t>
  </si>
  <si>
    <t>CRISIS MANAGEMENT SYSTEM FISCAL 2019 BUDGET</t>
  </si>
  <si>
    <t>CV Secure Detention</t>
  </si>
  <si>
    <t>CV Rikers Island</t>
  </si>
  <si>
    <t>Mobile Trauma Unit</t>
  </si>
  <si>
    <t>CV Hospital Responder</t>
  </si>
  <si>
    <t>Center for Court Innovation (Thurgood Marshall Academy)</t>
  </si>
  <si>
    <t>MAP-Pologrounds</t>
  </si>
  <si>
    <t>CV Horizon</t>
  </si>
  <si>
    <t>MAP-Patterson Houses</t>
  </si>
  <si>
    <t>Good Shepherd Services (JHS 117)</t>
  </si>
  <si>
    <t>48th Precinct</t>
  </si>
  <si>
    <t xml:space="preserve">Belmont/East Tremont/East Farms                                                       </t>
  </si>
  <si>
    <t>CM Torres (15)</t>
  </si>
  <si>
    <t>Bronx Connect/Urban Youth Alliance</t>
  </si>
  <si>
    <t>MAP-Butler Houses</t>
  </si>
  <si>
    <t>52nd Precinct</t>
  </si>
  <si>
    <t xml:space="preserve">Bedford Park/Fordham                                                                </t>
  </si>
  <si>
    <t xml:space="preserve">CM Torres (15)/ CM Cabrera (14)   </t>
  </si>
  <si>
    <t>Good Shepherd Services (Walton Campus YABC)</t>
  </si>
  <si>
    <t>Good Shepherd Services (PS/MS 15)</t>
  </si>
  <si>
    <t>67th Precinct Cergy Council</t>
  </si>
  <si>
    <t>MAP-Van Dyke Houses</t>
  </si>
  <si>
    <t>CV Crossroads Detention</t>
  </si>
  <si>
    <t>PJACC</t>
  </si>
  <si>
    <t>MAP-Boulevard Houses</t>
  </si>
  <si>
    <t>BTTM via Man UP Inc</t>
  </si>
  <si>
    <t>MAP-Tompkins Houses</t>
  </si>
  <si>
    <t>81st Precinct</t>
  </si>
  <si>
    <t>Man UP Inc</t>
  </si>
  <si>
    <t>Man UP Inc (MS 57 Ron Brown Academy)</t>
  </si>
  <si>
    <t>Man UP Inc (Boys &amp; Girls HS)</t>
  </si>
  <si>
    <t>88th Precinct</t>
  </si>
  <si>
    <t>Fort Greene</t>
  </si>
  <si>
    <t>GMACC (George Westinghouse HS)</t>
  </si>
  <si>
    <t>GMACC (Susan McKinney Secondary School of the Arts)</t>
  </si>
  <si>
    <t>MAP-Ingersoll Houses</t>
  </si>
  <si>
    <t>90th Precinct</t>
  </si>
  <si>
    <t>Bushwick</t>
  </si>
  <si>
    <t>CM Reynoso (34)</t>
  </si>
  <si>
    <t>Los Sueres</t>
  </si>
  <si>
    <t>MAP-Bushwick</t>
  </si>
  <si>
    <t>Rock Safe Streets/Sheltering Arms</t>
  </si>
  <si>
    <t>Rockaway Development Corporation</t>
  </si>
  <si>
    <t>Enact</t>
  </si>
  <si>
    <t>113th Precinct</t>
  </si>
  <si>
    <t>Jamaica Queens</t>
  </si>
  <si>
    <t>CM Miller (27) /Adams (28)</t>
  </si>
  <si>
    <t>MAP-Queensbirge Houses</t>
  </si>
  <si>
    <t>MAP-Stapleton Houses</t>
  </si>
  <si>
    <t>Total</t>
  </si>
  <si>
    <t xml:space="preserve">Domestic Violence Coordinators </t>
  </si>
  <si>
    <t>Internal Compliance Team</t>
  </si>
  <si>
    <t>Public Safety Coalitions</t>
  </si>
  <si>
    <t>AGVEP</t>
  </si>
  <si>
    <t xml:space="preserve">NYC Crisis Management System Fiscal 2020 Budget </t>
  </si>
  <si>
    <t xml:space="preserve">Agency </t>
  </si>
  <si>
    <t xml:space="preserve">Program </t>
  </si>
  <si>
    <t xml:space="preserve">Provider </t>
  </si>
  <si>
    <t>Getting Out Staying Out/SAVEH</t>
  </si>
  <si>
    <t>CV ACS (Close to Home)</t>
  </si>
  <si>
    <t xml:space="preserve">Union Settlement </t>
  </si>
  <si>
    <t>Rising Ground (Esperanza)</t>
  </si>
  <si>
    <t>Rising Ground (Heritage High School)</t>
  </si>
  <si>
    <t>Expanding CMS Programming to Wagner Houses/New POA Investment</t>
  </si>
  <si>
    <t>**prorated amount</t>
  </si>
  <si>
    <t xml:space="preserve">CV Hospital Responder </t>
  </si>
  <si>
    <t xml:space="preserve">Center for Court Innovation (Thurgood Marshall Academy) </t>
  </si>
  <si>
    <t xml:space="preserve">CM Ayala (8)/CM Salamanca (8) </t>
  </si>
  <si>
    <t>Center for Court Innovation/ SOS BX</t>
  </si>
  <si>
    <t xml:space="preserve">Osborne Association, Inc. </t>
  </si>
  <si>
    <t>Bronx Connect/UYA  (The Urban Assembly Bronx Academy of Letters)</t>
  </si>
  <si>
    <t>Bronx Connect/UYA  (Hostos HS)</t>
  </si>
  <si>
    <t xml:space="preserve">Lincoln Hospital </t>
  </si>
  <si>
    <t xml:space="preserve">The Bronx Parent Housing Network, Inc. </t>
  </si>
  <si>
    <t xml:space="preserve">Bronx Connect/UYA (School of Excellence) </t>
  </si>
  <si>
    <t xml:space="preserve">East Concourse - Concourse Village </t>
  </si>
  <si>
    <t xml:space="preserve">SCAN (JHS 22) </t>
  </si>
  <si>
    <t>SCAN (Bronx Writing Academy)</t>
  </si>
  <si>
    <t>Good Shepherd Services/BRAG</t>
  </si>
  <si>
    <t>Good Shepherd Services (East Fordham Academy of the Arts)</t>
  </si>
  <si>
    <t>Bronx Connect/UYA (Academy for Language and Technology)</t>
  </si>
  <si>
    <t>(North Bronx School of Empowerment)</t>
  </si>
  <si>
    <t>Bronx Connect/UYA (Crotona International HS)</t>
  </si>
  <si>
    <t>Bronx Connect/UYA (Frederick Douglass V MS)</t>
  </si>
  <si>
    <t>CM Torres (15)/CM Cabrera (14)</t>
  </si>
  <si>
    <t>Jewish Community Council/Operation HOOD</t>
  </si>
  <si>
    <t>Jewish Communitiy Council/Operation HOOD</t>
  </si>
  <si>
    <t>Jewish Community Council/Operation HOOD (Liberation HS)</t>
  </si>
  <si>
    <t>Jewish Community Council/Operation HOOD (PS 288)</t>
  </si>
  <si>
    <t>Expand CMS Programming in 60th Precinct/New POA Investment</t>
  </si>
  <si>
    <t>East Flatbush Village (IS 287 Meyer Levin)</t>
  </si>
  <si>
    <t xml:space="preserve">GMACC </t>
  </si>
  <si>
    <t>CMS Programming in the 67th Precinct/New POA Investment</t>
  </si>
  <si>
    <t>A</t>
  </si>
  <si>
    <t>CAMBA/BIVO</t>
  </si>
  <si>
    <t>Center for Court Innovation/BCJC</t>
  </si>
  <si>
    <t>Elite Learners (Brownsville Academy)</t>
  </si>
  <si>
    <t>Elite Learners (PS 284)</t>
  </si>
  <si>
    <t xml:space="preserve">Berean Commuinty and Family Life </t>
  </si>
  <si>
    <t>B</t>
  </si>
  <si>
    <t>CM Ampry-Samuel (41)/CM Barron (42)</t>
  </si>
  <si>
    <t xml:space="preserve">Brooklyn  Bureau of Community Service </t>
  </si>
  <si>
    <t>Man Up, Inc. (High School for Civil Rights)</t>
  </si>
  <si>
    <t>Man Up, Inc. (Acadmey for Young Writers)</t>
  </si>
  <si>
    <t xml:space="preserve">BTTM via Man Up, Inc. </t>
  </si>
  <si>
    <t>Man Up, Inc. (Van Siclen Community Middle School)</t>
  </si>
  <si>
    <t>Man Up, Inc. (JHS 292)</t>
  </si>
  <si>
    <t>Center for Court Innovation/ SOS Crown Heights</t>
  </si>
  <si>
    <t xml:space="preserve">CV ACS Childrens Center </t>
  </si>
  <si>
    <t>Center for Court Innovcation (Brooklyn East Collegiate</t>
  </si>
  <si>
    <t xml:space="preserve">Center for Court Innovation/ SOS Bed-Stuy </t>
  </si>
  <si>
    <t>CM Cornegy (36)/ CM Ampry-Samuel (41)</t>
  </si>
  <si>
    <t>Man Up, Inc. (MS 57 Ron Brown Academy)</t>
  </si>
  <si>
    <t>Man Up, Inc. (Boys &amp; Girls HS)</t>
  </si>
  <si>
    <t xml:space="preserve">Wildcat Service Corporation </t>
  </si>
  <si>
    <t xml:space="preserve">Sheltering Arms/Rock Safe Streets </t>
  </si>
  <si>
    <t>ENACT (PS/MS 183)</t>
  </si>
  <si>
    <t>ENACT (PS/MS 42)</t>
  </si>
  <si>
    <t>CM Miller (27)/CM Adams (28)</t>
  </si>
  <si>
    <t>New CMS Program in 113th Precinct/New POA Investment</t>
  </si>
  <si>
    <t>Jacob Riis Housing Settlement/696 Build Queensbridge</t>
  </si>
  <si>
    <t xml:space="preserve">Central Family Life Center/True 2 Life </t>
  </si>
  <si>
    <t>NYCID (McKee HS)</t>
  </si>
  <si>
    <t>Center for Nu Leadership</t>
  </si>
  <si>
    <t>Bail Reform Support (Outreach and Employment)</t>
  </si>
  <si>
    <t xml:space="preserve">YMI- Employment Pathways </t>
  </si>
  <si>
    <t xml:space="preserve">NYAGV </t>
  </si>
  <si>
    <t xml:space="preserve">DOE Professional Development </t>
  </si>
  <si>
    <t>Community Mental Health Services</t>
  </si>
  <si>
    <t>H+H</t>
  </si>
  <si>
    <t xml:space="preserve">Bronx </t>
  </si>
  <si>
    <t xml:space="preserve">Lincoln Hospital Youth Violence Prevention </t>
  </si>
  <si>
    <t>Guns Down, Life Up</t>
  </si>
  <si>
    <t>CMS Community Legal Services</t>
  </si>
  <si>
    <t xml:space="preserve">Subtotal </t>
  </si>
  <si>
    <t xml:space="preserve">Grant Total </t>
  </si>
  <si>
    <t>Program</t>
  </si>
  <si>
    <t>Vendor</t>
  </si>
  <si>
    <t xml:space="preserve">Admin </t>
  </si>
  <si>
    <t>Cure Violence Services</t>
  </si>
  <si>
    <t>CMS (Credible Mentoring and Conflict Mediation)</t>
  </si>
  <si>
    <t>CV Expansion</t>
  </si>
  <si>
    <t xml:space="preserve">Social Distancing Initative </t>
  </si>
  <si>
    <t>Not Another Child (NAC)</t>
  </si>
  <si>
    <t>School-Based Conflict Mediation Services</t>
  </si>
  <si>
    <t>Rising Ground, Inc.</t>
  </si>
  <si>
    <t>Secure Detention</t>
  </si>
  <si>
    <t>Rikers Points of Agreement</t>
  </si>
  <si>
    <t>Therapeutic Services</t>
  </si>
  <si>
    <t>`</t>
  </si>
  <si>
    <t>CV - Hospital Services</t>
  </si>
  <si>
    <t>Professional Mental Health Services</t>
  </si>
  <si>
    <t>Giant Thinking</t>
  </si>
  <si>
    <t>Center for Alternative Sentencing Employment Services</t>
  </si>
  <si>
    <t>ACS Horizon Secure Detention Center</t>
  </si>
  <si>
    <t>Urban Youth Alliance International</t>
  </si>
  <si>
    <t>Guns Down Life Up</t>
  </si>
  <si>
    <t xml:space="preserve">Health and Hospitals - Lincoln </t>
  </si>
  <si>
    <t>Cure Violence Hospital Services</t>
  </si>
  <si>
    <t>CV Services</t>
  </si>
  <si>
    <t>NEW SITE</t>
  </si>
  <si>
    <t>WorksPlus Funding</t>
  </si>
  <si>
    <t>SCAN-New York Volunteer Parent-Aides Association, Inc.</t>
  </si>
  <si>
    <t>ACS CM3 Services</t>
  </si>
  <si>
    <t>Bronx Connect/UYAI (HS for Contemporary Arts)</t>
  </si>
  <si>
    <t>Bronx Connect/UYAI (North Bronx School of Empowerment)</t>
  </si>
  <si>
    <t>Jewish Community Council of Greater Coney Island</t>
  </si>
  <si>
    <t>Operation HOOD</t>
  </si>
  <si>
    <t>Public Safety Coalition + Riker's POA</t>
  </si>
  <si>
    <t>67th Precinct Clergy Council</t>
  </si>
  <si>
    <t>CV - Close to Home</t>
  </si>
  <si>
    <t>67th Clergy Council-Public Safety Coalition</t>
  </si>
  <si>
    <t>Violence Prevention Services</t>
  </si>
  <si>
    <t xml:space="preserve">Hospital Support Program-Kings County Hospital </t>
  </si>
  <si>
    <t>Kings Against Violence Initiative (KAVI)</t>
  </si>
  <si>
    <t>Cure Violence Expansion</t>
  </si>
  <si>
    <t>Brownsville CMS Expansion</t>
  </si>
  <si>
    <t>CCI/Brownsville Community Justice Center</t>
  </si>
  <si>
    <t xml:space="preserve">CCI/Brownsville Community Justice Center </t>
  </si>
  <si>
    <t>Not Another Child, Inc.</t>
  </si>
  <si>
    <t>Union Settlement Association, Inc.</t>
  </si>
  <si>
    <t>Hospital Support Program-Brookdale Hospital</t>
  </si>
  <si>
    <t xml:space="preserve">Elite Learners </t>
  </si>
  <si>
    <t>Vocational/Job Readiness Workshops</t>
  </si>
  <si>
    <t xml:space="preserve">Brownsville Think Tank Matters </t>
  </si>
  <si>
    <t xml:space="preserve">Community Healing/Trauma Support </t>
  </si>
  <si>
    <t>Man Up!</t>
  </si>
  <si>
    <t>CV Hospital Services</t>
  </si>
  <si>
    <t>Ifetayo Cultural Arts Academy, Inc.</t>
  </si>
  <si>
    <t>Berean Community and Family Life Center, Inc.</t>
  </si>
  <si>
    <t xml:space="preserve">Center for Court Innovation/SOS Crown Heights </t>
  </si>
  <si>
    <t>Research Foundation of the City University of New York</t>
  </si>
  <si>
    <t>Southside United Los Sures</t>
  </si>
  <si>
    <t>SouthsideUnited-Los Sures</t>
  </si>
  <si>
    <t>Sheltering Arms Children and Family Services, Inc.</t>
  </si>
  <si>
    <t>Rockaway Development &amp; Revitalization Corporation (CUNY)</t>
  </si>
  <si>
    <t xml:space="preserve">Youth/Recreational Services </t>
  </si>
  <si>
    <t xml:space="preserve">Rockaway Youth Task Force </t>
  </si>
  <si>
    <t xml:space="preserve">Elmcor Youth and Adult Activities </t>
  </si>
  <si>
    <t>LIFE Camp</t>
  </si>
  <si>
    <t>Ceasefire 2020</t>
  </si>
  <si>
    <t>King of Kings</t>
  </si>
  <si>
    <t>100 Suits for 100 Men</t>
  </si>
  <si>
    <t>Father's Alive in the Hood</t>
  </si>
  <si>
    <t>It's a Process</t>
  </si>
  <si>
    <t>Human Justice Model</t>
  </si>
  <si>
    <t>Floating Hospital, Inc., The</t>
  </si>
  <si>
    <t>Cure Violence - Hospital Services</t>
  </si>
  <si>
    <t>The Central Family Life Center</t>
  </si>
  <si>
    <t>New York Center for Interpersonal Development, Inc.</t>
  </si>
  <si>
    <t>Domestic Violence Coordinators at Cure Violence Sites</t>
  </si>
  <si>
    <t>New York Peace Institite</t>
  </si>
  <si>
    <t>AGVEP Transfer from DYCD</t>
  </si>
  <si>
    <t>DOHMH Citywide</t>
  </si>
  <si>
    <t>Transfer from DOHMH</t>
  </si>
  <si>
    <t>MOCJ SDE Amendment</t>
  </si>
  <si>
    <t xml:space="preserve">SDE Amendment - MOCJ Repurposing </t>
  </si>
  <si>
    <t>YMI - Employment Pathways</t>
  </si>
  <si>
    <t>MOCJ Committee and Compliance Team</t>
  </si>
  <si>
    <t>Ceasefire 2020 - MOCJ Repurposing</t>
  </si>
  <si>
    <t>CMS Contingency</t>
  </si>
  <si>
    <t>Transfer to DOHMH for Campaign Ad-Vibes</t>
  </si>
  <si>
    <t>Anti Gun Violence Employment Program (AGVEP)</t>
  </si>
  <si>
    <t>MOCJTransfer to H+H Guns Down Lives Up (MOU)</t>
  </si>
  <si>
    <t>DOE Professional Development OTPS</t>
  </si>
  <si>
    <t>DOHMH Staff and Training</t>
  </si>
  <si>
    <t>Data and Evaluation</t>
  </si>
  <si>
    <t>Hospital Response Training</t>
  </si>
  <si>
    <t>DOHMH Program Staff</t>
  </si>
  <si>
    <t>Center for NuLeadership on Urban Solutions, The</t>
  </si>
  <si>
    <t>Anti-Gun Violence Advocacy &amp; Policy in Schools</t>
  </si>
  <si>
    <t>New Yorkers Against Gun Violence Education Fund, Inc.</t>
  </si>
  <si>
    <t>Jails to Jobs</t>
  </si>
  <si>
    <t>Various</t>
  </si>
  <si>
    <t>Anti Gun Violence Employment Program</t>
  </si>
  <si>
    <t>AGVEP Academy</t>
  </si>
  <si>
    <t>Legal Support for ONS Catchment</t>
  </si>
  <si>
    <t>Safe in the City Program</t>
  </si>
  <si>
    <t>Gun Violence Advocacy in Schools</t>
  </si>
  <si>
    <t>Neighborhood Stat Pilot</t>
  </si>
  <si>
    <t>Various/TBD</t>
  </si>
  <si>
    <t>Community Leadership Training</t>
  </si>
  <si>
    <t>ONS Innovative Fund</t>
  </si>
  <si>
    <t>Atlas/United Way</t>
  </si>
  <si>
    <t>IC for BTTM + Elite</t>
  </si>
  <si>
    <t>CCI</t>
  </si>
  <si>
    <t>ACS Childrens Center</t>
  </si>
  <si>
    <t>Gangstas Making Astronomical Community Changes</t>
  </si>
  <si>
    <t>L.I.F.E Camps</t>
  </si>
  <si>
    <t>75A</t>
  </si>
  <si>
    <t>75B</t>
  </si>
  <si>
    <t>CCI - BTTM</t>
  </si>
  <si>
    <t>CCI - ELITE LEARNERS</t>
  </si>
  <si>
    <t>King of Kings - 100 Suits</t>
  </si>
  <si>
    <t>IC for 100 Suits</t>
  </si>
  <si>
    <t xml:space="preserve">King of Kings </t>
  </si>
  <si>
    <t>Stand Up to Violence (Jacobi Hospital)</t>
  </si>
  <si>
    <t>FY22 New Site - Expansion (Woodside and Astoria Houses)</t>
  </si>
  <si>
    <t>FY22 New Site - Expansion</t>
  </si>
  <si>
    <t>Multple</t>
  </si>
  <si>
    <t xml:space="preserve">United Way </t>
  </si>
  <si>
    <t>MAP Swag</t>
  </si>
  <si>
    <t>MAP Swag - Micropurchase</t>
  </si>
  <si>
    <t>ONS Community Activation</t>
  </si>
  <si>
    <t>Survivors Advocacy</t>
  </si>
  <si>
    <t xml:space="preserve">Astoria and Woodside Expansion </t>
  </si>
  <si>
    <t>Protest Mitigation Support</t>
  </si>
  <si>
    <t>CMS Expansion - CM Ayala</t>
  </si>
  <si>
    <t xml:space="preserve"> CMS Expansion</t>
  </si>
  <si>
    <t xml:space="preserve">40th Precinct POA </t>
  </si>
  <si>
    <t>KAVI</t>
  </si>
  <si>
    <t xml:space="preserve">Southside United Los Sures </t>
  </si>
  <si>
    <t>46, 47, 52</t>
  </si>
  <si>
    <t>Good Shepherd Services - BRAG</t>
  </si>
  <si>
    <t>St. Barnabas</t>
  </si>
  <si>
    <t xml:space="preserve">GDLU/Lincoln Hospital </t>
  </si>
  <si>
    <t xml:space="preserve">Brookdale Hospital </t>
  </si>
  <si>
    <t xml:space="preserve">Jamaica Hospital </t>
  </si>
  <si>
    <t>69, 75, 81</t>
  </si>
  <si>
    <t xml:space="preserve">Man Up </t>
  </si>
  <si>
    <t>103, 105</t>
  </si>
  <si>
    <t xml:space="preserve">KOK Foundation </t>
  </si>
  <si>
    <t xml:space="preserve">Central Family Life Center </t>
  </si>
  <si>
    <t>40, 42</t>
  </si>
  <si>
    <t>CCI (SOS BX)</t>
  </si>
  <si>
    <t>Citywide Hospital Support</t>
  </si>
  <si>
    <t>Total differs from total CMS funding chart sent by OMB. I don’t think they counted the baselined funding</t>
  </si>
  <si>
    <t>OMB</t>
  </si>
  <si>
    <t>FY</t>
  </si>
  <si>
    <t>deflator</t>
  </si>
  <si>
    <t>*CPI-U (annual numbers, series id CUUR0000SA0)</t>
  </si>
  <si>
    <t>CMS budget</t>
  </si>
  <si>
    <t>2023$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</si>
</sst>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&quot;$&quot;#,##0.00"/>
    <numFmt numFmtId="169" formatCode="0.0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i/>
      <sz val="11"/>
      <color theme="1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sz val="11"/>
      <color theme="0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0"/>
      <name val="Calibri Light"/>
      <family val="1"/>
      <scheme val="maj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497D"/>
      <name val="Cambria"/>
      <family val="1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i/>
      <sz val="9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95959"/>
        <bgColor rgb="FF59595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rgb="FFFFFF00"/>
      </patternFill>
    </fill>
    <fill>
      <patternFill patternType="solid">
        <fgColor rgb="FFE5DFEC"/>
        <bgColor rgb="FFE5DFEC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4" fontId="34" fillId="0" borderId="0" applyFont="0" applyFill="0" applyBorder="0" applyAlignment="0" applyProtection="0"/>
  </cellStyleXfs>
  <cellXfs count="258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/>
    </xf>
    <xf numFmtId="164" fontId="2" fillId="2" borderId="2" xfId="2" applyNumberFormat="1" applyFont="1" applyFill="1" applyBorder="1" applyAlignment="1">
      <alignment horizontal="center" vertical="top"/>
    </xf>
    <xf numFmtId="0" fontId="0" fillId="3" borderId="0" xfId="0" applyFill="1"/>
    <xf numFmtId="0" fontId="5" fillId="4" borderId="3" xfId="0" applyFont="1" applyFill="1" applyBorder="1" applyAlignment="1">
      <alignment horizontal="left" vertical="top"/>
    </xf>
    <xf numFmtId="164" fontId="5" fillId="4" borderId="3" xfId="2" applyNumberFormat="1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0" fillId="4" borderId="5" xfId="0" applyFill="1" applyBorder="1" applyAlignment="1">
      <alignment vertical="top"/>
    </xf>
    <xf numFmtId="0" fontId="0" fillId="4" borderId="0" xfId="0" applyFill="1"/>
    <xf numFmtId="164" fontId="0" fillId="4" borderId="5" xfId="0" applyNumberFormat="1" applyFill="1" applyBorder="1" applyAlignment="1">
      <alignment vertical="top"/>
    </xf>
    <xf numFmtId="0" fontId="0" fillId="0" borderId="0" xfId="0" applyAlignment="1">
      <alignment horizontal="center"/>
    </xf>
    <xf numFmtId="0" fontId="2" fillId="5" borderId="6" xfId="0" applyFont="1" applyFill="1" applyBorder="1"/>
    <xf numFmtId="0" fontId="2" fillId="5" borderId="7" xfId="0" applyFont="1" applyFill="1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10" xfId="1" applyNumberFormat="1" applyFont="1" applyFill="1" applyBorder="1"/>
    <xf numFmtId="0" fontId="0" fillId="0" borderId="11" xfId="0" applyBorder="1"/>
    <xf numFmtId="0" fontId="0" fillId="0" borderId="12" xfId="0" applyBorder="1"/>
    <xf numFmtId="165" fontId="0" fillId="0" borderId="12" xfId="1" applyNumberFormat="1" applyFont="1" applyFill="1" applyBorder="1" applyAlignment="1">
      <alignment horizontal="center"/>
    </xf>
    <xf numFmtId="165" fontId="0" fillId="0" borderId="13" xfId="1" applyNumberFormat="1" applyFont="1" applyFill="1" applyBorder="1"/>
    <xf numFmtId="165" fontId="0" fillId="0" borderId="0" xfId="1" applyNumberFormat="1" applyFont="1" applyFill="1" applyBorder="1"/>
    <xf numFmtId="165" fontId="0" fillId="0" borderId="10" xfId="1" applyNumberFormat="1" applyFont="1" applyFill="1" applyBorder="1" applyAlignment="1">
      <alignment horizontal="center"/>
    </xf>
    <xf numFmtId="165" fontId="0" fillId="0" borderId="13" xfId="1" applyNumberFormat="1" applyFont="1" applyFill="1" applyBorder="1" applyAlignment="1">
      <alignment horizontal="center"/>
    </xf>
    <xf numFmtId="0" fontId="2" fillId="0" borderId="9" xfId="0" applyFont="1" applyBorder="1"/>
    <xf numFmtId="0" fontId="2" fillId="0" borderId="0" xfId="0" applyFont="1"/>
    <xf numFmtId="165" fontId="0" fillId="6" borderId="0" xfId="1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0" fillId="0" borderId="12" xfId="1" applyNumberFormat="1" applyFont="1" applyFill="1" applyBorder="1"/>
    <xf numFmtId="0" fontId="3" fillId="0" borderId="9" xfId="0" applyFont="1" applyBorder="1"/>
    <xf numFmtId="165" fontId="0" fillId="4" borderId="12" xfId="1" applyNumberFormat="1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/>
    <xf numFmtId="0" fontId="4" fillId="5" borderId="6" xfId="0" applyFont="1" applyFill="1" applyBorder="1"/>
    <xf numFmtId="0" fontId="4" fillId="5" borderId="7" xfId="0" applyFont="1" applyFill="1" applyBorder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4" fontId="3" fillId="4" borderId="0" xfId="2" applyNumberFormat="1" applyFont="1" applyFill="1" applyBorder="1" applyAlignment="1">
      <alignment horizontal="center"/>
    </xf>
    <xf numFmtId="164" fontId="3" fillId="0" borderId="10" xfId="2" applyNumberFormat="1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0" fontId="8" fillId="0" borderId="0" xfId="0" applyFont="1"/>
    <xf numFmtId="0" fontId="5" fillId="0" borderId="0" xfId="0" applyFont="1"/>
    <xf numFmtId="164" fontId="3" fillId="0" borderId="0" xfId="2" applyNumberFormat="1" applyFont="1" applyBorder="1" applyAlignment="1">
      <alignment horizontal="center"/>
    </xf>
    <xf numFmtId="0" fontId="9" fillId="5" borderId="6" xfId="0" applyFont="1" applyFill="1" applyBorder="1"/>
    <xf numFmtId="0" fontId="9" fillId="5" borderId="7" xfId="0" applyFont="1" applyFill="1" applyBorder="1"/>
    <xf numFmtId="0" fontId="10" fillId="0" borderId="9" xfId="0" applyFont="1" applyBorder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10" xfId="0" applyFont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10" fillId="0" borderId="0" xfId="1" applyNumberFormat="1" applyFont="1" applyFill="1" applyBorder="1"/>
    <xf numFmtId="165" fontId="10" fillId="0" borderId="10" xfId="1" applyNumberFormat="1" applyFont="1" applyFill="1" applyBorder="1"/>
    <xf numFmtId="0" fontId="10" fillId="0" borderId="11" xfId="0" applyFont="1" applyBorder="1"/>
    <xf numFmtId="0" fontId="10" fillId="0" borderId="12" xfId="0" applyFont="1" applyBorder="1"/>
    <xf numFmtId="165" fontId="10" fillId="0" borderId="12" xfId="1" applyNumberFormat="1" applyFont="1" applyFill="1" applyBorder="1" applyAlignment="1">
      <alignment horizontal="center"/>
    </xf>
    <xf numFmtId="165" fontId="10" fillId="0" borderId="12" xfId="1" applyNumberFormat="1" applyFont="1" applyFill="1" applyBorder="1"/>
    <xf numFmtId="165" fontId="10" fillId="0" borderId="13" xfId="1" applyNumberFormat="1" applyFont="1" applyFill="1" applyBorder="1"/>
    <xf numFmtId="0" fontId="10" fillId="0" borderId="0" xfId="0" applyFont="1" applyAlignment="1">
      <alignment horizontal="center"/>
    </xf>
    <xf numFmtId="0" fontId="9" fillId="0" borderId="9" xfId="0" applyFont="1" applyBorder="1"/>
    <xf numFmtId="0" fontId="9" fillId="0" borderId="0" xfId="0" applyFont="1"/>
    <xf numFmtId="165" fontId="10" fillId="0" borderId="10" xfId="1" applyNumberFormat="1" applyFont="1" applyFill="1" applyBorder="1" applyAlignment="1">
      <alignment horizontal="center"/>
    </xf>
    <xf numFmtId="165" fontId="10" fillId="0" borderId="13" xfId="1" applyNumberFormat="1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65" fontId="10" fillId="0" borderId="0" xfId="1" applyNumberFormat="1" applyFont="1" applyBorder="1" applyAlignment="1">
      <alignment horizontal="center"/>
    </xf>
    <xf numFmtId="165" fontId="10" fillId="0" borderId="0" xfId="1" applyNumberFormat="1" applyFont="1" applyBorder="1"/>
    <xf numFmtId="0" fontId="14" fillId="5" borderId="6" xfId="0" applyFont="1" applyFill="1" applyBorder="1"/>
    <xf numFmtId="0" fontId="14" fillId="5" borderId="7" xfId="0" applyFont="1" applyFill="1" applyBorder="1"/>
    <xf numFmtId="0" fontId="9" fillId="5" borderId="7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164" fontId="11" fillId="0" borderId="0" xfId="2" applyNumberFormat="1" applyFont="1" applyBorder="1" applyAlignment="1">
      <alignment horizontal="center"/>
    </xf>
    <xf numFmtId="0" fontId="11" fillId="0" borderId="12" xfId="0" applyFont="1" applyBorder="1" applyAlignment="1">
      <alignment horizontal="right"/>
    </xf>
    <xf numFmtId="0" fontId="16" fillId="0" borderId="0" xfId="3" applyFont="1"/>
    <xf numFmtId="164" fontId="10" fillId="0" borderId="0" xfId="0" applyNumberFormat="1" applyFont="1" applyAlignment="1">
      <alignment horizontal="center"/>
    </xf>
    <xf numFmtId="0" fontId="17" fillId="0" borderId="0" xfId="0" applyFont="1"/>
    <xf numFmtId="0" fontId="18" fillId="0" borderId="0" xfId="0" applyFont="1"/>
    <xf numFmtId="166" fontId="0" fillId="0" borderId="0" xfId="0" applyNumberFormat="1"/>
    <xf numFmtId="0" fontId="19" fillId="7" borderId="0" xfId="0" applyFont="1" applyFill="1" applyAlignment="1">
      <alignment wrapText="1"/>
    </xf>
    <xf numFmtId="0" fontId="19" fillId="7" borderId="0" xfId="0" applyFont="1" applyFill="1"/>
    <xf numFmtId="166" fontId="19" fillId="7" borderId="0" xfId="0" applyNumberFormat="1" applyFont="1" applyFill="1" applyAlignment="1">
      <alignment horizontal="center" wrapText="1"/>
    </xf>
    <xf numFmtId="0" fontId="17" fillId="8" borderId="0" xfId="0" applyFont="1" applyFill="1" applyAlignment="1">
      <alignment horizontal="right"/>
    </xf>
    <xf numFmtId="166" fontId="17" fillId="8" borderId="0" xfId="0" applyNumberFormat="1" applyFont="1" applyFill="1" applyAlignment="1">
      <alignment horizontal="right"/>
    </xf>
    <xf numFmtId="0" fontId="20" fillId="0" borderId="0" xfId="0" applyFont="1" applyAlignment="1">
      <alignment horizontal="right"/>
    </xf>
    <xf numFmtId="0" fontId="1" fillId="0" borderId="0" xfId="0" applyFont="1"/>
    <xf numFmtId="166" fontId="20" fillId="0" borderId="0" xfId="0" applyNumberFormat="1" applyFont="1"/>
    <xf numFmtId="0" fontId="20" fillId="0" borderId="0" xfId="0" applyFont="1"/>
    <xf numFmtId="0" fontId="20" fillId="9" borderId="0" xfId="0" applyFont="1" applyFill="1"/>
    <xf numFmtId="0" fontId="17" fillId="0" borderId="0" xfId="0" applyFont="1" applyAlignment="1">
      <alignment horizontal="right"/>
    </xf>
    <xf numFmtId="166" fontId="17" fillId="0" borderId="0" xfId="0" applyNumberFormat="1" applyFont="1" applyAlignment="1">
      <alignment horizontal="right"/>
    </xf>
    <xf numFmtId="0" fontId="21" fillId="0" borderId="0" xfId="0" applyFont="1"/>
    <xf numFmtId="166" fontId="17" fillId="0" borderId="0" xfId="0" applyNumberFormat="1" applyFont="1"/>
    <xf numFmtId="0" fontId="17" fillId="10" borderId="0" xfId="0" applyFont="1" applyFill="1" applyAlignment="1">
      <alignment horizontal="right"/>
    </xf>
    <xf numFmtId="166" fontId="17" fillId="10" borderId="0" xfId="0" applyNumberFormat="1" applyFont="1" applyFill="1" applyAlignment="1">
      <alignment horizontal="right"/>
    </xf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0" fontId="24" fillId="11" borderId="0" xfId="0" applyFont="1" applyFill="1"/>
    <xf numFmtId="0" fontId="25" fillId="11" borderId="0" xfId="0" applyFont="1" applyFill="1"/>
    <xf numFmtId="166" fontId="25" fillId="11" borderId="0" xfId="0" applyNumberFormat="1" applyFont="1" applyFill="1"/>
    <xf numFmtId="0" fontId="24" fillId="0" borderId="0" xfId="0" applyFont="1"/>
    <xf numFmtId="0" fontId="26" fillId="0" borderId="0" xfId="0" applyFont="1"/>
    <xf numFmtId="0" fontId="17" fillId="8" borderId="0" xfId="0" applyFont="1" applyFill="1"/>
    <xf numFmtId="166" fontId="17" fillId="8" borderId="0" xfId="0" applyNumberFormat="1" applyFont="1" applyFill="1"/>
    <xf numFmtId="0" fontId="24" fillId="12" borderId="0" xfId="0" applyFont="1" applyFill="1" applyAlignment="1">
      <alignment horizontal="right"/>
    </xf>
    <xf numFmtId="0" fontId="25" fillId="12" borderId="0" xfId="0" applyFont="1" applyFill="1" applyAlignment="1">
      <alignment horizontal="right"/>
    </xf>
    <xf numFmtId="166" fontId="25" fillId="12" borderId="0" xfId="0" applyNumberFormat="1" applyFont="1" applyFill="1" applyAlignment="1">
      <alignment horizontal="right"/>
    </xf>
    <xf numFmtId="0" fontId="24" fillId="0" borderId="0" xfId="0" applyFont="1" applyAlignment="1">
      <alignment horizontal="right"/>
    </xf>
    <xf numFmtId="0" fontId="24" fillId="8" borderId="0" xfId="0" applyFont="1" applyFill="1"/>
    <xf numFmtId="0" fontId="25" fillId="8" borderId="0" xfId="0" applyFont="1" applyFill="1" applyAlignment="1">
      <alignment horizontal="right"/>
    </xf>
    <xf numFmtId="0" fontId="27" fillId="8" borderId="0" xfId="0" applyFont="1" applyFill="1"/>
    <xf numFmtId="166" fontId="25" fillId="8" borderId="0" xfId="0" applyNumberFormat="1" applyFont="1" applyFill="1"/>
    <xf numFmtId="0" fontId="3" fillId="0" borderId="0" xfId="0" applyFont="1"/>
    <xf numFmtId="0" fontId="28" fillId="0" borderId="0" xfId="0" applyFont="1"/>
    <xf numFmtId="0" fontId="29" fillId="12" borderId="0" xfId="0" applyFont="1" applyFill="1"/>
    <xf numFmtId="49" fontId="29" fillId="12" borderId="0" xfId="0" applyNumberFormat="1" applyFont="1" applyFill="1" applyAlignment="1">
      <alignment horizontal="right"/>
    </xf>
    <xf numFmtId="0" fontId="29" fillId="12" borderId="0" xfId="0" applyFont="1" applyFill="1" applyAlignment="1">
      <alignment horizontal="left"/>
    </xf>
    <xf numFmtId="164" fontId="29" fillId="12" borderId="0" xfId="2" applyNumberFormat="1" applyFont="1" applyFill="1"/>
    <xf numFmtId="0" fontId="29" fillId="0" borderId="0" xfId="0" applyFont="1"/>
    <xf numFmtId="0" fontId="30" fillId="0" borderId="0" xfId="0" applyFont="1"/>
    <xf numFmtId="49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left"/>
    </xf>
    <xf numFmtId="164" fontId="30" fillId="0" borderId="0" xfId="2" applyNumberFormat="1" applyFont="1"/>
    <xf numFmtId="0" fontId="30" fillId="0" borderId="0" xfId="0" applyFont="1" applyAlignment="1">
      <alignment horizontal="right"/>
    </xf>
    <xf numFmtId="49" fontId="29" fillId="0" borderId="0" xfId="0" applyNumberFormat="1" applyFont="1" applyAlignment="1">
      <alignment horizontal="right"/>
    </xf>
    <xf numFmtId="0" fontId="29" fillId="0" borderId="0" xfId="0" applyFont="1" applyAlignment="1">
      <alignment horizontal="left"/>
    </xf>
    <xf numFmtId="165" fontId="3" fillId="0" borderId="0" xfId="1" applyNumberFormat="1" applyFont="1" applyFill="1" applyBorder="1" applyAlignment="1">
      <alignment horizontal="center"/>
    </xf>
    <xf numFmtId="5" fontId="3" fillId="0" borderId="10" xfId="1" applyNumberFormat="1" applyFont="1" applyFill="1" applyBorder="1"/>
    <xf numFmtId="0" fontId="31" fillId="0" borderId="0" xfId="0" applyFont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32" fillId="5" borderId="7" xfId="0" applyFont="1" applyFill="1" applyBorder="1"/>
    <xf numFmtId="0" fontId="0" fillId="0" borderId="12" xfId="0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3" fillId="0" borderId="10" xfId="1" applyNumberFormat="1" applyFont="1" applyFill="1" applyBorder="1"/>
    <xf numFmtId="0" fontId="0" fillId="0" borderId="15" xfId="0" applyBorder="1" applyAlignment="1">
      <alignment horizontal="left"/>
    </xf>
    <xf numFmtId="0" fontId="0" fillId="0" borderId="15" xfId="0" applyBorder="1"/>
    <xf numFmtId="0" fontId="0" fillId="13" borderId="0" xfId="0" applyFill="1" applyAlignment="1">
      <alignment horizontal="left"/>
    </xf>
    <xf numFmtId="0" fontId="3" fillId="13" borderId="0" xfId="0" applyFont="1" applyFill="1" applyAlignment="1">
      <alignment horizontal="right"/>
    </xf>
    <xf numFmtId="41" fontId="0" fillId="13" borderId="0" xfId="4" applyFont="1" applyFill="1" applyBorder="1" applyAlignment="1">
      <alignment horizontal="center"/>
    </xf>
    <xf numFmtId="0" fontId="0" fillId="13" borderId="0" xfId="0" applyFill="1"/>
    <xf numFmtId="0" fontId="0" fillId="0" borderId="0" xfId="0" applyAlignment="1">
      <alignment horizontal="left"/>
    </xf>
    <xf numFmtId="41" fontId="0" fillId="0" borderId="0" xfId="4" applyFont="1" applyFill="1" applyBorder="1" applyAlignment="1">
      <alignment horizontal="center"/>
    </xf>
    <xf numFmtId="41" fontId="0" fillId="0" borderId="0" xfId="4" applyFont="1" applyBorder="1"/>
    <xf numFmtId="41" fontId="0" fillId="0" borderId="15" xfId="4" applyFont="1" applyBorder="1"/>
    <xf numFmtId="41" fontId="0" fillId="0" borderId="15" xfId="4" applyFont="1" applyFill="1" applyBorder="1" applyAlignment="1">
      <alignment horizontal="center"/>
    </xf>
    <xf numFmtId="0" fontId="0" fillId="14" borderId="0" xfId="0" applyFill="1" applyAlignment="1">
      <alignment horizontal="left"/>
    </xf>
    <xf numFmtId="0" fontId="0" fillId="14" borderId="15" xfId="0" applyFill="1" applyBorder="1" applyAlignment="1">
      <alignment horizontal="left"/>
    </xf>
    <xf numFmtId="0" fontId="0" fillId="14" borderId="16" xfId="0" applyFill="1" applyBorder="1"/>
    <xf numFmtId="0" fontId="3" fillId="14" borderId="17" xfId="0" applyFont="1" applyFill="1" applyBorder="1"/>
    <xf numFmtId="41" fontId="0" fillId="14" borderId="0" xfId="4" applyFont="1" applyFill="1" applyBorder="1" applyAlignment="1">
      <alignment horizontal="center"/>
    </xf>
    <xf numFmtId="41" fontId="0" fillId="14" borderId="15" xfId="4" applyFont="1" applyFill="1" applyBorder="1" applyAlignment="1">
      <alignment horizontal="center"/>
    </xf>
    <xf numFmtId="0" fontId="0" fillId="13" borderId="18" xfId="0" applyFill="1" applyBorder="1" applyAlignment="1">
      <alignment horizontal="left"/>
    </xf>
    <xf numFmtId="0" fontId="3" fillId="13" borderId="18" xfId="0" applyFont="1" applyFill="1" applyBorder="1" applyAlignment="1">
      <alignment horizontal="right"/>
    </xf>
    <xf numFmtId="41" fontId="0" fillId="13" borderId="18" xfId="4" applyFont="1" applyFill="1" applyBorder="1" applyAlignment="1">
      <alignment horizontal="center"/>
    </xf>
    <xf numFmtId="41" fontId="0" fillId="0" borderId="0" xfId="4" applyFont="1"/>
    <xf numFmtId="41" fontId="0" fillId="13" borderId="0" xfId="4" applyFont="1" applyFill="1" applyBorder="1"/>
    <xf numFmtId="41" fontId="0" fillId="13" borderId="18" xfId="4" applyFont="1" applyFill="1" applyBorder="1"/>
    <xf numFmtId="41" fontId="0" fillId="0" borderId="0" xfId="4" applyFont="1" applyFill="1" applyBorder="1"/>
    <xf numFmtId="41" fontId="0" fillId="0" borderId="0" xfId="0" applyNumberFormat="1"/>
    <xf numFmtId="0" fontId="3" fillId="13" borderId="0" xfId="0" applyFont="1" applyFill="1" applyAlignment="1">
      <alignment horizontal="left"/>
    </xf>
    <xf numFmtId="41" fontId="3" fillId="13" borderId="0" xfId="4" applyFont="1" applyFill="1" applyBorder="1" applyAlignment="1">
      <alignment horizontal="center"/>
    </xf>
    <xf numFmtId="41" fontId="3" fillId="13" borderId="18" xfId="4" applyFont="1" applyFill="1" applyBorder="1"/>
    <xf numFmtId="41" fontId="3" fillId="13" borderId="0" xfId="4" applyFont="1" applyFill="1" applyBorder="1"/>
    <xf numFmtId="41" fontId="33" fillId="0" borderId="0" xfId="4" applyFont="1" applyFill="1" applyAlignment="1">
      <alignment horizontal="center"/>
    </xf>
    <xf numFmtId="0" fontId="0" fillId="14" borderId="15" xfId="0" applyFill="1" applyBorder="1"/>
    <xf numFmtId="41" fontId="0" fillId="14" borderId="19" xfId="0" applyNumberFormat="1" applyFill="1" applyBorder="1"/>
    <xf numFmtId="0" fontId="0" fillId="0" borderId="20" xfId="0" applyBorder="1"/>
    <xf numFmtId="41" fontId="0" fillId="14" borderId="15" xfId="4" applyFont="1" applyFill="1" applyBorder="1"/>
    <xf numFmtId="0" fontId="0" fillId="0" borderId="21" xfId="0" applyBorder="1"/>
    <xf numFmtId="41" fontId="0" fillId="0" borderId="0" xfId="4" applyFont="1" applyFill="1"/>
    <xf numFmtId="0" fontId="0" fillId="0" borderId="17" xfId="0" applyBorder="1"/>
    <xf numFmtId="41" fontId="0" fillId="0" borderId="15" xfId="4" applyFont="1" applyFill="1" applyBorder="1"/>
    <xf numFmtId="0" fontId="0" fillId="0" borderId="22" xfId="0" applyBorder="1" applyAlignment="1">
      <alignment horizontal="left"/>
    </xf>
    <xf numFmtId="0" fontId="0" fillId="0" borderId="22" xfId="0" applyBorder="1"/>
    <xf numFmtId="41" fontId="0" fillId="0" borderId="22" xfId="4" applyFont="1" applyBorder="1"/>
    <xf numFmtId="41" fontId="0" fillId="0" borderId="0" xfId="4" applyFont="1" applyBorder="1" applyAlignment="1"/>
    <xf numFmtId="41" fontId="0" fillId="0" borderId="0" xfId="4" applyFont="1" applyFill="1" applyBorder="1" applyAlignment="1"/>
    <xf numFmtId="41" fontId="0" fillId="0" borderId="15" xfId="4" applyFont="1" applyFill="1" applyBorder="1" applyAlignment="1"/>
    <xf numFmtId="41" fontId="3" fillId="13" borderId="0" xfId="4" applyFont="1" applyFill="1" applyBorder="1" applyAlignment="1"/>
    <xf numFmtId="0" fontId="3" fillId="13" borderId="23" xfId="0" applyFont="1" applyFill="1" applyBorder="1" applyAlignment="1">
      <alignment horizontal="left"/>
    </xf>
    <xf numFmtId="0" fontId="3" fillId="13" borderId="23" xfId="0" applyFont="1" applyFill="1" applyBorder="1" applyAlignment="1">
      <alignment horizontal="right"/>
    </xf>
    <xf numFmtId="41" fontId="3" fillId="13" borderId="23" xfId="4" applyFont="1" applyFill="1" applyBorder="1" applyAlignment="1">
      <alignment horizontal="center"/>
    </xf>
    <xf numFmtId="41" fontId="3" fillId="13" borderId="23" xfId="4" applyFont="1" applyFill="1" applyBorder="1"/>
    <xf numFmtId="0" fontId="3" fillId="14" borderId="21" xfId="0" applyFont="1" applyFill="1" applyBorder="1"/>
    <xf numFmtId="0" fontId="3" fillId="13" borderId="12" xfId="0" applyFont="1" applyFill="1" applyBorder="1" applyAlignment="1">
      <alignment horizontal="left"/>
    </xf>
    <xf numFmtId="0" fontId="3" fillId="13" borderId="0" xfId="0" applyFont="1" applyFill="1" applyAlignment="1">
      <alignment horizontal="center"/>
    </xf>
    <xf numFmtId="0" fontId="3" fillId="13" borderId="0" xfId="0" applyFont="1" applyFill="1"/>
    <xf numFmtId="0" fontId="0" fillId="15" borderId="0" xfId="0" applyFill="1"/>
    <xf numFmtId="3" fontId="0" fillId="0" borderId="0" xfId="0" applyNumberFormat="1"/>
    <xf numFmtId="37" fontId="0" fillId="0" borderId="0" xfId="4" applyNumberFormat="1" applyFont="1" applyFill="1" applyBorder="1"/>
    <xf numFmtId="0" fontId="0" fillId="5" borderId="0" xfId="0" applyFill="1"/>
    <xf numFmtId="0" fontId="2" fillId="5" borderId="0" xfId="0" applyFont="1" applyFill="1"/>
    <xf numFmtId="44" fontId="0" fillId="0" borderId="0" xfId="0" applyNumberFormat="1"/>
    <xf numFmtId="0" fontId="35" fillId="15" borderId="24" xfId="0" applyFont="1" applyFill="1" applyBorder="1" applyAlignment="1">
      <alignment horizontal="center"/>
    </xf>
    <xf numFmtId="0" fontId="35" fillId="15" borderId="24" xfId="0" applyFont="1" applyFill="1" applyBorder="1" applyAlignment="1">
      <alignment horizontal="center" wrapText="1"/>
    </xf>
    <xf numFmtId="164" fontId="35" fillId="15" borderId="24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6" fillId="0" borderId="24" xfId="0" applyFont="1" applyBorder="1" applyAlignment="1">
      <alignment horizontal="left"/>
    </xf>
    <xf numFmtId="0" fontId="36" fillId="0" borderId="24" xfId="0" applyFont="1" applyBorder="1" applyAlignment="1">
      <alignment horizontal="left" wrapText="1"/>
    </xf>
    <xf numFmtId="5" fontId="36" fillId="0" borderId="24" xfId="2" applyNumberFormat="1" applyFont="1" applyFill="1" applyBorder="1" applyAlignment="1">
      <alignment horizontal="right"/>
    </xf>
    <xf numFmtId="44" fontId="0" fillId="0" borderId="0" xfId="0" applyNumberFormat="1" applyAlignment="1">
      <alignment horizontal="left"/>
    </xf>
    <xf numFmtId="0" fontId="37" fillId="0" borderId="24" xfId="0" applyFont="1" applyBorder="1" applyAlignment="1">
      <alignment horizontal="left" vertical="center" wrapText="1"/>
    </xf>
    <xf numFmtId="0" fontId="36" fillId="0" borderId="24" xfId="0" applyFont="1" applyBorder="1"/>
    <xf numFmtId="0" fontId="36" fillId="0" borderId="24" xfId="0" applyFont="1" applyBorder="1" applyAlignment="1">
      <alignment wrapText="1"/>
    </xf>
    <xf numFmtId="0" fontId="37" fillId="0" borderId="24" xfId="0" applyFont="1" applyBorder="1" applyAlignment="1">
      <alignment horizontal="left" vertical="top" wrapText="1"/>
    </xf>
    <xf numFmtId="0" fontId="36" fillId="0" borderId="25" xfId="0" applyFont="1" applyBorder="1"/>
    <xf numFmtId="0" fontId="36" fillId="0" borderId="25" xfId="0" applyFont="1" applyBorder="1" applyAlignment="1">
      <alignment wrapText="1"/>
    </xf>
    <xf numFmtId="0" fontId="36" fillId="0" borderId="26" xfId="0" applyFont="1" applyBorder="1" applyAlignment="1">
      <alignment wrapText="1"/>
    </xf>
    <xf numFmtId="0" fontId="0" fillId="0" borderId="0" xfId="0" applyAlignment="1">
      <alignment horizontal="left" wrapText="1"/>
    </xf>
    <xf numFmtId="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38" fillId="0" borderId="24" xfId="0" applyFont="1" applyBorder="1" applyAlignment="1">
      <alignment horizontal="center"/>
    </xf>
    <xf numFmtId="166" fontId="38" fillId="0" borderId="24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10" fillId="6" borderId="0" xfId="0" applyFont="1" applyFill="1" applyAlignment="1">
      <alignment wrapText="1"/>
    </xf>
    <xf numFmtId="164" fontId="29" fillId="6" borderId="0" xfId="2" applyNumberFormat="1" applyFont="1" applyFill="1"/>
    <xf numFmtId="164" fontId="11" fillId="6" borderId="10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4" fillId="0" borderId="0" xfId="2" applyFont="1"/>
    <xf numFmtId="167" fontId="26" fillId="0" borderId="0" xfId="0" applyNumberFormat="1" applyFont="1"/>
    <xf numFmtId="164" fontId="41" fillId="6" borderId="0" xfId="2" applyNumberFormat="1" applyFont="1" applyFill="1"/>
    <xf numFmtId="166" fontId="41" fillId="6" borderId="0" xfId="0" applyNumberFormat="1" applyFont="1" applyFill="1"/>
    <xf numFmtId="0" fontId="26" fillId="6" borderId="0" xfId="0" applyFont="1" applyFill="1"/>
    <xf numFmtId="6" fontId="0" fillId="0" borderId="0" xfId="0" applyNumberFormat="1"/>
    <xf numFmtId="164" fontId="0" fillId="0" borderId="0" xfId="0" applyNumberFormat="1"/>
    <xf numFmtId="0" fontId="13" fillId="0" borderId="14" xfId="0" applyFont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166" fontId="11" fillId="0" borderId="12" xfId="2" applyNumberFormat="1" applyFont="1" applyBorder="1" applyAlignment="1">
      <alignment horizontal="center"/>
    </xf>
    <xf numFmtId="166" fontId="11" fillId="0" borderId="13" xfId="2" applyNumberFormat="1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66" fontId="3" fillId="0" borderId="12" xfId="2" applyNumberFormat="1" applyFont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0" xfId="5" applyNumberFormat="1" applyFont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169" fontId="0" fillId="0" borderId="0" xfId="0" applyNumberFormat="1"/>
  </cellXfs>
  <cellStyles count="6">
    <cellStyle name="Comma" xfId="1" builtinId="3"/>
    <cellStyle name="Comma [0]" xfId="4" builtinId="6"/>
    <cellStyle name="Currency" xfId="2" builtinId="4"/>
    <cellStyle name="Currency 2 2" xfId="5" xr:uid="{00000000-0005-0000-0000-000003000000}"/>
    <cellStyle name="Hyperlink" xfId="3" builtinId="8"/>
    <cellStyle name="Normal" xfId="0" builtinId="0"/>
  </cellStyles>
  <dxfs count="25"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color auto="1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&quot;$&quot;* #,##0_);_(&quot;$&quot;* \(#,##0\);_(&quot;$&quot;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_(&quot;$&quot;* #,##0_);_(&quot;$&quot;* \(#,##0\);_(&quot;$&quot;* &quot;-&quot;??_);_(@_)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&quot;$&quot;* #,##0_);_(&quot;$&quot;* \(#,##0\);_(&quot;$&quot;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color auto="1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color auto="1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solid"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</xdr:row>
      <xdr:rowOff>101600</xdr:rowOff>
    </xdr:from>
    <xdr:to>
      <xdr:col>4</xdr:col>
      <xdr:colOff>38100</xdr:colOff>
      <xdr:row>19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5E815-6C8A-6D88-C568-3B20BF406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600"/>
          <a:ext cx="2730500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4:F197" totalsRowShown="0" headerRowBorderDxfId="24" tableBorderDxfId="23">
  <autoFilter ref="A4:F197" xr:uid="{00000000-0009-0000-0100-000002000000}"/>
  <tableColumns count="6">
    <tableColumn id="1" xr3:uid="{00000000-0010-0000-0000-000001000000}" name="Agency " dataDxfId="22"/>
    <tableColumn id="2" xr3:uid="{00000000-0010-0000-0000-000002000000}" name="Precinct "/>
    <tableColumn id="3" xr3:uid="{00000000-0010-0000-0000-000003000000}" name="Program "/>
    <tableColumn id="4" xr3:uid="{00000000-0010-0000-0000-000004000000}" name="Provider "/>
    <tableColumn id="5" xr3:uid="{00000000-0010-0000-0000-000005000000}" name="Council " dataDxfId="21" dataCellStyle="Comma [0]"/>
    <tableColumn id="6" xr3:uid="{00000000-0010-0000-0000-000006000000}" name="Admi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271" totalsRowCount="1" headerRowDxfId="20" headerRowBorderDxfId="19" tableBorderDxfId="18">
  <autoFilter ref="A1:I270" xr:uid="{00000000-0009-0000-0100-000001000000}"/>
  <sortState xmlns:xlrd2="http://schemas.microsoft.com/office/spreadsheetml/2017/richdata2" ref="A2:I270">
    <sortCondition ref="I1:I270"/>
  </sortState>
  <tableColumns count="9">
    <tableColumn id="1" xr3:uid="{00000000-0010-0000-0100-000001000000}" name="Borough" dataDxfId="17" totalsRowDxfId="16"/>
    <tableColumn id="2" xr3:uid="{00000000-0010-0000-0100-000002000000}" name="Precinct" dataDxfId="15" totalsRowDxfId="14"/>
    <tableColumn id="3" xr3:uid="{00000000-0010-0000-0100-000003000000}" name="Funding Source" dataDxfId="13" totalsRowDxfId="12"/>
    <tableColumn id="4" xr3:uid="{00000000-0010-0000-0100-000004000000}" name="Service" dataDxfId="11" totalsRowDxfId="10"/>
    <tableColumn id="7" xr3:uid="{00000000-0010-0000-0100-000007000000}" name="Catchment Area/Site" dataDxfId="9" totalsRowDxfId="8"/>
    <tableColumn id="8" xr3:uid="{00000000-0010-0000-0100-000008000000}" name="DBN (Schools only)" dataDxfId="7" totalsRowDxfId="6"/>
    <tableColumn id="9" xr3:uid="{00000000-0010-0000-0100-000009000000}" name="Award Value" totalsRowFunction="sum" dataDxfId="5" totalsRowDxfId="4" dataCellStyle="Currency"/>
    <tableColumn id="10" xr3:uid="{00000000-0010-0000-0100-00000A000000}" name="Expansion?" dataDxfId="3" totalsRowDxfId="2" dataCellStyle="Currency"/>
    <tableColumn id="11" xr3:uid="{00000000-0010-0000-0100-00000B000000}" name="Organization Nam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24"/>
  <sheetViews>
    <sheetView topLeftCell="C92" zoomScaleNormal="100" workbookViewId="0">
      <selection activeCell="O3" sqref="O3"/>
    </sheetView>
  </sheetViews>
  <sheetFormatPr baseColWidth="10" defaultColWidth="9.1640625" defaultRowHeight="14" x14ac:dyDescent="0.2"/>
  <cols>
    <col min="1" max="1" width="11.33203125" style="125" bestFit="1" customWidth="1"/>
    <col min="2" max="2" width="7.5" style="125" bestFit="1" customWidth="1"/>
    <col min="3" max="3" width="29.1640625" style="125" bestFit="1" customWidth="1"/>
    <col min="4" max="4" width="10.83203125" style="125" bestFit="1" customWidth="1"/>
    <col min="5" max="5" width="9.83203125" style="125" bestFit="1" customWidth="1"/>
    <col min="6" max="6" width="41.5" style="125" bestFit="1" customWidth="1"/>
    <col min="7" max="7" width="11.33203125" style="126" customWidth="1"/>
    <col min="8" max="8" width="7.33203125" style="127" bestFit="1" customWidth="1"/>
    <col min="9" max="9" width="27.1640625" style="125" bestFit="1" customWidth="1"/>
    <col min="10" max="10" width="32.33203125" style="125" bestFit="1" customWidth="1"/>
    <col min="11" max="12" width="11" style="128" customWidth="1"/>
    <col min="13" max="13" width="11.5" style="128" customWidth="1"/>
    <col min="14" max="14" width="11.1640625" style="128" customWidth="1"/>
    <col min="15" max="15" width="12.83203125" style="128" customWidth="1"/>
    <col min="16" max="16384" width="9.1640625" style="125"/>
  </cols>
  <sheetData>
    <row r="3" spans="1:15" s="124" customFormat="1" x14ac:dyDescent="0.2">
      <c r="A3" s="120" t="s">
        <v>0</v>
      </c>
      <c r="B3" s="120" t="s">
        <v>1</v>
      </c>
      <c r="C3" s="120" t="s">
        <v>1044</v>
      </c>
      <c r="D3" s="120" t="s">
        <v>1045</v>
      </c>
      <c r="E3" s="120" t="s">
        <v>1046</v>
      </c>
      <c r="F3" s="120" t="s">
        <v>1047</v>
      </c>
      <c r="G3" s="121" t="s">
        <v>1048</v>
      </c>
      <c r="H3" s="122" t="s">
        <v>1049</v>
      </c>
      <c r="I3" s="120" t="s">
        <v>3</v>
      </c>
      <c r="J3" s="120" t="s">
        <v>1050</v>
      </c>
      <c r="K3" s="123" t="s">
        <v>1051</v>
      </c>
      <c r="L3" s="123" t="s">
        <v>1052</v>
      </c>
      <c r="M3" s="123" t="s">
        <v>1053</v>
      </c>
      <c r="N3" s="123" t="s">
        <v>1054</v>
      </c>
      <c r="O3" s="123" t="s">
        <v>1055</v>
      </c>
    </row>
    <row r="4" spans="1:15" x14ac:dyDescent="0.2">
      <c r="A4" s="125" t="s">
        <v>113</v>
      </c>
      <c r="B4" s="125">
        <v>23</v>
      </c>
      <c r="C4" s="125" t="s">
        <v>644</v>
      </c>
      <c r="D4" s="125" t="s">
        <v>1056</v>
      </c>
      <c r="E4" s="125">
        <v>8</v>
      </c>
      <c r="F4" s="125" t="s">
        <v>1057</v>
      </c>
      <c r="G4" s="126">
        <v>135562301</v>
      </c>
      <c r="H4" s="127" t="s">
        <v>90</v>
      </c>
      <c r="I4" s="125" t="s">
        <v>403</v>
      </c>
      <c r="K4" s="128">
        <v>0</v>
      </c>
      <c r="L4" s="128">
        <v>0</v>
      </c>
      <c r="M4" s="128">
        <v>500000</v>
      </c>
      <c r="N4" s="128">
        <v>0</v>
      </c>
      <c r="O4" s="128">
        <v>0</v>
      </c>
    </row>
    <row r="5" spans="1:15" x14ac:dyDescent="0.2">
      <c r="A5" s="125" t="s">
        <v>113</v>
      </c>
      <c r="B5" s="125">
        <v>23</v>
      </c>
      <c r="C5" s="125" t="s">
        <v>644</v>
      </c>
      <c r="D5" s="125" t="s">
        <v>1056</v>
      </c>
      <c r="E5" s="125">
        <v>8</v>
      </c>
      <c r="F5" s="125" t="s">
        <v>406</v>
      </c>
      <c r="G5" s="126" t="s">
        <v>1058</v>
      </c>
      <c r="H5" s="127" t="s">
        <v>651</v>
      </c>
      <c r="I5" s="125" t="s">
        <v>407</v>
      </c>
      <c r="K5" s="128">
        <v>0</v>
      </c>
      <c r="L5" s="128">
        <v>0</v>
      </c>
      <c r="M5" s="128">
        <v>0</v>
      </c>
      <c r="N5" s="128">
        <v>129400</v>
      </c>
      <c r="O5" s="128">
        <v>0</v>
      </c>
    </row>
    <row r="6" spans="1:15" x14ac:dyDescent="0.2">
      <c r="A6" s="125" t="s">
        <v>113</v>
      </c>
      <c r="B6" s="125">
        <v>23</v>
      </c>
      <c r="C6" s="125" t="s">
        <v>644</v>
      </c>
      <c r="D6" s="125" t="s">
        <v>1056</v>
      </c>
      <c r="E6" s="125">
        <v>8</v>
      </c>
      <c r="F6" s="125" t="s">
        <v>1057</v>
      </c>
      <c r="G6" s="126">
        <v>135562301</v>
      </c>
      <c r="H6" s="127" t="s">
        <v>653</v>
      </c>
      <c r="I6" s="125" t="s">
        <v>1059</v>
      </c>
      <c r="J6" s="125" t="s">
        <v>655</v>
      </c>
      <c r="K6" s="128">
        <v>0</v>
      </c>
      <c r="L6" s="128">
        <v>0</v>
      </c>
      <c r="M6" s="128">
        <v>0</v>
      </c>
      <c r="N6" s="128">
        <v>40000</v>
      </c>
      <c r="O6" s="128">
        <v>0</v>
      </c>
    </row>
    <row r="7" spans="1:15" x14ac:dyDescent="0.2">
      <c r="A7" s="125" t="s">
        <v>113</v>
      </c>
      <c r="B7" s="125">
        <v>23</v>
      </c>
      <c r="C7" s="125" t="s">
        <v>644</v>
      </c>
      <c r="D7" s="125" t="s">
        <v>1056</v>
      </c>
      <c r="E7" s="125">
        <v>8</v>
      </c>
      <c r="F7" s="125" t="s">
        <v>1057</v>
      </c>
      <c r="G7" s="126">
        <v>135562301</v>
      </c>
      <c r="H7" s="127" t="s">
        <v>653</v>
      </c>
      <c r="I7" s="125" t="s">
        <v>1059</v>
      </c>
      <c r="J7" s="125" t="s">
        <v>1060</v>
      </c>
      <c r="K7" s="128">
        <v>0</v>
      </c>
      <c r="L7" s="128">
        <v>0</v>
      </c>
      <c r="M7" s="128">
        <v>0</v>
      </c>
      <c r="N7" s="128">
        <v>40000</v>
      </c>
      <c r="O7" s="128">
        <v>0</v>
      </c>
    </row>
    <row r="8" spans="1:15" x14ac:dyDescent="0.2">
      <c r="A8" s="125" t="s">
        <v>113</v>
      </c>
      <c r="B8" s="125">
        <v>23</v>
      </c>
      <c r="C8" s="125" t="s">
        <v>644</v>
      </c>
      <c r="D8" s="125" t="s">
        <v>1056</v>
      </c>
      <c r="E8" s="125">
        <v>8</v>
      </c>
      <c r="F8" s="125" t="s">
        <v>412</v>
      </c>
      <c r="G8" s="126">
        <v>131632530</v>
      </c>
      <c r="H8" s="127" t="s">
        <v>90</v>
      </c>
      <c r="I8" s="125" t="s">
        <v>1061</v>
      </c>
      <c r="K8" s="128">
        <v>0</v>
      </c>
      <c r="L8" s="128">
        <v>0</v>
      </c>
      <c r="M8" s="128">
        <v>0</v>
      </c>
      <c r="N8" s="128">
        <v>35000</v>
      </c>
      <c r="O8" s="128">
        <v>0</v>
      </c>
    </row>
    <row r="9" spans="1:15" x14ac:dyDescent="0.2">
      <c r="A9" s="125" t="s">
        <v>113</v>
      </c>
      <c r="B9" s="125">
        <v>32</v>
      </c>
      <c r="C9" s="125" t="s">
        <v>114</v>
      </c>
      <c r="D9" s="125" t="s">
        <v>1062</v>
      </c>
      <c r="E9" s="125">
        <v>9</v>
      </c>
      <c r="F9" s="125" t="s">
        <v>1057</v>
      </c>
      <c r="G9" s="126">
        <v>135562301</v>
      </c>
      <c r="H9" s="127" t="s">
        <v>90</v>
      </c>
      <c r="I9" s="125" t="s">
        <v>403</v>
      </c>
      <c r="K9" s="128">
        <v>0</v>
      </c>
      <c r="L9" s="128">
        <v>0</v>
      </c>
      <c r="M9" s="128">
        <v>0</v>
      </c>
      <c r="N9" s="128">
        <v>0</v>
      </c>
      <c r="O9" s="128">
        <v>0</v>
      </c>
    </row>
    <row r="10" spans="1:15" x14ac:dyDescent="0.2">
      <c r="A10" s="125" t="s">
        <v>113</v>
      </c>
      <c r="B10" s="125">
        <v>32</v>
      </c>
      <c r="C10" s="125" t="s">
        <v>114</v>
      </c>
      <c r="D10" s="125" t="s">
        <v>1062</v>
      </c>
      <c r="E10" s="125">
        <v>9</v>
      </c>
      <c r="F10" s="125" t="s">
        <v>1057</v>
      </c>
      <c r="G10" s="126">
        <v>135562301</v>
      </c>
      <c r="H10" s="127" t="s">
        <v>651</v>
      </c>
      <c r="I10" s="125" t="s">
        <v>407</v>
      </c>
      <c r="K10" s="128">
        <v>129400</v>
      </c>
      <c r="L10" s="128">
        <v>129400</v>
      </c>
      <c r="M10" s="128">
        <v>0</v>
      </c>
      <c r="N10" s="128">
        <v>129400</v>
      </c>
      <c r="O10" s="128">
        <v>0</v>
      </c>
    </row>
    <row r="11" spans="1:15" x14ac:dyDescent="0.2">
      <c r="A11" s="125" t="s">
        <v>113</v>
      </c>
      <c r="B11" s="125">
        <v>32</v>
      </c>
      <c r="C11" s="125" t="s">
        <v>114</v>
      </c>
      <c r="D11" s="125" t="s">
        <v>1062</v>
      </c>
      <c r="E11" s="125">
        <v>9</v>
      </c>
      <c r="F11" s="125" t="s">
        <v>1057</v>
      </c>
      <c r="G11" s="126">
        <v>135562301</v>
      </c>
      <c r="H11" s="127" t="s">
        <v>653</v>
      </c>
      <c r="I11" s="125" t="s">
        <v>1059</v>
      </c>
      <c r="J11" s="125" t="s">
        <v>1063</v>
      </c>
      <c r="K11" s="128">
        <v>48200</v>
      </c>
      <c r="L11" s="128">
        <v>48200</v>
      </c>
      <c r="M11" s="128">
        <v>0</v>
      </c>
      <c r="N11" s="128">
        <v>0</v>
      </c>
      <c r="O11" s="128">
        <v>0</v>
      </c>
    </row>
    <row r="12" spans="1:15" x14ac:dyDescent="0.2">
      <c r="A12" s="125" t="s">
        <v>113</v>
      </c>
      <c r="B12" s="125">
        <v>32</v>
      </c>
      <c r="C12" s="125" t="s">
        <v>114</v>
      </c>
      <c r="D12" s="125" t="s">
        <v>1062</v>
      </c>
      <c r="E12" s="125">
        <v>9</v>
      </c>
      <c r="F12" s="125" t="s">
        <v>1064</v>
      </c>
      <c r="G12" s="126">
        <v>133857387</v>
      </c>
      <c r="H12" s="127" t="s">
        <v>653</v>
      </c>
      <c r="I12" s="125" t="s">
        <v>1059</v>
      </c>
      <c r="J12" s="125" t="s">
        <v>1065</v>
      </c>
      <c r="K12" s="128">
        <v>0</v>
      </c>
      <c r="L12" s="128">
        <v>0</v>
      </c>
      <c r="M12" s="128">
        <v>0</v>
      </c>
      <c r="N12" s="128">
        <v>40000</v>
      </c>
      <c r="O12" s="128">
        <v>0</v>
      </c>
    </row>
    <row r="13" spans="1:15" x14ac:dyDescent="0.2">
      <c r="A13" s="125" t="s">
        <v>113</v>
      </c>
      <c r="B13" s="125">
        <v>32</v>
      </c>
      <c r="C13" s="125" t="s">
        <v>114</v>
      </c>
      <c r="D13" s="125" t="s">
        <v>1062</v>
      </c>
      <c r="E13" s="125">
        <v>9</v>
      </c>
      <c r="F13" s="125" t="s">
        <v>419</v>
      </c>
      <c r="G13" s="126">
        <v>260149521</v>
      </c>
      <c r="H13" s="127" t="s">
        <v>653</v>
      </c>
      <c r="I13" s="125" t="s">
        <v>1059</v>
      </c>
      <c r="J13" s="125" t="s">
        <v>1066</v>
      </c>
      <c r="K13" s="128">
        <v>48200</v>
      </c>
      <c r="L13" s="128">
        <v>48200</v>
      </c>
      <c r="M13" s="128">
        <v>0</v>
      </c>
      <c r="N13" s="128">
        <v>40000</v>
      </c>
      <c r="O13" s="128">
        <v>0</v>
      </c>
    </row>
    <row r="14" spans="1:15" x14ac:dyDescent="0.2">
      <c r="A14" s="125" t="s">
        <v>113</v>
      </c>
      <c r="B14" s="125">
        <v>32</v>
      </c>
      <c r="C14" s="125" t="s">
        <v>114</v>
      </c>
      <c r="D14" s="125" t="s">
        <v>1062</v>
      </c>
      <c r="E14" s="125">
        <v>9</v>
      </c>
      <c r="F14" s="125" t="s">
        <v>1057</v>
      </c>
      <c r="G14" s="126">
        <v>135562301</v>
      </c>
      <c r="H14" s="127" t="s">
        <v>90</v>
      </c>
      <c r="I14" s="125" t="s">
        <v>617</v>
      </c>
      <c r="K14" s="128">
        <v>85000</v>
      </c>
      <c r="L14" s="128">
        <v>85000</v>
      </c>
      <c r="M14" s="128">
        <v>0</v>
      </c>
      <c r="N14" s="128">
        <v>0</v>
      </c>
      <c r="O14" s="128">
        <v>85000</v>
      </c>
    </row>
    <row r="15" spans="1:15" x14ac:dyDescent="0.2">
      <c r="A15" s="125" t="s">
        <v>113</v>
      </c>
      <c r="B15" s="125">
        <v>32</v>
      </c>
      <c r="C15" s="125" t="s">
        <v>114</v>
      </c>
      <c r="D15" s="125" t="s">
        <v>1062</v>
      </c>
      <c r="E15" s="125">
        <v>9</v>
      </c>
      <c r="F15" s="125" t="s">
        <v>673</v>
      </c>
      <c r="G15" s="126">
        <v>260847222</v>
      </c>
      <c r="H15" s="127" t="s">
        <v>90</v>
      </c>
      <c r="I15" s="125" t="s">
        <v>1061</v>
      </c>
      <c r="K15" s="128">
        <v>50000</v>
      </c>
      <c r="L15" s="128">
        <v>50000</v>
      </c>
      <c r="M15" s="128">
        <v>0</v>
      </c>
      <c r="N15" s="128">
        <v>0</v>
      </c>
      <c r="O15" s="128">
        <v>50000</v>
      </c>
    </row>
    <row r="16" spans="1:15" x14ac:dyDescent="0.2">
      <c r="A16" s="125" t="s">
        <v>26</v>
      </c>
      <c r="B16" s="125">
        <v>40</v>
      </c>
      <c r="C16" s="125" t="s">
        <v>159</v>
      </c>
      <c r="D16" s="125" t="s">
        <v>1056</v>
      </c>
      <c r="E16" s="125">
        <v>8</v>
      </c>
      <c r="F16" s="125" t="s">
        <v>426</v>
      </c>
      <c r="G16" s="126">
        <v>132612524</v>
      </c>
      <c r="H16" s="127" t="s">
        <v>90</v>
      </c>
      <c r="I16" s="125" t="s">
        <v>403</v>
      </c>
      <c r="K16" s="128">
        <v>500000</v>
      </c>
      <c r="L16" s="128">
        <v>500000</v>
      </c>
      <c r="M16" s="128">
        <v>0</v>
      </c>
      <c r="N16" s="128">
        <v>0</v>
      </c>
      <c r="O16" s="128">
        <v>500000</v>
      </c>
    </row>
    <row r="17" spans="1:15" x14ac:dyDescent="0.2">
      <c r="A17" s="125" t="s">
        <v>26</v>
      </c>
      <c r="B17" s="125">
        <v>40</v>
      </c>
      <c r="C17" s="125" t="s">
        <v>159</v>
      </c>
      <c r="D17" s="125" t="s">
        <v>1056</v>
      </c>
      <c r="E17" s="125">
        <v>8</v>
      </c>
      <c r="F17" s="125" t="s">
        <v>1067</v>
      </c>
      <c r="G17" s="126">
        <v>131624000</v>
      </c>
      <c r="H17" s="127" t="s">
        <v>651</v>
      </c>
      <c r="I17" s="125" t="s">
        <v>407</v>
      </c>
      <c r="K17" s="128">
        <v>0</v>
      </c>
      <c r="L17" s="128">
        <v>0</v>
      </c>
      <c r="M17" s="128">
        <v>0</v>
      </c>
      <c r="N17" s="128">
        <v>129400</v>
      </c>
      <c r="O17" s="128">
        <v>0</v>
      </c>
    </row>
    <row r="18" spans="1:15" x14ac:dyDescent="0.2">
      <c r="A18" s="125" t="s">
        <v>26</v>
      </c>
      <c r="B18" s="125">
        <v>40</v>
      </c>
      <c r="C18" s="125" t="s">
        <v>159</v>
      </c>
      <c r="D18" s="125" t="s">
        <v>1056</v>
      </c>
      <c r="E18" s="125">
        <v>8</v>
      </c>
      <c r="F18" s="125" t="s">
        <v>1068</v>
      </c>
      <c r="G18" s="126">
        <v>135563028</v>
      </c>
      <c r="H18" s="127" t="s">
        <v>651</v>
      </c>
      <c r="I18" s="125" t="s">
        <v>407</v>
      </c>
      <c r="K18" s="128">
        <v>129400</v>
      </c>
      <c r="L18" s="128">
        <v>129400</v>
      </c>
      <c r="M18" s="128">
        <v>0</v>
      </c>
      <c r="N18" s="128">
        <v>0</v>
      </c>
      <c r="O18" s="128">
        <v>0</v>
      </c>
    </row>
    <row r="19" spans="1:15" x14ac:dyDescent="0.2">
      <c r="A19" s="125" t="s">
        <v>26</v>
      </c>
      <c r="B19" s="125">
        <v>40</v>
      </c>
      <c r="C19" s="125" t="s">
        <v>159</v>
      </c>
      <c r="D19" s="125" t="s">
        <v>1056</v>
      </c>
      <c r="E19" s="125">
        <v>8</v>
      </c>
      <c r="F19" s="125" t="s">
        <v>1069</v>
      </c>
      <c r="G19" s="126">
        <v>133422660</v>
      </c>
      <c r="H19" s="127" t="s">
        <v>653</v>
      </c>
      <c r="I19" s="125" t="s">
        <v>1059</v>
      </c>
      <c r="J19" s="125" t="s">
        <v>1070</v>
      </c>
      <c r="K19" s="128">
        <v>48200</v>
      </c>
      <c r="L19" s="128">
        <v>48200</v>
      </c>
      <c r="M19" s="128">
        <v>0</v>
      </c>
      <c r="N19" s="128">
        <v>0</v>
      </c>
      <c r="O19" s="128">
        <v>0</v>
      </c>
    </row>
    <row r="20" spans="1:15" x14ac:dyDescent="0.2">
      <c r="A20" s="125" t="s">
        <v>26</v>
      </c>
      <c r="B20" s="125">
        <v>40</v>
      </c>
      <c r="C20" s="125" t="s">
        <v>159</v>
      </c>
      <c r="D20" s="125" t="s">
        <v>1056</v>
      </c>
      <c r="E20" s="125">
        <v>8</v>
      </c>
      <c r="F20" s="125" t="s">
        <v>1069</v>
      </c>
      <c r="G20" s="126">
        <v>133422660</v>
      </c>
      <c r="H20" s="127" t="s">
        <v>653</v>
      </c>
      <c r="I20" s="125" t="s">
        <v>1059</v>
      </c>
      <c r="J20" s="125" t="s">
        <v>1071</v>
      </c>
      <c r="K20" s="128">
        <v>48200</v>
      </c>
      <c r="L20" s="128">
        <v>48200</v>
      </c>
      <c r="M20" s="128">
        <v>0</v>
      </c>
      <c r="N20" s="128">
        <v>0</v>
      </c>
      <c r="O20" s="128">
        <v>0</v>
      </c>
    </row>
    <row r="21" spans="1:15" x14ac:dyDescent="0.2">
      <c r="A21" s="125" t="s">
        <v>26</v>
      </c>
      <c r="B21" s="125">
        <v>40</v>
      </c>
      <c r="C21" s="125" t="s">
        <v>159</v>
      </c>
      <c r="D21" s="125" t="s">
        <v>1056</v>
      </c>
      <c r="E21" s="125">
        <v>8</v>
      </c>
      <c r="F21" s="125" t="s">
        <v>436</v>
      </c>
      <c r="G21" s="126">
        <v>132969182</v>
      </c>
      <c r="H21" s="127" t="s">
        <v>653</v>
      </c>
      <c r="I21" s="125" t="s">
        <v>1059</v>
      </c>
      <c r="J21" s="125" t="s">
        <v>1072</v>
      </c>
      <c r="K21" s="128">
        <v>0</v>
      </c>
      <c r="L21" s="128">
        <v>0</v>
      </c>
      <c r="M21" s="128">
        <v>0</v>
      </c>
      <c r="N21" s="128">
        <v>40000</v>
      </c>
      <c r="O21" s="128">
        <v>0</v>
      </c>
    </row>
    <row r="22" spans="1:15" x14ac:dyDescent="0.2">
      <c r="A22" s="125" t="s">
        <v>26</v>
      </c>
      <c r="B22" s="125">
        <v>40</v>
      </c>
      <c r="C22" s="125" t="s">
        <v>159</v>
      </c>
      <c r="D22" s="125" t="s">
        <v>1056</v>
      </c>
      <c r="E22" s="125">
        <v>8</v>
      </c>
      <c r="F22" s="125" t="s">
        <v>436</v>
      </c>
      <c r="G22" s="126">
        <v>132969182</v>
      </c>
      <c r="H22" s="127" t="s">
        <v>653</v>
      </c>
      <c r="I22" s="125" t="s">
        <v>1059</v>
      </c>
      <c r="J22" s="125" t="s">
        <v>1073</v>
      </c>
      <c r="K22" s="128">
        <v>0</v>
      </c>
      <c r="L22" s="128">
        <v>0</v>
      </c>
      <c r="M22" s="128">
        <v>0</v>
      </c>
      <c r="N22" s="128">
        <v>40000</v>
      </c>
      <c r="O22" s="128">
        <v>0</v>
      </c>
    </row>
    <row r="23" spans="1:15" x14ac:dyDescent="0.2">
      <c r="A23" s="125" t="s">
        <v>26</v>
      </c>
      <c r="B23" s="125">
        <v>40</v>
      </c>
      <c r="C23" s="125" t="s">
        <v>159</v>
      </c>
      <c r="D23" s="125" t="s">
        <v>1056</v>
      </c>
      <c r="E23" s="125">
        <v>8</v>
      </c>
      <c r="F23" s="125" t="s">
        <v>426</v>
      </c>
      <c r="G23" s="126">
        <v>132612524</v>
      </c>
      <c r="H23" s="127" t="s">
        <v>90</v>
      </c>
      <c r="I23" s="125" t="s">
        <v>1061</v>
      </c>
      <c r="K23" s="128">
        <v>35000</v>
      </c>
      <c r="L23" s="128">
        <v>35000</v>
      </c>
      <c r="M23" s="128">
        <v>0</v>
      </c>
      <c r="N23" s="128">
        <v>0</v>
      </c>
      <c r="O23" s="128">
        <v>35000</v>
      </c>
    </row>
    <row r="24" spans="1:15" x14ac:dyDescent="0.2">
      <c r="A24" s="125" t="s">
        <v>26</v>
      </c>
      <c r="B24" s="125">
        <v>42</v>
      </c>
      <c r="C24" s="125" t="s">
        <v>160</v>
      </c>
      <c r="D24" s="125" t="s">
        <v>1074</v>
      </c>
      <c r="E24" s="125">
        <v>16</v>
      </c>
      <c r="F24" s="125" t="s">
        <v>1075</v>
      </c>
      <c r="I24" s="125" t="s">
        <v>403</v>
      </c>
      <c r="K24" s="128">
        <v>0</v>
      </c>
      <c r="L24" s="128">
        <v>0</v>
      </c>
      <c r="M24" s="128">
        <v>0</v>
      </c>
      <c r="N24" s="128">
        <v>0</v>
      </c>
      <c r="O24" s="128">
        <v>0</v>
      </c>
    </row>
    <row r="25" spans="1:15" x14ac:dyDescent="0.2">
      <c r="A25" s="125" t="s">
        <v>26</v>
      </c>
      <c r="B25" s="125">
        <v>42</v>
      </c>
      <c r="C25" s="125" t="s">
        <v>160</v>
      </c>
      <c r="D25" s="125" t="s">
        <v>1074</v>
      </c>
      <c r="E25" s="125">
        <v>16</v>
      </c>
      <c r="F25" s="125" t="s">
        <v>1068</v>
      </c>
      <c r="G25" s="126">
        <v>135563028</v>
      </c>
      <c r="H25" s="127" t="s">
        <v>651</v>
      </c>
      <c r="I25" s="125" t="s">
        <v>407</v>
      </c>
      <c r="K25" s="128">
        <v>0</v>
      </c>
      <c r="L25" s="128">
        <v>0</v>
      </c>
      <c r="M25" s="128">
        <v>129400</v>
      </c>
      <c r="N25" s="128">
        <v>0</v>
      </c>
      <c r="O25" s="128">
        <v>0</v>
      </c>
    </row>
    <row r="26" spans="1:15" x14ac:dyDescent="0.2">
      <c r="A26" s="125" t="s">
        <v>26</v>
      </c>
      <c r="B26" s="125">
        <v>42</v>
      </c>
      <c r="C26" s="125" t="s">
        <v>160</v>
      </c>
      <c r="D26" s="125" t="s">
        <v>1074</v>
      </c>
      <c r="E26" s="125">
        <v>16</v>
      </c>
      <c r="F26" s="125" t="s">
        <v>1064</v>
      </c>
      <c r="G26" s="126">
        <v>133857387</v>
      </c>
      <c r="H26" s="127" t="s">
        <v>653</v>
      </c>
      <c r="I26" s="125" t="s">
        <v>1059</v>
      </c>
      <c r="J26" s="125" t="s">
        <v>1076</v>
      </c>
      <c r="K26" s="128">
        <v>0</v>
      </c>
      <c r="L26" s="128">
        <v>0</v>
      </c>
      <c r="M26" s="128">
        <v>0</v>
      </c>
      <c r="N26" s="128">
        <v>40000</v>
      </c>
      <c r="O26" s="128">
        <v>0</v>
      </c>
    </row>
    <row r="27" spans="1:15" x14ac:dyDescent="0.2">
      <c r="A27" s="125" t="s">
        <v>26</v>
      </c>
      <c r="B27" s="125">
        <v>42</v>
      </c>
      <c r="C27" s="125" t="s">
        <v>160</v>
      </c>
      <c r="D27" s="125" t="s">
        <v>1074</v>
      </c>
      <c r="E27" s="125">
        <v>16</v>
      </c>
      <c r="F27" s="125" t="s">
        <v>1064</v>
      </c>
      <c r="G27" s="126">
        <v>133857387</v>
      </c>
      <c r="H27" s="127" t="s">
        <v>653</v>
      </c>
      <c r="I27" s="125" t="s">
        <v>1059</v>
      </c>
      <c r="J27" s="125" t="s">
        <v>359</v>
      </c>
      <c r="K27" s="128">
        <v>0</v>
      </c>
      <c r="L27" s="128">
        <v>0</v>
      </c>
      <c r="M27" s="128">
        <v>0</v>
      </c>
      <c r="N27" s="128">
        <v>40000</v>
      </c>
      <c r="O27" s="128">
        <v>0</v>
      </c>
    </row>
    <row r="28" spans="1:15" x14ac:dyDescent="0.2">
      <c r="A28" s="125" t="s">
        <v>26</v>
      </c>
      <c r="B28" s="125">
        <v>42</v>
      </c>
      <c r="C28" s="125" t="s">
        <v>160</v>
      </c>
      <c r="D28" s="125" t="s">
        <v>1074</v>
      </c>
      <c r="E28" s="125">
        <v>16</v>
      </c>
      <c r="F28" s="125" t="s">
        <v>436</v>
      </c>
      <c r="G28" s="126">
        <v>132969182</v>
      </c>
      <c r="H28" s="127" t="s">
        <v>90</v>
      </c>
      <c r="I28" s="125" t="s">
        <v>1061</v>
      </c>
      <c r="K28" s="128">
        <v>0</v>
      </c>
      <c r="L28" s="128">
        <v>0</v>
      </c>
      <c r="M28" s="128">
        <v>0</v>
      </c>
      <c r="N28" s="128">
        <v>35000</v>
      </c>
      <c r="O28" s="128">
        <v>0</v>
      </c>
    </row>
    <row r="29" spans="1:15" x14ac:dyDescent="0.2">
      <c r="A29" s="125" t="s">
        <v>26</v>
      </c>
      <c r="B29" s="125">
        <v>44</v>
      </c>
      <c r="C29" s="125" t="s">
        <v>438</v>
      </c>
      <c r="D29" s="125" t="s">
        <v>1074</v>
      </c>
      <c r="E29" s="125">
        <v>16</v>
      </c>
      <c r="F29" s="125" t="s">
        <v>436</v>
      </c>
      <c r="G29" s="126">
        <v>132969182</v>
      </c>
      <c r="H29" s="127" t="s">
        <v>90</v>
      </c>
      <c r="I29" s="125" t="s">
        <v>403</v>
      </c>
      <c r="K29" s="128">
        <v>0</v>
      </c>
      <c r="L29" s="128">
        <v>0</v>
      </c>
      <c r="M29" s="128">
        <v>0</v>
      </c>
      <c r="N29" s="128">
        <v>250000</v>
      </c>
      <c r="O29" s="128">
        <v>0</v>
      </c>
    </row>
    <row r="30" spans="1:15" x14ac:dyDescent="0.2">
      <c r="A30" s="125" t="s">
        <v>26</v>
      </c>
      <c r="B30" s="125">
        <v>44</v>
      </c>
      <c r="C30" s="125" t="s">
        <v>438</v>
      </c>
      <c r="D30" s="125" t="s">
        <v>1074</v>
      </c>
      <c r="E30" s="125">
        <v>16</v>
      </c>
      <c r="F30" s="125" t="s">
        <v>436</v>
      </c>
      <c r="G30" s="126">
        <v>132969182</v>
      </c>
      <c r="H30" s="127" t="s">
        <v>651</v>
      </c>
      <c r="I30" s="125" t="s">
        <v>407</v>
      </c>
      <c r="K30" s="128">
        <v>0</v>
      </c>
      <c r="L30" s="128">
        <v>0</v>
      </c>
      <c r="M30" s="128">
        <v>0</v>
      </c>
      <c r="N30" s="128">
        <v>129400</v>
      </c>
      <c r="O30" s="128">
        <v>0</v>
      </c>
    </row>
    <row r="31" spans="1:15" x14ac:dyDescent="0.2">
      <c r="A31" s="125" t="s">
        <v>26</v>
      </c>
      <c r="B31" s="125">
        <v>44</v>
      </c>
      <c r="C31" s="125" t="s">
        <v>438</v>
      </c>
      <c r="D31" s="125" t="s">
        <v>1074</v>
      </c>
      <c r="E31" s="125">
        <v>16</v>
      </c>
      <c r="F31" s="125" t="s">
        <v>1077</v>
      </c>
      <c r="G31" s="126">
        <v>132912963</v>
      </c>
      <c r="H31" s="127" t="s">
        <v>653</v>
      </c>
      <c r="I31" s="125" t="s">
        <v>1059</v>
      </c>
      <c r="J31" s="125" t="s">
        <v>734</v>
      </c>
      <c r="K31" s="128">
        <v>0</v>
      </c>
      <c r="L31" s="128">
        <v>0</v>
      </c>
      <c r="M31" s="128">
        <v>0</v>
      </c>
      <c r="N31" s="128">
        <v>40000</v>
      </c>
      <c r="O31" s="128">
        <v>0</v>
      </c>
    </row>
    <row r="32" spans="1:15" x14ac:dyDescent="0.2">
      <c r="A32" s="125" t="s">
        <v>26</v>
      </c>
      <c r="B32" s="125">
        <v>44</v>
      </c>
      <c r="C32" s="125" t="s">
        <v>438</v>
      </c>
      <c r="D32" s="125" t="s">
        <v>1074</v>
      </c>
      <c r="E32" s="125">
        <v>16</v>
      </c>
      <c r="F32" s="125" t="s">
        <v>1077</v>
      </c>
      <c r="G32" s="126">
        <v>132912963</v>
      </c>
      <c r="H32" s="127" t="s">
        <v>653</v>
      </c>
      <c r="I32" s="125" t="s">
        <v>1059</v>
      </c>
      <c r="J32" s="125" t="s">
        <v>1078</v>
      </c>
      <c r="K32" s="128">
        <v>0</v>
      </c>
      <c r="L32" s="128">
        <v>0</v>
      </c>
      <c r="M32" s="128">
        <v>0</v>
      </c>
      <c r="N32" s="128">
        <v>40000</v>
      </c>
      <c r="O32" s="128">
        <v>0</v>
      </c>
    </row>
    <row r="33" spans="1:15" x14ac:dyDescent="0.2">
      <c r="A33" s="125" t="s">
        <v>26</v>
      </c>
      <c r="B33" s="125">
        <v>44</v>
      </c>
      <c r="C33" s="125" t="s">
        <v>438</v>
      </c>
      <c r="D33" s="125" t="s">
        <v>1074</v>
      </c>
      <c r="E33" s="125">
        <v>16</v>
      </c>
      <c r="F33" s="125" t="s">
        <v>436</v>
      </c>
      <c r="G33" s="126">
        <v>132969182</v>
      </c>
      <c r="H33" s="127" t="s">
        <v>90</v>
      </c>
      <c r="I33" s="125" t="s">
        <v>1061</v>
      </c>
      <c r="K33" s="128">
        <v>0</v>
      </c>
      <c r="L33" s="128">
        <v>0</v>
      </c>
      <c r="M33" s="128">
        <v>0</v>
      </c>
      <c r="N33" s="128">
        <v>35000</v>
      </c>
      <c r="O33" s="128">
        <v>0</v>
      </c>
    </row>
    <row r="34" spans="1:15" x14ac:dyDescent="0.2">
      <c r="A34" s="125" t="s">
        <v>26</v>
      </c>
      <c r="B34" s="125">
        <v>46</v>
      </c>
      <c r="C34" s="125" t="s">
        <v>140</v>
      </c>
      <c r="D34" s="125" t="s">
        <v>1079</v>
      </c>
      <c r="E34" s="125">
        <v>14</v>
      </c>
      <c r="F34" s="125" t="s">
        <v>123</v>
      </c>
      <c r="G34" s="126">
        <v>135598710</v>
      </c>
      <c r="H34" s="127" t="s">
        <v>90</v>
      </c>
      <c r="I34" s="125" t="s">
        <v>403</v>
      </c>
      <c r="K34" s="128">
        <v>0</v>
      </c>
      <c r="L34" s="128">
        <v>0</v>
      </c>
      <c r="M34" s="128">
        <v>0</v>
      </c>
      <c r="N34" s="128">
        <v>250000</v>
      </c>
      <c r="O34" s="128">
        <v>0</v>
      </c>
    </row>
    <row r="35" spans="1:15" x14ac:dyDescent="0.2">
      <c r="A35" s="125" t="s">
        <v>26</v>
      </c>
      <c r="B35" s="125">
        <v>46</v>
      </c>
      <c r="C35" s="125" t="s">
        <v>140</v>
      </c>
      <c r="D35" s="125" t="s">
        <v>1079</v>
      </c>
      <c r="E35" s="125">
        <v>14</v>
      </c>
      <c r="F35" s="125" t="s">
        <v>1080</v>
      </c>
      <c r="G35" s="126">
        <v>133843322</v>
      </c>
      <c r="H35" s="127" t="s">
        <v>651</v>
      </c>
      <c r="I35" s="125" t="s">
        <v>407</v>
      </c>
      <c r="K35" s="128">
        <v>0</v>
      </c>
      <c r="L35" s="128">
        <v>0</v>
      </c>
      <c r="M35" s="128">
        <v>0</v>
      </c>
      <c r="N35" s="128">
        <v>129400</v>
      </c>
      <c r="O35" s="128">
        <v>0</v>
      </c>
    </row>
    <row r="36" spans="1:15" x14ac:dyDescent="0.2">
      <c r="A36" s="125" t="s">
        <v>26</v>
      </c>
      <c r="B36" s="125">
        <v>46</v>
      </c>
      <c r="C36" s="125" t="s">
        <v>140</v>
      </c>
      <c r="D36" s="125" t="s">
        <v>1079</v>
      </c>
      <c r="E36" s="125">
        <v>14</v>
      </c>
      <c r="F36" s="125" t="s">
        <v>1081</v>
      </c>
      <c r="G36" s="126">
        <v>135596811</v>
      </c>
      <c r="H36" s="127" t="s">
        <v>653</v>
      </c>
      <c r="I36" s="125" t="s">
        <v>1059</v>
      </c>
      <c r="J36" s="125" t="s">
        <v>1082</v>
      </c>
      <c r="K36" s="128">
        <v>0</v>
      </c>
      <c r="L36" s="128">
        <v>0</v>
      </c>
      <c r="M36" s="128">
        <v>0</v>
      </c>
      <c r="N36" s="128">
        <v>40000</v>
      </c>
      <c r="O36" s="128">
        <v>0</v>
      </c>
    </row>
    <row r="37" spans="1:15" x14ac:dyDescent="0.2">
      <c r="A37" s="125" t="s">
        <v>26</v>
      </c>
      <c r="B37" s="125">
        <v>46</v>
      </c>
      <c r="C37" s="125" t="s">
        <v>140</v>
      </c>
      <c r="D37" s="125" t="s">
        <v>1079</v>
      </c>
      <c r="E37" s="125">
        <v>14</v>
      </c>
      <c r="F37" s="125" t="s">
        <v>436</v>
      </c>
      <c r="G37" s="126">
        <v>132969182</v>
      </c>
      <c r="H37" s="127" t="s">
        <v>653</v>
      </c>
      <c r="I37" s="125" t="s">
        <v>1059</v>
      </c>
      <c r="J37" s="125" t="s">
        <v>1083</v>
      </c>
      <c r="K37" s="128">
        <v>0</v>
      </c>
      <c r="L37" s="128">
        <v>0</v>
      </c>
      <c r="M37" s="128">
        <v>0</v>
      </c>
      <c r="N37" s="128">
        <v>40000</v>
      </c>
      <c r="O37" s="128">
        <v>0</v>
      </c>
    </row>
    <row r="38" spans="1:15" x14ac:dyDescent="0.2">
      <c r="A38" s="125" t="s">
        <v>26</v>
      </c>
      <c r="B38" s="125">
        <v>46</v>
      </c>
      <c r="C38" s="125" t="s">
        <v>140</v>
      </c>
      <c r="D38" s="125" t="s">
        <v>1079</v>
      </c>
      <c r="E38" s="125">
        <v>14</v>
      </c>
      <c r="F38" s="125" t="s">
        <v>436</v>
      </c>
      <c r="G38" s="126">
        <v>132969182</v>
      </c>
      <c r="H38" s="127" t="s">
        <v>90</v>
      </c>
      <c r="I38" s="125" t="s">
        <v>1061</v>
      </c>
      <c r="K38" s="128">
        <v>0</v>
      </c>
      <c r="L38" s="128">
        <v>0</v>
      </c>
      <c r="M38" s="128">
        <v>0</v>
      </c>
      <c r="N38" s="128">
        <v>35000</v>
      </c>
      <c r="O38" s="128">
        <v>0</v>
      </c>
    </row>
    <row r="39" spans="1:15" x14ac:dyDescent="0.2">
      <c r="A39" s="125" t="s">
        <v>26</v>
      </c>
      <c r="B39" s="125">
        <v>47</v>
      </c>
      <c r="C39" s="125" t="s">
        <v>141</v>
      </c>
      <c r="D39" s="125" t="s">
        <v>1084</v>
      </c>
      <c r="E39" s="125">
        <v>12</v>
      </c>
      <c r="F39" s="125" t="s">
        <v>1057</v>
      </c>
      <c r="G39" s="126">
        <v>135562301</v>
      </c>
      <c r="H39" s="127" t="s">
        <v>90</v>
      </c>
      <c r="I39" s="125" t="s">
        <v>403</v>
      </c>
      <c r="K39" s="128">
        <v>0</v>
      </c>
      <c r="L39" s="128">
        <v>0</v>
      </c>
      <c r="M39" s="128">
        <v>250000</v>
      </c>
      <c r="N39" s="128">
        <v>0</v>
      </c>
      <c r="O39" s="128">
        <v>0</v>
      </c>
    </row>
    <row r="40" spans="1:15" x14ac:dyDescent="0.2">
      <c r="A40" s="125" t="s">
        <v>26</v>
      </c>
      <c r="B40" s="125">
        <v>47</v>
      </c>
      <c r="C40" s="125" t="s">
        <v>141</v>
      </c>
      <c r="D40" s="125" t="s">
        <v>1084</v>
      </c>
      <c r="E40" s="125">
        <v>12</v>
      </c>
      <c r="F40" s="125" t="s">
        <v>1068</v>
      </c>
      <c r="G40" s="126">
        <v>135563028</v>
      </c>
      <c r="H40" s="127" t="s">
        <v>651</v>
      </c>
      <c r="I40" s="125" t="s">
        <v>407</v>
      </c>
      <c r="K40" s="128">
        <v>0</v>
      </c>
      <c r="L40" s="128">
        <v>0</v>
      </c>
      <c r="M40" s="128">
        <v>129400</v>
      </c>
      <c r="N40" s="128">
        <v>0</v>
      </c>
      <c r="O40" s="128">
        <v>0</v>
      </c>
    </row>
    <row r="41" spans="1:15" x14ac:dyDescent="0.2">
      <c r="A41" s="125" t="s">
        <v>26</v>
      </c>
      <c r="B41" s="125">
        <v>47</v>
      </c>
      <c r="C41" s="125" t="s">
        <v>141</v>
      </c>
      <c r="D41" s="125" t="s">
        <v>1084</v>
      </c>
      <c r="E41" s="125">
        <v>12</v>
      </c>
      <c r="H41" s="127" t="s">
        <v>653</v>
      </c>
      <c r="I41" s="125" t="s">
        <v>1059</v>
      </c>
      <c r="J41" s="125" t="s">
        <v>1085</v>
      </c>
      <c r="K41" s="128">
        <v>0</v>
      </c>
      <c r="L41" s="128">
        <v>0</v>
      </c>
      <c r="M41" s="128">
        <v>40000</v>
      </c>
      <c r="N41" s="128">
        <v>0</v>
      </c>
      <c r="O41" s="128">
        <v>0</v>
      </c>
    </row>
    <row r="42" spans="1:15" x14ac:dyDescent="0.2">
      <c r="A42" s="125" t="s">
        <v>26</v>
      </c>
      <c r="B42" s="125">
        <v>47</v>
      </c>
      <c r="C42" s="125" t="s">
        <v>141</v>
      </c>
      <c r="D42" s="125" t="s">
        <v>1084</v>
      </c>
      <c r="E42" s="125">
        <v>12</v>
      </c>
      <c r="H42" s="127" t="s">
        <v>653</v>
      </c>
      <c r="I42" s="125" t="s">
        <v>1059</v>
      </c>
      <c r="J42" s="125" t="s">
        <v>1086</v>
      </c>
      <c r="K42" s="128">
        <v>0</v>
      </c>
      <c r="L42" s="128">
        <v>0</v>
      </c>
      <c r="M42" s="128">
        <v>40000</v>
      </c>
      <c r="N42" s="128">
        <v>0</v>
      </c>
      <c r="O42" s="128">
        <v>0</v>
      </c>
    </row>
    <row r="43" spans="1:15" x14ac:dyDescent="0.2">
      <c r="A43" s="125" t="s">
        <v>26</v>
      </c>
      <c r="B43" s="125">
        <v>47</v>
      </c>
      <c r="C43" s="125" t="s">
        <v>141</v>
      </c>
      <c r="D43" s="125" t="s">
        <v>1084</v>
      </c>
      <c r="E43" s="125">
        <v>12</v>
      </c>
      <c r="F43" s="125" t="s">
        <v>436</v>
      </c>
      <c r="G43" s="126">
        <v>132969182</v>
      </c>
      <c r="H43" s="127" t="s">
        <v>90</v>
      </c>
      <c r="I43" s="125" t="s">
        <v>1061</v>
      </c>
      <c r="K43" s="128">
        <v>0</v>
      </c>
      <c r="L43" s="128">
        <v>0</v>
      </c>
      <c r="M43" s="128">
        <v>0</v>
      </c>
      <c r="N43" s="128">
        <v>35000</v>
      </c>
      <c r="O43" s="128">
        <v>0</v>
      </c>
    </row>
    <row r="44" spans="1:15" x14ac:dyDescent="0.2">
      <c r="A44" s="125" t="s">
        <v>9</v>
      </c>
      <c r="B44" s="125">
        <v>60</v>
      </c>
      <c r="C44" s="125" t="s">
        <v>452</v>
      </c>
      <c r="D44" s="125" t="s">
        <v>1087</v>
      </c>
      <c r="E44" s="125">
        <v>47</v>
      </c>
      <c r="F44" s="125" t="s">
        <v>573</v>
      </c>
      <c r="G44" s="126" t="s">
        <v>1088</v>
      </c>
      <c r="H44" s="127" t="s">
        <v>90</v>
      </c>
      <c r="I44" s="125" t="s">
        <v>403</v>
      </c>
      <c r="K44" s="128">
        <v>0</v>
      </c>
      <c r="L44" s="128">
        <v>0</v>
      </c>
      <c r="M44" s="128">
        <v>330000</v>
      </c>
      <c r="N44" s="128">
        <v>0</v>
      </c>
      <c r="O44" s="128">
        <v>0</v>
      </c>
    </row>
    <row r="45" spans="1:15" x14ac:dyDescent="0.2">
      <c r="A45" s="125" t="s">
        <v>9</v>
      </c>
      <c r="B45" s="125">
        <v>60</v>
      </c>
      <c r="C45" s="125" t="s">
        <v>452</v>
      </c>
      <c r="D45" s="125" t="s">
        <v>1087</v>
      </c>
      <c r="E45" s="125">
        <v>47</v>
      </c>
      <c r="F45" s="125" t="s">
        <v>573</v>
      </c>
      <c r="G45" s="126" t="s">
        <v>1088</v>
      </c>
      <c r="H45" s="127" t="s">
        <v>651</v>
      </c>
      <c r="I45" s="125" t="s">
        <v>407</v>
      </c>
      <c r="K45" s="128">
        <v>0</v>
      </c>
      <c r="L45" s="128">
        <v>0</v>
      </c>
      <c r="M45" s="128">
        <v>0</v>
      </c>
      <c r="N45" s="128">
        <v>129400</v>
      </c>
      <c r="O45" s="128">
        <v>0</v>
      </c>
    </row>
    <row r="46" spans="1:15" x14ac:dyDescent="0.2">
      <c r="A46" s="125" t="s">
        <v>9</v>
      </c>
      <c r="B46" s="125">
        <v>60</v>
      </c>
      <c r="C46" s="125" t="s">
        <v>452</v>
      </c>
      <c r="D46" s="125" t="s">
        <v>1087</v>
      </c>
      <c r="E46" s="125">
        <v>47</v>
      </c>
      <c r="F46" s="125" t="s">
        <v>1089</v>
      </c>
      <c r="G46" s="126">
        <v>263884626</v>
      </c>
      <c r="H46" s="127" t="s">
        <v>653</v>
      </c>
      <c r="I46" s="125" t="s">
        <v>1059</v>
      </c>
      <c r="J46" s="125" t="s">
        <v>148</v>
      </c>
      <c r="K46" s="128">
        <v>0</v>
      </c>
      <c r="L46" s="128">
        <v>0</v>
      </c>
      <c r="M46" s="128">
        <v>0</v>
      </c>
      <c r="N46" s="128">
        <v>40000</v>
      </c>
      <c r="O46" s="128">
        <v>0</v>
      </c>
    </row>
    <row r="47" spans="1:15" x14ac:dyDescent="0.2">
      <c r="A47" s="125" t="s">
        <v>9</v>
      </c>
      <c r="B47" s="125">
        <v>60</v>
      </c>
      <c r="C47" s="125" t="s">
        <v>452</v>
      </c>
      <c r="D47" s="125" t="s">
        <v>1087</v>
      </c>
      <c r="E47" s="125">
        <v>47</v>
      </c>
      <c r="F47" s="125" t="s">
        <v>1089</v>
      </c>
      <c r="G47" s="126">
        <v>263884626</v>
      </c>
      <c r="H47" s="127" t="s">
        <v>653</v>
      </c>
      <c r="I47" s="125" t="s">
        <v>1059</v>
      </c>
      <c r="J47" s="125" t="s">
        <v>1090</v>
      </c>
      <c r="K47" s="128">
        <v>0</v>
      </c>
      <c r="L47" s="128">
        <v>0</v>
      </c>
      <c r="M47" s="128">
        <v>0</v>
      </c>
      <c r="N47" s="128">
        <v>40000</v>
      </c>
      <c r="O47" s="128">
        <v>0</v>
      </c>
    </row>
    <row r="48" spans="1:15" x14ac:dyDescent="0.2">
      <c r="A48" s="125" t="s">
        <v>9</v>
      </c>
      <c r="B48" s="125">
        <v>60</v>
      </c>
      <c r="C48" s="125" t="s">
        <v>452</v>
      </c>
      <c r="D48" s="125" t="s">
        <v>1087</v>
      </c>
      <c r="E48" s="125">
        <v>47</v>
      </c>
      <c r="F48" s="125" t="s">
        <v>566</v>
      </c>
      <c r="G48" s="126">
        <v>141997299</v>
      </c>
      <c r="H48" s="127" t="s">
        <v>90</v>
      </c>
      <c r="I48" s="125" t="s">
        <v>1061</v>
      </c>
      <c r="K48" s="128">
        <v>0</v>
      </c>
      <c r="L48" s="128">
        <v>0</v>
      </c>
      <c r="M48" s="128">
        <v>0</v>
      </c>
      <c r="N48" s="128">
        <v>35000</v>
      </c>
      <c r="O48" s="128">
        <v>0</v>
      </c>
    </row>
    <row r="49" spans="1:15" x14ac:dyDescent="0.2">
      <c r="A49" s="125" t="s">
        <v>9</v>
      </c>
      <c r="B49" s="125">
        <v>67</v>
      </c>
      <c r="C49" s="125" t="s">
        <v>25</v>
      </c>
      <c r="D49" s="125" t="s">
        <v>1091</v>
      </c>
      <c r="E49" s="125">
        <v>45</v>
      </c>
      <c r="F49" s="125" t="s">
        <v>1092</v>
      </c>
      <c r="G49" s="126">
        <v>453359451</v>
      </c>
      <c r="H49" s="127" t="s">
        <v>90</v>
      </c>
      <c r="I49" s="125" t="s">
        <v>403</v>
      </c>
      <c r="K49" s="128">
        <v>0</v>
      </c>
      <c r="L49" s="128">
        <v>0</v>
      </c>
      <c r="M49" s="128">
        <v>0</v>
      </c>
      <c r="N49" s="128">
        <v>250000</v>
      </c>
      <c r="O49" s="128">
        <v>0</v>
      </c>
    </row>
    <row r="50" spans="1:15" x14ac:dyDescent="0.2">
      <c r="A50" s="125" t="s">
        <v>9</v>
      </c>
      <c r="B50" s="125">
        <v>67</v>
      </c>
      <c r="C50" s="125" t="s">
        <v>25</v>
      </c>
      <c r="D50" s="125" t="s">
        <v>1091</v>
      </c>
      <c r="E50" s="125">
        <v>45</v>
      </c>
      <c r="F50" s="125" t="s">
        <v>1093</v>
      </c>
      <c r="G50" s="126">
        <v>112934620</v>
      </c>
      <c r="H50" s="127" t="s">
        <v>651</v>
      </c>
      <c r="I50" s="125" t="s">
        <v>407</v>
      </c>
      <c r="K50" s="128">
        <v>0</v>
      </c>
      <c r="L50" s="128">
        <v>0</v>
      </c>
      <c r="M50" s="128">
        <v>0</v>
      </c>
      <c r="N50" s="128">
        <v>129400</v>
      </c>
      <c r="O50" s="128">
        <v>0</v>
      </c>
    </row>
    <row r="51" spans="1:15" x14ac:dyDescent="0.2">
      <c r="A51" s="125" t="s">
        <v>9</v>
      </c>
      <c r="B51" s="125">
        <v>67</v>
      </c>
      <c r="C51" s="125" t="s">
        <v>25</v>
      </c>
      <c r="D51" s="125" t="s">
        <v>1091</v>
      </c>
      <c r="E51" s="125">
        <v>45</v>
      </c>
      <c r="F51" s="125" t="s">
        <v>791</v>
      </c>
      <c r="G51" s="126">
        <v>800612019</v>
      </c>
      <c r="H51" s="127" t="s">
        <v>653</v>
      </c>
      <c r="I51" s="125" t="s">
        <v>1059</v>
      </c>
      <c r="J51" s="125" t="s">
        <v>1094</v>
      </c>
      <c r="K51" s="128">
        <v>0</v>
      </c>
      <c r="L51" s="128">
        <v>0</v>
      </c>
      <c r="M51" s="128">
        <v>0</v>
      </c>
      <c r="N51" s="128">
        <v>40000</v>
      </c>
      <c r="O51" s="128">
        <v>0</v>
      </c>
    </row>
    <row r="52" spans="1:15" x14ac:dyDescent="0.2">
      <c r="A52" s="125" t="s">
        <v>9</v>
      </c>
      <c r="B52" s="125">
        <v>67</v>
      </c>
      <c r="C52" s="125" t="s">
        <v>25</v>
      </c>
      <c r="D52" s="125" t="s">
        <v>1091</v>
      </c>
      <c r="E52" s="125">
        <v>45</v>
      </c>
      <c r="F52" s="125" t="s">
        <v>791</v>
      </c>
      <c r="G52" s="126">
        <v>800612019</v>
      </c>
      <c r="H52" s="127" t="s">
        <v>653</v>
      </c>
      <c r="I52" s="125" t="s">
        <v>1059</v>
      </c>
      <c r="J52" s="125" t="s">
        <v>1095</v>
      </c>
      <c r="K52" s="128">
        <v>0</v>
      </c>
      <c r="L52" s="128">
        <v>0</v>
      </c>
      <c r="M52" s="128">
        <v>0</v>
      </c>
      <c r="N52" s="128">
        <v>40000</v>
      </c>
      <c r="O52" s="128">
        <v>0</v>
      </c>
    </row>
    <row r="53" spans="1:15" x14ac:dyDescent="0.2">
      <c r="A53" s="125" t="s">
        <v>9</v>
      </c>
      <c r="B53" s="125">
        <v>67</v>
      </c>
      <c r="C53" s="125" t="s">
        <v>25</v>
      </c>
      <c r="D53" s="125" t="s">
        <v>1091</v>
      </c>
      <c r="E53" s="125">
        <v>45</v>
      </c>
      <c r="F53" s="125" t="s">
        <v>570</v>
      </c>
      <c r="G53" s="126">
        <v>112692485</v>
      </c>
      <c r="H53" s="127" t="s">
        <v>90</v>
      </c>
      <c r="I53" s="125" t="s">
        <v>1061</v>
      </c>
      <c r="K53" s="128">
        <v>0</v>
      </c>
      <c r="L53" s="128">
        <v>0</v>
      </c>
      <c r="M53" s="128">
        <v>0</v>
      </c>
      <c r="N53" s="128">
        <v>35000</v>
      </c>
      <c r="O53" s="128">
        <v>0</v>
      </c>
    </row>
    <row r="54" spans="1:15" x14ac:dyDescent="0.2">
      <c r="A54" s="125" t="s">
        <v>9</v>
      </c>
      <c r="B54" s="125">
        <v>73</v>
      </c>
      <c r="C54" s="125" t="s">
        <v>464</v>
      </c>
      <c r="D54" s="125" t="s">
        <v>1096</v>
      </c>
      <c r="E54" s="125">
        <v>41</v>
      </c>
      <c r="F54" s="125" t="s">
        <v>466</v>
      </c>
      <c r="G54" s="126">
        <v>112480339</v>
      </c>
      <c r="H54" s="127" t="s">
        <v>90</v>
      </c>
      <c r="I54" s="125" t="s">
        <v>403</v>
      </c>
      <c r="K54" s="128">
        <v>0</v>
      </c>
      <c r="L54" s="128">
        <v>0</v>
      </c>
      <c r="M54" s="128">
        <v>0</v>
      </c>
      <c r="N54" s="128">
        <v>250000</v>
      </c>
      <c r="O54" s="128">
        <v>0</v>
      </c>
    </row>
    <row r="55" spans="1:15" x14ac:dyDescent="0.2">
      <c r="A55" s="125" t="s">
        <v>9</v>
      </c>
      <c r="B55" s="125">
        <v>73</v>
      </c>
      <c r="C55" s="125" t="s">
        <v>464</v>
      </c>
      <c r="D55" s="125" t="s">
        <v>1096</v>
      </c>
      <c r="E55" s="125">
        <v>41</v>
      </c>
      <c r="F55" s="125" t="s">
        <v>426</v>
      </c>
      <c r="G55" s="126">
        <v>132612524</v>
      </c>
      <c r="H55" s="127" t="s">
        <v>651</v>
      </c>
      <c r="I55" s="125" t="s">
        <v>407</v>
      </c>
      <c r="K55" s="128">
        <v>0</v>
      </c>
      <c r="L55" s="128">
        <v>0</v>
      </c>
      <c r="M55" s="128">
        <v>129400</v>
      </c>
      <c r="N55" s="128">
        <v>0</v>
      </c>
      <c r="O55" s="128">
        <v>0</v>
      </c>
    </row>
    <row r="56" spans="1:15" x14ac:dyDescent="0.2">
      <c r="A56" s="125" t="s">
        <v>9</v>
      </c>
      <c r="B56" s="125">
        <v>73</v>
      </c>
      <c r="C56" s="125" t="s">
        <v>464</v>
      </c>
      <c r="D56" s="125" t="s">
        <v>1096</v>
      </c>
      <c r="E56" s="125">
        <v>41</v>
      </c>
      <c r="F56" s="125" t="s">
        <v>469</v>
      </c>
      <c r="G56" s="126">
        <v>112870465</v>
      </c>
      <c r="H56" s="127" t="s">
        <v>90</v>
      </c>
      <c r="I56" s="125" t="s">
        <v>1061</v>
      </c>
      <c r="K56" s="128">
        <v>0</v>
      </c>
      <c r="L56" s="128">
        <v>0</v>
      </c>
      <c r="M56" s="128">
        <v>0</v>
      </c>
      <c r="N56" s="128">
        <v>35000</v>
      </c>
      <c r="O56" s="128">
        <v>0</v>
      </c>
    </row>
    <row r="57" spans="1:15" x14ac:dyDescent="0.2">
      <c r="A57" s="125" t="s">
        <v>9</v>
      </c>
      <c r="B57" s="125">
        <v>73</v>
      </c>
      <c r="C57" s="125" t="s">
        <v>464</v>
      </c>
      <c r="D57" s="125" t="s">
        <v>1096</v>
      </c>
      <c r="E57" s="125">
        <v>41</v>
      </c>
      <c r="F57" s="125" t="s">
        <v>1097</v>
      </c>
      <c r="G57" s="126">
        <v>451964622</v>
      </c>
      <c r="H57" s="127" t="s">
        <v>653</v>
      </c>
      <c r="I57" s="125" t="s">
        <v>1059</v>
      </c>
      <c r="J57" s="125" t="s">
        <v>829</v>
      </c>
      <c r="K57" s="128">
        <v>0</v>
      </c>
      <c r="L57" s="128">
        <v>0</v>
      </c>
      <c r="M57" s="128">
        <v>0</v>
      </c>
      <c r="N57" s="128">
        <v>40000</v>
      </c>
      <c r="O57" s="128">
        <v>0</v>
      </c>
    </row>
    <row r="58" spans="1:15" x14ac:dyDescent="0.2">
      <c r="A58" s="125" t="s">
        <v>9</v>
      </c>
      <c r="B58" s="125">
        <v>73</v>
      </c>
      <c r="C58" s="125" t="s">
        <v>464</v>
      </c>
      <c r="D58" s="125" t="s">
        <v>1096</v>
      </c>
      <c r="E58" s="125">
        <v>41</v>
      </c>
      <c r="F58" s="125" t="s">
        <v>1097</v>
      </c>
      <c r="G58" s="126">
        <v>451964622</v>
      </c>
      <c r="H58" s="127" t="s">
        <v>653</v>
      </c>
      <c r="I58" s="125" t="s">
        <v>1059</v>
      </c>
      <c r="K58" s="128">
        <v>0</v>
      </c>
      <c r="L58" s="128">
        <v>0</v>
      </c>
      <c r="M58" s="128">
        <v>0</v>
      </c>
      <c r="N58" s="128">
        <v>40000</v>
      </c>
      <c r="O58" s="128">
        <v>0</v>
      </c>
    </row>
    <row r="59" spans="1:15" x14ac:dyDescent="0.2">
      <c r="A59" s="125" t="s">
        <v>9</v>
      </c>
      <c r="B59" s="125">
        <v>75</v>
      </c>
      <c r="C59" s="125" t="s">
        <v>471</v>
      </c>
      <c r="D59" s="125" t="s">
        <v>1098</v>
      </c>
      <c r="E59" s="125">
        <v>42</v>
      </c>
      <c r="F59" s="125" t="s">
        <v>573</v>
      </c>
      <c r="G59" s="126" t="s">
        <v>1088</v>
      </c>
      <c r="H59" s="127" t="s">
        <v>90</v>
      </c>
      <c r="I59" s="125" t="s">
        <v>403</v>
      </c>
      <c r="K59" s="128">
        <v>0</v>
      </c>
      <c r="L59" s="128">
        <v>0</v>
      </c>
      <c r="M59" s="128">
        <v>500000</v>
      </c>
      <c r="N59" s="128">
        <v>0</v>
      </c>
      <c r="O59" s="128">
        <v>0</v>
      </c>
    </row>
    <row r="60" spans="1:15" x14ac:dyDescent="0.2">
      <c r="A60" s="125" t="s">
        <v>9</v>
      </c>
      <c r="B60" s="125">
        <v>75</v>
      </c>
      <c r="C60" s="125" t="s">
        <v>471</v>
      </c>
      <c r="D60" s="125" t="s">
        <v>1098</v>
      </c>
      <c r="E60" s="125">
        <v>42</v>
      </c>
      <c r="F60" s="125" t="s">
        <v>573</v>
      </c>
      <c r="G60" s="126" t="s">
        <v>1088</v>
      </c>
      <c r="H60" s="127" t="s">
        <v>651</v>
      </c>
      <c r="I60" s="125" t="s">
        <v>407</v>
      </c>
      <c r="K60" s="128">
        <v>0</v>
      </c>
      <c r="L60" s="128">
        <v>0</v>
      </c>
      <c r="M60" s="128">
        <v>0</v>
      </c>
      <c r="N60" s="128">
        <v>129400</v>
      </c>
      <c r="O60" s="128">
        <v>0</v>
      </c>
    </row>
    <row r="61" spans="1:15" x14ac:dyDescent="0.2">
      <c r="A61" s="125" t="s">
        <v>9</v>
      </c>
      <c r="B61" s="125">
        <v>75</v>
      </c>
      <c r="C61" s="125" t="s">
        <v>471</v>
      </c>
      <c r="D61" s="125" t="s">
        <v>1098</v>
      </c>
      <c r="E61" s="125">
        <v>42</v>
      </c>
      <c r="F61" s="125" t="s">
        <v>573</v>
      </c>
      <c r="G61" s="126" t="s">
        <v>1088</v>
      </c>
      <c r="H61" s="127" t="s">
        <v>653</v>
      </c>
      <c r="I61" s="125" t="s">
        <v>1059</v>
      </c>
      <c r="J61" s="125" t="s">
        <v>1099</v>
      </c>
      <c r="K61" s="128">
        <v>0</v>
      </c>
      <c r="L61" s="128">
        <v>0</v>
      </c>
      <c r="M61" s="128">
        <v>0</v>
      </c>
      <c r="N61" s="128">
        <v>40000</v>
      </c>
      <c r="O61" s="128">
        <v>0</v>
      </c>
    </row>
    <row r="62" spans="1:15" x14ac:dyDescent="0.2">
      <c r="A62" s="125" t="s">
        <v>9</v>
      </c>
      <c r="B62" s="125">
        <v>75</v>
      </c>
      <c r="C62" s="125" t="s">
        <v>471</v>
      </c>
      <c r="D62" s="125" t="s">
        <v>1098</v>
      </c>
      <c r="E62" s="125">
        <v>42</v>
      </c>
      <c r="F62" s="125" t="s">
        <v>573</v>
      </c>
      <c r="G62" s="126" t="s">
        <v>1088</v>
      </c>
      <c r="H62" s="127" t="s">
        <v>653</v>
      </c>
      <c r="I62" s="125" t="s">
        <v>1059</v>
      </c>
      <c r="J62" s="125" t="s">
        <v>215</v>
      </c>
      <c r="K62" s="128">
        <v>0</v>
      </c>
      <c r="L62" s="128">
        <v>0</v>
      </c>
      <c r="M62" s="128">
        <v>0</v>
      </c>
      <c r="N62" s="128">
        <v>40000</v>
      </c>
      <c r="O62" s="128">
        <v>0</v>
      </c>
    </row>
    <row r="63" spans="1:15" x14ac:dyDescent="0.2">
      <c r="A63" s="125" t="s">
        <v>9</v>
      </c>
      <c r="B63" s="125">
        <v>75</v>
      </c>
      <c r="C63" s="125" t="s">
        <v>471</v>
      </c>
      <c r="D63" s="125" t="s">
        <v>1098</v>
      </c>
      <c r="E63" s="125">
        <v>42</v>
      </c>
      <c r="F63" s="125" t="s">
        <v>573</v>
      </c>
      <c r="G63" s="126" t="s">
        <v>1088</v>
      </c>
      <c r="H63" s="127" t="s">
        <v>90</v>
      </c>
      <c r="I63" s="125" t="s">
        <v>1061</v>
      </c>
      <c r="K63" s="128">
        <v>0</v>
      </c>
      <c r="L63" s="128">
        <v>0</v>
      </c>
      <c r="M63" s="128">
        <v>0</v>
      </c>
      <c r="N63" s="128">
        <v>35000</v>
      </c>
      <c r="O63" s="128">
        <v>0</v>
      </c>
    </row>
    <row r="64" spans="1:15" x14ac:dyDescent="0.2">
      <c r="A64" s="125" t="s">
        <v>9</v>
      </c>
      <c r="B64" s="125">
        <v>75</v>
      </c>
      <c r="C64" s="125" t="s">
        <v>471</v>
      </c>
      <c r="D64" s="125" t="s">
        <v>1098</v>
      </c>
      <c r="E64" s="125">
        <v>42</v>
      </c>
      <c r="F64" s="125" t="s">
        <v>573</v>
      </c>
      <c r="G64" s="126" t="s">
        <v>1088</v>
      </c>
      <c r="H64" s="127" t="s">
        <v>90</v>
      </c>
      <c r="I64" s="125" t="s">
        <v>403</v>
      </c>
      <c r="K64" s="128">
        <v>0</v>
      </c>
      <c r="L64" s="128">
        <v>0</v>
      </c>
      <c r="M64" s="128">
        <v>0</v>
      </c>
      <c r="N64" s="128">
        <v>0</v>
      </c>
      <c r="O64" s="128">
        <v>0</v>
      </c>
    </row>
    <row r="65" spans="1:15" x14ac:dyDescent="0.2">
      <c r="A65" s="125" t="s">
        <v>9</v>
      </c>
      <c r="B65" s="125">
        <v>75</v>
      </c>
      <c r="C65" s="125" t="s">
        <v>471</v>
      </c>
      <c r="D65" s="125" t="s">
        <v>1098</v>
      </c>
      <c r="E65" s="125">
        <v>42</v>
      </c>
      <c r="F65" s="125" t="s">
        <v>573</v>
      </c>
      <c r="G65" s="126" t="s">
        <v>1088</v>
      </c>
      <c r="H65" s="127" t="s">
        <v>651</v>
      </c>
      <c r="I65" s="125" t="s">
        <v>407</v>
      </c>
      <c r="K65" s="128">
        <v>129400</v>
      </c>
      <c r="L65" s="128">
        <v>129400</v>
      </c>
      <c r="M65" s="128">
        <v>0</v>
      </c>
      <c r="N65" s="128">
        <v>129400</v>
      </c>
      <c r="O65" s="128">
        <v>0</v>
      </c>
    </row>
    <row r="66" spans="1:15" x14ac:dyDescent="0.2">
      <c r="A66" s="125" t="s">
        <v>9</v>
      </c>
      <c r="B66" s="125">
        <v>75</v>
      </c>
      <c r="C66" s="125" t="s">
        <v>471</v>
      </c>
      <c r="D66" s="125" t="s">
        <v>1098</v>
      </c>
      <c r="E66" s="125">
        <v>42</v>
      </c>
      <c r="F66" s="125" t="s">
        <v>573</v>
      </c>
      <c r="G66" s="126" t="s">
        <v>1088</v>
      </c>
      <c r="H66" s="127" t="s">
        <v>653</v>
      </c>
      <c r="I66" s="125" t="s">
        <v>1059</v>
      </c>
      <c r="J66" s="125" t="s">
        <v>1100</v>
      </c>
      <c r="K66" s="128">
        <v>48200</v>
      </c>
      <c r="L66" s="128">
        <v>48200</v>
      </c>
      <c r="M66" s="128">
        <v>0</v>
      </c>
      <c r="N66" s="128">
        <v>40000</v>
      </c>
      <c r="O66" s="128">
        <v>0</v>
      </c>
    </row>
    <row r="67" spans="1:15" x14ac:dyDescent="0.2">
      <c r="A67" s="125" t="s">
        <v>9</v>
      </c>
      <c r="B67" s="125">
        <v>75</v>
      </c>
      <c r="C67" s="125" t="s">
        <v>471</v>
      </c>
      <c r="D67" s="125" t="s">
        <v>1098</v>
      </c>
      <c r="E67" s="125">
        <v>42</v>
      </c>
      <c r="F67" s="125" t="s">
        <v>573</v>
      </c>
      <c r="G67" s="126" t="s">
        <v>1088</v>
      </c>
      <c r="H67" s="127" t="s">
        <v>653</v>
      </c>
      <c r="I67" s="125" t="s">
        <v>1059</v>
      </c>
      <c r="J67" s="125" t="s">
        <v>1101</v>
      </c>
      <c r="K67" s="128">
        <v>48200</v>
      </c>
      <c r="L67" s="128">
        <v>48200</v>
      </c>
      <c r="M67" s="128">
        <v>0</v>
      </c>
      <c r="N67" s="128">
        <v>40000</v>
      </c>
      <c r="O67" s="128">
        <v>0</v>
      </c>
    </row>
    <row r="68" spans="1:15" x14ac:dyDescent="0.2">
      <c r="A68" s="125" t="s">
        <v>9</v>
      </c>
      <c r="B68" s="125">
        <v>75</v>
      </c>
      <c r="C68" s="125" t="s">
        <v>471</v>
      </c>
      <c r="D68" s="125" t="s">
        <v>1098</v>
      </c>
      <c r="E68" s="125">
        <v>42</v>
      </c>
      <c r="F68" s="125" t="s">
        <v>573</v>
      </c>
      <c r="G68" s="126" t="s">
        <v>1088</v>
      </c>
      <c r="H68" s="127" t="s">
        <v>90</v>
      </c>
      <c r="I68" s="125" t="s">
        <v>1061</v>
      </c>
      <c r="K68" s="128">
        <v>35000</v>
      </c>
      <c r="L68" s="128">
        <v>35000</v>
      </c>
      <c r="M68" s="128">
        <v>0</v>
      </c>
      <c r="N68" s="128">
        <v>0</v>
      </c>
      <c r="O68" s="128">
        <v>35000</v>
      </c>
    </row>
    <row r="69" spans="1:15" x14ac:dyDescent="0.2">
      <c r="A69" s="125" t="s">
        <v>9</v>
      </c>
      <c r="B69" s="125">
        <v>77</v>
      </c>
      <c r="C69" s="125" t="s">
        <v>161</v>
      </c>
      <c r="D69" s="125" t="s">
        <v>1102</v>
      </c>
      <c r="E69" s="125">
        <v>35</v>
      </c>
      <c r="F69" s="125" t="s">
        <v>1103</v>
      </c>
      <c r="G69" s="126">
        <v>132612524</v>
      </c>
      <c r="H69" s="127" t="s">
        <v>90</v>
      </c>
      <c r="I69" s="125" t="s">
        <v>403</v>
      </c>
      <c r="K69" s="128">
        <v>0</v>
      </c>
      <c r="L69" s="128">
        <v>0</v>
      </c>
      <c r="M69" s="128">
        <v>0</v>
      </c>
      <c r="N69" s="128">
        <v>0</v>
      </c>
      <c r="O69" s="128">
        <v>0</v>
      </c>
    </row>
    <row r="70" spans="1:15" x14ac:dyDescent="0.2">
      <c r="A70" s="125" t="s">
        <v>9</v>
      </c>
      <c r="B70" s="125">
        <v>77</v>
      </c>
      <c r="C70" s="125" t="s">
        <v>161</v>
      </c>
      <c r="D70" s="125" t="s">
        <v>1102</v>
      </c>
      <c r="E70" s="125">
        <v>35</v>
      </c>
      <c r="F70" s="125" t="s">
        <v>484</v>
      </c>
      <c r="G70" s="126">
        <v>132612524</v>
      </c>
      <c r="H70" s="127" t="s">
        <v>651</v>
      </c>
      <c r="I70" s="125" t="s">
        <v>407</v>
      </c>
      <c r="K70" s="128">
        <v>0</v>
      </c>
      <c r="L70" s="128">
        <v>0</v>
      </c>
      <c r="M70" s="128">
        <v>0</v>
      </c>
      <c r="N70" s="128">
        <v>129400</v>
      </c>
      <c r="O70" s="128">
        <v>0</v>
      </c>
    </row>
    <row r="71" spans="1:15" x14ac:dyDescent="0.2">
      <c r="A71" s="125" t="s">
        <v>9</v>
      </c>
      <c r="B71" s="125">
        <v>77</v>
      </c>
      <c r="C71" s="125" t="s">
        <v>161</v>
      </c>
      <c r="D71" s="125" t="s">
        <v>1102</v>
      </c>
      <c r="E71" s="125">
        <v>35</v>
      </c>
      <c r="F71" s="125" t="s">
        <v>426</v>
      </c>
      <c r="G71" s="126">
        <v>132612524</v>
      </c>
      <c r="H71" s="127" t="s">
        <v>1104</v>
      </c>
      <c r="I71" s="125" t="s">
        <v>1059</v>
      </c>
      <c r="J71" s="125" t="s">
        <v>1105</v>
      </c>
      <c r="K71" s="128">
        <v>0</v>
      </c>
      <c r="L71" s="128">
        <v>0</v>
      </c>
      <c r="M71" s="128">
        <v>0</v>
      </c>
      <c r="N71" s="128">
        <v>40000</v>
      </c>
      <c r="O71" s="128">
        <v>0</v>
      </c>
    </row>
    <row r="72" spans="1:15" x14ac:dyDescent="0.2">
      <c r="A72" s="125" t="s">
        <v>9</v>
      </c>
      <c r="B72" s="125">
        <v>77</v>
      </c>
      <c r="C72" s="125" t="s">
        <v>161</v>
      </c>
      <c r="D72" s="125" t="s">
        <v>1102</v>
      </c>
      <c r="E72" s="125">
        <v>35</v>
      </c>
      <c r="F72" s="125" t="s">
        <v>1106</v>
      </c>
      <c r="G72" s="126">
        <v>113027538</v>
      </c>
      <c r="H72" s="127" t="s">
        <v>653</v>
      </c>
      <c r="I72" s="125" t="s">
        <v>1059</v>
      </c>
      <c r="J72" s="125" t="s">
        <v>1107</v>
      </c>
      <c r="K72" s="128">
        <v>0</v>
      </c>
      <c r="L72" s="128">
        <v>0</v>
      </c>
      <c r="M72" s="128">
        <v>0</v>
      </c>
      <c r="N72" s="128">
        <v>40000</v>
      </c>
      <c r="O72" s="128">
        <v>0</v>
      </c>
    </row>
    <row r="73" spans="1:15" x14ac:dyDescent="0.2">
      <c r="A73" s="125" t="s">
        <v>9</v>
      </c>
      <c r="B73" s="125">
        <v>77</v>
      </c>
      <c r="C73" s="125" t="s">
        <v>161</v>
      </c>
      <c r="D73" s="125" t="s">
        <v>1102</v>
      </c>
      <c r="E73" s="125">
        <v>35</v>
      </c>
      <c r="F73" s="125" t="s">
        <v>426</v>
      </c>
      <c r="G73" s="126">
        <v>132612524</v>
      </c>
      <c r="H73" s="127" t="s">
        <v>90</v>
      </c>
      <c r="I73" s="125" t="s">
        <v>1061</v>
      </c>
      <c r="K73" s="128">
        <v>0</v>
      </c>
      <c r="L73" s="128">
        <v>0</v>
      </c>
      <c r="M73" s="128">
        <v>0</v>
      </c>
      <c r="N73" s="128">
        <v>35000</v>
      </c>
      <c r="O73" s="128">
        <v>0</v>
      </c>
    </row>
    <row r="74" spans="1:15" x14ac:dyDescent="0.2">
      <c r="A74" s="125" t="s">
        <v>9</v>
      </c>
      <c r="B74" s="125">
        <v>79</v>
      </c>
      <c r="C74" s="125" t="s">
        <v>488</v>
      </c>
      <c r="D74" s="125" t="s">
        <v>1108</v>
      </c>
      <c r="E74" s="125">
        <v>36</v>
      </c>
      <c r="F74" s="125" t="s">
        <v>1075</v>
      </c>
      <c r="I74" s="125" t="s">
        <v>403</v>
      </c>
      <c r="K74" s="128">
        <v>0</v>
      </c>
      <c r="L74" s="128">
        <v>0</v>
      </c>
      <c r="M74" s="128">
        <v>0</v>
      </c>
      <c r="N74" s="128">
        <v>0</v>
      </c>
      <c r="O74" s="128">
        <v>0</v>
      </c>
    </row>
    <row r="75" spans="1:15" x14ac:dyDescent="0.2">
      <c r="A75" s="125" t="s">
        <v>9</v>
      </c>
      <c r="B75" s="125">
        <v>79</v>
      </c>
      <c r="C75" s="125" t="s">
        <v>488</v>
      </c>
      <c r="D75" s="125" t="s">
        <v>1108</v>
      </c>
      <c r="E75" s="125">
        <v>36</v>
      </c>
      <c r="F75" s="125" t="s">
        <v>484</v>
      </c>
      <c r="G75" s="126">
        <v>132612524</v>
      </c>
      <c r="H75" s="127" t="s">
        <v>651</v>
      </c>
      <c r="I75" s="125" t="s">
        <v>407</v>
      </c>
      <c r="K75" s="128">
        <v>0</v>
      </c>
      <c r="L75" s="128">
        <v>0</v>
      </c>
      <c r="M75" s="128">
        <v>0</v>
      </c>
      <c r="N75" s="128">
        <v>129400</v>
      </c>
      <c r="O75" s="128">
        <v>0</v>
      </c>
    </row>
    <row r="76" spans="1:15" x14ac:dyDescent="0.2">
      <c r="A76" s="125" t="s">
        <v>9</v>
      </c>
      <c r="B76" s="125">
        <v>79</v>
      </c>
      <c r="C76" s="125" t="s">
        <v>488</v>
      </c>
      <c r="D76" s="125" t="s">
        <v>1108</v>
      </c>
      <c r="E76" s="125">
        <v>36</v>
      </c>
      <c r="F76" s="125" t="s">
        <v>868</v>
      </c>
      <c r="G76" s="126">
        <v>136400434</v>
      </c>
      <c r="H76" s="127" t="s">
        <v>653</v>
      </c>
      <c r="I76" s="125" t="s">
        <v>1059</v>
      </c>
      <c r="J76" s="125" t="s">
        <v>1109</v>
      </c>
      <c r="K76" s="128">
        <v>0</v>
      </c>
      <c r="L76" s="128">
        <v>0</v>
      </c>
      <c r="M76" s="128">
        <v>0</v>
      </c>
      <c r="N76" s="128">
        <v>40000</v>
      </c>
      <c r="O76" s="128">
        <v>0</v>
      </c>
    </row>
    <row r="77" spans="1:15" x14ac:dyDescent="0.2">
      <c r="A77" s="125" t="s">
        <v>9</v>
      </c>
      <c r="B77" s="125">
        <v>79</v>
      </c>
      <c r="C77" s="125" t="s">
        <v>488</v>
      </c>
      <c r="D77" s="125" t="s">
        <v>1108</v>
      </c>
      <c r="E77" s="125">
        <v>36</v>
      </c>
      <c r="F77" s="125" t="s">
        <v>868</v>
      </c>
      <c r="G77" s="126">
        <v>136400434</v>
      </c>
      <c r="H77" s="127" t="s">
        <v>653</v>
      </c>
      <c r="I77" s="125" t="s">
        <v>1059</v>
      </c>
      <c r="J77" s="125" t="s">
        <v>870</v>
      </c>
      <c r="K77" s="128">
        <v>0</v>
      </c>
      <c r="L77" s="128">
        <v>0</v>
      </c>
      <c r="M77" s="128">
        <v>0</v>
      </c>
      <c r="N77" s="128">
        <v>40000</v>
      </c>
      <c r="O77" s="128">
        <v>0</v>
      </c>
    </row>
    <row r="78" spans="1:15" x14ac:dyDescent="0.2">
      <c r="A78" s="125" t="s">
        <v>9</v>
      </c>
      <c r="B78" s="125">
        <v>79</v>
      </c>
      <c r="C78" s="125" t="s">
        <v>488</v>
      </c>
      <c r="D78" s="125" t="s">
        <v>1108</v>
      </c>
      <c r="E78" s="125">
        <v>36</v>
      </c>
      <c r="F78" s="125" t="s">
        <v>426</v>
      </c>
      <c r="G78" s="126">
        <v>132612524</v>
      </c>
      <c r="H78" s="127" t="s">
        <v>90</v>
      </c>
      <c r="I78" s="125" t="s">
        <v>1061</v>
      </c>
      <c r="K78" s="128">
        <v>0</v>
      </c>
      <c r="L78" s="128">
        <v>0</v>
      </c>
      <c r="M78" s="128">
        <v>0</v>
      </c>
      <c r="N78" s="128">
        <v>35000</v>
      </c>
      <c r="O78" s="128">
        <v>0</v>
      </c>
    </row>
    <row r="79" spans="1:15" x14ac:dyDescent="0.2">
      <c r="A79" s="125" t="s">
        <v>74</v>
      </c>
      <c r="B79" s="125">
        <v>101</v>
      </c>
      <c r="C79" s="125" t="s">
        <v>81</v>
      </c>
      <c r="D79" s="125" t="s">
        <v>1110</v>
      </c>
      <c r="E79" s="125">
        <v>31</v>
      </c>
      <c r="F79" s="125" t="s">
        <v>1111</v>
      </c>
      <c r="G79" s="126">
        <v>111711014</v>
      </c>
      <c r="H79" s="127" t="s">
        <v>90</v>
      </c>
      <c r="I79" s="125" t="s">
        <v>403</v>
      </c>
      <c r="K79" s="128">
        <v>0</v>
      </c>
      <c r="L79" s="128">
        <v>0</v>
      </c>
      <c r="M79" s="128">
        <v>0</v>
      </c>
      <c r="N79" s="128">
        <v>250000</v>
      </c>
      <c r="O79" s="128">
        <v>0</v>
      </c>
    </row>
    <row r="80" spans="1:15" x14ac:dyDescent="0.2">
      <c r="A80" s="125" t="s">
        <v>74</v>
      </c>
      <c r="B80" s="125">
        <v>101</v>
      </c>
      <c r="C80" s="125" t="s">
        <v>81</v>
      </c>
      <c r="D80" s="125" t="s">
        <v>1110</v>
      </c>
      <c r="E80" s="125">
        <v>31</v>
      </c>
      <c r="F80" s="125" t="s">
        <v>611</v>
      </c>
      <c r="G80" s="126">
        <v>112575794</v>
      </c>
      <c r="H80" s="127" t="s">
        <v>651</v>
      </c>
      <c r="I80" s="125" t="s">
        <v>407</v>
      </c>
      <c r="K80" s="128">
        <v>0</v>
      </c>
      <c r="L80" s="128">
        <v>0</v>
      </c>
      <c r="M80" s="128">
        <v>0</v>
      </c>
      <c r="N80" s="128">
        <v>129400</v>
      </c>
      <c r="O80" s="128">
        <v>0</v>
      </c>
    </row>
    <row r="81" spans="1:15" x14ac:dyDescent="0.2">
      <c r="A81" s="125" t="s">
        <v>74</v>
      </c>
      <c r="B81" s="125">
        <v>101</v>
      </c>
      <c r="C81" s="125" t="s">
        <v>81</v>
      </c>
      <c r="D81" s="125" t="s">
        <v>1110</v>
      </c>
      <c r="E81" s="125">
        <v>31</v>
      </c>
      <c r="H81" s="127" t="s">
        <v>653</v>
      </c>
      <c r="I81" s="125" t="s">
        <v>1059</v>
      </c>
      <c r="J81" s="125" t="s">
        <v>393</v>
      </c>
      <c r="K81" s="128">
        <v>0</v>
      </c>
      <c r="L81" s="128">
        <v>0</v>
      </c>
      <c r="M81" s="128">
        <v>40000</v>
      </c>
      <c r="N81" s="128">
        <v>0</v>
      </c>
      <c r="O81" s="128">
        <v>0</v>
      </c>
    </row>
    <row r="82" spans="1:15" x14ac:dyDescent="0.2">
      <c r="A82" s="125" t="s">
        <v>74</v>
      </c>
      <c r="B82" s="125">
        <v>101</v>
      </c>
      <c r="C82" s="125" t="s">
        <v>81</v>
      </c>
      <c r="D82" s="125" t="s">
        <v>1110</v>
      </c>
      <c r="E82" s="125">
        <v>31</v>
      </c>
      <c r="H82" s="127" t="s">
        <v>653</v>
      </c>
      <c r="I82" s="125" t="s">
        <v>1059</v>
      </c>
      <c r="J82" s="125" t="s">
        <v>1112</v>
      </c>
      <c r="K82" s="128">
        <v>0</v>
      </c>
      <c r="L82" s="128">
        <v>0</v>
      </c>
      <c r="M82" s="128">
        <v>40000</v>
      </c>
      <c r="N82" s="128">
        <v>0</v>
      </c>
      <c r="O82" s="128">
        <v>0</v>
      </c>
    </row>
    <row r="83" spans="1:15" x14ac:dyDescent="0.2">
      <c r="A83" s="125" t="s">
        <v>74</v>
      </c>
      <c r="B83" s="125">
        <v>101</v>
      </c>
      <c r="C83" s="125" t="s">
        <v>81</v>
      </c>
      <c r="D83" s="125" t="s">
        <v>1110</v>
      </c>
      <c r="E83" s="125">
        <v>31</v>
      </c>
      <c r="F83" s="125" t="s">
        <v>1111</v>
      </c>
      <c r="G83" s="126">
        <v>111711014</v>
      </c>
      <c r="H83" s="127" t="s">
        <v>90</v>
      </c>
      <c r="I83" s="125" t="s">
        <v>1061</v>
      </c>
      <c r="K83" s="128">
        <v>0</v>
      </c>
      <c r="L83" s="128">
        <v>0</v>
      </c>
      <c r="M83" s="128">
        <v>0</v>
      </c>
      <c r="N83" s="128">
        <v>35000</v>
      </c>
      <c r="O83" s="128">
        <v>0</v>
      </c>
    </row>
    <row r="84" spans="1:15" x14ac:dyDescent="0.2">
      <c r="A84" s="125" t="s">
        <v>74</v>
      </c>
      <c r="B84" s="125">
        <v>113</v>
      </c>
      <c r="C84" s="125" t="s">
        <v>182</v>
      </c>
      <c r="D84" s="125" t="s">
        <v>1113</v>
      </c>
      <c r="E84" s="129" t="s">
        <v>1114</v>
      </c>
      <c r="F84" s="125" t="s">
        <v>501</v>
      </c>
      <c r="G84" s="126">
        <v>200814999</v>
      </c>
      <c r="H84" s="127" t="s">
        <v>90</v>
      </c>
      <c r="I84" s="125" t="s">
        <v>403</v>
      </c>
      <c r="K84" s="128">
        <v>515000</v>
      </c>
      <c r="L84" s="128">
        <v>500000</v>
      </c>
      <c r="M84" s="128">
        <v>0</v>
      </c>
      <c r="N84" s="128">
        <v>0</v>
      </c>
      <c r="O84" s="128">
        <v>500000</v>
      </c>
    </row>
    <row r="85" spans="1:15" x14ac:dyDescent="0.2">
      <c r="A85" s="125" t="s">
        <v>74</v>
      </c>
      <c r="B85" s="125">
        <v>113</v>
      </c>
      <c r="C85" s="125" t="s">
        <v>182</v>
      </c>
      <c r="D85" s="125" t="s">
        <v>1113</v>
      </c>
      <c r="E85" s="129" t="s">
        <v>1114</v>
      </c>
      <c r="F85" s="125" t="s">
        <v>146</v>
      </c>
      <c r="G85" s="126">
        <v>111631788</v>
      </c>
      <c r="H85" s="127" t="s">
        <v>90</v>
      </c>
      <c r="I85" s="125" t="s">
        <v>622</v>
      </c>
      <c r="K85" s="128">
        <v>0</v>
      </c>
      <c r="L85" s="128">
        <v>0</v>
      </c>
      <c r="M85" s="128">
        <v>0</v>
      </c>
      <c r="N85" s="128">
        <v>90000</v>
      </c>
      <c r="O85" s="128">
        <v>0</v>
      </c>
    </row>
    <row r="86" spans="1:15" x14ac:dyDescent="0.2">
      <c r="A86" s="125" t="s">
        <v>74</v>
      </c>
      <c r="B86" s="125">
        <v>113</v>
      </c>
      <c r="C86" s="125" t="s">
        <v>182</v>
      </c>
      <c r="D86" s="125" t="s">
        <v>1113</v>
      </c>
      <c r="E86" s="129" t="s">
        <v>1114</v>
      </c>
      <c r="F86" s="125" t="s">
        <v>1115</v>
      </c>
      <c r="G86" s="126">
        <v>200814999</v>
      </c>
      <c r="H86" s="127" t="s">
        <v>651</v>
      </c>
      <c r="I86" s="125" t="s">
        <v>407</v>
      </c>
      <c r="K86" s="128">
        <v>129400</v>
      </c>
      <c r="L86" s="128">
        <v>129400</v>
      </c>
      <c r="M86" s="128">
        <v>129400</v>
      </c>
      <c r="N86" s="128">
        <v>0</v>
      </c>
      <c r="O86" s="128">
        <v>0</v>
      </c>
    </row>
    <row r="87" spans="1:15" x14ac:dyDescent="0.2">
      <c r="A87" s="125" t="s">
        <v>74</v>
      </c>
      <c r="B87" s="125">
        <v>113</v>
      </c>
      <c r="C87" s="125" t="s">
        <v>182</v>
      </c>
      <c r="D87" s="125" t="s">
        <v>1113</v>
      </c>
      <c r="E87" s="129" t="s">
        <v>1114</v>
      </c>
      <c r="F87" s="125" t="s">
        <v>501</v>
      </c>
      <c r="G87" s="126">
        <v>200814999</v>
      </c>
      <c r="H87" s="127" t="s">
        <v>653</v>
      </c>
      <c r="I87" s="125" t="s">
        <v>1059</v>
      </c>
      <c r="J87" s="125" t="s">
        <v>1116</v>
      </c>
      <c r="K87" s="128">
        <v>48200</v>
      </c>
      <c r="L87" s="128">
        <v>48200</v>
      </c>
      <c r="M87" s="128">
        <v>0</v>
      </c>
      <c r="N87" s="128">
        <v>40000</v>
      </c>
      <c r="O87" s="128">
        <v>0</v>
      </c>
    </row>
    <row r="88" spans="1:15" x14ac:dyDescent="0.2">
      <c r="A88" s="125" t="s">
        <v>74</v>
      </c>
      <c r="B88" s="125">
        <v>113</v>
      </c>
      <c r="C88" s="125" t="s">
        <v>182</v>
      </c>
      <c r="D88" s="125" t="s">
        <v>1113</v>
      </c>
      <c r="E88" s="129" t="s">
        <v>1114</v>
      </c>
      <c r="F88" s="125" t="s">
        <v>501</v>
      </c>
      <c r="G88" s="126">
        <v>200814999</v>
      </c>
      <c r="H88" s="127" t="s">
        <v>653</v>
      </c>
      <c r="I88" s="125" t="s">
        <v>1059</v>
      </c>
      <c r="J88" s="125" t="s">
        <v>1117</v>
      </c>
      <c r="K88" s="128">
        <v>48200</v>
      </c>
      <c r="L88" s="128">
        <v>48200</v>
      </c>
      <c r="M88" s="128">
        <v>0</v>
      </c>
      <c r="N88" s="128">
        <v>40000</v>
      </c>
      <c r="O88" s="128">
        <v>0</v>
      </c>
    </row>
    <row r="89" spans="1:15" x14ac:dyDescent="0.2">
      <c r="A89" s="125" t="s">
        <v>74</v>
      </c>
      <c r="B89" s="125">
        <v>113</v>
      </c>
      <c r="C89" s="125" t="s">
        <v>182</v>
      </c>
      <c r="D89" s="125" t="s">
        <v>1113</v>
      </c>
      <c r="E89" s="129" t="s">
        <v>1114</v>
      </c>
      <c r="F89" s="125" t="s">
        <v>501</v>
      </c>
      <c r="G89" s="126">
        <v>200814999</v>
      </c>
      <c r="H89" s="127" t="s">
        <v>90</v>
      </c>
      <c r="I89" s="125" t="s">
        <v>1061</v>
      </c>
      <c r="K89" s="128">
        <v>35000</v>
      </c>
      <c r="L89" s="128">
        <v>35000</v>
      </c>
      <c r="M89" s="128">
        <v>0</v>
      </c>
      <c r="N89" s="128">
        <v>0</v>
      </c>
      <c r="O89" s="128">
        <v>35000</v>
      </c>
    </row>
    <row r="90" spans="1:15" x14ac:dyDescent="0.2">
      <c r="A90" s="125" t="s">
        <v>74</v>
      </c>
      <c r="B90" s="125">
        <v>114</v>
      </c>
      <c r="C90" s="125" t="s">
        <v>507</v>
      </c>
      <c r="D90" s="125" t="s">
        <v>1118</v>
      </c>
      <c r="E90" s="125">
        <v>26</v>
      </c>
      <c r="F90" s="125" t="s">
        <v>1036</v>
      </c>
      <c r="G90" s="126">
        <v>861096987</v>
      </c>
      <c r="H90" s="127" t="s">
        <v>90</v>
      </c>
      <c r="I90" s="125" t="s">
        <v>403</v>
      </c>
      <c r="K90" s="128">
        <v>0</v>
      </c>
      <c r="L90" s="128">
        <v>0</v>
      </c>
      <c r="M90" s="128">
        <v>0</v>
      </c>
      <c r="N90" s="128">
        <v>250000</v>
      </c>
      <c r="O90" s="128">
        <v>0</v>
      </c>
    </row>
    <row r="91" spans="1:15" x14ac:dyDescent="0.2">
      <c r="A91" s="125" t="s">
        <v>74</v>
      </c>
      <c r="B91" s="125">
        <v>114</v>
      </c>
      <c r="C91" s="125" t="s">
        <v>507</v>
      </c>
      <c r="D91" s="125" t="s">
        <v>1118</v>
      </c>
      <c r="E91" s="125">
        <v>26</v>
      </c>
      <c r="F91" s="125" t="s">
        <v>623</v>
      </c>
      <c r="G91" s="126">
        <v>132645436</v>
      </c>
      <c r="H91" s="127" t="s">
        <v>651</v>
      </c>
      <c r="I91" s="125" t="s">
        <v>407</v>
      </c>
      <c r="K91" s="128">
        <v>0</v>
      </c>
      <c r="L91" s="128">
        <v>0</v>
      </c>
      <c r="M91" s="128">
        <v>129400</v>
      </c>
      <c r="N91" s="128">
        <v>0</v>
      </c>
      <c r="O91" s="128">
        <v>0</v>
      </c>
    </row>
    <row r="92" spans="1:15" x14ac:dyDescent="0.2">
      <c r="A92" s="125" t="s">
        <v>74</v>
      </c>
      <c r="B92" s="125">
        <v>114</v>
      </c>
      <c r="C92" s="125" t="s">
        <v>507</v>
      </c>
      <c r="D92" s="125" t="s">
        <v>1118</v>
      </c>
      <c r="E92" s="125">
        <v>26</v>
      </c>
      <c r="F92" s="125" t="s">
        <v>615</v>
      </c>
      <c r="G92" s="126">
        <v>111729398</v>
      </c>
      <c r="H92" s="127" t="s">
        <v>653</v>
      </c>
      <c r="I92" s="125" t="s">
        <v>1059</v>
      </c>
      <c r="J92" s="125" t="s">
        <v>297</v>
      </c>
      <c r="K92" s="128">
        <v>0</v>
      </c>
      <c r="L92" s="128">
        <v>0</v>
      </c>
      <c r="M92" s="128">
        <v>0</v>
      </c>
      <c r="N92" s="128">
        <v>40000</v>
      </c>
      <c r="O92" s="128">
        <v>0</v>
      </c>
    </row>
    <row r="93" spans="1:15" x14ac:dyDescent="0.2">
      <c r="A93" s="125" t="s">
        <v>74</v>
      </c>
      <c r="B93" s="125">
        <v>114</v>
      </c>
      <c r="C93" s="125" t="s">
        <v>507</v>
      </c>
      <c r="D93" s="125" t="s">
        <v>1118</v>
      </c>
      <c r="E93" s="125">
        <v>26</v>
      </c>
      <c r="F93" s="125" t="s">
        <v>615</v>
      </c>
      <c r="G93" s="126">
        <v>111729398</v>
      </c>
      <c r="H93" s="127" t="s">
        <v>653</v>
      </c>
      <c r="I93" s="125" t="s">
        <v>1059</v>
      </c>
      <c r="J93" s="125" t="s">
        <v>1119</v>
      </c>
      <c r="K93" s="128">
        <v>0</v>
      </c>
      <c r="L93" s="128">
        <v>0</v>
      </c>
      <c r="M93" s="128">
        <v>0</v>
      </c>
      <c r="N93" s="128">
        <v>40000</v>
      </c>
      <c r="O93" s="128">
        <v>0</v>
      </c>
    </row>
    <row r="94" spans="1:15" x14ac:dyDescent="0.2">
      <c r="A94" s="125" t="s">
        <v>74</v>
      </c>
      <c r="B94" s="125">
        <v>114</v>
      </c>
      <c r="C94" s="125" t="s">
        <v>507</v>
      </c>
      <c r="D94" s="125" t="s">
        <v>1118</v>
      </c>
      <c r="E94" s="125">
        <v>26</v>
      </c>
      <c r="F94" s="125" t="s">
        <v>513</v>
      </c>
      <c r="G94" s="126">
        <v>131624169</v>
      </c>
      <c r="H94" s="127" t="s">
        <v>90</v>
      </c>
      <c r="I94" s="125" t="s">
        <v>1061</v>
      </c>
      <c r="K94" s="128">
        <v>0</v>
      </c>
      <c r="L94" s="128">
        <v>0</v>
      </c>
      <c r="M94" s="128">
        <v>0</v>
      </c>
      <c r="N94" s="128">
        <v>35000</v>
      </c>
      <c r="O94" s="128">
        <v>0</v>
      </c>
    </row>
    <row r="95" spans="1:15" x14ac:dyDescent="0.2">
      <c r="A95" s="125" t="s">
        <v>57</v>
      </c>
      <c r="B95" s="125">
        <v>120</v>
      </c>
      <c r="C95" s="125" t="s">
        <v>73</v>
      </c>
      <c r="D95" s="125" t="s">
        <v>1120</v>
      </c>
      <c r="E95" s="125">
        <v>49</v>
      </c>
      <c r="F95" s="125" t="s">
        <v>516</v>
      </c>
      <c r="G95" s="126">
        <v>133626127</v>
      </c>
      <c r="H95" s="127" t="s">
        <v>90</v>
      </c>
      <c r="I95" s="125" t="s">
        <v>403</v>
      </c>
      <c r="K95" s="128">
        <v>50000</v>
      </c>
      <c r="L95" s="128">
        <v>500000</v>
      </c>
      <c r="M95" s="128">
        <v>0</v>
      </c>
      <c r="N95" s="128">
        <v>0</v>
      </c>
      <c r="O95" s="128">
        <v>500000</v>
      </c>
    </row>
    <row r="96" spans="1:15" x14ac:dyDescent="0.2">
      <c r="A96" s="125" t="s">
        <v>57</v>
      </c>
      <c r="B96" s="125">
        <v>120</v>
      </c>
      <c r="C96" s="125" t="s">
        <v>73</v>
      </c>
      <c r="D96" s="125" t="s">
        <v>1120</v>
      </c>
      <c r="E96" s="125">
        <v>49</v>
      </c>
      <c r="F96" s="125" t="s">
        <v>426</v>
      </c>
      <c r="G96" s="126">
        <v>132612524</v>
      </c>
      <c r="H96" s="127" t="s">
        <v>651</v>
      </c>
      <c r="I96" s="125" t="s">
        <v>407</v>
      </c>
      <c r="K96" s="128">
        <v>129400</v>
      </c>
      <c r="L96" s="128">
        <v>129400</v>
      </c>
      <c r="M96" s="128">
        <v>129400</v>
      </c>
      <c r="N96" s="128">
        <v>0</v>
      </c>
      <c r="O96" s="128">
        <v>0</v>
      </c>
    </row>
    <row r="97" spans="1:15" x14ac:dyDescent="0.2">
      <c r="A97" s="125" t="s">
        <v>57</v>
      </c>
      <c r="B97" s="125">
        <v>120</v>
      </c>
      <c r="C97" s="125" t="s">
        <v>73</v>
      </c>
      <c r="D97" s="125" t="s">
        <v>1120</v>
      </c>
      <c r="E97" s="125">
        <v>49</v>
      </c>
      <c r="F97" s="125" t="s">
        <v>626</v>
      </c>
      <c r="G97" s="126">
        <v>135623279</v>
      </c>
      <c r="H97" s="127" t="s">
        <v>90</v>
      </c>
      <c r="I97" s="125" t="s">
        <v>617</v>
      </c>
      <c r="K97" s="128">
        <v>85000</v>
      </c>
      <c r="L97" s="128">
        <v>85000</v>
      </c>
      <c r="M97" s="128">
        <v>0</v>
      </c>
      <c r="N97" s="128">
        <v>0</v>
      </c>
      <c r="O97" s="128">
        <v>85000</v>
      </c>
    </row>
    <row r="98" spans="1:15" x14ac:dyDescent="0.2">
      <c r="A98" s="125" t="s">
        <v>57</v>
      </c>
      <c r="B98" s="125">
        <v>120</v>
      </c>
      <c r="C98" s="125" t="s">
        <v>73</v>
      </c>
      <c r="D98" s="125" t="s">
        <v>1120</v>
      </c>
      <c r="E98" s="125">
        <v>49</v>
      </c>
      <c r="F98" s="125" t="s">
        <v>983</v>
      </c>
      <c r="G98" s="126">
        <v>237085239</v>
      </c>
      <c r="H98" s="127" t="s">
        <v>653</v>
      </c>
      <c r="I98" s="125" t="s">
        <v>1059</v>
      </c>
      <c r="J98" s="125" t="s">
        <v>58</v>
      </c>
      <c r="K98" s="128">
        <v>48200</v>
      </c>
      <c r="L98" s="128">
        <v>48200</v>
      </c>
      <c r="M98" s="128">
        <v>0</v>
      </c>
      <c r="N98" s="128">
        <v>40000</v>
      </c>
      <c r="O98" s="128">
        <v>0</v>
      </c>
    </row>
    <row r="99" spans="1:15" x14ac:dyDescent="0.2">
      <c r="A99" s="125" t="s">
        <v>57</v>
      </c>
      <c r="B99" s="125">
        <v>120</v>
      </c>
      <c r="C99" s="125" t="s">
        <v>73</v>
      </c>
      <c r="D99" s="125" t="s">
        <v>1120</v>
      </c>
      <c r="E99" s="125">
        <v>49</v>
      </c>
      <c r="F99" s="125" t="s">
        <v>983</v>
      </c>
      <c r="G99" s="126">
        <v>237085239</v>
      </c>
      <c r="H99" s="127" t="s">
        <v>653</v>
      </c>
      <c r="I99" s="125" t="s">
        <v>1059</v>
      </c>
      <c r="J99" s="125" t="s">
        <v>61</v>
      </c>
      <c r="K99" s="128">
        <v>48200</v>
      </c>
      <c r="L99" s="128">
        <v>48200</v>
      </c>
      <c r="M99" s="128">
        <v>0</v>
      </c>
      <c r="N99" s="128">
        <v>40000</v>
      </c>
      <c r="O99" s="128">
        <v>0</v>
      </c>
    </row>
    <row r="100" spans="1:15" x14ac:dyDescent="0.2">
      <c r="A100" s="125" t="s">
        <v>57</v>
      </c>
      <c r="B100" s="125">
        <v>120</v>
      </c>
      <c r="C100" s="125" t="s">
        <v>73</v>
      </c>
      <c r="D100" s="125" t="s">
        <v>1120</v>
      </c>
      <c r="E100" s="125">
        <v>49</v>
      </c>
      <c r="F100" s="125" t="s">
        <v>516</v>
      </c>
      <c r="G100" s="126">
        <v>133626127</v>
      </c>
      <c r="H100" s="127" t="s">
        <v>90</v>
      </c>
      <c r="I100" s="125" t="s">
        <v>1061</v>
      </c>
      <c r="K100" s="128">
        <v>0</v>
      </c>
      <c r="L100" s="128">
        <v>35000</v>
      </c>
      <c r="M100" s="128">
        <v>0</v>
      </c>
      <c r="N100" s="128">
        <v>0</v>
      </c>
      <c r="O100" s="128">
        <v>35000</v>
      </c>
    </row>
    <row r="101" spans="1:15" x14ac:dyDescent="0.2">
      <c r="A101" s="125" t="s">
        <v>57</v>
      </c>
      <c r="B101" s="125">
        <v>120</v>
      </c>
      <c r="C101" s="125" t="s">
        <v>73</v>
      </c>
      <c r="D101" s="125" t="s">
        <v>1120</v>
      </c>
      <c r="E101" s="125">
        <v>49</v>
      </c>
      <c r="F101" s="125" t="s">
        <v>1121</v>
      </c>
      <c r="G101" s="126">
        <v>743177454</v>
      </c>
      <c r="H101" s="127" t="s">
        <v>90</v>
      </c>
      <c r="I101" s="125" t="s">
        <v>622</v>
      </c>
      <c r="K101" s="128">
        <v>100000</v>
      </c>
      <c r="L101" s="128">
        <v>100000</v>
      </c>
      <c r="M101" s="128">
        <v>0</v>
      </c>
      <c r="N101" s="128">
        <v>0</v>
      </c>
      <c r="O101" s="128">
        <v>100000</v>
      </c>
    </row>
    <row r="102" spans="1:15" x14ac:dyDescent="0.2">
      <c r="A102" s="125" t="s">
        <v>83</v>
      </c>
      <c r="B102" s="125" t="s">
        <v>1122</v>
      </c>
      <c r="C102" s="125" t="s">
        <v>83</v>
      </c>
      <c r="D102" s="125" t="s">
        <v>1122</v>
      </c>
      <c r="E102" s="125" t="s">
        <v>1122</v>
      </c>
      <c r="F102" s="125" t="s">
        <v>1123</v>
      </c>
      <c r="H102" s="127" t="s">
        <v>90</v>
      </c>
      <c r="I102" s="125" t="s">
        <v>622</v>
      </c>
      <c r="K102" s="128">
        <v>0</v>
      </c>
      <c r="L102" s="128">
        <v>0</v>
      </c>
      <c r="M102" s="128">
        <v>180000</v>
      </c>
      <c r="N102" s="128">
        <v>0</v>
      </c>
      <c r="O102" s="128">
        <v>0</v>
      </c>
    </row>
    <row r="103" spans="1:15" x14ac:dyDescent="0.2">
      <c r="A103" s="125" t="s">
        <v>83</v>
      </c>
      <c r="B103" s="125" t="s">
        <v>1122</v>
      </c>
      <c r="C103" s="125" t="s">
        <v>83</v>
      </c>
      <c r="D103" s="125" t="s">
        <v>1122</v>
      </c>
      <c r="E103" s="125" t="s">
        <v>1122</v>
      </c>
      <c r="F103" s="125" t="s">
        <v>1124</v>
      </c>
      <c r="H103" s="127" t="s">
        <v>653</v>
      </c>
      <c r="I103" s="125" t="s">
        <v>1125</v>
      </c>
      <c r="K103" s="128">
        <v>0</v>
      </c>
      <c r="L103" s="128">
        <v>0</v>
      </c>
      <c r="M103" s="128">
        <v>470000</v>
      </c>
      <c r="N103" s="128">
        <v>0</v>
      </c>
      <c r="O103" s="128">
        <v>0</v>
      </c>
    </row>
    <row r="104" spans="1:15" x14ac:dyDescent="0.2">
      <c r="A104" s="125" t="s">
        <v>83</v>
      </c>
      <c r="B104" s="125" t="s">
        <v>1122</v>
      </c>
      <c r="C104" s="125" t="s">
        <v>83</v>
      </c>
      <c r="D104" s="125" t="s">
        <v>1122</v>
      </c>
      <c r="E104" s="125" t="s">
        <v>1122</v>
      </c>
      <c r="F104" s="125" t="s">
        <v>628</v>
      </c>
      <c r="H104" s="127" t="s">
        <v>653</v>
      </c>
      <c r="I104" s="125" t="s">
        <v>1059</v>
      </c>
      <c r="K104" s="128">
        <v>0</v>
      </c>
      <c r="L104" s="128">
        <v>0</v>
      </c>
      <c r="M104" s="128">
        <v>605000</v>
      </c>
      <c r="N104" s="128">
        <v>0</v>
      </c>
      <c r="O104" s="128">
        <v>0</v>
      </c>
    </row>
    <row r="105" spans="1:15" x14ac:dyDescent="0.2">
      <c r="A105" s="125" t="s">
        <v>83</v>
      </c>
      <c r="B105" s="125" t="s">
        <v>1122</v>
      </c>
      <c r="C105" s="125" t="s">
        <v>83</v>
      </c>
      <c r="D105" s="125" t="s">
        <v>1122</v>
      </c>
      <c r="E105" s="125" t="s">
        <v>1122</v>
      </c>
      <c r="F105" s="125" t="s">
        <v>1126</v>
      </c>
      <c r="H105" s="127" t="s">
        <v>653</v>
      </c>
      <c r="I105" s="125" t="s">
        <v>1125</v>
      </c>
      <c r="K105" s="128">
        <v>68000</v>
      </c>
      <c r="L105" s="128">
        <v>68000</v>
      </c>
      <c r="M105" s="128">
        <v>136000</v>
      </c>
      <c r="N105" s="128">
        <v>0</v>
      </c>
      <c r="O105" s="128">
        <v>0</v>
      </c>
    </row>
    <row r="106" spans="1:15" x14ac:dyDescent="0.2">
      <c r="A106" s="125" t="s">
        <v>83</v>
      </c>
      <c r="B106" s="125" t="s">
        <v>1122</v>
      </c>
      <c r="C106" s="125" t="s">
        <v>83</v>
      </c>
      <c r="D106" s="125" t="s">
        <v>1122</v>
      </c>
      <c r="E106" s="125" t="s">
        <v>1122</v>
      </c>
      <c r="F106" s="125" t="s">
        <v>1127</v>
      </c>
      <c r="H106" s="127" t="s">
        <v>90</v>
      </c>
      <c r="I106" s="125" t="s">
        <v>622</v>
      </c>
      <c r="K106" s="128">
        <v>0</v>
      </c>
      <c r="L106" s="128">
        <v>0</v>
      </c>
      <c r="M106" s="128">
        <v>525000</v>
      </c>
      <c r="N106" s="128">
        <v>0</v>
      </c>
      <c r="O106" s="128">
        <v>0</v>
      </c>
    </row>
    <row r="107" spans="1:15" x14ac:dyDescent="0.2">
      <c r="A107" s="125" t="s">
        <v>83</v>
      </c>
      <c r="B107" s="125" t="s">
        <v>1122</v>
      </c>
      <c r="C107" s="125" t="s">
        <v>83</v>
      </c>
      <c r="D107" s="125" t="s">
        <v>1122</v>
      </c>
      <c r="E107" s="125" t="s">
        <v>1122</v>
      </c>
      <c r="F107" s="125" t="s">
        <v>527</v>
      </c>
      <c r="H107" s="127" t="s">
        <v>90</v>
      </c>
      <c r="I107" s="125" t="s">
        <v>617</v>
      </c>
      <c r="K107" s="128">
        <v>0</v>
      </c>
      <c r="L107" s="128">
        <v>0</v>
      </c>
      <c r="M107" s="128">
        <v>600000</v>
      </c>
      <c r="N107" s="128">
        <v>0</v>
      </c>
      <c r="O107" s="128">
        <v>0</v>
      </c>
    </row>
    <row r="108" spans="1:15" x14ac:dyDescent="0.2">
      <c r="A108" s="125" t="s">
        <v>83</v>
      </c>
      <c r="B108" s="125" t="s">
        <v>1122</v>
      </c>
      <c r="C108" s="125" t="s">
        <v>83</v>
      </c>
      <c r="D108" s="125" t="s">
        <v>1122</v>
      </c>
      <c r="E108" s="125" t="s">
        <v>1122</v>
      </c>
      <c r="F108" s="125" t="s">
        <v>1128</v>
      </c>
      <c r="H108" s="127" t="s">
        <v>90</v>
      </c>
      <c r="I108" s="125" t="s">
        <v>617</v>
      </c>
      <c r="K108" s="128">
        <v>255000</v>
      </c>
      <c r="L108" s="128">
        <v>255000</v>
      </c>
      <c r="M108" s="128">
        <v>0</v>
      </c>
      <c r="N108" s="128">
        <v>0</v>
      </c>
      <c r="O108" s="128">
        <v>255000</v>
      </c>
    </row>
    <row r="109" spans="1:15" x14ac:dyDescent="0.2">
      <c r="A109" s="125" t="s">
        <v>83</v>
      </c>
      <c r="B109" s="125" t="s">
        <v>1122</v>
      </c>
      <c r="C109" s="125" t="s">
        <v>83</v>
      </c>
      <c r="D109" s="125" t="s">
        <v>1122</v>
      </c>
      <c r="E109" s="125" t="s">
        <v>1122</v>
      </c>
      <c r="F109" s="125" t="s">
        <v>1129</v>
      </c>
      <c r="H109" s="127" t="s">
        <v>90</v>
      </c>
      <c r="I109" s="125" t="s">
        <v>403</v>
      </c>
      <c r="K109" s="128">
        <v>70000</v>
      </c>
      <c r="L109" s="128">
        <v>70000</v>
      </c>
      <c r="M109" s="128">
        <v>300000</v>
      </c>
      <c r="N109" s="128">
        <v>0</v>
      </c>
      <c r="O109" s="128">
        <v>70000</v>
      </c>
    </row>
    <row r="110" spans="1:15" x14ac:dyDescent="0.2">
      <c r="A110" s="125" t="s">
        <v>83</v>
      </c>
      <c r="B110" s="125" t="s">
        <v>1122</v>
      </c>
      <c r="C110" s="125" t="s">
        <v>83</v>
      </c>
      <c r="D110" s="125" t="s">
        <v>1122</v>
      </c>
      <c r="E110" s="125" t="s">
        <v>1122</v>
      </c>
      <c r="F110" s="125" t="s">
        <v>1130</v>
      </c>
      <c r="H110" s="127" t="s">
        <v>90</v>
      </c>
      <c r="I110" s="125" t="s">
        <v>403</v>
      </c>
      <c r="K110" s="128">
        <v>0</v>
      </c>
      <c r="L110" s="128">
        <v>0</v>
      </c>
      <c r="M110" s="128">
        <v>225000</v>
      </c>
      <c r="N110" s="128">
        <v>0</v>
      </c>
      <c r="O110" s="128">
        <v>0</v>
      </c>
    </row>
    <row r="111" spans="1:15" x14ac:dyDescent="0.2">
      <c r="A111" s="125" t="s">
        <v>83</v>
      </c>
      <c r="B111" s="125" t="s">
        <v>1122</v>
      </c>
      <c r="C111" s="125" t="s">
        <v>83</v>
      </c>
      <c r="D111" s="125" t="s">
        <v>1122</v>
      </c>
      <c r="E111" s="125" t="s">
        <v>1122</v>
      </c>
      <c r="F111" s="125" t="s">
        <v>629</v>
      </c>
      <c r="H111" s="127" t="s">
        <v>90</v>
      </c>
      <c r="I111" s="125" t="s">
        <v>403</v>
      </c>
      <c r="K111" s="128">
        <v>100000</v>
      </c>
      <c r="L111" s="128">
        <v>100000</v>
      </c>
      <c r="M111" s="128">
        <v>122600</v>
      </c>
      <c r="N111" s="128">
        <v>2200</v>
      </c>
      <c r="O111" s="128">
        <v>100000</v>
      </c>
    </row>
    <row r="112" spans="1:15" x14ac:dyDescent="0.2">
      <c r="A112" s="125" t="s">
        <v>83</v>
      </c>
      <c r="B112" s="125" t="s">
        <v>1122</v>
      </c>
      <c r="C112" s="125" t="s">
        <v>83</v>
      </c>
      <c r="D112" s="125" t="s">
        <v>1122</v>
      </c>
      <c r="E112" s="125" t="s">
        <v>1122</v>
      </c>
      <c r="F112" s="125" t="s">
        <v>1131</v>
      </c>
      <c r="H112" s="127" t="s">
        <v>651</v>
      </c>
      <c r="I112" s="125" t="s">
        <v>407</v>
      </c>
      <c r="K112" s="128">
        <v>0</v>
      </c>
      <c r="L112" s="128">
        <v>0</v>
      </c>
      <c r="M112" s="128">
        <v>70000</v>
      </c>
      <c r="N112" s="128">
        <v>0</v>
      </c>
      <c r="O112" s="128">
        <v>0</v>
      </c>
    </row>
    <row r="113" spans="1:15" x14ac:dyDescent="0.2">
      <c r="A113" s="125" t="s">
        <v>83</v>
      </c>
      <c r="B113" s="125" t="s">
        <v>1122</v>
      </c>
      <c r="C113" s="125" t="s">
        <v>83</v>
      </c>
      <c r="D113" s="125" t="s">
        <v>1122</v>
      </c>
      <c r="E113" s="125" t="s">
        <v>1122</v>
      </c>
      <c r="F113" s="125" t="s">
        <v>531</v>
      </c>
      <c r="H113" s="127" t="s">
        <v>651</v>
      </c>
      <c r="I113" s="125" t="s">
        <v>648</v>
      </c>
      <c r="K113" s="128">
        <v>0</v>
      </c>
      <c r="L113" s="128">
        <v>0</v>
      </c>
      <c r="M113" s="128">
        <v>250000</v>
      </c>
      <c r="N113" s="128">
        <v>0</v>
      </c>
      <c r="O113" s="128">
        <v>0</v>
      </c>
    </row>
    <row r="114" spans="1:15" x14ac:dyDescent="0.2">
      <c r="A114" s="125" t="s">
        <v>83</v>
      </c>
      <c r="B114" s="125" t="s">
        <v>1122</v>
      </c>
      <c r="C114" s="125" t="s">
        <v>83</v>
      </c>
      <c r="D114" s="125" t="s">
        <v>1122</v>
      </c>
      <c r="E114" s="125" t="s">
        <v>1122</v>
      </c>
      <c r="F114" s="125" t="s">
        <v>1132</v>
      </c>
      <c r="G114" s="126">
        <v>136400434</v>
      </c>
      <c r="H114" s="127" t="s">
        <v>1133</v>
      </c>
      <c r="I114" s="125" t="s">
        <v>1132</v>
      </c>
      <c r="K114" s="128">
        <v>250000</v>
      </c>
      <c r="L114" s="128">
        <v>250000</v>
      </c>
      <c r="M114" s="128">
        <v>0</v>
      </c>
      <c r="N114" s="128">
        <v>250000</v>
      </c>
      <c r="O114" s="128">
        <v>0</v>
      </c>
    </row>
    <row r="115" spans="1:15" x14ac:dyDescent="0.2">
      <c r="A115" s="125" t="s">
        <v>83</v>
      </c>
      <c r="B115" s="125" t="s">
        <v>1122</v>
      </c>
      <c r="C115" s="125" t="s">
        <v>83</v>
      </c>
      <c r="D115" s="125" t="s">
        <v>1122</v>
      </c>
      <c r="E115" s="125" t="s">
        <v>1122</v>
      </c>
      <c r="F115" s="125" t="s">
        <v>533</v>
      </c>
      <c r="G115" s="126">
        <v>135562265</v>
      </c>
      <c r="H115" s="127" t="s">
        <v>646</v>
      </c>
      <c r="I115" s="125" t="s">
        <v>1134</v>
      </c>
      <c r="K115" s="128">
        <v>550000</v>
      </c>
      <c r="L115" s="128">
        <v>550000</v>
      </c>
      <c r="M115" s="128">
        <v>0</v>
      </c>
      <c r="N115" s="128">
        <v>1175000</v>
      </c>
      <c r="O115" s="128">
        <v>0</v>
      </c>
    </row>
    <row r="116" spans="1:15" x14ac:dyDescent="0.2">
      <c r="A116" s="125" t="s">
        <v>83</v>
      </c>
      <c r="B116" s="125" t="s">
        <v>1122</v>
      </c>
      <c r="C116" s="125" t="s">
        <v>83</v>
      </c>
      <c r="D116" s="125" t="s">
        <v>1122</v>
      </c>
      <c r="E116" s="125" t="s">
        <v>1122</v>
      </c>
      <c r="F116" s="125" t="s">
        <v>1135</v>
      </c>
      <c r="G116" s="126">
        <v>112880221</v>
      </c>
      <c r="H116" s="127" t="s">
        <v>1104</v>
      </c>
      <c r="I116" s="125" t="s">
        <v>1136</v>
      </c>
      <c r="K116" s="128">
        <v>200000</v>
      </c>
      <c r="L116" s="128">
        <v>200000</v>
      </c>
      <c r="M116" s="128">
        <v>0</v>
      </c>
      <c r="N116" s="128">
        <v>200000</v>
      </c>
      <c r="O116" s="128">
        <v>0</v>
      </c>
    </row>
    <row r="117" spans="1:15" x14ac:dyDescent="0.2">
      <c r="A117" s="125" t="s">
        <v>83</v>
      </c>
      <c r="B117" s="125" t="s">
        <v>1122</v>
      </c>
      <c r="C117" s="125" t="s">
        <v>83</v>
      </c>
      <c r="D117" s="125" t="s">
        <v>1122</v>
      </c>
      <c r="E117" s="125" t="s">
        <v>1122</v>
      </c>
      <c r="F117" s="125" t="s">
        <v>1137</v>
      </c>
      <c r="G117" s="126">
        <v>132742777</v>
      </c>
      <c r="H117" s="127" t="s">
        <v>1104</v>
      </c>
      <c r="I117" s="125" t="s">
        <v>1138</v>
      </c>
      <c r="K117" s="128">
        <v>10000</v>
      </c>
      <c r="L117" s="128">
        <v>10000</v>
      </c>
      <c r="M117" s="128">
        <v>0</v>
      </c>
      <c r="N117" s="128">
        <v>10000</v>
      </c>
      <c r="O117" s="128">
        <v>0</v>
      </c>
    </row>
    <row r="118" spans="1:15" x14ac:dyDescent="0.2">
      <c r="A118" s="125" t="s">
        <v>83</v>
      </c>
      <c r="B118" s="125" t="s">
        <v>1122</v>
      </c>
      <c r="C118" s="125" t="s">
        <v>83</v>
      </c>
      <c r="D118" s="125" t="s">
        <v>1122</v>
      </c>
      <c r="E118" s="125" t="s">
        <v>1122</v>
      </c>
      <c r="F118" s="125" t="s">
        <v>1139</v>
      </c>
      <c r="G118" s="126">
        <v>205620848</v>
      </c>
      <c r="H118" s="127" t="s">
        <v>1104</v>
      </c>
      <c r="I118" s="125" t="s">
        <v>1138</v>
      </c>
      <c r="K118" s="128">
        <v>10000</v>
      </c>
      <c r="L118" s="128">
        <v>10000</v>
      </c>
      <c r="M118" s="128">
        <v>0</v>
      </c>
      <c r="N118" s="128">
        <v>10000</v>
      </c>
      <c r="O118" s="128">
        <v>0</v>
      </c>
    </row>
    <row r="119" spans="1:15" x14ac:dyDescent="0.2">
      <c r="A119" s="125" t="s">
        <v>83</v>
      </c>
      <c r="B119" s="125" t="s">
        <v>1122</v>
      </c>
      <c r="C119" s="125" t="s">
        <v>83</v>
      </c>
      <c r="D119" s="125" t="s">
        <v>1122</v>
      </c>
      <c r="E119" s="125" t="s">
        <v>1122</v>
      </c>
      <c r="F119" s="125" t="s">
        <v>595</v>
      </c>
      <c r="G119" s="126">
        <v>133808186</v>
      </c>
      <c r="H119" s="127" t="s">
        <v>1104</v>
      </c>
      <c r="I119" s="125" t="s">
        <v>1138</v>
      </c>
      <c r="K119" s="128">
        <v>30000</v>
      </c>
      <c r="L119" s="128">
        <v>30000</v>
      </c>
      <c r="M119" s="128">
        <v>0</v>
      </c>
      <c r="N119" s="128">
        <v>30000</v>
      </c>
      <c r="O119" s="128">
        <v>0</v>
      </c>
    </row>
    <row r="120" spans="1:15" x14ac:dyDescent="0.2">
      <c r="A120" s="125" t="s">
        <v>83</v>
      </c>
      <c r="B120" s="125" t="s">
        <v>1122</v>
      </c>
      <c r="C120" s="125" t="s">
        <v>83</v>
      </c>
      <c r="D120" s="125" t="s">
        <v>1122</v>
      </c>
      <c r="E120" s="125" t="s">
        <v>1122</v>
      </c>
      <c r="F120" s="125" t="s">
        <v>1140</v>
      </c>
      <c r="G120" s="126">
        <v>133048638</v>
      </c>
      <c r="H120" s="127" t="s">
        <v>1104</v>
      </c>
      <c r="I120" s="125" t="s">
        <v>85</v>
      </c>
      <c r="K120" s="128">
        <v>25000</v>
      </c>
      <c r="L120" s="128">
        <v>25000</v>
      </c>
      <c r="M120" s="128">
        <v>0</v>
      </c>
      <c r="N120" s="128">
        <v>0</v>
      </c>
      <c r="O120" s="128">
        <v>0</v>
      </c>
    </row>
    <row r="121" spans="1:15" x14ac:dyDescent="0.2">
      <c r="A121" s="125" t="s">
        <v>83</v>
      </c>
      <c r="B121" s="125" t="s">
        <v>1122</v>
      </c>
      <c r="C121" s="125" t="s">
        <v>83</v>
      </c>
      <c r="D121" s="125" t="s">
        <v>1122</v>
      </c>
      <c r="E121" s="125" t="s">
        <v>1122</v>
      </c>
      <c r="F121" s="125" t="s">
        <v>1141</v>
      </c>
      <c r="H121" s="127" t="s">
        <v>1104</v>
      </c>
      <c r="I121" s="125" t="s">
        <v>1142</v>
      </c>
      <c r="M121" s="128">
        <v>0</v>
      </c>
      <c r="N121" s="128">
        <v>145000</v>
      </c>
      <c r="O121" s="128">
        <v>0</v>
      </c>
    </row>
    <row r="123" spans="1:15" s="124" customFormat="1" x14ac:dyDescent="0.2">
      <c r="G123" s="130"/>
      <c r="H123" s="131"/>
      <c r="I123" s="120" t="s">
        <v>1043</v>
      </c>
      <c r="J123" s="120"/>
      <c r="K123" s="123">
        <f>SUM(K4:K120)</f>
        <v>4187000</v>
      </c>
      <c r="L123" s="123">
        <f>SUM(L4:L120)</f>
        <v>4657000</v>
      </c>
      <c r="M123" s="123">
        <f>SUM(M4:M121)</f>
        <v>6000000</v>
      </c>
      <c r="N123" s="123">
        <f>SUM(N4:N121)</f>
        <v>6700000</v>
      </c>
      <c r="O123" s="230">
        <f>SUM(O4:O121)</f>
        <v>2385000</v>
      </c>
    </row>
    <row r="124" spans="1:15" x14ac:dyDescent="0.2">
      <c r="N124" s="128">
        <f>M123+N123</f>
        <v>12700000</v>
      </c>
    </row>
  </sheetData>
  <autoFilter ref="A3:O120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999"/>
  <sheetViews>
    <sheetView topLeftCell="F1" zoomScale="110" zoomScaleNormal="110" workbookViewId="0">
      <pane ySplit="4" topLeftCell="A5" activePane="bottomLeft" state="frozen"/>
      <selection pane="bottomLeft" activeCell="N6" sqref="N6"/>
    </sheetView>
  </sheetViews>
  <sheetFormatPr baseColWidth="10" defaultColWidth="14.5" defaultRowHeight="15" customHeight="1" x14ac:dyDescent="0.2"/>
  <cols>
    <col min="1" max="3" width="10.5" customWidth="1"/>
    <col min="4" max="4" width="6.6640625" customWidth="1"/>
    <col min="5" max="5" width="50.33203125" customWidth="1"/>
    <col min="6" max="6" width="66.5" customWidth="1"/>
    <col min="7" max="7" width="33.83203125" customWidth="1"/>
    <col min="8" max="8" width="28.1640625" customWidth="1"/>
    <col min="9" max="9" width="21.6640625" customWidth="1"/>
    <col min="10" max="10" width="23.6640625" customWidth="1"/>
    <col min="11" max="11" width="8.6640625" customWidth="1"/>
    <col min="12" max="12" width="23.1640625" customWidth="1"/>
    <col min="13" max="13" width="22.6640625" customWidth="1"/>
    <col min="14" max="14" width="24.5" customWidth="1"/>
    <col min="15" max="23" width="8.6640625" customWidth="1"/>
  </cols>
  <sheetData>
    <row r="1" spans="1:23" x14ac:dyDescent="0.2">
      <c r="A1" s="81" t="s">
        <v>632</v>
      </c>
      <c r="B1" s="81"/>
      <c r="C1" s="81"/>
    </row>
    <row r="2" spans="1:23" x14ac:dyDescent="0.2">
      <c r="A2" s="82" t="s">
        <v>633</v>
      </c>
      <c r="B2" s="82"/>
      <c r="C2" s="82"/>
      <c r="H2" s="83"/>
    </row>
    <row r="4" spans="1:23" ht="32" x14ac:dyDescent="0.2">
      <c r="A4" s="84" t="s">
        <v>634</v>
      </c>
      <c r="B4" s="84" t="s">
        <v>635</v>
      </c>
      <c r="C4" s="84" t="s">
        <v>636</v>
      </c>
      <c r="D4" s="85" t="s">
        <v>637</v>
      </c>
      <c r="E4" s="85" t="s">
        <v>638</v>
      </c>
      <c r="F4" s="85" t="s">
        <v>639</v>
      </c>
      <c r="G4" s="85" t="s">
        <v>640</v>
      </c>
      <c r="H4" s="86" t="s">
        <v>641</v>
      </c>
      <c r="I4" s="86" t="s">
        <v>642</v>
      </c>
      <c r="J4" s="86" t="s">
        <v>643</v>
      </c>
    </row>
    <row r="5" spans="1:23" x14ac:dyDescent="0.2">
      <c r="A5" s="87"/>
      <c r="B5" s="87"/>
      <c r="C5" s="87"/>
      <c r="D5" s="87" t="s">
        <v>116</v>
      </c>
      <c r="E5" s="87" t="s">
        <v>644</v>
      </c>
      <c r="F5" s="87" t="s">
        <v>645</v>
      </c>
      <c r="G5" s="87"/>
      <c r="H5" s="88"/>
      <c r="I5" s="88"/>
      <c r="J5" s="88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</row>
    <row r="6" spans="1:23" ht="21" x14ac:dyDescent="0.25">
      <c r="A6" s="90" t="s">
        <v>646</v>
      </c>
      <c r="B6" s="90" t="s">
        <v>647</v>
      </c>
      <c r="C6" s="90" t="s">
        <v>648</v>
      </c>
      <c r="D6" s="90">
        <v>23</v>
      </c>
      <c r="E6" s="90" t="s">
        <v>403</v>
      </c>
      <c r="F6" s="90" t="s">
        <v>406</v>
      </c>
      <c r="H6" s="91">
        <v>0</v>
      </c>
      <c r="I6" s="91">
        <v>1600000</v>
      </c>
      <c r="J6" s="91">
        <f t="shared" ref="J6:J15" si="0">I6+H6</f>
        <v>1600000</v>
      </c>
      <c r="L6" s="235">
        <f t="shared" ref="L6" si="1">SUMIF($C6:$C438, "CMS", H6:H438)</f>
        <v>2660000</v>
      </c>
      <c r="M6" s="235">
        <f>SUMIF($C6:$C438, "CMS", I6:I438)</f>
        <v>72681400</v>
      </c>
      <c r="N6" s="235">
        <f>SUMIF($C6:$C438, "CMS", J6:J438)</f>
        <v>75341400</v>
      </c>
    </row>
    <row r="7" spans="1:23" x14ac:dyDescent="0.2">
      <c r="A7" s="92" t="s">
        <v>646</v>
      </c>
      <c r="B7" s="90" t="s">
        <v>647</v>
      </c>
      <c r="C7" s="90" t="s">
        <v>648</v>
      </c>
      <c r="D7" s="92">
        <v>23</v>
      </c>
      <c r="E7" s="92" t="s">
        <v>649</v>
      </c>
      <c r="F7" s="90" t="s">
        <v>406</v>
      </c>
      <c r="G7" s="92" t="s">
        <v>120</v>
      </c>
      <c r="H7" s="91">
        <v>0</v>
      </c>
      <c r="I7" s="91">
        <v>350000</v>
      </c>
      <c r="J7" s="91">
        <f t="shared" si="0"/>
        <v>350000</v>
      </c>
    </row>
    <row r="8" spans="1:23" x14ac:dyDescent="0.2">
      <c r="A8" s="92" t="s">
        <v>646</v>
      </c>
      <c r="B8" s="90" t="s">
        <v>647</v>
      </c>
      <c r="C8" s="90" t="s">
        <v>648</v>
      </c>
      <c r="D8" s="90">
        <v>23</v>
      </c>
      <c r="E8" s="90" t="s">
        <v>69</v>
      </c>
      <c r="F8" s="90" t="s">
        <v>406</v>
      </c>
      <c r="G8" s="90" t="s">
        <v>650</v>
      </c>
      <c r="H8" s="91">
        <v>0</v>
      </c>
      <c r="I8" s="91">
        <v>180000</v>
      </c>
      <c r="J8" s="91">
        <f t="shared" si="0"/>
        <v>180000</v>
      </c>
    </row>
    <row r="9" spans="1:23" x14ac:dyDescent="0.2">
      <c r="A9" s="90" t="s">
        <v>651</v>
      </c>
      <c r="B9" s="90" t="s">
        <v>651</v>
      </c>
      <c r="C9" s="90" t="s">
        <v>648</v>
      </c>
      <c r="D9" s="90">
        <v>23</v>
      </c>
      <c r="E9" s="90" t="s">
        <v>652</v>
      </c>
      <c r="F9" s="90" t="s">
        <v>412</v>
      </c>
      <c r="H9" s="91">
        <v>0</v>
      </c>
      <c r="I9" s="91">
        <v>129400</v>
      </c>
      <c r="J9" s="91">
        <f t="shared" si="0"/>
        <v>129400</v>
      </c>
    </row>
    <row r="10" spans="1:23" x14ac:dyDescent="0.2">
      <c r="A10" s="90" t="s">
        <v>653</v>
      </c>
      <c r="B10" s="90" t="s">
        <v>653</v>
      </c>
      <c r="C10" s="90" t="s">
        <v>648</v>
      </c>
      <c r="D10" s="90">
        <v>23</v>
      </c>
      <c r="E10" s="90" t="s">
        <v>408</v>
      </c>
      <c r="F10" s="90" t="s">
        <v>654</v>
      </c>
      <c r="G10" s="90" t="s">
        <v>655</v>
      </c>
      <c r="H10" s="91">
        <v>40000</v>
      </c>
      <c r="I10" s="91">
        <v>0</v>
      </c>
      <c r="J10" s="91">
        <f t="shared" si="0"/>
        <v>40000</v>
      </c>
    </row>
    <row r="11" spans="1:23" ht="21" x14ac:dyDescent="0.25">
      <c r="A11" s="90" t="s">
        <v>653</v>
      </c>
      <c r="B11" s="90" t="s">
        <v>653</v>
      </c>
      <c r="C11" s="90" t="s">
        <v>648</v>
      </c>
      <c r="D11" s="90">
        <v>23</v>
      </c>
      <c r="E11" s="90" t="s">
        <v>408</v>
      </c>
      <c r="F11" s="90" t="s">
        <v>654</v>
      </c>
      <c r="G11" s="90" t="s">
        <v>312</v>
      </c>
      <c r="H11" s="91">
        <v>40000</v>
      </c>
      <c r="I11" s="91">
        <v>0</v>
      </c>
      <c r="J11" s="91">
        <f t="shared" si="0"/>
        <v>40000</v>
      </c>
      <c r="L11" s="236">
        <f>SUMIF($E6:$E438, "Hospital*", J6:J438)</f>
        <v>6900000</v>
      </c>
      <c r="M11" s="235">
        <f>SUMIF($E6:$E438, "Cure*", J6:J438)</f>
        <v>49250000</v>
      </c>
    </row>
    <row r="12" spans="1:23" x14ac:dyDescent="0.2">
      <c r="A12" s="93" t="s">
        <v>401</v>
      </c>
      <c r="C12" s="90" t="s">
        <v>648</v>
      </c>
      <c r="D12" s="90">
        <v>23</v>
      </c>
      <c r="E12" s="90" t="s">
        <v>429</v>
      </c>
      <c r="F12" s="90" t="s">
        <v>412</v>
      </c>
      <c r="H12" s="91">
        <v>35000</v>
      </c>
      <c r="I12" s="91">
        <v>0</v>
      </c>
      <c r="J12" s="91">
        <f t="shared" si="0"/>
        <v>35000</v>
      </c>
    </row>
    <row r="13" spans="1:23" x14ac:dyDescent="0.2">
      <c r="A13" s="93" t="s">
        <v>401</v>
      </c>
      <c r="D13" s="90">
        <v>23</v>
      </c>
      <c r="E13" s="90" t="s">
        <v>656</v>
      </c>
      <c r="F13" s="90" t="s">
        <v>406</v>
      </c>
      <c r="H13" s="91">
        <v>0</v>
      </c>
      <c r="I13" s="91">
        <v>0</v>
      </c>
      <c r="J13" s="91">
        <f t="shared" si="0"/>
        <v>0</v>
      </c>
    </row>
    <row r="14" spans="1:23" x14ac:dyDescent="0.2">
      <c r="A14" s="92" t="s">
        <v>646</v>
      </c>
      <c r="B14" s="90" t="s">
        <v>647</v>
      </c>
      <c r="C14" s="90" t="s">
        <v>648</v>
      </c>
      <c r="D14" s="92">
        <v>25</v>
      </c>
      <c r="E14" s="90" t="s">
        <v>657</v>
      </c>
      <c r="F14" s="90" t="s">
        <v>406</v>
      </c>
      <c r="G14" s="92"/>
      <c r="H14" s="91">
        <v>0</v>
      </c>
      <c r="I14" s="91">
        <v>250000</v>
      </c>
      <c r="J14" s="91">
        <f t="shared" si="0"/>
        <v>250000</v>
      </c>
    </row>
    <row r="15" spans="1:23" x14ac:dyDescent="0.2">
      <c r="A15" s="90" t="s">
        <v>646</v>
      </c>
      <c r="B15" s="90" t="s">
        <v>658</v>
      </c>
      <c r="C15" s="90" t="s">
        <v>659</v>
      </c>
      <c r="D15" s="90">
        <v>25</v>
      </c>
      <c r="E15" s="90" t="s">
        <v>660</v>
      </c>
      <c r="F15" s="90" t="s">
        <v>661</v>
      </c>
      <c r="G15" s="90" t="s">
        <v>662</v>
      </c>
      <c r="H15" s="91">
        <v>0</v>
      </c>
      <c r="I15" s="91">
        <v>412500</v>
      </c>
      <c r="J15" s="91">
        <f t="shared" si="0"/>
        <v>412500</v>
      </c>
    </row>
    <row r="16" spans="1:23" x14ac:dyDescent="0.2">
      <c r="A16" s="89"/>
      <c r="B16" s="89"/>
      <c r="C16" s="89"/>
      <c r="D16" s="89"/>
      <c r="E16" s="94" t="s">
        <v>663</v>
      </c>
      <c r="F16" s="94"/>
      <c r="G16" s="94"/>
      <c r="H16" s="95">
        <f t="shared" ref="H16:I16" si="2">SUBTOTAL(9,H6:H15)</f>
        <v>115000</v>
      </c>
      <c r="I16" s="95">
        <f t="shared" si="2"/>
        <v>2921900</v>
      </c>
      <c r="J16" s="95">
        <f>I16+H16</f>
        <v>3036900</v>
      </c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</row>
    <row r="17" spans="1:23" x14ac:dyDescent="0.2">
      <c r="A17" s="87"/>
      <c r="B17" s="87"/>
      <c r="C17" s="87"/>
      <c r="D17" s="87" t="s">
        <v>664</v>
      </c>
      <c r="E17" s="87" t="s">
        <v>665</v>
      </c>
      <c r="F17" s="87" t="s">
        <v>666</v>
      </c>
      <c r="G17" s="87"/>
      <c r="H17" s="88"/>
      <c r="I17" s="88"/>
      <c r="J17" s="8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</row>
    <row r="18" spans="1:23" x14ac:dyDescent="0.2">
      <c r="A18" s="92" t="s">
        <v>646</v>
      </c>
      <c r="B18" s="92" t="s">
        <v>658</v>
      </c>
      <c r="C18" s="92" t="s">
        <v>648</v>
      </c>
      <c r="D18" s="92">
        <v>26</v>
      </c>
      <c r="E18" s="92" t="s">
        <v>408</v>
      </c>
      <c r="F18" s="92" t="s">
        <v>210</v>
      </c>
      <c r="G18" s="92" t="s">
        <v>667</v>
      </c>
      <c r="H18" s="91">
        <v>0</v>
      </c>
      <c r="I18" s="91">
        <v>40000</v>
      </c>
      <c r="J18" s="91">
        <f>SUM(H18:I18)</f>
        <v>40000</v>
      </c>
    </row>
    <row r="19" spans="1:23" x14ac:dyDescent="0.2">
      <c r="A19" s="90" t="s">
        <v>646</v>
      </c>
      <c r="B19" s="92" t="s">
        <v>647</v>
      </c>
      <c r="C19" s="92" t="s">
        <v>648</v>
      </c>
      <c r="D19" s="90">
        <v>32</v>
      </c>
      <c r="E19" s="90" t="s">
        <v>415</v>
      </c>
      <c r="F19" s="90" t="s">
        <v>416</v>
      </c>
      <c r="H19" s="91">
        <v>0</v>
      </c>
      <c r="I19" s="91">
        <v>1000000</v>
      </c>
      <c r="J19" s="91">
        <f t="shared" ref="J19:J30" si="3">SUM(H19:I19)</f>
        <v>1000000</v>
      </c>
    </row>
    <row r="20" spans="1:23" x14ac:dyDescent="0.2">
      <c r="A20" s="90" t="s">
        <v>646</v>
      </c>
      <c r="B20" s="92" t="s">
        <v>647</v>
      </c>
      <c r="C20" s="92" t="s">
        <v>668</v>
      </c>
      <c r="D20" s="90">
        <v>32</v>
      </c>
      <c r="E20" s="90" t="s">
        <v>669</v>
      </c>
      <c r="F20" s="90" t="s">
        <v>416</v>
      </c>
      <c r="H20" s="91">
        <v>0</v>
      </c>
      <c r="I20" s="91">
        <v>175000</v>
      </c>
      <c r="J20" s="91">
        <f t="shared" si="3"/>
        <v>175000</v>
      </c>
    </row>
    <row r="21" spans="1:23" ht="15.75" customHeight="1" x14ac:dyDescent="0.2">
      <c r="A21" s="90" t="s">
        <v>646</v>
      </c>
      <c r="B21" s="92" t="s">
        <v>646</v>
      </c>
      <c r="C21" s="90" t="s">
        <v>648</v>
      </c>
      <c r="D21" s="90">
        <v>32</v>
      </c>
      <c r="E21" s="90" t="s">
        <v>649</v>
      </c>
      <c r="F21" s="90" t="s">
        <v>670</v>
      </c>
      <c r="H21" s="91">
        <v>0</v>
      </c>
      <c r="I21" s="91">
        <v>450000</v>
      </c>
      <c r="J21" s="91">
        <f t="shared" si="3"/>
        <v>450000</v>
      </c>
    </row>
    <row r="22" spans="1:23" ht="15.75" customHeight="1" x14ac:dyDescent="0.2">
      <c r="A22" s="90" t="s">
        <v>646</v>
      </c>
      <c r="B22" s="92" t="s">
        <v>647</v>
      </c>
      <c r="C22" s="90" t="s">
        <v>648</v>
      </c>
      <c r="D22" s="90">
        <v>32</v>
      </c>
      <c r="E22" s="90" t="s">
        <v>649</v>
      </c>
      <c r="F22" s="90" t="s">
        <v>416</v>
      </c>
      <c r="G22" s="96" t="s">
        <v>120</v>
      </c>
      <c r="H22" s="91">
        <v>0</v>
      </c>
      <c r="I22" s="91">
        <v>350000</v>
      </c>
      <c r="J22" s="91">
        <f t="shared" si="3"/>
        <v>350000</v>
      </c>
    </row>
    <row r="23" spans="1:23" ht="15.75" customHeight="1" x14ac:dyDescent="0.2">
      <c r="A23" s="90" t="s">
        <v>651</v>
      </c>
      <c r="B23" s="90" t="s">
        <v>651</v>
      </c>
      <c r="C23" s="90" t="s">
        <v>648</v>
      </c>
      <c r="D23" s="90">
        <v>32</v>
      </c>
      <c r="E23" s="90" t="s">
        <v>652</v>
      </c>
      <c r="F23" s="90" t="s">
        <v>671</v>
      </c>
      <c r="H23" s="91">
        <v>0</v>
      </c>
      <c r="I23" s="91">
        <v>129400</v>
      </c>
      <c r="J23" s="91">
        <f t="shared" si="3"/>
        <v>129400</v>
      </c>
    </row>
    <row r="24" spans="1:23" ht="15.75" customHeight="1" x14ac:dyDescent="0.2">
      <c r="A24" s="90" t="s">
        <v>646</v>
      </c>
      <c r="B24" s="92" t="s">
        <v>647</v>
      </c>
      <c r="C24" s="90" t="s">
        <v>648</v>
      </c>
      <c r="D24" s="90">
        <v>32</v>
      </c>
      <c r="E24" s="90" t="s">
        <v>408</v>
      </c>
      <c r="F24" s="90" t="s">
        <v>419</v>
      </c>
      <c r="G24" s="90" t="s">
        <v>672</v>
      </c>
      <c r="H24" s="91">
        <v>0</v>
      </c>
      <c r="I24" s="91">
        <v>40000</v>
      </c>
      <c r="J24" s="91">
        <f t="shared" si="3"/>
        <v>40000</v>
      </c>
    </row>
    <row r="25" spans="1:23" ht="15.75" customHeight="1" x14ac:dyDescent="0.2">
      <c r="A25" s="90" t="s">
        <v>646</v>
      </c>
      <c r="B25" s="90" t="s">
        <v>647</v>
      </c>
      <c r="C25" s="90" t="s">
        <v>648</v>
      </c>
      <c r="D25" s="90">
        <v>32</v>
      </c>
      <c r="E25" s="90" t="s">
        <v>411</v>
      </c>
      <c r="F25" s="90" t="s">
        <v>673</v>
      </c>
      <c r="H25" s="91">
        <v>0</v>
      </c>
      <c r="I25" s="91">
        <v>115000</v>
      </c>
      <c r="J25" s="91">
        <f>SUM(H25:I25)</f>
        <v>115000</v>
      </c>
    </row>
    <row r="26" spans="1:23" ht="15.75" customHeight="1" x14ac:dyDescent="0.2">
      <c r="A26" s="90" t="s">
        <v>646</v>
      </c>
      <c r="B26" s="90" t="s">
        <v>647</v>
      </c>
      <c r="C26" s="90" t="s">
        <v>648</v>
      </c>
      <c r="D26" s="90">
        <v>32</v>
      </c>
      <c r="E26" s="90" t="s">
        <v>411</v>
      </c>
      <c r="F26" s="90" t="s">
        <v>673</v>
      </c>
      <c r="H26" s="91">
        <v>0</v>
      </c>
      <c r="I26" s="91">
        <v>50000</v>
      </c>
      <c r="J26" s="91">
        <f t="shared" si="3"/>
        <v>50000</v>
      </c>
    </row>
    <row r="27" spans="1:23" ht="15.75" customHeight="1" x14ac:dyDescent="0.2">
      <c r="A27" s="92" t="s">
        <v>646</v>
      </c>
      <c r="B27" s="92" t="s">
        <v>647</v>
      </c>
      <c r="C27" s="90" t="s">
        <v>648</v>
      </c>
      <c r="D27" s="92">
        <v>32</v>
      </c>
      <c r="E27" s="92" t="s">
        <v>674</v>
      </c>
      <c r="F27" s="92" t="s">
        <v>416</v>
      </c>
      <c r="G27" s="92"/>
      <c r="H27" s="91">
        <v>0</v>
      </c>
      <c r="I27" s="91">
        <v>85000</v>
      </c>
      <c r="J27" s="91">
        <f t="shared" si="3"/>
        <v>85000</v>
      </c>
    </row>
    <row r="28" spans="1:23" ht="15.75" customHeight="1" x14ac:dyDescent="0.2">
      <c r="A28" s="92" t="s">
        <v>646</v>
      </c>
      <c r="B28" s="92" t="s">
        <v>647</v>
      </c>
      <c r="C28" s="92" t="s">
        <v>648</v>
      </c>
      <c r="D28" s="92">
        <v>32</v>
      </c>
      <c r="E28" s="92" t="s">
        <v>675</v>
      </c>
      <c r="F28" s="92" t="s">
        <v>419</v>
      </c>
      <c r="G28" s="92"/>
      <c r="H28" s="91">
        <v>0</v>
      </c>
      <c r="I28" s="91">
        <v>1500000</v>
      </c>
      <c r="J28" s="91">
        <f t="shared" si="3"/>
        <v>1500000</v>
      </c>
    </row>
    <row r="29" spans="1:23" ht="15.75" customHeight="1" x14ac:dyDescent="0.2">
      <c r="A29" s="92" t="s">
        <v>646</v>
      </c>
      <c r="B29" s="90" t="s">
        <v>658</v>
      </c>
      <c r="C29" s="92" t="s">
        <v>659</v>
      </c>
      <c r="D29" s="92">
        <v>32</v>
      </c>
      <c r="E29" s="90" t="s">
        <v>660</v>
      </c>
      <c r="F29" s="92" t="s">
        <v>676</v>
      </c>
      <c r="G29" s="92" t="s">
        <v>677</v>
      </c>
      <c r="H29" s="91">
        <v>0</v>
      </c>
      <c r="I29" s="91">
        <v>200000</v>
      </c>
      <c r="J29" s="91">
        <f t="shared" si="3"/>
        <v>200000</v>
      </c>
    </row>
    <row r="30" spans="1:23" ht="15.75" customHeight="1" x14ac:dyDescent="0.2">
      <c r="A30" s="92" t="s">
        <v>646</v>
      </c>
      <c r="B30" s="90" t="s">
        <v>658</v>
      </c>
      <c r="C30" s="92" t="s">
        <v>659</v>
      </c>
      <c r="D30" s="92">
        <v>32</v>
      </c>
      <c r="E30" s="90" t="s">
        <v>660</v>
      </c>
      <c r="F30" s="92" t="s">
        <v>426</v>
      </c>
      <c r="G30" s="92" t="s">
        <v>678</v>
      </c>
      <c r="H30" s="91">
        <v>0</v>
      </c>
      <c r="I30" s="91">
        <v>200000</v>
      </c>
      <c r="J30" s="91">
        <f t="shared" si="3"/>
        <v>200000</v>
      </c>
    </row>
    <row r="31" spans="1:23" ht="15.75" customHeight="1" x14ac:dyDescent="0.2">
      <c r="A31" s="89"/>
      <c r="B31" s="89"/>
      <c r="C31" s="89"/>
      <c r="D31" s="89"/>
      <c r="E31" s="94" t="s">
        <v>679</v>
      </c>
      <c r="F31" s="89"/>
      <c r="G31" s="89"/>
      <c r="H31" s="95">
        <f>SUBTOTAL(9,H19:H30)</f>
        <v>0</v>
      </c>
      <c r="I31" s="95">
        <f>SUBTOTAL(9,I18:I30)</f>
        <v>4334400</v>
      </c>
      <c r="J31" s="95">
        <f>I31+H31</f>
        <v>4334400</v>
      </c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</row>
    <row r="32" spans="1:23" ht="15.75" customHeight="1" x14ac:dyDescent="0.2">
      <c r="A32" s="87"/>
      <c r="B32" s="87"/>
      <c r="C32" s="87"/>
      <c r="D32" s="87">
        <v>34</v>
      </c>
      <c r="E32" s="87" t="s">
        <v>680</v>
      </c>
      <c r="F32" s="87" t="s">
        <v>681</v>
      </c>
      <c r="G32" s="87"/>
      <c r="H32" s="88"/>
      <c r="I32" s="88"/>
      <c r="J32" s="8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</row>
    <row r="33" spans="1:23" ht="15.75" customHeight="1" x14ac:dyDescent="0.2">
      <c r="A33" s="90" t="s">
        <v>646</v>
      </c>
      <c r="B33" s="90" t="s">
        <v>647</v>
      </c>
      <c r="C33" s="92" t="s">
        <v>648</v>
      </c>
      <c r="D33" s="90">
        <v>34</v>
      </c>
      <c r="E33" s="90" t="s">
        <v>408</v>
      </c>
      <c r="F33" s="90" t="s">
        <v>682</v>
      </c>
      <c r="G33" s="90" t="s">
        <v>683</v>
      </c>
      <c r="H33" s="91">
        <v>0</v>
      </c>
      <c r="I33" s="91">
        <v>40000</v>
      </c>
      <c r="J33" s="91">
        <f>SUM(I33+H33)</f>
        <v>40000</v>
      </c>
    </row>
    <row r="34" spans="1:23" ht="15.75" customHeight="1" x14ac:dyDescent="0.2">
      <c r="A34" s="90" t="s">
        <v>646</v>
      </c>
      <c r="B34" s="90" t="s">
        <v>647</v>
      </c>
      <c r="C34" s="92" t="s">
        <v>648</v>
      </c>
      <c r="D34" s="90">
        <v>34</v>
      </c>
      <c r="E34" s="90" t="s">
        <v>408</v>
      </c>
      <c r="F34" s="90" t="s">
        <v>682</v>
      </c>
      <c r="G34" s="90" t="s">
        <v>684</v>
      </c>
      <c r="H34" s="91">
        <v>0</v>
      </c>
      <c r="I34" s="91">
        <v>40000</v>
      </c>
      <c r="J34" s="91">
        <f>SUM(I34+H34)</f>
        <v>40000</v>
      </c>
    </row>
    <row r="35" spans="1:23" ht="15.75" customHeight="1" x14ac:dyDescent="0.2">
      <c r="A35" s="90" t="s">
        <v>646</v>
      </c>
      <c r="B35" s="90" t="s">
        <v>647</v>
      </c>
      <c r="C35" s="92" t="s">
        <v>648</v>
      </c>
      <c r="D35" s="90">
        <v>34</v>
      </c>
      <c r="E35" s="90" t="s">
        <v>408</v>
      </c>
      <c r="F35" s="90" t="s">
        <v>682</v>
      </c>
      <c r="G35" s="90" t="s">
        <v>685</v>
      </c>
      <c r="H35" s="91">
        <v>0</v>
      </c>
      <c r="I35" s="91">
        <v>40000</v>
      </c>
      <c r="J35" s="91">
        <f t="shared" ref="J35" si="4">SUM(I35+H35)</f>
        <v>40000</v>
      </c>
    </row>
    <row r="36" spans="1:23" ht="15.75" customHeight="1" x14ac:dyDescent="0.2">
      <c r="A36" s="90" t="s">
        <v>646</v>
      </c>
      <c r="B36" s="90" t="s">
        <v>647</v>
      </c>
      <c r="C36" s="92" t="s">
        <v>648</v>
      </c>
      <c r="D36" s="90">
        <v>34</v>
      </c>
      <c r="E36" s="90" t="s">
        <v>408</v>
      </c>
      <c r="F36" s="90" t="s">
        <v>682</v>
      </c>
      <c r="G36" s="90" t="s">
        <v>686</v>
      </c>
      <c r="H36" s="91">
        <v>0</v>
      </c>
      <c r="I36" s="91">
        <v>40000</v>
      </c>
      <c r="J36" s="91">
        <f>SUM(I36+H36)</f>
        <v>40000</v>
      </c>
    </row>
    <row r="37" spans="1:23" ht="15.75" customHeight="1" x14ac:dyDescent="0.2">
      <c r="A37" s="90" t="s">
        <v>646</v>
      </c>
      <c r="B37" s="90" t="s">
        <v>653</v>
      </c>
      <c r="C37" s="92" t="s">
        <v>648</v>
      </c>
      <c r="D37" s="90">
        <v>34</v>
      </c>
      <c r="E37" s="90" t="s">
        <v>408</v>
      </c>
      <c r="F37" s="90" t="s">
        <v>687</v>
      </c>
      <c r="G37" s="90" t="s">
        <v>341</v>
      </c>
      <c r="H37" s="91">
        <v>40000</v>
      </c>
      <c r="I37" s="91">
        <v>0</v>
      </c>
      <c r="J37" s="91">
        <f>SUM(I37+H37)</f>
        <v>40000</v>
      </c>
    </row>
    <row r="38" spans="1:23" ht="15.75" customHeight="1" x14ac:dyDescent="0.2">
      <c r="A38" s="89"/>
      <c r="B38" s="89"/>
      <c r="C38" s="89"/>
      <c r="D38" s="89"/>
      <c r="E38" s="94" t="s">
        <v>688</v>
      </c>
      <c r="F38" s="94"/>
      <c r="G38" s="94"/>
      <c r="H38" s="95">
        <f>SUBTOTAL(9,H33:H37)</f>
        <v>40000</v>
      </c>
      <c r="I38" s="95">
        <f>SUBTOTAL(9,I33:I37)</f>
        <v>160000</v>
      </c>
      <c r="J38" s="97">
        <f>H38+I38</f>
        <v>200000</v>
      </c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</row>
    <row r="39" spans="1:23" ht="15.75" customHeight="1" x14ac:dyDescent="0.2">
      <c r="A39" s="87"/>
      <c r="B39" s="87"/>
      <c r="C39" s="87"/>
      <c r="D39" s="87" t="s">
        <v>689</v>
      </c>
      <c r="E39" s="87" t="s">
        <v>159</v>
      </c>
      <c r="F39" s="87" t="s">
        <v>690</v>
      </c>
      <c r="G39" s="87"/>
      <c r="H39" s="88"/>
      <c r="I39" s="88"/>
      <c r="J39" s="8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</row>
    <row r="40" spans="1:23" ht="15.75" customHeight="1" x14ac:dyDescent="0.2">
      <c r="A40" s="90" t="s">
        <v>646</v>
      </c>
      <c r="B40" s="92" t="s">
        <v>647</v>
      </c>
      <c r="C40" s="92" t="s">
        <v>648</v>
      </c>
      <c r="D40" s="90">
        <v>40</v>
      </c>
      <c r="E40" s="90" t="s">
        <v>403</v>
      </c>
      <c r="F40" s="90" t="s">
        <v>426</v>
      </c>
      <c r="H40" s="91">
        <v>0</v>
      </c>
      <c r="I40" s="91">
        <v>1600000</v>
      </c>
      <c r="J40" s="91">
        <f t="shared" ref="J40:J54" si="5">I40+H40</f>
        <v>1600000</v>
      </c>
    </row>
    <row r="41" spans="1:23" ht="15.75" customHeight="1" x14ac:dyDescent="0.2">
      <c r="A41" s="90" t="s">
        <v>646</v>
      </c>
      <c r="B41" s="92" t="s">
        <v>646</v>
      </c>
      <c r="C41" s="90" t="s">
        <v>648</v>
      </c>
      <c r="D41" s="90">
        <v>40</v>
      </c>
      <c r="E41" s="90" t="s">
        <v>649</v>
      </c>
      <c r="F41" s="90" t="s">
        <v>166</v>
      </c>
      <c r="H41" s="91">
        <v>0</v>
      </c>
      <c r="I41" s="91">
        <v>450000</v>
      </c>
      <c r="J41" s="91">
        <f t="shared" si="5"/>
        <v>450000</v>
      </c>
    </row>
    <row r="42" spans="1:23" ht="15.75" customHeight="1" x14ac:dyDescent="0.2">
      <c r="A42" s="90" t="s">
        <v>646</v>
      </c>
      <c r="B42" s="90" t="s">
        <v>647</v>
      </c>
      <c r="C42" s="90" t="s">
        <v>648</v>
      </c>
      <c r="D42" s="90" t="s">
        <v>691</v>
      </c>
      <c r="E42" s="90" t="s">
        <v>69</v>
      </c>
      <c r="F42" s="90" t="s">
        <v>426</v>
      </c>
      <c r="G42" s="90" t="s">
        <v>692</v>
      </c>
      <c r="H42" s="91">
        <v>0</v>
      </c>
      <c r="I42" s="91">
        <v>13250</v>
      </c>
      <c r="J42" s="91">
        <f t="shared" si="5"/>
        <v>13250</v>
      </c>
      <c r="K42" s="83"/>
    </row>
    <row r="43" spans="1:23" ht="15.75" customHeight="1" x14ac:dyDescent="0.2">
      <c r="A43" s="90" t="s">
        <v>646</v>
      </c>
      <c r="B43" s="90" t="s">
        <v>647</v>
      </c>
      <c r="C43" s="90" t="s">
        <v>648</v>
      </c>
      <c r="D43" s="90" t="s">
        <v>693</v>
      </c>
      <c r="E43" s="90" t="s">
        <v>69</v>
      </c>
      <c r="F43" s="90" t="s">
        <v>426</v>
      </c>
      <c r="G43" s="90" t="s">
        <v>694</v>
      </c>
      <c r="H43" s="91">
        <v>0</v>
      </c>
      <c r="I43" s="91">
        <v>13250</v>
      </c>
      <c r="J43" s="91">
        <f>I43+H43</f>
        <v>13250</v>
      </c>
    </row>
    <row r="44" spans="1:23" ht="15.75" customHeight="1" x14ac:dyDescent="0.2">
      <c r="A44" s="90" t="s">
        <v>646</v>
      </c>
      <c r="B44" s="90" t="s">
        <v>647</v>
      </c>
      <c r="C44" s="90" t="s">
        <v>648</v>
      </c>
      <c r="D44" s="90" t="s">
        <v>693</v>
      </c>
      <c r="E44" s="90" t="s">
        <v>69</v>
      </c>
      <c r="F44" s="90" t="s">
        <v>682</v>
      </c>
      <c r="G44" s="90" t="s">
        <v>695</v>
      </c>
      <c r="H44" s="91">
        <v>0</v>
      </c>
      <c r="I44" s="91">
        <v>333500</v>
      </c>
      <c r="J44" s="91">
        <f t="shared" si="5"/>
        <v>333500</v>
      </c>
    </row>
    <row r="45" spans="1:23" ht="15.75" customHeight="1" x14ac:dyDescent="0.2">
      <c r="A45" s="90" t="s">
        <v>646</v>
      </c>
      <c r="B45" s="90" t="s">
        <v>647</v>
      </c>
      <c r="C45" s="90" t="s">
        <v>648</v>
      </c>
      <c r="D45" s="90" t="s">
        <v>696</v>
      </c>
      <c r="E45" s="90" t="s">
        <v>69</v>
      </c>
      <c r="F45" s="90" t="s">
        <v>426</v>
      </c>
      <c r="G45" s="90" t="s">
        <v>697</v>
      </c>
      <c r="H45" s="91">
        <v>0</v>
      </c>
      <c r="I45" s="91">
        <v>250000</v>
      </c>
      <c r="J45" s="91">
        <f t="shared" si="5"/>
        <v>250000</v>
      </c>
    </row>
    <row r="46" spans="1:23" ht="15.75" customHeight="1" x14ac:dyDescent="0.2">
      <c r="A46" s="90" t="s">
        <v>651</v>
      </c>
      <c r="B46" s="90" t="s">
        <v>651</v>
      </c>
      <c r="C46" s="90" t="s">
        <v>648</v>
      </c>
      <c r="D46" s="90">
        <v>40</v>
      </c>
      <c r="E46" s="90" t="s">
        <v>652</v>
      </c>
      <c r="F46" s="90" t="s">
        <v>698</v>
      </c>
      <c r="H46" s="91">
        <v>0</v>
      </c>
      <c r="I46" s="91">
        <v>129400</v>
      </c>
      <c r="J46" s="91">
        <f t="shared" si="5"/>
        <v>129400</v>
      </c>
    </row>
    <row r="47" spans="1:23" ht="15.75" customHeight="1" x14ac:dyDescent="0.2">
      <c r="A47" s="90" t="s">
        <v>646</v>
      </c>
      <c r="B47" s="90" t="s">
        <v>647</v>
      </c>
      <c r="C47" s="92" t="s">
        <v>648</v>
      </c>
      <c r="D47" s="90">
        <v>40</v>
      </c>
      <c r="E47" s="90" t="s">
        <v>408</v>
      </c>
      <c r="F47" s="90" t="s">
        <v>682</v>
      </c>
      <c r="G47" s="90" t="s">
        <v>699</v>
      </c>
      <c r="H47" s="91">
        <v>0</v>
      </c>
      <c r="I47" s="91">
        <v>40000</v>
      </c>
      <c r="J47" s="91">
        <f t="shared" si="5"/>
        <v>40000</v>
      </c>
    </row>
    <row r="48" spans="1:23" ht="15.75" customHeight="1" x14ac:dyDescent="0.2">
      <c r="A48" s="90" t="s">
        <v>646</v>
      </c>
      <c r="B48" s="90" t="s">
        <v>647</v>
      </c>
      <c r="C48" s="92" t="s">
        <v>648</v>
      </c>
      <c r="D48" s="90">
        <v>40</v>
      </c>
      <c r="E48" s="90" t="s">
        <v>408</v>
      </c>
      <c r="F48" s="90" t="s">
        <v>682</v>
      </c>
      <c r="G48" s="90" t="s">
        <v>700</v>
      </c>
      <c r="H48" s="91">
        <v>0</v>
      </c>
      <c r="I48" s="91">
        <v>40000</v>
      </c>
      <c r="J48" s="91">
        <f t="shared" si="5"/>
        <v>40000</v>
      </c>
    </row>
    <row r="49" spans="1:23" ht="15.75" customHeight="1" x14ac:dyDescent="0.2">
      <c r="A49" s="90" t="s">
        <v>646</v>
      </c>
      <c r="B49" s="90" t="s">
        <v>647</v>
      </c>
      <c r="C49" s="92" t="s">
        <v>648</v>
      </c>
      <c r="D49" s="90">
        <v>40</v>
      </c>
      <c r="E49" s="90" t="s">
        <v>408</v>
      </c>
      <c r="F49" s="90" t="s">
        <v>701</v>
      </c>
      <c r="G49" s="90" t="s">
        <v>702</v>
      </c>
      <c r="H49" s="91">
        <v>0</v>
      </c>
      <c r="I49" s="91">
        <v>40000</v>
      </c>
      <c r="J49" s="91">
        <f t="shared" si="5"/>
        <v>40000</v>
      </c>
    </row>
    <row r="50" spans="1:23" ht="15.75" customHeight="1" x14ac:dyDescent="0.2">
      <c r="A50" s="90" t="s">
        <v>646</v>
      </c>
      <c r="B50" s="90" t="s">
        <v>647</v>
      </c>
      <c r="C50" s="90" t="s">
        <v>648</v>
      </c>
      <c r="D50" s="92">
        <v>40</v>
      </c>
      <c r="E50" s="92" t="s">
        <v>411</v>
      </c>
      <c r="F50" s="92" t="s">
        <v>426</v>
      </c>
      <c r="G50" s="92"/>
      <c r="H50" s="91">
        <v>0</v>
      </c>
      <c r="I50" s="91">
        <v>35000</v>
      </c>
      <c r="J50" s="91">
        <f t="shared" si="5"/>
        <v>35000</v>
      </c>
    </row>
    <row r="51" spans="1:23" ht="15.75" customHeight="1" x14ac:dyDescent="0.2">
      <c r="A51" s="90" t="s">
        <v>646</v>
      </c>
      <c r="B51" s="92" t="s">
        <v>647</v>
      </c>
      <c r="C51" s="90" t="s">
        <v>648</v>
      </c>
      <c r="D51" s="90">
        <v>40</v>
      </c>
      <c r="E51" s="92" t="s">
        <v>674</v>
      </c>
      <c r="F51" s="92" t="s">
        <v>703</v>
      </c>
      <c r="G51" s="92"/>
      <c r="H51" s="91">
        <v>0</v>
      </c>
      <c r="I51" s="91">
        <v>85000</v>
      </c>
      <c r="J51" s="91">
        <f t="shared" si="5"/>
        <v>85000</v>
      </c>
    </row>
    <row r="52" spans="1:23" ht="15.75" customHeight="1" x14ac:dyDescent="0.2">
      <c r="A52" s="90" t="s">
        <v>646</v>
      </c>
      <c r="B52" s="92" t="s">
        <v>647</v>
      </c>
      <c r="C52" s="90" t="s">
        <v>668</v>
      </c>
      <c r="D52" s="90">
        <v>40</v>
      </c>
      <c r="E52" s="90" t="s">
        <v>704</v>
      </c>
      <c r="F52" s="92" t="s">
        <v>682</v>
      </c>
      <c r="G52" s="92"/>
      <c r="H52" s="91">
        <v>0</v>
      </c>
      <c r="I52" s="91">
        <v>386000</v>
      </c>
      <c r="J52" s="91">
        <f t="shared" si="5"/>
        <v>386000</v>
      </c>
    </row>
    <row r="53" spans="1:23" ht="15.75" customHeight="1" x14ac:dyDescent="0.2">
      <c r="A53" s="90" t="s">
        <v>646</v>
      </c>
      <c r="B53" s="90" t="s">
        <v>658</v>
      </c>
      <c r="C53" s="92" t="s">
        <v>659</v>
      </c>
      <c r="D53" s="90">
        <v>40</v>
      </c>
      <c r="E53" s="90" t="s">
        <v>660</v>
      </c>
      <c r="F53" s="92" t="s">
        <v>703</v>
      </c>
      <c r="G53" s="92" t="s">
        <v>705</v>
      </c>
      <c r="H53" s="91">
        <v>0</v>
      </c>
      <c r="I53" s="91">
        <v>412500</v>
      </c>
      <c r="J53" s="91">
        <f t="shared" si="5"/>
        <v>412500</v>
      </c>
    </row>
    <row r="54" spans="1:23" ht="15.75" customHeight="1" x14ac:dyDescent="0.2">
      <c r="A54" s="89"/>
      <c r="B54" s="89"/>
      <c r="C54" s="89"/>
      <c r="D54" s="89"/>
      <c r="E54" s="94" t="s">
        <v>706</v>
      </c>
      <c r="F54" s="94"/>
      <c r="G54" s="94"/>
      <c r="H54" s="95">
        <f>SUBTOTAL(9,H40:H53)</f>
        <v>0</v>
      </c>
      <c r="I54" s="95">
        <f>SUBTOTAL(9,I40:I53)</f>
        <v>3827900</v>
      </c>
      <c r="J54" s="95">
        <f t="shared" si="5"/>
        <v>3827900</v>
      </c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</row>
    <row r="55" spans="1:23" ht="15.75" customHeight="1" x14ac:dyDescent="0.2">
      <c r="A55" s="98"/>
      <c r="B55" s="98"/>
      <c r="C55" s="98"/>
      <c r="D55" s="98" t="s">
        <v>707</v>
      </c>
      <c r="E55" s="98" t="s">
        <v>159</v>
      </c>
      <c r="F55" s="98" t="s">
        <v>690</v>
      </c>
      <c r="G55" s="98"/>
      <c r="H55" s="99"/>
      <c r="I55" s="99"/>
      <c r="J55" s="9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</row>
    <row r="56" spans="1:23" ht="15.75" customHeight="1" x14ac:dyDescent="0.2">
      <c r="A56" s="90" t="s">
        <v>646</v>
      </c>
      <c r="B56" s="92"/>
      <c r="C56" s="92" t="s">
        <v>648</v>
      </c>
      <c r="D56" s="92">
        <v>40</v>
      </c>
      <c r="E56" s="92" t="s">
        <v>403</v>
      </c>
      <c r="F56" s="100" t="s">
        <v>708</v>
      </c>
      <c r="G56" s="92"/>
      <c r="H56" s="91">
        <v>0</v>
      </c>
      <c r="I56" s="91">
        <v>750000</v>
      </c>
      <c r="J56" s="91">
        <f t="shared" ref="J56:J62" si="6">I56+H56</f>
        <v>750000</v>
      </c>
    </row>
    <row r="57" spans="1:23" ht="15.75" customHeight="1" x14ac:dyDescent="0.2">
      <c r="A57" s="90" t="s">
        <v>651</v>
      </c>
      <c r="B57" s="90" t="s">
        <v>651</v>
      </c>
      <c r="C57" s="90" t="s">
        <v>648</v>
      </c>
      <c r="D57" s="92">
        <v>40</v>
      </c>
      <c r="E57" s="92" t="s">
        <v>652</v>
      </c>
      <c r="F57" s="100" t="s">
        <v>709</v>
      </c>
      <c r="G57" s="92"/>
      <c r="H57" s="91">
        <v>0</v>
      </c>
      <c r="I57" s="91">
        <v>129400</v>
      </c>
      <c r="J57" s="91">
        <f t="shared" si="6"/>
        <v>129400</v>
      </c>
    </row>
    <row r="58" spans="1:23" ht="15.75" customHeight="1" x14ac:dyDescent="0.2">
      <c r="A58" s="90" t="s">
        <v>646</v>
      </c>
      <c r="C58" s="92" t="s">
        <v>648</v>
      </c>
      <c r="D58" s="92">
        <v>40</v>
      </c>
      <c r="E58" s="92" t="s">
        <v>408</v>
      </c>
      <c r="F58" s="100" t="s">
        <v>708</v>
      </c>
      <c r="G58" s="92"/>
      <c r="H58" s="91">
        <v>0</v>
      </c>
      <c r="I58" s="91">
        <v>40000</v>
      </c>
      <c r="J58" s="91">
        <f t="shared" si="6"/>
        <v>40000</v>
      </c>
    </row>
    <row r="59" spans="1:23" ht="15.75" customHeight="1" x14ac:dyDescent="0.2">
      <c r="A59" s="90" t="s">
        <v>646</v>
      </c>
      <c r="C59" s="92" t="s">
        <v>648</v>
      </c>
      <c r="D59" s="92">
        <v>40</v>
      </c>
      <c r="E59" s="92" t="s">
        <v>408</v>
      </c>
      <c r="F59" s="100" t="s">
        <v>708</v>
      </c>
      <c r="G59" s="92"/>
      <c r="H59" s="91">
        <v>0</v>
      </c>
      <c r="I59" s="91">
        <v>40000</v>
      </c>
      <c r="J59" s="91">
        <f t="shared" si="6"/>
        <v>40000</v>
      </c>
    </row>
    <row r="60" spans="1:23" ht="15.75" customHeight="1" x14ac:dyDescent="0.2">
      <c r="A60" s="90" t="s">
        <v>646</v>
      </c>
      <c r="C60" s="90" t="s">
        <v>648</v>
      </c>
      <c r="D60" s="92">
        <v>40</v>
      </c>
      <c r="E60" s="92" t="s">
        <v>411</v>
      </c>
      <c r="F60" s="100" t="s">
        <v>708</v>
      </c>
      <c r="G60" s="92"/>
      <c r="H60" s="91">
        <v>0</v>
      </c>
      <c r="I60" s="91">
        <v>35000</v>
      </c>
      <c r="J60" s="91">
        <f t="shared" si="6"/>
        <v>35000</v>
      </c>
    </row>
    <row r="61" spans="1:23" ht="15.75" customHeight="1" x14ac:dyDescent="0.2">
      <c r="A61" s="89"/>
      <c r="B61" s="89"/>
      <c r="C61" s="89"/>
      <c r="D61" s="89"/>
      <c r="E61" s="94" t="s">
        <v>706</v>
      </c>
      <c r="F61" s="94"/>
      <c r="G61" s="94"/>
      <c r="H61" s="95">
        <f t="shared" ref="H61:I61" si="7">SUBTOTAL(9,H56:H60)</f>
        <v>0</v>
      </c>
      <c r="I61" s="95">
        <f t="shared" si="7"/>
        <v>994400</v>
      </c>
      <c r="J61" s="95">
        <f t="shared" si="6"/>
        <v>994400</v>
      </c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</row>
    <row r="62" spans="1:23" ht="15.75" customHeight="1" x14ac:dyDescent="0.2">
      <c r="A62" s="89"/>
      <c r="B62" s="89"/>
      <c r="C62" s="89"/>
      <c r="D62" s="89"/>
      <c r="E62" s="94" t="s">
        <v>710</v>
      </c>
      <c r="F62" s="94"/>
      <c r="G62" s="94"/>
      <c r="H62" s="95">
        <f>SUBTOTAL(9,H56:H61,H40:H53)</f>
        <v>0</v>
      </c>
      <c r="I62" s="95">
        <f>SUBTOTAL(9,I56:I60,I40:I53)</f>
        <v>4822300</v>
      </c>
      <c r="J62" s="95">
        <f t="shared" si="6"/>
        <v>4822300</v>
      </c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</row>
    <row r="63" spans="1:23" ht="15.75" customHeight="1" x14ac:dyDescent="0.2">
      <c r="A63" s="87"/>
      <c r="B63" s="87"/>
      <c r="C63" s="87"/>
      <c r="D63" s="87">
        <v>41</v>
      </c>
      <c r="E63" s="87" t="s">
        <v>711</v>
      </c>
      <c r="F63" s="87" t="s">
        <v>712</v>
      </c>
      <c r="G63" s="87"/>
      <c r="H63" s="88"/>
      <c r="I63" s="88"/>
      <c r="J63" s="88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</row>
    <row r="64" spans="1:23" ht="15.75" customHeight="1" x14ac:dyDescent="0.2">
      <c r="A64" s="90" t="s">
        <v>653</v>
      </c>
      <c r="B64" s="90" t="s">
        <v>653</v>
      </c>
      <c r="C64" s="92" t="s">
        <v>648</v>
      </c>
      <c r="D64" s="90">
        <v>41</v>
      </c>
      <c r="E64" s="90" t="s">
        <v>408</v>
      </c>
      <c r="F64" s="90" t="s">
        <v>682</v>
      </c>
      <c r="G64" s="90" t="s">
        <v>713</v>
      </c>
      <c r="H64" s="91">
        <v>40000</v>
      </c>
      <c r="I64" s="91">
        <v>0</v>
      </c>
      <c r="J64" s="91">
        <f t="shared" ref="J64:J67" si="8">SUM(H64,I64)</f>
        <v>40000</v>
      </c>
    </row>
    <row r="65" spans="1:23" ht="15.75" customHeight="1" x14ac:dyDescent="0.2">
      <c r="A65" s="90" t="s">
        <v>653</v>
      </c>
      <c r="B65" s="90" t="s">
        <v>653</v>
      </c>
      <c r="C65" s="92" t="s">
        <v>648</v>
      </c>
      <c r="D65" s="90">
        <v>41</v>
      </c>
      <c r="E65" s="90" t="s">
        <v>408</v>
      </c>
      <c r="F65" s="90" t="s">
        <v>682</v>
      </c>
      <c r="G65" s="90" t="s">
        <v>714</v>
      </c>
      <c r="H65" s="91">
        <v>40000</v>
      </c>
      <c r="I65" s="91">
        <v>0</v>
      </c>
      <c r="J65" s="91">
        <f t="shared" si="8"/>
        <v>40000</v>
      </c>
    </row>
    <row r="66" spans="1:23" ht="15.75" customHeight="1" x14ac:dyDescent="0.2">
      <c r="A66" s="90" t="s">
        <v>653</v>
      </c>
      <c r="B66" s="90" t="s">
        <v>653</v>
      </c>
      <c r="C66" s="92" t="s">
        <v>648</v>
      </c>
      <c r="D66" s="90">
        <v>41</v>
      </c>
      <c r="E66" s="90" t="s">
        <v>408</v>
      </c>
      <c r="F66" s="90" t="s">
        <v>682</v>
      </c>
      <c r="G66" s="90" t="s">
        <v>715</v>
      </c>
      <c r="H66" s="91">
        <v>40000</v>
      </c>
      <c r="I66" s="91">
        <v>0</v>
      </c>
      <c r="J66" s="91">
        <f t="shared" si="8"/>
        <v>40000</v>
      </c>
    </row>
    <row r="67" spans="1:23" ht="15.75" customHeight="1" x14ac:dyDescent="0.2">
      <c r="A67" s="90" t="s">
        <v>653</v>
      </c>
      <c r="B67" s="90" t="s">
        <v>653</v>
      </c>
      <c r="C67" s="92" t="s">
        <v>648</v>
      </c>
      <c r="D67" s="90">
        <v>41</v>
      </c>
      <c r="E67" s="90" t="s">
        <v>408</v>
      </c>
      <c r="F67" s="90" t="s">
        <v>682</v>
      </c>
      <c r="G67" s="90" t="s">
        <v>716</v>
      </c>
      <c r="H67" s="91">
        <v>40000</v>
      </c>
      <c r="I67" s="91">
        <v>0</v>
      </c>
      <c r="J67" s="91">
        <f t="shared" si="8"/>
        <v>40000</v>
      </c>
    </row>
    <row r="68" spans="1:23" ht="15.75" customHeight="1" x14ac:dyDescent="0.2">
      <c r="A68" s="89"/>
      <c r="B68" s="89"/>
      <c r="C68" s="89"/>
      <c r="D68" s="89"/>
      <c r="E68" s="94" t="s">
        <v>717</v>
      </c>
      <c r="F68" s="89"/>
      <c r="G68" s="89"/>
      <c r="H68" s="95">
        <f t="shared" ref="H68:I68" si="9">SUBTOTAL(9,H64:H67)</f>
        <v>160000</v>
      </c>
      <c r="I68" s="95">
        <f t="shared" si="9"/>
        <v>0</v>
      </c>
      <c r="J68" s="95">
        <f>I68+H68</f>
        <v>160000</v>
      </c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</row>
    <row r="69" spans="1:23" ht="15.75" customHeight="1" x14ac:dyDescent="0.2">
      <c r="A69" s="87"/>
      <c r="B69" s="87"/>
      <c r="C69" s="87"/>
      <c r="D69" s="87">
        <v>42</v>
      </c>
      <c r="E69" s="87" t="s">
        <v>718</v>
      </c>
      <c r="F69" s="87" t="s">
        <v>719</v>
      </c>
      <c r="G69" s="87"/>
      <c r="H69" s="88"/>
      <c r="I69" s="88"/>
      <c r="J69" s="88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</row>
    <row r="70" spans="1:23" ht="15.75" customHeight="1" x14ac:dyDescent="0.2">
      <c r="A70" s="90" t="s">
        <v>646</v>
      </c>
      <c r="B70" s="92" t="s">
        <v>647</v>
      </c>
      <c r="C70" s="92" t="s">
        <v>648</v>
      </c>
      <c r="D70" s="90">
        <v>42</v>
      </c>
      <c r="E70" s="90" t="s">
        <v>415</v>
      </c>
      <c r="F70" s="90" t="s">
        <v>426</v>
      </c>
      <c r="H70" s="91">
        <v>0</v>
      </c>
      <c r="I70" s="91">
        <v>1600000</v>
      </c>
      <c r="J70" s="91">
        <f>I70+H70</f>
        <v>1600000</v>
      </c>
    </row>
    <row r="71" spans="1:23" ht="15.75" customHeight="1" x14ac:dyDescent="0.2">
      <c r="A71" s="90" t="s">
        <v>646</v>
      </c>
      <c r="B71" s="92" t="s">
        <v>647</v>
      </c>
      <c r="C71" s="90" t="s">
        <v>648</v>
      </c>
      <c r="D71" s="90">
        <v>42</v>
      </c>
      <c r="E71" s="90" t="s">
        <v>649</v>
      </c>
      <c r="F71" s="90" t="s">
        <v>426</v>
      </c>
      <c r="G71" s="90" t="s">
        <v>166</v>
      </c>
      <c r="H71" s="91">
        <v>0</v>
      </c>
      <c r="I71" s="91">
        <v>350000</v>
      </c>
      <c r="J71" s="91">
        <v>350000</v>
      </c>
    </row>
    <row r="72" spans="1:23" ht="15.75" customHeight="1" x14ac:dyDescent="0.2">
      <c r="A72" s="90" t="s">
        <v>651</v>
      </c>
      <c r="B72" s="90" t="s">
        <v>651</v>
      </c>
      <c r="C72" s="90" t="s">
        <v>648</v>
      </c>
      <c r="D72" s="90">
        <v>42</v>
      </c>
      <c r="E72" s="90" t="s">
        <v>652</v>
      </c>
      <c r="F72" s="90" t="s">
        <v>720</v>
      </c>
      <c r="H72" s="91">
        <v>0</v>
      </c>
      <c r="I72" s="91">
        <v>129400</v>
      </c>
      <c r="J72" s="91">
        <f t="shared" ref="J72:J77" si="10">I72+H72</f>
        <v>129400</v>
      </c>
    </row>
    <row r="73" spans="1:23" ht="15.75" customHeight="1" x14ac:dyDescent="0.2">
      <c r="A73" s="90" t="s">
        <v>646</v>
      </c>
      <c r="B73" s="90" t="s">
        <v>647</v>
      </c>
      <c r="C73" s="92" t="s">
        <v>648</v>
      </c>
      <c r="D73" s="90">
        <v>42</v>
      </c>
      <c r="E73" s="90" t="s">
        <v>408</v>
      </c>
      <c r="F73" s="90" t="s">
        <v>682</v>
      </c>
      <c r="G73" s="90" t="s">
        <v>721</v>
      </c>
      <c r="H73" s="91">
        <v>0</v>
      </c>
      <c r="I73" s="91">
        <v>40000</v>
      </c>
      <c r="J73" s="91">
        <f t="shared" si="10"/>
        <v>40000</v>
      </c>
    </row>
    <row r="74" spans="1:23" ht="15.75" customHeight="1" x14ac:dyDescent="0.2">
      <c r="A74" s="90" t="s">
        <v>646</v>
      </c>
      <c r="B74" s="90" t="s">
        <v>647</v>
      </c>
      <c r="C74" s="92" t="s">
        <v>648</v>
      </c>
      <c r="D74" s="90">
        <v>42</v>
      </c>
      <c r="E74" s="90" t="s">
        <v>408</v>
      </c>
      <c r="F74" s="90" t="s">
        <v>426</v>
      </c>
      <c r="G74" s="90" t="s">
        <v>359</v>
      </c>
      <c r="H74" s="91">
        <v>0</v>
      </c>
      <c r="I74" s="91">
        <v>40000</v>
      </c>
      <c r="J74" s="91">
        <f t="shared" si="10"/>
        <v>40000</v>
      </c>
    </row>
    <row r="75" spans="1:23" ht="15.75" customHeight="1" x14ac:dyDescent="0.2">
      <c r="A75" s="90" t="s">
        <v>646</v>
      </c>
      <c r="B75" s="90" t="s">
        <v>647</v>
      </c>
      <c r="C75" s="90" t="s">
        <v>648</v>
      </c>
      <c r="D75" s="90">
        <v>42</v>
      </c>
      <c r="E75" s="90" t="s">
        <v>411</v>
      </c>
      <c r="F75" s="90" t="s">
        <v>682</v>
      </c>
      <c r="H75" s="91">
        <v>0</v>
      </c>
      <c r="I75" s="91">
        <v>35000</v>
      </c>
      <c r="J75" s="91">
        <f t="shared" si="10"/>
        <v>35000</v>
      </c>
    </row>
    <row r="76" spans="1:23" ht="15.75" customHeight="1" x14ac:dyDescent="0.2">
      <c r="A76" s="90" t="s">
        <v>646</v>
      </c>
      <c r="B76" s="90" t="s">
        <v>658</v>
      </c>
      <c r="C76" s="92" t="s">
        <v>659</v>
      </c>
      <c r="D76" s="90">
        <v>42</v>
      </c>
      <c r="E76" s="90" t="s">
        <v>660</v>
      </c>
      <c r="F76" s="90" t="s">
        <v>426</v>
      </c>
      <c r="G76" s="90" t="s">
        <v>722</v>
      </c>
      <c r="H76" s="91">
        <v>0</v>
      </c>
      <c r="I76" s="91">
        <v>243750</v>
      </c>
      <c r="J76" s="91">
        <f t="shared" si="10"/>
        <v>243750</v>
      </c>
    </row>
    <row r="77" spans="1:23" ht="15.75" customHeight="1" x14ac:dyDescent="0.2">
      <c r="A77" s="89"/>
      <c r="B77" s="89"/>
      <c r="C77" s="89"/>
      <c r="D77" s="89"/>
      <c r="E77" s="94" t="s">
        <v>723</v>
      </c>
      <c r="F77" s="89"/>
      <c r="G77" s="89"/>
      <c r="H77" s="95">
        <f t="shared" ref="H77:I77" si="11">SUBTOTAL(9,H70:H76)</f>
        <v>0</v>
      </c>
      <c r="I77" s="95">
        <f t="shared" si="11"/>
        <v>2438150</v>
      </c>
      <c r="J77" s="95">
        <f t="shared" si="10"/>
        <v>2438150</v>
      </c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</row>
    <row r="78" spans="1:23" ht="15.75" customHeight="1" x14ac:dyDescent="0.2">
      <c r="A78" s="87"/>
      <c r="B78" s="87"/>
      <c r="C78" s="87"/>
      <c r="D78" s="87">
        <v>43</v>
      </c>
      <c r="E78" s="87" t="s">
        <v>724</v>
      </c>
      <c r="F78" s="87" t="s">
        <v>725</v>
      </c>
      <c r="G78" s="87"/>
      <c r="H78" s="88"/>
      <c r="I78" s="88"/>
      <c r="J78" s="88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</row>
    <row r="79" spans="1:23" ht="15.75" customHeight="1" x14ac:dyDescent="0.2">
      <c r="A79" s="90" t="s">
        <v>646</v>
      </c>
      <c r="B79" s="92" t="s">
        <v>646</v>
      </c>
      <c r="C79" s="92" t="s">
        <v>648</v>
      </c>
      <c r="D79" s="90">
        <v>43</v>
      </c>
      <c r="E79" s="90" t="s">
        <v>415</v>
      </c>
      <c r="F79" s="90" t="s">
        <v>726</v>
      </c>
      <c r="H79" s="91">
        <v>0</v>
      </c>
      <c r="I79" s="91">
        <v>1600000</v>
      </c>
      <c r="J79" s="91">
        <f t="shared" ref="J79:J85" si="12">I79+H79</f>
        <v>1600000</v>
      </c>
    </row>
    <row r="80" spans="1:23" ht="15.75" customHeight="1" x14ac:dyDescent="0.2">
      <c r="A80" s="92" t="s">
        <v>651</v>
      </c>
      <c r="B80" s="90" t="s">
        <v>651</v>
      </c>
      <c r="C80" s="90" t="s">
        <v>648</v>
      </c>
      <c r="D80" s="92">
        <v>43</v>
      </c>
      <c r="E80" s="92" t="s">
        <v>652</v>
      </c>
      <c r="F80" s="92" t="s">
        <v>682</v>
      </c>
      <c r="G80" s="92"/>
      <c r="H80" s="91">
        <v>0</v>
      </c>
      <c r="I80" s="91">
        <v>129400</v>
      </c>
      <c r="J80" s="91">
        <f t="shared" si="12"/>
        <v>129400</v>
      </c>
    </row>
    <row r="81" spans="1:23" ht="15.75" customHeight="1" x14ac:dyDescent="0.2">
      <c r="A81" s="90" t="s">
        <v>646</v>
      </c>
      <c r="B81" s="90" t="s">
        <v>646</v>
      </c>
      <c r="C81" s="92" t="s">
        <v>648</v>
      </c>
      <c r="D81" s="90">
        <v>43</v>
      </c>
      <c r="E81" s="90" t="s">
        <v>408</v>
      </c>
      <c r="F81" s="90" t="s">
        <v>726</v>
      </c>
      <c r="G81" s="90" t="s">
        <v>727</v>
      </c>
      <c r="H81" s="91">
        <v>0</v>
      </c>
      <c r="I81" s="91">
        <v>40000</v>
      </c>
      <c r="J81" s="91">
        <f t="shared" si="12"/>
        <v>40000</v>
      </c>
    </row>
    <row r="82" spans="1:23" ht="15.75" customHeight="1" x14ac:dyDescent="0.2">
      <c r="A82" s="90" t="s">
        <v>646</v>
      </c>
      <c r="B82" s="90" t="s">
        <v>646</v>
      </c>
      <c r="C82" s="92" t="s">
        <v>648</v>
      </c>
      <c r="D82" s="90">
        <v>43</v>
      </c>
      <c r="E82" s="90" t="s">
        <v>408</v>
      </c>
      <c r="F82" s="90" t="s">
        <v>726</v>
      </c>
      <c r="G82" s="90" t="s">
        <v>244</v>
      </c>
      <c r="H82" s="91">
        <v>0</v>
      </c>
      <c r="I82" s="91">
        <v>40000</v>
      </c>
      <c r="J82" s="91">
        <f t="shared" si="12"/>
        <v>40000</v>
      </c>
    </row>
    <row r="83" spans="1:23" ht="15.75" customHeight="1" x14ac:dyDescent="0.2">
      <c r="A83" s="90" t="s">
        <v>646</v>
      </c>
      <c r="B83" s="90" t="s">
        <v>646</v>
      </c>
      <c r="C83" s="90" t="s">
        <v>648</v>
      </c>
      <c r="D83" s="90">
        <v>43</v>
      </c>
      <c r="E83" s="90" t="s">
        <v>411</v>
      </c>
      <c r="F83" s="90" t="s">
        <v>726</v>
      </c>
      <c r="H83" s="91">
        <v>0</v>
      </c>
      <c r="I83" s="91">
        <v>35000</v>
      </c>
      <c r="J83" s="91">
        <f t="shared" si="12"/>
        <v>35000</v>
      </c>
    </row>
    <row r="84" spans="1:23" ht="15.75" customHeight="1" x14ac:dyDescent="0.2">
      <c r="A84" s="90" t="s">
        <v>646</v>
      </c>
      <c r="B84" s="90" t="s">
        <v>658</v>
      </c>
      <c r="C84" s="92" t="s">
        <v>659</v>
      </c>
      <c r="D84" s="90">
        <v>43</v>
      </c>
      <c r="E84" s="90" t="s">
        <v>660</v>
      </c>
      <c r="F84" s="100" t="s">
        <v>728</v>
      </c>
      <c r="G84" s="90" t="s">
        <v>729</v>
      </c>
      <c r="H84" s="91">
        <v>0</v>
      </c>
      <c r="I84" s="91">
        <v>200000</v>
      </c>
      <c r="J84" s="91">
        <f t="shared" si="12"/>
        <v>200000</v>
      </c>
    </row>
    <row r="85" spans="1:23" ht="15.75" customHeight="1" x14ac:dyDescent="0.2">
      <c r="A85" s="89"/>
      <c r="B85" s="89"/>
      <c r="C85" s="89"/>
      <c r="D85" s="89"/>
      <c r="E85" s="94" t="s">
        <v>730</v>
      </c>
      <c r="F85" s="89"/>
      <c r="G85" s="89"/>
      <c r="H85" s="95">
        <f t="shared" ref="H85:I85" si="13">SUBTOTAL(9,H79:H83)</f>
        <v>0</v>
      </c>
      <c r="I85" s="95">
        <f t="shared" si="13"/>
        <v>1844400</v>
      </c>
      <c r="J85" s="95">
        <f t="shared" si="12"/>
        <v>1844400</v>
      </c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</row>
    <row r="86" spans="1:23" ht="15.75" customHeight="1" x14ac:dyDescent="0.2">
      <c r="A86" s="87"/>
      <c r="B86" s="87"/>
      <c r="C86" s="87"/>
      <c r="D86" s="87" t="s">
        <v>731</v>
      </c>
      <c r="E86" s="87" t="s">
        <v>438</v>
      </c>
      <c r="F86" s="87" t="s">
        <v>719</v>
      </c>
      <c r="G86" s="87"/>
      <c r="H86" s="88"/>
      <c r="I86" s="88"/>
      <c r="J86" s="88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</row>
    <row r="87" spans="1:23" ht="15.75" customHeight="1" x14ac:dyDescent="0.2">
      <c r="A87" s="90" t="s">
        <v>646</v>
      </c>
      <c r="B87" s="92" t="s">
        <v>647</v>
      </c>
      <c r="C87" s="92" t="s">
        <v>648</v>
      </c>
      <c r="D87" s="90">
        <v>44</v>
      </c>
      <c r="E87" s="90" t="s">
        <v>415</v>
      </c>
      <c r="F87" s="90" t="s">
        <v>682</v>
      </c>
      <c r="H87" s="91">
        <v>0</v>
      </c>
      <c r="I87" s="91">
        <v>1600000</v>
      </c>
      <c r="J87" s="91">
        <f t="shared" ref="J87:J94" si="14">I87+H87</f>
        <v>1600000</v>
      </c>
    </row>
    <row r="88" spans="1:23" ht="15.75" customHeight="1" x14ac:dyDescent="0.2">
      <c r="A88" s="90" t="s">
        <v>646</v>
      </c>
      <c r="B88" s="92" t="s">
        <v>647</v>
      </c>
      <c r="C88" s="92" t="s">
        <v>668</v>
      </c>
      <c r="D88" s="90">
        <v>44</v>
      </c>
      <c r="E88" s="90" t="s">
        <v>669</v>
      </c>
      <c r="F88" s="90" t="s">
        <v>682</v>
      </c>
      <c r="H88" s="91">
        <v>0</v>
      </c>
      <c r="I88" s="91">
        <v>175000</v>
      </c>
      <c r="J88" s="91">
        <f t="shared" si="14"/>
        <v>175000</v>
      </c>
    </row>
    <row r="89" spans="1:23" ht="15.75" customHeight="1" x14ac:dyDescent="0.2">
      <c r="A89" s="92" t="s">
        <v>651</v>
      </c>
      <c r="B89" s="90" t="s">
        <v>651</v>
      </c>
      <c r="C89" s="90" t="s">
        <v>648</v>
      </c>
      <c r="D89" s="92">
        <v>44</v>
      </c>
      <c r="E89" s="92" t="s">
        <v>652</v>
      </c>
      <c r="F89" s="92" t="s">
        <v>682</v>
      </c>
      <c r="G89" s="92"/>
      <c r="H89" s="91">
        <v>0</v>
      </c>
      <c r="I89" s="91">
        <v>129400</v>
      </c>
      <c r="J89" s="91">
        <f t="shared" si="14"/>
        <v>129400</v>
      </c>
    </row>
    <row r="90" spans="1:23" ht="15.75" customHeight="1" x14ac:dyDescent="0.2">
      <c r="A90" s="92" t="s">
        <v>653</v>
      </c>
      <c r="B90" s="90" t="s">
        <v>653</v>
      </c>
      <c r="C90" s="90" t="s">
        <v>648</v>
      </c>
      <c r="D90" s="92">
        <v>44</v>
      </c>
      <c r="E90" s="92" t="s">
        <v>408</v>
      </c>
      <c r="F90" s="92" t="s">
        <v>682</v>
      </c>
      <c r="G90" s="92" t="s">
        <v>732</v>
      </c>
      <c r="H90" s="91">
        <v>40000</v>
      </c>
      <c r="I90" s="91">
        <v>0</v>
      </c>
      <c r="J90" s="91">
        <f t="shared" si="14"/>
        <v>40000</v>
      </c>
    </row>
    <row r="91" spans="1:23" ht="15.75" customHeight="1" x14ac:dyDescent="0.2">
      <c r="A91" s="90" t="s">
        <v>653</v>
      </c>
      <c r="B91" s="90" t="s">
        <v>653</v>
      </c>
      <c r="C91" s="92" t="s">
        <v>648</v>
      </c>
      <c r="D91" s="90">
        <v>44</v>
      </c>
      <c r="E91" s="90" t="s">
        <v>408</v>
      </c>
      <c r="F91" s="90" t="s">
        <v>733</v>
      </c>
      <c r="G91" s="90" t="s">
        <v>734</v>
      </c>
      <c r="H91" s="91">
        <v>40000</v>
      </c>
      <c r="I91" s="91">
        <v>0</v>
      </c>
      <c r="J91" s="91">
        <f t="shared" si="14"/>
        <v>40000</v>
      </c>
    </row>
    <row r="92" spans="1:23" ht="15.75" customHeight="1" x14ac:dyDescent="0.2">
      <c r="A92" s="90" t="s">
        <v>653</v>
      </c>
      <c r="B92" s="90" t="s">
        <v>653</v>
      </c>
      <c r="C92" s="92" t="s">
        <v>648</v>
      </c>
      <c r="D92" s="90">
        <v>44</v>
      </c>
      <c r="E92" s="90" t="s">
        <v>408</v>
      </c>
      <c r="F92" s="90" t="s">
        <v>733</v>
      </c>
      <c r="G92" s="90" t="s">
        <v>735</v>
      </c>
      <c r="H92" s="91">
        <v>40000</v>
      </c>
      <c r="I92" s="91">
        <v>0</v>
      </c>
      <c r="J92" s="91">
        <f t="shared" si="14"/>
        <v>40000</v>
      </c>
    </row>
    <row r="93" spans="1:23" ht="15.75" customHeight="1" x14ac:dyDescent="0.2">
      <c r="A93" s="90" t="s">
        <v>646</v>
      </c>
      <c r="B93" s="90" t="s">
        <v>647</v>
      </c>
      <c r="C93" s="90" t="s">
        <v>648</v>
      </c>
      <c r="D93" s="90">
        <v>44</v>
      </c>
      <c r="E93" s="90" t="s">
        <v>411</v>
      </c>
      <c r="F93" s="90" t="s">
        <v>682</v>
      </c>
      <c r="H93" s="91">
        <v>0</v>
      </c>
      <c r="I93" s="91">
        <v>35000</v>
      </c>
      <c r="J93" s="91">
        <f t="shared" si="14"/>
        <v>35000</v>
      </c>
    </row>
    <row r="94" spans="1:23" ht="15.75" customHeight="1" x14ac:dyDescent="0.2">
      <c r="A94" s="89"/>
      <c r="B94" s="89"/>
      <c r="C94" s="89"/>
      <c r="D94" s="89"/>
      <c r="E94" s="94" t="s">
        <v>736</v>
      </c>
      <c r="F94" s="89"/>
      <c r="G94" s="89"/>
      <c r="H94" s="95">
        <f t="shared" ref="H94:I94" si="15">SUBTOTAL(9,H87:H93)</f>
        <v>120000</v>
      </c>
      <c r="I94" s="95">
        <f t="shared" si="15"/>
        <v>1939400</v>
      </c>
      <c r="J94" s="95">
        <f t="shared" si="14"/>
        <v>2059400</v>
      </c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</row>
    <row r="95" spans="1:23" ht="15.75" customHeight="1" x14ac:dyDescent="0.2">
      <c r="A95" s="98"/>
      <c r="B95" s="98"/>
      <c r="C95" s="98"/>
      <c r="D95" s="98" t="s">
        <v>737</v>
      </c>
      <c r="E95" s="98" t="s">
        <v>738</v>
      </c>
      <c r="F95" s="98" t="s">
        <v>719</v>
      </c>
      <c r="G95" s="98"/>
      <c r="H95" s="99"/>
      <c r="I95" s="99"/>
      <c r="J95" s="9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</row>
    <row r="96" spans="1:23" ht="15.75" customHeight="1" x14ac:dyDescent="0.2">
      <c r="A96" s="90" t="s">
        <v>646</v>
      </c>
      <c r="B96" s="92"/>
      <c r="C96" s="92" t="s">
        <v>648</v>
      </c>
      <c r="D96" s="90">
        <v>44</v>
      </c>
      <c r="E96" s="90" t="s">
        <v>415</v>
      </c>
      <c r="F96" s="100" t="s">
        <v>708</v>
      </c>
      <c r="H96" s="91">
        <v>0</v>
      </c>
      <c r="I96" s="91">
        <v>1000000</v>
      </c>
      <c r="J96" s="91">
        <f t="shared" ref="J96:J102" si="16">I96+H96</f>
        <v>1000000</v>
      </c>
    </row>
    <row r="97" spans="1:23" ht="15.75" customHeight="1" x14ac:dyDescent="0.2">
      <c r="A97" s="90" t="s">
        <v>651</v>
      </c>
      <c r="B97" s="90" t="s">
        <v>651</v>
      </c>
      <c r="C97" s="90" t="s">
        <v>648</v>
      </c>
      <c r="D97" s="90">
        <v>44</v>
      </c>
      <c r="E97" s="90" t="s">
        <v>652</v>
      </c>
      <c r="F97" s="100" t="s">
        <v>739</v>
      </c>
      <c r="H97" s="91">
        <v>0</v>
      </c>
      <c r="I97" s="91">
        <v>129400</v>
      </c>
      <c r="J97" s="91">
        <f t="shared" si="16"/>
        <v>129400</v>
      </c>
    </row>
    <row r="98" spans="1:23" ht="15.75" customHeight="1" x14ac:dyDescent="0.2">
      <c r="A98" s="90" t="s">
        <v>646</v>
      </c>
      <c r="C98" s="92" t="s">
        <v>648</v>
      </c>
      <c r="D98" s="90">
        <v>44</v>
      </c>
      <c r="E98" s="90" t="s">
        <v>408</v>
      </c>
      <c r="F98" s="100" t="s">
        <v>708</v>
      </c>
      <c r="G98" s="90" t="s">
        <v>732</v>
      </c>
      <c r="H98" s="91">
        <v>0</v>
      </c>
      <c r="I98" s="91">
        <v>40000</v>
      </c>
      <c r="J98" s="91">
        <f t="shared" si="16"/>
        <v>40000</v>
      </c>
    </row>
    <row r="99" spans="1:23" ht="15.75" customHeight="1" x14ac:dyDescent="0.2">
      <c r="A99" s="90" t="s">
        <v>646</v>
      </c>
      <c r="C99" s="92" t="s">
        <v>648</v>
      </c>
      <c r="D99" s="90">
        <v>44</v>
      </c>
      <c r="E99" s="90" t="s">
        <v>408</v>
      </c>
      <c r="F99" s="100" t="s">
        <v>708</v>
      </c>
      <c r="H99" s="91">
        <v>0</v>
      </c>
      <c r="I99" s="91">
        <v>40000</v>
      </c>
      <c r="J99" s="91">
        <f t="shared" si="16"/>
        <v>40000</v>
      </c>
    </row>
    <row r="100" spans="1:23" ht="15.75" customHeight="1" x14ac:dyDescent="0.2">
      <c r="A100" s="90" t="s">
        <v>646</v>
      </c>
      <c r="B100" s="90"/>
      <c r="C100" s="90" t="s">
        <v>648</v>
      </c>
      <c r="D100" s="90">
        <v>44</v>
      </c>
      <c r="E100" s="90" t="s">
        <v>411</v>
      </c>
      <c r="F100" s="100" t="s">
        <v>708</v>
      </c>
      <c r="H100" s="91">
        <v>0</v>
      </c>
      <c r="I100" s="91">
        <v>35000</v>
      </c>
      <c r="J100" s="91">
        <f t="shared" si="16"/>
        <v>35000</v>
      </c>
    </row>
    <row r="101" spans="1:23" ht="15.75" customHeight="1" x14ac:dyDescent="0.2">
      <c r="A101" s="89"/>
      <c r="B101" s="89"/>
      <c r="C101" s="89"/>
      <c r="D101" s="89"/>
      <c r="E101" s="94" t="s">
        <v>740</v>
      </c>
      <c r="F101" s="89"/>
      <c r="G101" s="89"/>
      <c r="H101" s="95">
        <f t="shared" ref="H101:I101" si="17">SUBTOTAL(9,H96:H100)</f>
        <v>0</v>
      </c>
      <c r="I101" s="95">
        <f t="shared" si="17"/>
        <v>1244400</v>
      </c>
      <c r="J101" s="95">
        <f t="shared" si="16"/>
        <v>1244400</v>
      </c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</row>
    <row r="102" spans="1:23" ht="15.75" customHeight="1" x14ac:dyDescent="0.2">
      <c r="A102" s="89"/>
      <c r="B102" s="89"/>
      <c r="C102" s="89"/>
      <c r="D102" s="89"/>
      <c r="E102" s="94" t="s">
        <v>741</v>
      </c>
      <c r="F102" s="89"/>
      <c r="G102" s="89"/>
      <c r="H102" s="95">
        <f>SUBTOTAL(9,H96:H100, H87:H93)</f>
        <v>120000</v>
      </c>
      <c r="I102" s="95">
        <f>SUBTOTAL(9,I96:I100,I87:I93)</f>
        <v>3183800</v>
      </c>
      <c r="J102" s="95">
        <f t="shared" si="16"/>
        <v>3303800</v>
      </c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</row>
    <row r="103" spans="1:23" ht="15.75" customHeight="1" x14ac:dyDescent="0.2">
      <c r="A103" s="87"/>
      <c r="B103" s="87"/>
      <c r="C103" s="87"/>
      <c r="D103" s="87">
        <v>45</v>
      </c>
      <c r="E103" s="87" t="s">
        <v>742</v>
      </c>
      <c r="F103" s="87" t="s">
        <v>743</v>
      </c>
      <c r="G103" s="87"/>
      <c r="H103" s="88"/>
      <c r="I103" s="88"/>
      <c r="J103" s="88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</row>
    <row r="104" spans="1:23" ht="15.75" customHeight="1" x14ac:dyDescent="0.2">
      <c r="A104" s="90" t="s">
        <v>646</v>
      </c>
      <c r="B104" s="90" t="s">
        <v>658</v>
      </c>
      <c r="C104" s="92" t="s">
        <v>648</v>
      </c>
      <c r="D104" s="90">
        <v>45</v>
      </c>
      <c r="E104" s="90" t="s">
        <v>408</v>
      </c>
      <c r="F104" s="90" t="s">
        <v>744</v>
      </c>
      <c r="G104" s="90" t="s">
        <v>745</v>
      </c>
      <c r="H104" s="91">
        <v>0</v>
      </c>
      <c r="I104" s="91">
        <v>40000</v>
      </c>
      <c r="J104" s="91">
        <f t="shared" ref="J104:J108" si="18">I104+H104</f>
        <v>40000</v>
      </c>
    </row>
    <row r="105" spans="1:23" ht="15.75" customHeight="1" x14ac:dyDescent="0.2">
      <c r="A105" s="92" t="s">
        <v>646</v>
      </c>
      <c r="B105" s="90" t="s">
        <v>658</v>
      </c>
      <c r="C105" s="92" t="s">
        <v>648</v>
      </c>
      <c r="D105" s="90">
        <v>45</v>
      </c>
      <c r="E105" s="92" t="s">
        <v>408</v>
      </c>
      <c r="F105" s="90" t="s">
        <v>744</v>
      </c>
      <c r="G105" s="90" t="s">
        <v>746</v>
      </c>
      <c r="H105" s="91">
        <v>0</v>
      </c>
      <c r="I105" s="91">
        <v>40000</v>
      </c>
      <c r="J105" s="91">
        <f t="shared" si="18"/>
        <v>40000</v>
      </c>
    </row>
    <row r="106" spans="1:23" ht="15.75" customHeight="1" x14ac:dyDescent="0.2">
      <c r="A106" s="92" t="s">
        <v>646</v>
      </c>
      <c r="B106" s="90" t="s">
        <v>658</v>
      </c>
      <c r="C106" s="92" t="s">
        <v>648</v>
      </c>
      <c r="D106" s="90">
        <v>45</v>
      </c>
      <c r="E106" s="92" t="s">
        <v>408</v>
      </c>
      <c r="F106" s="90" t="s">
        <v>744</v>
      </c>
      <c r="G106" s="90" t="s">
        <v>747</v>
      </c>
      <c r="H106" s="91">
        <v>0</v>
      </c>
      <c r="I106" s="91">
        <v>40000</v>
      </c>
      <c r="J106" s="91">
        <f t="shared" si="18"/>
        <v>40000</v>
      </c>
    </row>
    <row r="107" spans="1:23" ht="15.75" customHeight="1" x14ac:dyDescent="0.2">
      <c r="A107" s="90" t="s">
        <v>653</v>
      </c>
      <c r="B107" s="90" t="s">
        <v>653</v>
      </c>
      <c r="C107" s="92" t="s">
        <v>648</v>
      </c>
      <c r="D107" s="90">
        <v>45</v>
      </c>
      <c r="E107" s="90" t="s">
        <v>408</v>
      </c>
      <c r="F107" s="90" t="s">
        <v>748</v>
      </c>
      <c r="G107" s="90" t="s">
        <v>749</v>
      </c>
      <c r="H107" s="91">
        <v>40000</v>
      </c>
      <c r="I107" s="91">
        <v>0</v>
      </c>
      <c r="J107" s="91">
        <f t="shared" si="18"/>
        <v>40000</v>
      </c>
    </row>
    <row r="108" spans="1:23" ht="15.75" customHeight="1" x14ac:dyDescent="0.2">
      <c r="A108" s="89"/>
      <c r="B108" s="89"/>
      <c r="C108" s="89"/>
      <c r="D108" s="89"/>
      <c r="E108" s="94" t="s">
        <v>750</v>
      </c>
      <c r="F108" s="89"/>
      <c r="G108" s="89"/>
      <c r="H108" s="95">
        <f t="shared" ref="H108:I108" si="19">SUBTOTAL(9,H104:H107)</f>
        <v>40000</v>
      </c>
      <c r="I108" s="95">
        <f t="shared" si="19"/>
        <v>120000</v>
      </c>
      <c r="J108" s="95">
        <f t="shared" si="18"/>
        <v>160000</v>
      </c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</row>
    <row r="109" spans="1:23" ht="15.75" customHeight="1" x14ac:dyDescent="0.2">
      <c r="A109" s="87"/>
      <c r="B109" s="87"/>
      <c r="C109" s="87"/>
      <c r="D109" s="87">
        <v>46</v>
      </c>
      <c r="E109" s="87" t="s">
        <v>751</v>
      </c>
      <c r="F109" s="87" t="s">
        <v>752</v>
      </c>
      <c r="G109" s="87"/>
      <c r="H109" s="88"/>
      <c r="I109" s="88"/>
      <c r="J109" s="88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</row>
    <row r="110" spans="1:23" ht="15.75" customHeight="1" x14ac:dyDescent="0.2">
      <c r="A110" s="90" t="s">
        <v>646</v>
      </c>
      <c r="B110" s="92" t="s">
        <v>647</v>
      </c>
      <c r="C110" s="92" t="s">
        <v>648</v>
      </c>
      <c r="D110" s="90">
        <v>46</v>
      </c>
      <c r="E110" s="90" t="s">
        <v>403</v>
      </c>
      <c r="F110" s="90" t="s">
        <v>123</v>
      </c>
      <c r="H110" s="91">
        <v>0</v>
      </c>
      <c r="I110" s="91">
        <v>1600000</v>
      </c>
      <c r="J110" s="91">
        <f t="shared" ref="J110:J116" si="20">I110+H110</f>
        <v>1600000</v>
      </c>
    </row>
    <row r="111" spans="1:23" ht="15.75" customHeight="1" x14ac:dyDescent="0.2">
      <c r="A111" s="90" t="s">
        <v>646</v>
      </c>
      <c r="B111" s="92" t="s">
        <v>647</v>
      </c>
      <c r="C111" s="90" t="s">
        <v>648</v>
      </c>
      <c r="D111" s="90">
        <v>46</v>
      </c>
      <c r="E111" s="90" t="s">
        <v>649</v>
      </c>
      <c r="F111" s="90" t="s">
        <v>123</v>
      </c>
      <c r="G111" s="90" t="s">
        <v>143</v>
      </c>
      <c r="H111" s="91">
        <v>0</v>
      </c>
      <c r="I111" s="91">
        <v>350000</v>
      </c>
      <c r="J111" s="91">
        <f t="shared" si="20"/>
        <v>350000</v>
      </c>
    </row>
    <row r="112" spans="1:23" ht="15.75" customHeight="1" x14ac:dyDescent="0.2">
      <c r="A112" s="90" t="s">
        <v>651</v>
      </c>
      <c r="B112" s="90" t="s">
        <v>651</v>
      </c>
      <c r="C112" s="90" t="s">
        <v>648</v>
      </c>
      <c r="D112" s="90">
        <v>46</v>
      </c>
      <c r="E112" s="90" t="s">
        <v>652</v>
      </c>
      <c r="F112" s="90" t="s">
        <v>123</v>
      </c>
      <c r="H112" s="91">
        <v>0</v>
      </c>
      <c r="I112" s="91">
        <v>129400</v>
      </c>
      <c r="J112" s="91">
        <f t="shared" si="20"/>
        <v>129400</v>
      </c>
    </row>
    <row r="113" spans="1:23" ht="15.75" customHeight="1" x14ac:dyDescent="0.2">
      <c r="A113" s="90" t="s">
        <v>646</v>
      </c>
      <c r="B113" s="90" t="s">
        <v>647</v>
      </c>
      <c r="C113" s="92" t="s">
        <v>648</v>
      </c>
      <c r="D113" s="90">
        <v>46</v>
      </c>
      <c r="E113" s="90" t="s">
        <v>408</v>
      </c>
      <c r="F113" s="90" t="s">
        <v>123</v>
      </c>
      <c r="G113" s="90" t="s">
        <v>371</v>
      </c>
      <c r="H113" s="91">
        <v>0</v>
      </c>
      <c r="I113" s="91">
        <v>40000</v>
      </c>
      <c r="J113" s="91">
        <f t="shared" si="20"/>
        <v>40000</v>
      </c>
    </row>
    <row r="114" spans="1:23" ht="15.75" customHeight="1" x14ac:dyDescent="0.2">
      <c r="A114" s="92" t="s">
        <v>646</v>
      </c>
      <c r="B114" s="90" t="s">
        <v>647</v>
      </c>
      <c r="C114" s="92" t="s">
        <v>648</v>
      </c>
      <c r="D114" s="92">
        <v>46</v>
      </c>
      <c r="E114" s="92" t="s">
        <v>408</v>
      </c>
      <c r="F114" s="92" t="s">
        <v>682</v>
      </c>
      <c r="G114" s="92" t="s">
        <v>369</v>
      </c>
      <c r="H114" s="91">
        <v>0</v>
      </c>
      <c r="I114" s="91">
        <v>40000</v>
      </c>
      <c r="J114" s="91">
        <f t="shared" si="20"/>
        <v>40000</v>
      </c>
    </row>
    <row r="115" spans="1:23" ht="15.75" customHeight="1" x14ac:dyDescent="0.2">
      <c r="A115" s="90" t="s">
        <v>646</v>
      </c>
      <c r="B115" s="90" t="s">
        <v>647</v>
      </c>
      <c r="C115" s="90" t="s">
        <v>648</v>
      </c>
      <c r="D115" s="90">
        <v>46</v>
      </c>
      <c r="E115" s="90" t="s">
        <v>411</v>
      </c>
      <c r="F115" s="90" t="s">
        <v>682</v>
      </c>
      <c r="H115" s="91">
        <v>0</v>
      </c>
      <c r="I115" s="91">
        <v>35000</v>
      </c>
      <c r="J115" s="91">
        <f t="shared" si="20"/>
        <v>35000</v>
      </c>
    </row>
    <row r="116" spans="1:23" ht="15.75" customHeight="1" x14ac:dyDescent="0.2">
      <c r="A116" s="89"/>
      <c r="B116" s="89"/>
      <c r="C116" s="89"/>
      <c r="D116" s="89"/>
      <c r="E116" s="94" t="s">
        <v>753</v>
      </c>
      <c r="F116" s="89"/>
      <c r="G116" s="89"/>
      <c r="H116" s="95">
        <f t="shared" ref="H116:I116" si="21">SUBTOTAL(9,H110:H115)</f>
        <v>0</v>
      </c>
      <c r="I116" s="95">
        <f t="shared" si="21"/>
        <v>2194400</v>
      </c>
      <c r="J116" s="95">
        <f t="shared" si="20"/>
        <v>2194400</v>
      </c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</row>
    <row r="117" spans="1:23" ht="15.75" customHeight="1" x14ac:dyDescent="0.2">
      <c r="A117" s="87"/>
      <c r="B117" s="87"/>
      <c r="C117" s="87"/>
      <c r="D117" s="87">
        <v>47</v>
      </c>
      <c r="E117" s="87" t="s">
        <v>141</v>
      </c>
      <c r="F117" s="87" t="s">
        <v>743</v>
      </c>
      <c r="G117" s="87"/>
      <c r="H117" s="88"/>
      <c r="I117" s="88"/>
      <c r="J117" s="88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</row>
    <row r="118" spans="1:23" ht="15.75" customHeight="1" x14ac:dyDescent="0.2">
      <c r="A118" s="90" t="s">
        <v>646</v>
      </c>
      <c r="B118" s="92" t="s">
        <v>647</v>
      </c>
      <c r="C118" s="92" t="s">
        <v>648</v>
      </c>
      <c r="D118" s="90">
        <v>47</v>
      </c>
      <c r="E118" s="90" t="s">
        <v>415</v>
      </c>
      <c r="F118" s="90" t="s">
        <v>754</v>
      </c>
      <c r="H118" s="91">
        <v>0</v>
      </c>
      <c r="I118" s="91">
        <v>1600000</v>
      </c>
      <c r="J118" s="91">
        <f>I118+H118</f>
        <v>1600000</v>
      </c>
    </row>
    <row r="119" spans="1:23" ht="15.75" customHeight="1" x14ac:dyDescent="0.2">
      <c r="A119" s="92" t="s">
        <v>646</v>
      </c>
      <c r="B119" s="92" t="s">
        <v>647</v>
      </c>
      <c r="C119" s="92" t="s">
        <v>648</v>
      </c>
      <c r="D119" s="92">
        <v>47</v>
      </c>
      <c r="E119" s="92" t="s">
        <v>657</v>
      </c>
      <c r="F119" s="92" t="s">
        <v>123</v>
      </c>
      <c r="G119" s="92" t="s">
        <v>755</v>
      </c>
      <c r="H119" s="91">
        <v>0</v>
      </c>
      <c r="I119" s="91">
        <v>250000</v>
      </c>
      <c r="J119" s="91">
        <f>I119+H119</f>
        <v>250000</v>
      </c>
    </row>
    <row r="120" spans="1:23" ht="15.75" customHeight="1" x14ac:dyDescent="0.2">
      <c r="A120" s="90" t="s">
        <v>651</v>
      </c>
      <c r="B120" s="90" t="s">
        <v>651</v>
      </c>
      <c r="C120" s="90" t="s">
        <v>648</v>
      </c>
      <c r="D120" s="90">
        <v>47</v>
      </c>
      <c r="E120" s="90" t="s">
        <v>652</v>
      </c>
      <c r="F120" s="90" t="s">
        <v>754</v>
      </c>
      <c r="H120" s="91">
        <v>0</v>
      </c>
      <c r="I120" s="91">
        <v>129400</v>
      </c>
      <c r="J120" s="91">
        <f t="shared" ref="J120:J128" si="22">I120+H120</f>
        <v>129400</v>
      </c>
    </row>
    <row r="121" spans="1:23" ht="15.75" customHeight="1" x14ac:dyDescent="0.2">
      <c r="A121" s="90" t="s">
        <v>646</v>
      </c>
      <c r="B121" s="90" t="s">
        <v>647</v>
      </c>
      <c r="C121" s="92" t="s">
        <v>648</v>
      </c>
      <c r="D121" s="90">
        <v>47</v>
      </c>
      <c r="E121" s="90" t="s">
        <v>408</v>
      </c>
      <c r="F121" s="90" t="s">
        <v>123</v>
      </c>
      <c r="G121" s="90" t="s">
        <v>756</v>
      </c>
      <c r="H121" s="91">
        <v>0</v>
      </c>
      <c r="I121" s="91">
        <v>40000</v>
      </c>
      <c r="J121" s="91">
        <f t="shared" si="22"/>
        <v>40000</v>
      </c>
    </row>
    <row r="122" spans="1:23" ht="15.75" customHeight="1" x14ac:dyDescent="0.2">
      <c r="A122" s="90" t="s">
        <v>646</v>
      </c>
      <c r="B122" s="90" t="s">
        <v>647</v>
      </c>
      <c r="C122" s="92" t="s">
        <v>648</v>
      </c>
      <c r="D122" s="90">
        <v>47</v>
      </c>
      <c r="E122" s="90" t="s">
        <v>408</v>
      </c>
      <c r="F122" s="90" t="s">
        <v>123</v>
      </c>
      <c r="G122" s="90" t="s">
        <v>757</v>
      </c>
      <c r="H122" s="91">
        <v>0</v>
      </c>
      <c r="I122" s="91">
        <v>40000</v>
      </c>
      <c r="J122" s="91">
        <f t="shared" si="22"/>
        <v>40000</v>
      </c>
    </row>
    <row r="123" spans="1:23" ht="15.75" customHeight="1" x14ac:dyDescent="0.2">
      <c r="A123" s="90" t="s">
        <v>646</v>
      </c>
      <c r="B123" s="90" t="s">
        <v>647</v>
      </c>
      <c r="C123" s="92" t="s">
        <v>648</v>
      </c>
      <c r="D123" s="90">
        <v>47</v>
      </c>
      <c r="E123" s="90" t="s">
        <v>408</v>
      </c>
      <c r="F123" s="90" t="s">
        <v>426</v>
      </c>
      <c r="G123" s="90" t="s">
        <v>758</v>
      </c>
      <c r="H123" s="91">
        <v>0</v>
      </c>
      <c r="I123" s="91">
        <v>40000</v>
      </c>
      <c r="J123" s="91">
        <f t="shared" si="22"/>
        <v>40000</v>
      </c>
    </row>
    <row r="124" spans="1:23" ht="15.75" customHeight="1" x14ac:dyDescent="0.2">
      <c r="A124" s="90" t="s">
        <v>646</v>
      </c>
      <c r="B124" s="90" t="s">
        <v>647</v>
      </c>
      <c r="C124" s="92" t="s">
        <v>648</v>
      </c>
      <c r="D124" s="90">
        <v>47</v>
      </c>
      <c r="E124" s="90" t="s">
        <v>408</v>
      </c>
      <c r="F124" s="90" t="s">
        <v>426</v>
      </c>
      <c r="G124" s="90" t="s">
        <v>759</v>
      </c>
      <c r="H124" s="91">
        <v>0</v>
      </c>
      <c r="I124" s="91">
        <v>40000</v>
      </c>
      <c r="J124" s="91">
        <f t="shared" si="22"/>
        <v>40000</v>
      </c>
    </row>
    <row r="125" spans="1:23" ht="15.75" customHeight="1" x14ac:dyDescent="0.2">
      <c r="A125" s="90" t="s">
        <v>646</v>
      </c>
      <c r="B125" s="90" t="s">
        <v>647</v>
      </c>
      <c r="C125" s="92" t="s">
        <v>648</v>
      </c>
      <c r="D125" s="90">
        <v>47</v>
      </c>
      <c r="E125" s="90" t="s">
        <v>408</v>
      </c>
      <c r="F125" s="90" t="s">
        <v>426</v>
      </c>
      <c r="G125" s="90" t="s">
        <v>760</v>
      </c>
      <c r="H125" s="91">
        <v>0</v>
      </c>
      <c r="I125" s="91">
        <v>40000</v>
      </c>
      <c r="J125" s="91">
        <f t="shared" si="22"/>
        <v>40000</v>
      </c>
    </row>
    <row r="126" spans="1:23" ht="15.75" customHeight="1" x14ac:dyDescent="0.2">
      <c r="A126" s="90" t="s">
        <v>646</v>
      </c>
      <c r="B126" s="90" t="s">
        <v>647</v>
      </c>
      <c r="C126" s="92" t="s">
        <v>648</v>
      </c>
      <c r="D126" s="90">
        <v>47</v>
      </c>
      <c r="E126" s="90" t="s">
        <v>408</v>
      </c>
      <c r="F126" s="90" t="s">
        <v>426</v>
      </c>
      <c r="G126" s="90" t="s">
        <v>761</v>
      </c>
      <c r="H126" s="91">
        <v>0</v>
      </c>
      <c r="I126" s="91">
        <v>40000</v>
      </c>
      <c r="J126" s="91">
        <f t="shared" si="22"/>
        <v>40000</v>
      </c>
    </row>
    <row r="127" spans="1:23" ht="15.75" customHeight="1" x14ac:dyDescent="0.2">
      <c r="A127" s="90" t="s">
        <v>646</v>
      </c>
      <c r="B127" s="90" t="s">
        <v>647</v>
      </c>
      <c r="C127" s="90" t="s">
        <v>648</v>
      </c>
      <c r="D127" s="90">
        <v>47</v>
      </c>
      <c r="E127" s="90" t="s">
        <v>411</v>
      </c>
      <c r="F127" s="90" t="s">
        <v>682</v>
      </c>
      <c r="H127" s="91">
        <v>0</v>
      </c>
      <c r="I127" s="91">
        <v>35000</v>
      </c>
      <c r="J127" s="91">
        <f t="shared" si="22"/>
        <v>35000</v>
      </c>
    </row>
    <row r="128" spans="1:23" ht="15.75" customHeight="1" x14ac:dyDescent="0.2">
      <c r="A128" s="89"/>
      <c r="B128" s="89"/>
      <c r="C128" s="89"/>
      <c r="D128" s="89"/>
      <c r="E128" s="94" t="s">
        <v>762</v>
      </c>
      <c r="F128" s="89"/>
      <c r="G128" s="89"/>
      <c r="H128" s="95">
        <f t="shared" ref="H128:I128" si="23">SUBTOTAL(9,H118:H127)</f>
        <v>0</v>
      </c>
      <c r="I128" s="95">
        <f t="shared" si="23"/>
        <v>2254400</v>
      </c>
      <c r="J128" s="95">
        <f t="shared" si="22"/>
        <v>2254400</v>
      </c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</row>
    <row r="129" spans="1:23" ht="15.75" customHeight="1" x14ac:dyDescent="0.2">
      <c r="A129" s="87"/>
      <c r="B129" s="87"/>
      <c r="C129" s="87"/>
      <c r="D129" s="87">
        <v>48</v>
      </c>
      <c r="E129" s="87" t="s">
        <v>763</v>
      </c>
      <c r="F129" s="87" t="s">
        <v>764</v>
      </c>
      <c r="G129" s="87"/>
      <c r="H129" s="88"/>
      <c r="I129" s="88"/>
      <c r="J129" s="88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</row>
    <row r="130" spans="1:23" ht="15.75" customHeight="1" x14ac:dyDescent="0.2">
      <c r="A130" s="90" t="s">
        <v>646</v>
      </c>
      <c r="B130" s="92" t="s">
        <v>647</v>
      </c>
      <c r="C130" s="92" t="s">
        <v>648</v>
      </c>
      <c r="D130" s="90">
        <v>48</v>
      </c>
      <c r="E130" s="90" t="s">
        <v>415</v>
      </c>
      <c r="F130" s="90" t="s">
        <v>682</v>
      </c>
      <c r="H130" s="91">
        <v>0</v>
      </c>
      <c r="I130" s="91">
        <v>1600000</v>
      </c>
      <c r="J130" s="91">
        <f>I130+H130</f>
        <v>1600000</v>
      </c>
    </row>
    <row r="131" spans="1:23" ht="15.75" customHeight="1" x14ac:dyDescent="0.2">
      <c r="A131" s="90" t="s">
        <v>646</v>
      </c>
      <c r="B131" s="92" t="s">
        <v>646</v>
      </c>
      <c r="C131" s="90" t="s">
        <v>648</v>
      </c>
      <c r="D131" s="90">
        <v>48</v>
      </c>
      <c r="E131" s="90" t="s">
        <v>649</v>
      </c>
      <c r="F131" s="90" t="s">
        <v>765</v>
      </c>
      <c r="H131" s="91">
        <v>0</v>
      </c>
      <c r="I131" s="91">
        <v>350000</v>
      </c>
      <c r="J131" s="91">
        <f>H131+I131</f>
        <v>350000</v>
      </c>
    </row>
    <row r="132" spans="1:23" ht="15.75" customHeight="1" x14ac:dyDescent="0.2">
      <c r="A132" s="90" t="s">
        <v>651</v>
      </c>
      <c r="B132" s="90" t="s">
        <v>651</v>
      </c>
      <c r="C132" s="90" t="s">
        <v>648</v>
      </c>
      <c r="D132" s="90">
        <v>48</v>
      </c>
      <c r="E132" s="90" t="s">
        <v>652</v>
      </c>
      <c r="F132" s="90" t="s">
        <v>682</v>
      </c>
      <c r="H132" s="91">
        <v>0</v>
      </c>
      <c r="I132" s="91">
        <v>129400</v>
      </c>
      <c r="J132" s="91">
        <f t="shared" ref="J132:J136" si="24">I132+H132</f>
        <v>129400</v>
      </c>
    </row>
    <row r="133" spans="1:23" ht="15.75" customHeight="1" x14ac:dyDescent="0.2">
      <c r="A133" s="90" t="s">
        <v>646</v>
      </c>
      <c r="B133" s="90" t="s">
        <v>647</v>
      </c>
      <c r="C133" s="92" t="s">
        <v>648</v>
      </c>
      <c r="D133" s="90">
        <v>48</v>
      </c>
      <c r="E133" s="90" t="s">
        <v>408</v>
      </c>
      <c r="F133" s="90" t="s">
        <v>682</v>
      </c>
      <c r="G133" s="90" t="s">
        <v>373</v>
      </c>
      <c r="H133" s="91">
        <v>0</v>
      </c>
      <c r="I133" s="91">
        <v>40000</v>
      </c>
      <c r="J133" s="91">
        <f t="shared" si="24"/>
        <v>40000</v>
      </c>
    </row>
    <row r="134" spans="1:23" ht="15.75" customHeight="1" x14ac:dyDescent="0.2">
      <c r="A134" s="90" t="s">
        <v>646</v>
      </c>
      <c r="B134" s="90" t="s">
        <v>647</v>
      </c>
      <c r="C134" s="92" t="s">
        <v>648</v>
      </c>
      <c r="D134" s="90">
        <v>48</v>
      </c>
      <c r="E134" s="90" t="s">
        <v>408</v>
      </c>
      <c r="F134" s="90" t="s">
        <v>682</v>
      </c>
      <c r="G134" s="90" t="s">
        <v>375</v>
      </c>
      <c r="H134" s="91">
        <v>0</v>
      </c>
      <c r="I134" s="91">
        <v>40000</v>
      </c>
      <c r="J134" s="91">
        <f t="shared" si="24"/>
        <v>40000</v>
      </c>
    </row>
    <row r="135" spans="1:23" ht="15.75" customHeight="1" x14ac:dyDescent="0.2">
      <c r="A135" s="90" t="s">
        <v>646</v>
      </c>
      <c r="B135" s="90" t="s">
        <v>647</v>
      </c>
      <c r="C135" s="90" t="s">
        <v>648</v>
      </c>
      <c r="D135" s="90">
        <v>48</v>
      </c>
      <c r="E135" s="90" t="s">
        <v>411</v>
      </c>
      <c r="F135" s="90" t="s">
        <v>766</v>
      </c>
      <c r="H135" s="91">
        <v>0</v>
      </c>
      <c r="I135" s="91">
        <v>35000</v>
      </c>
      <c r="J135" s="91">
        <f t="shared" si="24"/>
        <v>35000</v>
      </c>
    </row>
    <row r="136" spans="1:23" ht="15.75" customHeight="1" x14ac:dyDescent="0.2">
      <c r="A136" s="89"/>
      <c r="B136" s="89"/>
      <c r="C136" s="89"/>
      <c r="D136" s="89"/>
      <c r="E136" s="94" t="s">
        <v>767</v>
      </c>
      <c r="F136" s="89"/>
      <c r="G136" s="89"/>
      <c r="H136" s="95">
        <f t="shared" ref="H136:I136" si="25">SUBTOTAL(9,H130:H135)</f>
        <v>0</v>
      </c>
      <c r="I136" s="95">
        <f t="shared" si="25"/>
        <v>2194400</v>
      </c>
      <c r="J136" s="95">
        <f t="shared" si="24"/>
        <v>2194400</v>
      </c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</row>
    <row r="137" spans="1:23" ht="15.75" customHeight="1" x14ac:dyDescent="0.2">
      <c r="A137" s="87"/>
      <c r="B137" s="87"/>
      <c r="C137" s="87"/>
      <c r="D137" s="87">
        <v>49</v>
      </c>
      <c r="E137" s="87" t="s">
        <v>768</v>
      </c>
      <c r="F137" s="87" t="s">
        <v>769</v>
      </c>
      <c r="G137" s="87"/>
      <c r="H137" s="88"/>
      <c r="I137" s="88"/>
      <c r="J137" s="88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</row>
    <row r="138" spans="1:23" ht="15.75" customHeight="1" x14ac:dyDescent="0.2">
      <c r="A138" s="90" t="s">
        <v>646</v>
      </c>
      <c r="B138" s="90" t="s">
        <v>658</v>
      </c>
      <c r="C138" s="92" t="s">
        <v>648</v>
      </c>
      <c r="D138" s="90">
        <v>49</v>
      </c>
      <c r="E138" s="90" t="s">
        <v>408</v>
      </c>
      <c r="F138" s="90" t="s">
        <v>770</v>
      </c>
      <c r="G138" s="90" t="s">
        <v>771</v>
      </c>
      <c r="H138" s="91">
        <v>0</v>
      </c>
      <c r="I138" s="91">
        <v>40000</v>
      </c>
      <c r="J138" s="91">
        <f t="shared" ref="J138:J144" si="26">I138+H138</f>
        <v>40000</v>
      </c>
    </row>
    <row r="139" spans="1:23" ht="15.75" customHeight="1" x14ac:dyDescent="0.2">
      <c r="A139" s="90" t="s">
        <v>646</v>
      </c>
      <c r="B139" s="90" t="s">
        <v>658</v>
      </c>
      <c r="C139" s="92" t="s">
        <v>648</v>
      </c>
      <c r="D139" s="90">
        <v>49</v>
      </c>
      <c r="E139" s="90" t="s">
        <v>408</v>
      </c>
      <c r="F139" s="90" t="s">
        <v>770</v>
      </c>
      <c r="G139" s="90" t="s">
        <v>772</v>
      </c>
      <c r="H139" s="91">
        <v>0</v>
      </c>
      <c r="I139" s="91">
        <v>40000</v>
      </c>
      <c r="J139" s="91">
        <f t="shared" si="26"/>
        <v>40000</v>
      </c>
    </row>
    <row r="140" spans="1:23" ht="15.75" customHeight="1" x14ac:dyDescent="0.2">
      <c r="A140" s="90" t="s">
        <v>646</v>
      </c>
      <c r="B140" s="90" t="s">
        <v>658</v>
      </c>
      <c r="C140" s="92" t="s">
        <v>648</v>
      </c>
      <c r="D140" s="90">
        <v>49</v>
      </c>
      <c r="E140" s="90" t="s">
        <v>408</v>
      </c>
      <c r="F140" s="90" t="s">
        <v>770</v>
      </c>
      <c r="G140" s="90" t="s">
        <v>773</v>
      </c>
      <c r="H140" s="91">
        <v>0</v>
      </c>
      <c r="I140" s="91">
        <v>40000</v>
      </c>
      <c r="J140" s="91">
        <f t="shared" si="26"/>
        <v>40000</v>
      </c>
    </row>
    <row r="141" spans="1:23" ht="15.75" customHeight="1" x14ac:dyDescent="0.2">
      <c r="A141" s="90" t="s">
        <v>646</v>
      </c>
      <c r="B141" s="90" t="s">
        <v>658</v>
      </c>
      <c r="C141" s="92" t="s">
        <v>648</v>
      </c>
      <c r="D141" s="90">
        <v>49</v>
      </c>
      <c r="E141" s="90" t="s">
        <v>408</v>
      </c>
      <c r="F141" s="90" t="s">
        <v>770</v>
      </c>
      <c r="G141" s="90" t="s">
        <v>774</v>
      </c>
      <c r="H141" s="91">
        <v>0</v>
      </c>
      <c r="I141" s="91">
        <v>40000</v>
      </c>
      <c r="J141" s="91">
        <f t="shared" si="26"/>
        <v>40000</v>
      </c>
    </row>
    <row r="142" spans="1:23" ht="15.75" customHeight="1" x14ac:dyDescent="0.2">
      <c r="A142" s="90" t="s">
        <v>646</v>
      </c>
      <c r="B142" s="90" t="s">
        <v>658</v>
      </c>
      <c r="C142" s="92" t="s">
        <v>648</v>
      </c>
      <c r="D142" s="90">
        <v>49</v>
      </c>
      <c r="E142" s="90" t="s">
        <v>408</v>
      </c>
      <c r="F142" s="90" t="s">
        <v>770</v>
      </c>
      <c r="G142" s="90" t="s">
        <v>775</v>
      </c>
      <c r="H142" s="91">
        <v>0</v>
      </c>
      <c r="I142" s="91">
        <v>40000</v>
      </c>
      <c r="J142" s="91">
        <f t="shared" si="26"/>
        <v>40000</v>
      </c>
    </row>
    <row r="143" spans="1:23" ht="15.75" customHeight="1" x14ac:dyDescent="0.2">
      <c r="A143" s="90" t="s">
        <v>653</v>
      </c>
      <c r="B143" s="90" t="s">
        <v>653</v>
      </c>
      <c r="C143" s="92" t="s">
        <v>648</v>
      </c>
      <c r="D143" s="90">
        <v>49</v>
      </c>
      <c r="E143" s="90" t="s">
        <v>408</v>
      </c>
      <c r="F143" s="90" t="s">
        <v>776</v>
      </c>
      <c r="G143" s="90" t="s">
        <v>775</v>
      </c>
      <c r="H143" s="91">
        <v>40000</v>
      </c>
      <c r="I143" s="91">
        <v>0</v>
      </c>
      <c r="J143" s="91">
        <f t="shared" si="26"/>
        <v>40000</v>
      </c>
    </row>
    <row r="144" spans="1:23" ht="15.75" customHeight="1" x14ac:dyDescent="0.2">
      <c r="A144" s="89"/>
      <c r="B144" s="89"/>
      <c r="C144" s="89"/>
      <c r="D144" s="89"/>
      <c r="E144" s="94" t="s">
        <v>777</v>
      </c>
      <c r="F144" s="89"/>
      <c r="G144" s="89"/>
      <c r="H144" s="95">
        <f t="shared" ref="H144:I144" si="27">SUBTOTAL(9,H138:H143)</f>
        <v>40000</v>
      </c>
      <c r="I144" s="95">
        <f t="shared" si="27"/>
        <v>200000</v>
      </c>
      <c r="J144" s="95">
        <f t="shared" si="26"/>
        <v>240000</v>
      </c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</row>
    <row r="145" spans="1:23" ht="15.75" customHeight="1" x14ac:dyDescent="0.2">
      <c r="A145" s="87"/>
      <c r="B145" s="87"/>
      <c r="C145" s="87"/>
      <c r="D145" s="87">
        <v>52</v>
      </c>
      <c r="E145" s="87" t="s">
        <v>778</v>
      </c>
      <c r="F145" s="87" t="s">
        <v>779</v>
      </c>
      <c r="G145" s="87"/>
      <c r="H145" s="88"/>
      <c r="I145" s="88"/>
      <c r="J145" s="88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</row>
    <row r="146" spans="1:23" ht="15.75" customHeight="1" x14ac:dyDescent="0.2">
      <c r="A146" s="90" t="s">
        <v>646</v>
      </c>
      <c r="B146" s="92" t="s">
        <v>647</v>
      </c>
      <c r="C146" s="92" t="s">
        <v>648</v>
      </c>
      <c r="D146" s="90">
        <v>52</v>
      </c>
      <c r="E146" s="90" t="s">
        <v>415</v>
      </c>
      <c r="F146" s="90" t="s">
        <v>123</v>
      </c>
      <c r="H146" s="91">
        <v>0</v>
      </c>
      <c r="I146" s="91">
        <v>1600000</v>
      </c>
      <c r="J146" s="91">
        <f t="shared" ref="J146:J148" si="28">I146+H146</f>
        <v>1600000</v>
      </c>
    </row>
    <row r="147" spans="1:23" ht="15.75" customHeight="1" x14ac:dyDescent="0.2">
      <c r="A147" s="90" t="s">
        <v>651</v>
      </c>
      <c r="B147" s="90" t="s">
        <v>651</v>
      </c>
      <c r="C147" s="90" t="s">
        <v>648</v>
      </c>
      <c r="D147" s="90">
        <v>52</v>
      </c>
      <c r="E147" s="90" t="s">
        <v>652</v>
      </c>
      <c r="F147" s="90" t="s">
        <v>123</v>
      </c>
      <c r="H147" s="91">
        <v>0</v>
      </c>
      <c r="I147" s="91">
        <v>129400</v>
      </c>
      <c r="J147" s="91">
        <f t="shared" si="28"/>
        <v>129400</v>
      </c>
    </row>
    <row r="148" spans="1:23" ht="15.75" customHeight="1" x14ac:dyDescent="0.2">
      <c r="A148" s="90" t="s">
        <v>646</v>
      </c>
      <c r="B148" s="90" t="s">
        <v>647</v>
      </c>
      <c r="C148" s="92" t="s">
        <v>648</v>
      </c>
      <c r="D148" s="90">
        <v>52</v>
      </c>
      <c r="E148" s="90" t="s">
        <v>408</v>
      </c>
      <c r="F148" s="90" t="s">
        <v>123</v>
      </c>
      <c r="G148" s="90" t="s">
        <v>780</v>
      </c>
      <c r="H148" s="91">
        <v>0</v>
      </c>
      <c r="I148" s="91">
        <v>40000</v>
      </c>
      <c r="J148" s="91">
        <f t="shared" si="28"/>
        <v>40000</v>
      </c>
    </row>
    <row r="149" spans="1:23" ht="15.75" customHeight="1" x14ac:dyDescent="0.2">
      <c r="A149" s="90" t="s">
        <v>646</v>
      </c>
      <c r="B149" s="90" t="s">
        <v>647</v>
      </c>
      <c r="C149" s="92" t="s">
        <v>648</v>
      </c>
      <c r="D149" s="90">
        <v>52</v>
      </c>
      <c r="E149" s="90" t="s">
        <v>408</v>
      </c>
      <c r="F149" s="90" t="s">
        <v>123</v>
      </c>
      <c r="G149" s="90" t="s">
        <v>781</v>
      </c>
      <c r="H149" s="91">
        <v>0</v>
      </c>
      <c r="I149" s="91">
        <v>40000</v>
      </c>
      <c r="J149" s="91">
        <f>I149+H149</f>
        <v>40000</v>
      </c>
    </row>
    <row r="150" spans="1:23" ht="15.75" customHeight="1" x14ac:dyDescent="0.2">
      <c r="A150" s="90" t="s">
        <v>646</v>
      </c>
      <c r="B150" s="90" t="s">
        <v>647</v>
      </c>
      <c r="C150" s="90" t="s">
        <v>648</v>
      </c>
      <c r="D150" s="90">
        <v>52</v>
      </c>
      <c r="E150" s="90" t="s">
        <v>411</v>
      </c>
      <c r="F150" s="90" t="s">
        <v>123</v>
      </c>
      <c r="H150" s="91">
        <v>0</v>
      </c>
      <c r="I150" s="91">
        <v>35000</v>
      </c>
      <c r="J150" s="91">
        <f t="shared" ref="J150:J151" si="29">I150+H150</f>
        <v>35000</v>
      </c>
    </row>
    <row r="151" spans="1:23" ht="15.75" customHeight="1" x14ac:dyDescent="0.2">
      <c r="A151" s="89"/>
      <c r="B151" s="89"/>
      <c r="C151" s="89"/>
      <c r="D151" s="89"/>
      <c r="E151" s="94" t="s">
        <v>782</v>
      </c>
      <c r="F151" s="89"/>
      <c r="G151" s="89"/>
      <c r="H151" s="95">
        <f t="shared" ref="H151:I151" si="30">SUBTOTAL(9,H146:H150)</f>
        <v>0</v>
      </c>
      <c r="I151" s="95">
        <f t="shared" si="30"/>
        <v>1844400</v>
      </c>
      <c r="J151" s="95">
        <f t="shared" si="29"/>
        <v>1844400</v>
      </c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</row>
    <row r="152" spans="1:23" ht="15.75" customHeight="1" x14ac:dyDescent="0.2">
      <c r="A152" s="87"/>
      <c r="B152" s="87"/>
      <c r="C152" s="87"/>
      <c r="D152" s="87">
        <v>60</v>
      </c>
      <c r="E152" s="87" t="s">
        <v>153</v>
      </c>
      <c r="F152" s="87" t="s">
        <v>783</v>
      </c>
      <c r="G152" s="87"/>
      <c r="H152" s="88"/>
      <c r="I152" s="88"/>
      <c r="J152" s="88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</row>
    <row r="153" spans="1:23" ht="15.75" customHeight="1" x14ac:dyDescent="0.2">
      <c r="A153" s="90" t="s">
        <v>646</v>
      </c>
      <c r="B153" s="92" t="s">
        <v>647</v>
      </c>
      <c r="C153" s="92" t="s">
        <v>648</v>
      </c>
      <c r="D153" s="90">
        <v>60</v>
      </c>
      <c r="E153" s="90" t="s">
        <v>415</v>
      </c>
      <c r="F153" s="90" t="s">
        <v>784</v>
      </c>
      <c r="H153" s="91">
        <v>0</v>
      </c>
      <c r="I153" s="91">
        <v>1600000</v>
      </c>
      <c r="J153" s="91">
        <f t="shared" ref="J153:J159" si="31">I153+H153</f>
        <v>1600000</v>
      </c>
    </row>
    <row r="154" spans="1:23" ht="15.75" customHeight="1" x14ac:dyDescent="0.2">
      <c r="A154" s="92" t="s">
        <v>646</v>
      </c>
      <c r="B154" s="92" t="s">
        <v>647</v>
      </c>
      <c r="C154" s="92" t="s">
        <v>648</v>
      </c>
      <c r="D154" s="92">
        <v>60</v>
      </c>
      <c r="E154" s="92" t="s">
        <v>657</v>
      </c>
      <c r="F154" s="90" t="s">
        <v>784</v>
      </c>
      <c r="G154" s="92"/>
      <c r="H154" s="91">
        <v>0</v>
      </c>
      <c r="I154" s="91">
        <v>250000</v>
      </c>
      <c r="J154" s="91">
        <f t="shared" si="31"/>
        <v>250000</v>
      </c>
    </row>
    <row r="155" spans="1:23" ht="15.75" customHeight="1" x14ac:dyDescent="0.2">
      <c r="A155" s="90" t="s">
        <v>651</v>
      </c>
      <c r="B155" s="90" t="s">
        <v>651</v>
      </c>
      <c r="C155" s="90" t="s">
        <v>648</v>
      </c>
      <c r="D155" s="90">
        <v>60</v>
      </c>
      <c r="E155" s="90" t="s">
        <v>652</v>
      </c>
      <c r="F155" s="90" t="s">
        <v>784</v>
      </c>
      <c r="H155" s="91">
        <v>0</v>
      </c>
      <c r="I155" s="91">
        <v>129400</v>
      </c>
      <c r="J155" s="91">
        <f t="shared" si="31"/>
        <v>129400</v>
      </c>
    </row>
    <row r="156" spans="1:23" ht="15.75" customHeight="1" x14ac:dyDescent="0.2">
      <c r="A156" s="90" t="s">
        <v>646</v>
      </c>
      <c r="B156" s="90" t="s">
        <v>647</v>
      </c>
      <c r="C156" s="92" t="s">
        <v>648</v>
      </c>
      <c r="D156" s="90">
        <v>60</v>
      </c>
      <c r="E156" s="90" t="s">
        <v>408</v>
      </c>
      <c r="F156" s="90" t="s">
        <v>784</v>
      </c>
      <c r="G156" s="90" t="s">
        <v>148</v>
      </c>
      <c r="H156" s="91">
        <v>0</v>
      </c>
      <c r="I156" s="91">
        <v>40000</v>
      </c>
      <c r="J156" s="91">
        <f t="shared" si="31"/>
        <v>40000</v>
      </c>
    </row>
    <row r="157" spans="1:23" ht="15.75" customHeight="1" x14ac:dyDescent="0.2">
      <c r="A157" s="90" t="s">
        <v>646</v>
      </c>
      <c r="B157" s="90" t="s">
        <v>647</v>
      </c>
      <c r="C157" s="92" t="s">
        <v>648</v>
      </c>
      <c r="D157" s="90">
        <v>60</v>
      </c>
      <c r="E157" s="90" t="s">
        <v>408</v>
      </c>
      <c r="F157" s="90" t="s">
        <v>784</v>
      </c>
      <c r="G157" s="90" t="s">
        <v>785</v>
      </c>
      <c r="H157" s="91">
        <v>0</v>
      </c>
      <c r="I157" s="91">
        <v>40000</v>
      </c>
      <c r="J157" s="91">
        <f t="shared" si="31"/>
        <v>40000</v>
      </c>
    </row>
    <row r="158" spans="1:23" ht="15.75" customHeight="1" x14ac:dyDescent="0.2">
      <c r="A158" s="90" t="s">
        <v>646</v>
      </c>
      <c r="B158" s="90" t="s">
        <v>647</v>
      </c>
      <c r="C158" s="90" t="s">
        <v>648</v>
      </c>
      <c r="D158" s="90">
        <v>60</v>
      </c>
      <c r="E158" s="90" t="s">
        <v>411</v>
      </c>
      <c r="F158" s="90" t="s">
        <v>784</v>
      </c>
      <c r="H158" s="91">
        <v>0</v>
      </c>
      <c r="I158" s="91">
        <v>35000</v>
      </c>
      <c r="J158" s="91">
        <f t="shared" si="31"/>
        <v>35000</v>
      </c>
    </row>
    <row r="159" spans="1:23" ht="15.75" customHeight="1" x14ac:dyDescent="0.2">
      <c r="A159" s="89"/>
      <c r="B159" s="89"/>
      <c r="C159" s="89"/>
      <c r="D159" s="89"/>
      <c r="E159" s="94" t="s">
        <v>786</v>
      </c>
      <c r="F159" s="89"/>
      <c r="G159" s="89"/>
      <c r="H159" s="95">
        <f t="shared" ref="H159:I159" si="32">SUBTOTAL(9,H153:H158)</f>
        <v>0</v>
      </c>
      <c r="I159" s="95">
        <f t="shared" si="32"/>
        <v>2094400</v>
      </c>
      <c r="J159" s="95">
        <f t="shared" si="31"/>
        <v>2094400</v>
      </c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</row>
    <row r="160" spans="1:23" ht="15.75" customHeight="1" x14ac:dyDescent="0.2">
      <c r="A160" s="87"/>
      <c r="B160" s="87"/>
      <c r="C160" s="87"/>
      <c r="D160" s="87">
        <v>67</v>
      </c>
      <c r="E160" s="87" t="s">
        <v>787</v>
      </c>
      <c r="F160" s="87" t="s">
        <v>788</v>
      </c>
      <c r="G160" s="87"/>
      <c r="H160" s="88"/>
      <c r="I160" s="88"/>
      <c r="J160" s="88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</row>
    <row r="161" spans="1:23" ht="15.75" customHeight="1" x14ac:dyDescent="0.2">
      <c r="A161" s="90" t="s">
        <v>646</v>
      </c>
      <c r="B161" s="92" t="s">
        <v>647</v>
      </c>
      <c r="C161" s="92" t="s">
        <v>648</v>
      </c>
      <c r="D161" s="90">
        <v>67</v>
      </c>
      <c r="E161" s="90" t="s">
        <v>415</v>
      </c>
      <c r="F161" s="90" t="s">
        <v>789</v>
      </c>
      <c r="H161" s="91">
        <v>0</v>
      </c>
      <c r="I161" s="91">
        <v>1000000</v>
      </c>
      <c r="J161" s="91">
        <f t="shared" ref="J161:J167" si="33">I161+H161</f>
        <v>1000000</v>
      </c>
    </row>
    <row r="162" spans="1:23" ht="15.75" customHeight="1" x14ac:dyDescent="0.2">
      <c r="A162" s="90" t="s">
        <v>651</v>
      </c>
      <c r="B162" s="90" t="s">
        <v>651</v>
      </c>
      <c r="C162" s="90" t="s">
        <v>648</v>
      </c>
      <c r="D162" s="90">
        <v>67</v>
      </c>
      <c r="E162" s="90" t="s">
        <v>652</v>
      </c>
      <c r="F162" s="100" t="s">
        <v>790</v>
      </c>
      <c r="H162" s="91">
        <v>0</v>
      </c>
      <c r="I162" s="91">
        <v>129400</v>
      </c>
      <c r="J162" s="91">
        <f t="shared" si="33"/>
        <v>129400</v>
      </c>
    </row>
    <row r="163" spans="1:23" ht="15.75" customHeight="1" x14ac:dyDescent="0.2">
      <c r="A163" s="90" t="s">
        <v>653</v>
      </c>
      <c r="B163" s="90" t="s">
        <v>658</v>
      </c>
      <c r="C163" s="92" t="s">
        <v>648</v>
      </c>
      <c r="D163" s="90">
        <v>67</v>
      </c>
      <c r="E163" s="90" t="s">
        <v>408</v>
      </c>
      <c r="F163" s="90" t="s">
        <v>791</v>
      </c>
      <c r="G163" s="90" t="s">
        <v>792</v>
      </c>
      <c r="H163" s="91">
        <v>0</v>
      </c>
      <c r="I163" s="91">
        <v>40000</v>
      </c>
      <c r="J163" s="91">
        <f t="shared" si="33"/>
        <v>40000</v>
      </c>
    </row>
    <row r="164" spans="1:23" ht="15.75" customHeight="1" x14ac:dyDescent="0.2">
      <c r="A164" s="90" t="s">
        <v>646</v>
      </c>
      <c r="B164" s="90" t="s">
        <v>647</v>
      </c>
      <c r="C164" s="92" t="s">
        <v>648</v>
      </c>
      <c r="D164" s="90">
        <v>67</v>
      </c>
      <c r="E164" s="90" t="s">
        <v>408</v>
      </c>
      <c r="F164" s="90" t="s">
        <v>789</v>
      </c>
      <c r="G164" s="90" t="s">
        <v>793</v>
      </c>
      <c r="H164" s="91">
        <v>0</v>
      </c>
      <c r="I164" s="91">
        <v>40000</v>
      </c>
      <c r="J164" s="91">
        <f t="shared" si="33"/>
        <v>40000</v>
      </c>
    </row>
    <row r="165" spans="1:23" ht="15.75" customHeight="1" x14ac:dyDescent="0.2">
      <c r="A165" s="90" t="s">
        <v>646</v>
      </c>
      <c r="B165" s="90" t="s">
        <v>647</v>
      </c>
      <c r="C165" s="90" t="s">
        <v>648</v>
      </c>
      <c r="D165" s="90">
        <v>67</v>
      </c>
      <c r="E165" s="90" t="s">
        <v>411</v>
      </c>
      <c r="F165" s="90" t="s">
        <v>789</v>
      </c>
      <c r="H165" s="91">
        <v>0</v>
      </c>
      <c r="I165" s="91">
        <v>35000</v>
      </c>
      <c r="J165" s="91">
        <f t="shared" si="33"/>
        <v>35000</v>
      </c>
    </row>
    <row r="166" spans="1:23" ht="15.75" customHeight="1" x14ac:dyDescent="0.2">
      <c r="A166" s="90" t="s">
        <v>646</v>
      </c>
      <c r="B166" s="90" t="s">
        <v>646</v>
      </c>
      <c r="C166" s="92" t="s">
        <v>668</v>
      </c>
      <c r="D166" s="90">
        <v>67</v>
      </c>
      <c r="E166" s="90" t="s">
        <v>794</v>
      </c>
      <c r="F166" s="90" t="s">
        <v>795</v>
      </c>
      <c r="H166" s="91">
        <v>0</v>
      </c>
      <c r="I166" s="91">
        <v>700000</v>
      </c>
      <c r="J166" s="91">
        <f t="shared" si="33"/>
        <v>700000</v>
      </c>
    </row>
    <row r="167" spans="1:23" ht="15.75" customHeight="1" x14ac:dyDescent="0.2">
      <c r="A167" s="89"/>
      <c r="B167" s="89"/>
      <c r="C167" s="89"/>
      <c r="D167" s="89"/>
      <c r="E167" s="94" t="s">
        <v>796</v>
      </c>
      <c r="F167" s="89"/>
      <c r="G167" s="89"/>
      <c r="H167" s="95">
        <f>SUBTOTAL(9,H161:H166)</f>
        <v>0</v>
      </c>
      <c r="I167" s="95">
        <f>SUBTOTAL(9,I161:I166)</f>
        <v>1944400</v>
      </c>
      <c r="J167" s="95">
        <f t="shared" si="33"/>
        <v>1944400</v>
      </c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</row>
    <row r="168" spans="1:23" ht="15.75" customHeight="1" x14ac:dyDescent="0.2">
      <c r="A168" s="87"/>
      <c r="B168" s="87"/>
      <c r="C168" s="87"/>
      <c r="D168" s="87">
        <v>69</v>
      </c>
      <c r="E168" s="87" t="s">
        <v>797</v>
      </c>
      <c r="F168" s="87" t="s">
        <v>798</v>
      </c>
      <c r="G168" s="87"/>
      <c r="H168" s="88"/>
      <c r="I168" s="88"/>
      <c r="J168" s="88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</row>
    <row r="169" spans="1:23" ht="15.75" customHeight="1" x14ac:dyDescent="0.2">
      <c r="A169" s="90" t="s">
        <v>646</v>
      </c>
      <c r="B169" s="92" t="s">
        <v>647</v>
      </c>
      <c r="C169" s="92" t="s">
        <v>648</v>
      </c>
      <c r="D169" s="90">
        <v>69</v>
      </c>
      <c r="E169" s="90" t="s">
        <v>415</v>
      </c>
      <c r="F169" s="90" t="s">
        <v>799</v>
      </c>
      <c r="H169" s="91">
        <v>0</v>
      </c>
      <c r="I169" s="91">
        <v>1600000</v>
      </c>
      <c r="J169" s="91">
        <f t="shared" ref="J169:J171" si="34">I169+H169</f>
        <v>1600000</v>
      </c>
    </row>
    <row r="170" spans="1:23" ht="15.75" customHeight="1" x14ac:dyDescent="0.2">
      <c r="A170" s="90" t="s">
        <v>651</v>
      </c>
      <c r="B170" s="90" t="s">
        <v>651</v>
      </c>
      <c r="C170" s="90" t="s">
        <v>648</v>
      </c>
      <c r="D170" s="90">
        <v>69</v>
      </c>
      <c r="E170" s="90" t="s">
        <v>652</v>
      </c>
      <c r="F170" s="90" t="s">
        <v>800</v>
      </c>
      <c r="H170" s="91">
        <v>0</v>
      </c>
      <c r="I170" s="91">
        <v>129400</v>
      </c>
      <c r="J170" s="91">
        <f t="shared" si="34"/>
        <v>129400</v>
      </c>
    </row>
    <row r="171" spans="1:23" ht="15.75" customHeight="1" x14ac:dyDescent="0.2">
      <c r="A171" s="90" t="s">
        <v>646</v>
      </c>
      <c r="B171" s="90" t="s">
        <v>647</v>
      </c>
      <c r="C171" s="92" t="s">
        <v>648</v>
      </c>
      <c r="D171" s="90">
        <v>69</v>
      </c>
      <c r="E171" s="90" t="s">
        <v>408</v>
      </c>
      <c r="F171" s="90" t="s">
        <v>466</v>
      </c>
      <c r="G171" s="90" t="s">
        <v>801</v>
      </c>
      <c r="H171" s="91">
        <v>0</v>
      </c>
      <c r="I171" s="91">
        <v>40000</v>
      </c>
      <c r="J171" s="91">
        <f t="shared" si="34"/>
        <v>40000</v>
      </c>
    </row>
    <row r="172" spans="1:23" ht="15.75" customHeight="1" x14ac:dyDescent="0.2">
      <c r="A172" s="90" t="s">
        <v>646</v>
      </c>
      <c r="B172" s="90" t="s">
        <v>647</v>
      </c>
      <c r="C172" s="92" t="s">
        <v>648</v>
      </c>
      <c r="D172" s="90">
        <v>69</v>
      </c>
      <c r="E172" s="90" t="s">
        <v>408</v>
      </c>
      <c r="F172" s="90" t="s">
        <v>466</v>
      </c>
      <c r="G172" s="90" t="s">
        <v>802</v>
      </c>
      <c r="H172" s="91">
        <v>0</v>
      </c>
      <c r="I172" s="91">
        <v>40000</v>
      </c>
      <c r="J172" s="91">
        <v>40000</v>
      </c>
    </row>
    <row r="173" spans="1:23" ht="15.75" customHeight="1" x14ac:dyDescent="0.2">
      <c r="A173" s="90" t="s">
        <v>646</v>
      </c>
      <c r="B173" s="90" t="s">
        <v>647</v>
      </c>
      <c r="C173" s="92" t="s">
        <v>648</v>
      </c>
      <c r="D173" s="90">
        <v>69</v>
      </c>
      <c r="E173" s="90" t="s">
        <v>408</v>
      </c>
      <c r="F173" s="90" t="s">
        <v>803</v>
      </c>
      <c r="G173" s="90" t="s">
        <v>804</v>
      </c>
      <c r="H173" s="91">
        <v>0</v>
      </c>
      <c r="I173" s="91">
        <v>40000</v>
      </c>
      <c r="J173" s="91">
        <v>40000</v>
      </c>
    </row>
    <row r="174" spans="1:23" ht="15.75" customHeight="1" x14ac:dyDescent="0.2">
      <c r="A174" s="90" t="s">
        <v>646</v>
      </c>
      <c r="B174" s="90" t="s">
        <v>647</v>
      </c>
      <c r="C174" s="92" t="s">
        <v>648</v>
      </c>
      <c r="D174" s="90">
        <v>69</v>
      </c>
      <c r="E174" s="90" t="s">
        <v>408</v>
      </c>
      <c r="F174" s="90" t="s">
        <v>803</v>
      </c>
      <c r="G174" s="90" t="s">
        <v>805</v>
      </c>
      <c r="H174" s="91">
        <v>0</v>
      </c>
      <c r="I174" s="91">
        <v>40000</v>
      </c>
      <c r="J174" s="91">
        <f t="shared" ref="J174:J176" si="35">I174+H174</f>
        <v>40000</v>
      </c>
    </row>
    <row r="175" spans="1:23" ht="15.75" customHeight="1" x14ac:dyDescent="0.2">
      <c r="A175" s="90" t="s">
        <v>646</v>
      </c>
      <c r="B175" s="90" t="s">
        <v>647</v>
      </c>
      <c r="C175" s="90" t="s">
        <v>648</v>
      </c>
      <c r="D175" s="90">
        <v>69</v>
      </c>
      <c r="E175" s="90" t="s">
        <v>411</v>
      </c>
      <c r="F175" s="90" t="s">
        <v>799</v>
      </c>
      <c r="H175" s="91">
        <v>0</v>
      </c>
      <c r="I175" s="91">
        <v>35000</v>
      </c>
      <c r="J175" s="91">
        <f t="shared" si="35"/>
        <v>35000</v>
      </c>
    </row>
    <row r="176" spans="1:23" ht="15.75" customHeight="1" x14ac:dyDescent="0.2">
      <c r="A176" s="89"/>
      <c r="B176" s="89"/>
      <c r="C176" s="89"/>
      <c r="D176" s="89"/>
      <c r="E176" s="94" t="s">
        <v>806</v>
      </c>
      <c r="F176" s="89"/>
      <c r="G176" s="89"/>
      <c r="H176" s="95">
        <f t="shared" ref="H176:I176" si="36">SUBTOTAL(9,H169:H175)</f>
        <v>0</v>
      </c>
      <c r="I176" s="95">
        <f t="shared" si="36"/>
        <v>1924400</v>
      </c>
      <c r="J176" s="95">
        <f t="shared" si="35"/>
        <v>1924400</v>
      </c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</row>
    <row r="177" spans="1:23" ht="15.75" customHeight="1" x14ac:dyDescent="0.2">
      <c r="A177" s="87"/>
      <c r="B177" s="87"/>
      <c r="C177" s="87"/>
      <c r="D177" s="87">
        <v>70</v>
      </c>
      <c r="E177" s="87" t="s">
        <v>807</v>
      </c>
      <c r="F177" s="87" t="s">
        <v>788</v>
      </c>
      <c r="G177" s="87"/>
      <c r="H177" s="88"/>
      <c r="I177" s="88"/>
      <c r="J177" s="88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</row>
    <row r="178" spans="1:23" ht="15.75" customHeight="1" x14ac:dyDescent="0.2">
      <c r="A178" s="90" t="s">
        <v>646</v>
      </c>
      <c r="B178" s="92" t="s">
        <v>647</v>
      </c>
      <c r="C178" s="92" t="s">
        <v>648</v>
      </c>
      <c r="D178" s="90">
        <v>70</v>
      </c>
      <c r="E178" s="90" t="s">
        <v>415</v>
      </c>
      <c r="F178" s="90" t="s">
        <v>808</v>
      </c>
      <c r="H178" s="91">
        <v>0</v>
      </c>
      <c r="I178" s="91">
        <v>1600000</v>
      </c>
      <c r="J178" s="91">
        <f t="shared" ref="J178:J186" si="37">I178+H178</f>
        <v>1600000</v>
      </c>
    </row>
    <row r="179" spans="1:23" ht="15.75" customHeight="1" x14ac:dyDescent="0.2">
      <c r="A179" s="90" t="s">
        <v>651</v>
      </c>
      <c r="B179" s="90" t="s">
        <v>651</v>
      </c>
      <c r="C179" s="90" t="s">
        <v>648</v>
      </c>
      <c r="D179" s="90">
        <v>70</v>
      </c>
      <c r="E179" s="90" t="s">
        <v>652</v>
      </c>
      <c r="F179" s="90" t="s">
        <v>800</v>
      </c>
      <c r="H179" s="91">
        <v>0</v>
      </c>
      <c r="I179" s="91">
        <v>129400</v>
      </c>
      <c r="J179" s="91">
        <f t="shared" si="37"/>
        <v>129400</v>
      </c>
    </row>
    <row r="180" spans="1:23" ht="15.75" customHeight="1" x14ac:dyDescent="0.2">
      <c r="A180" s="90" t="s">
        <v>646</v>
      </c>
      <c r="B180" s="90" t="s">
        <v>647</v>
      </c>
      <c r="C180" s="92" t="s">
        <v>648</v>
      </c>
      <c r="D180" s="90">
        <v>70</v>
      </c>
      <c r="E180" s="90" t="s">
        <v>408</v>
      </c>
      <c r="F180" s="90" t="s">
        <v>808</v>
      </c>
      <c r="G180" s="90" t="s">
        <v>809</v>
      </c>
      <c r="H180" s="91">
        <v>0</v>
      </c>
      <c r="I180" s="91">
        <v>40000</v>
      </c>
      <c r="J180" s="91">
        <f t="shared" si="37"/>
        <v>40000</v>
      </c>
    </row>
    <row r="181" spans="1:23" ht="15.75" customHeight="1" x14ac:dyDescent="0.2">
      <c r="A181" s="90" t="s">
        <v>646</v>
      </c>
      <c r="B181" s="90" t="s">
        <v>647</v>
      </c>
      <c r="C181" s="92" t="s">
        <v>648</v>
      </c>
      <c r="D181" s="90">
        <v>70</v>
      </c>
      <c r="E181" s="90" t="s">
        <v>408</v>
      </c>
      <c r="F181" s="90" t="s">
        <v>808</v>
      </c>
      <c r="G181" s="90" t="s">
        <v>810</v>
      </c>
      <c r="H181" s="91">
        <v>0</v>
      </c>
      <c r="I181" s="91">
        <v>40000</v>
      </c>
      <c r="J181" s="91">
        <f t="shared" si="37"/>
        <v>40000</v>
      </c>
    </row>
    <row r="182" spans="1:23" ht="15.75" customHeight="1" x14ac:dyDescent="0.2">
      <c r="A182" s="90" t="s">
        <v>646</v>
      </c>
      <c r="B182" s="90" t="s">
        <v>658</v>
      </c>
      <c r="C182" s="92" t="s">
        <v>648</v>
      </c>
      <c r="D182" s="90">
        <v>70</v>
      </c>
      <c r="E182" s="90" t="s">
        <v>408</v>
      </c>
      <c r="F182" s="90" t="s">
        <v>811</v>
      </c>
      <c r="G182" s="90" t="s">
        <v>812</v>
      </c>
      <c r="H182" s="91">
        <v>0</v>
      </c>
      <c r="I182" s="91">
        <v>40000</v>
      </c>
      <c r="J182" s="91">
        <f t="shared" si="37"/>
        <v>40000</v>
      </c>
    </row>
    <row r="183" spans="1:23" ht="15.75" customHeight="1" x14ac:dyDescent="0.2">
      <c r="A183" s="90" t="s">
        <v>646</v>
      </c>
      <c r="B183" s="90" t="s">
        <v>658</v>
      </c>
      <c r="C183" s="92" t="s">
        <v>648</v>
      </c>
      <c r="D183" s="90">
        <v>70</v>
      </c>
      <c r="E183" s="90" t="s">
        <v>408</v>
      </c>
      <c r="F183" s="90" t="s">
        <v>811</v>
      </c>
      <c r="G183" s="90" t="s">
        <v>813</v>
      </c>
      <c r="H183" s="91">
        <v>0</v>
      </c>
      <c r="I183" s="91">
        <v>40000</v>
      </c>
      <c r="J183" s="91">
        <f t="shared" si="37"/>
        <v>40000</v>
      </c>
    </row>
    <row r="184" spans="1:23" ht="15.75" customHeight="1" x14ac:dyDescent="0.2">
      <c r="A184" s="90" t="s">
        <v>646</v>
      </c>
      <c r="B184" s="90" t="s">
        <v>658</v>
      </c>
      <c r="C184" s="92" t="s">
        <v>648</v>
      </c>
      <c r="D184" s="90">
        <v>70</v>
      </c>
      <c r="E184" s="90" t="s">
        <v>408</v>
      </c>
      <c r="F184" s="90" t="s">
        <v>811</v>
      </c>
      <c r="G184" s="90" t="s">
        <v>814</v>
      </c>
      <c r="H184" s="91">
        <v>0</v>
      </c>
      <c r="I184" s="91">
        <v>40000</v>
      </c>
      <c r="J184" s="91">
        <f t="shared" si="37"/>
        <v>40000</v>
      </c>
    </row>
    <row r="185" spans="1:23" ht="15.75" customHeight="1" x14ac:dyDescent="0.2">
      <c r="A185" s="90" t="s">
        <v>646</v>
      </c>
      <c r="B185" s="90" t="s">
        <v>658</v>
      </c>
      <c r="C185" s="92" t="s">
        <v>648</v>
      </c>
      <c r="D185" s="90">
        <v>70</v>
      </c>
      <c r="E185" s="90" t="s">
        <v>408</v>
      </c>
      <c r="F185" s="90" t="s">
        <v>811</v>
      </c>
      <c r="G185" s="90" t="s">
        <v>815</v>
      </c>
      <c r="H185" s="91">
        <v>0</v>
      </c>
      <c r="I185" s="91">
        <v>40000</v>
      </c>
      <c r="J185" s="91">
        <f t="shared" si="37"/>
        <v>40000</v>
      </c>
    </row>
    <row r="186" spans="1:23" ht="15.75" customHeight="1" x14ac:dyDescent="0.2">
      <c r="A186" s="90" t="s">
        <v>646</v>
      </c>
      <c r="B186" s="90" t="s">
        <v>647</v>
      </c>
      <c r="C186" s="90" t="s">
        <v>648</v>
      </c>
      <c r="D186" s="90">
        <v>70</v>
      </c>
      <c r="E186" s="90" t="s">
        <v>411</v>
      </c>
      <c r="F186" s="90" t="s">
        <v>808</v>
      </c>
      <c r="H186" s="91">
        <v>0</v>
      </c>
      <c r="I186" s="91">
        <v>35000</v>
      </c>
      <c r="J186" s="91">
        <f t="shared" si="37"/>
        <v>35000</v>
      </c>
    </row>
    <row r="187" spans="1:23" ht="15.75" customHeight="1" x14ac:dyDescent="0.2">
      <c r="A187" s="89"/>
      <c r="B187" s="89"/>
      <c r="C187" s="89"/>
      <c r="D187" s="89"/>
      <c r="E187" s="94" t="s">
        <v>816</v>
      </c>
      <c r="F187" s="89"/>
      <c r="G187" s="89"/>
      <c r="H187" s="95">
        <f t="shared" ref="H187:I187" si="38">SUBTOTAL(9,H178:H186)</f>
        <v>0</v>
      </c>
      <c r="I187" s="95">
        <f t="shared" si="38"/>
        <v>2004400</v>
      </c>
      <c r="J187" s="95">
        <f>I187+H187</f>
        <v>2004400</v>
      </c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</row>
    <row r="188" spans="1:23" ht="15.75" customHeight="1" x14ac:dyDescent="0.2">
      <c r="A188" s="87"/>
      <c r="B188" s="87"/>
      <c r="C188" s="87"/>
      <c r="D188" s="87">
        <v>71</v>
      </c>
      <c r="E188" s="87" t="s">
        <v>817</v>
      </c>
      <c r="F188" s="87" t="s">
        <v>818</v>
      </c>
      <c r="G188" s="87"/>
      <c r="H188" s="88"/>
      <c r="I188" s="88"/>
      <c r="J188" s="88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</row>
    <row r="189" spans="1:23" ht="15.75" customHeight="1" x14ac:dyDescent="0.2">
      <c r="A189" s="90" t="s">
        <v>646</v>
      </c>
      <c r="B189" s="92" t="s">
        <v>647</v>
      </c>
      <c r="C189" s="92" t="s">
        <v>648</v>
      </c>
      <c r="D189" s="90">
        <v>71</v>
      </c>
      <c r="E189" s="90" t="s">
        <v>415</v>
      </c>
      <c r="F189" s="90" t="s">
        <v>789</v>
      </c>
      <c r="H189" s="91">
        <v>0</v>
      </c>
      <c r="I189" s="91">
        <v>1600000</v>
      </c>
      <c r="J189" s="91">
        <f>I189+H189</f>
        <v>1600000</v>
      </c>
    </row>
    <row r="190" spans="1:23" ht="15.75" customHeight="1" x14ac:dyDescent="0.2">
      <c r="A190" s="90" t="s">
        <v>646</v>
      </c>
      <c r="B190" s="92" t="s">
        <v>646</v>
      </c>
      <c r="C190" s="90" t="s">
        <v>648</v>
      </c>
      <c r="D190" s="90">
        <v>71</v>
      </c>
      <c r="E190" s="90" t="s">
        <v>649</v>
      </c>
      <c r="F190" s="90" t="s">
        <v>819</v>
      </c>
      <c r="H190" s="91">
        <v>0</v>
      </c>
      <c r="I190" s="91">
        <v>1000000</v>
      </c>
      <c r="J190" s="91">
        <v>1000000</v>
      </c>
    </row>
    <row r="191" spans="1:23" ht="15.75" customHeight="1" x14ac:dyDescent="0.2">
      <c r="A191" s="90" t="s">
        <v>651</v>
      </c>
      <c r="B191" s="90" t="s">
        <v>651</v>
      </c>
      <c r="C191" s="90" t="s">
        <v>648</v>
      </c>
      <c r="D191" s="90">
        <v>71</v>
      </c>
      <c r="E191" s="90" t="s">
        <v>652</v>
      </c>
      <c r="F191" s="90" t="s">
        <v>426</v>
      </c>
      <c r="H191" s="91">
        <v>0</v>
      </c>
      <c r="I191" s="91">
        <v>129400</v>
      </c>
      <c r="J191" s="91">
        <f t="shared" ref="J191:J193" si="39">I191+H191</f>
        <v>129400</v>
      </c>
    </row>
    <row r="192" spans="1:23" ht="15.75" customHeight="1" x14ac:dyDescent="0.2">
      <c r="A192" s="90" t="s">
        <v>646</v>
      </c>
      <c r="B192" s="90" t="s">
        <v>647</v>
      </c>
      <c r="C192" s="92" t="s">
        <v>648</v>
      </c>
      <c r="D192" s="90">
        <v>71</v>
      </c>
      <c r="E192" s="90" t="s">
        <v>408</v>
      </c>
      <c r="F192" s="90" t="s">
        <v>789</v>
      </c>
      <c r="G192" s="90" t="s">
        <v>820</v>
      </c>
      <c r="H192" s="91">
        <v>0</v>
      </c>
      <c r="I192" s="91">
        <v>40000</v>
      </c>
      <c r="J192" s="91">
        <f t="shared" si="39"/>
        <v>40000</v>
      </c>
    </row>
    <row r="193" spans="1:23" ht="15.75" customHeight="1" x14ac:dyDescent="0.2">
      <c r="A193" s="90" t="s">
        <v>646</v>
      </c>
      <c r="B193" s="90" t="s">
        <v>647</v>
      </c>
      <c r="C193" s="92" t="s">
        <v>648</v>
      </c>
      <c r="D193" s="90">
        <v>71</v>
      </c>
      <c r="E193" s="90" t="s">
        <v>408</v>
      </c>
      <c r="F193" s="90" t="s">
        <v>789</v>
      </c>
      <c r="G193" s="90" t="s">
        <v>821</v>
      </c>
      <c r="H193" s="91">
        <v>0</v>
      </c>
      <c r="I193" s="91">
        <v>40000</v>
      </c>
      <c r="J193" s="91">
        <f t="shared" si="39"/>
        <v>40000</v>
      </c>
    </row>
    <row r="194" spans="1:23" ht="15.75" customHeight="1" x14ac:dyDescent="0.2">
      <c r="A194" s="90" t="s">
        <v>646</v>
      </c>
      <c r="B194" s="92" t="s">
        <v>647</v>
      </c>
      <c r="C194" s="90" t="s">
        <v>648</v>
      </c>
      <c r="D194" s="90">
        <v>71</v>
      </c>
      <c r="E194" s="90" t="s">
        <v>674</v>
      </c>
      <c r="F194" s="90" t="s">
        <v>789</v>
      </c>
      <c r="H194" s="91">
        <v>0</v>
      </c>
      <c r="I194" s="91">
        <v>85000</v>
      </c>
      <c r="J194" s="91">
        <v>85000</v>
      </c>
    </row>
    <row r="195" spans="1:23" ht="15.75" customHeight="1" x14ac:dyDescent="0.2">
      <c r="A195" s="90" t="s">
        <v>646</v>
      </c>
      <c r="B195" s="90" t="s">
        <v>647</v>
      </c>
      <c r="C195" s="90" t="s">
        <v>648</v>
      </c>
      <c r="D195" s="90">
        <v>71</v>
      </c>
      <c r="E195" s="90" t="s">
        <v>411</v>
      </c>
      <c r="F195" s="90" t="s">
        <v>789</v>
      </c>
      <c r="H195" s="91">
        <v>0</v>
      </c>
      <c r="I195" s="91">
        <v>35000</v>
      </c>
      <c r="J195" s="91">
        <f t="shared" ref="J195:J196" si="40">I195+H195</f>
        <v>35000</v>
      </c>
    </row>
    <row r="196" spans="1:23" ht="15.75" customHeight="1" x14ac:dyDescent="0.2">
      <c r="A196" s="89"/>
      <c r="B196" s="89"/>
      <c r="C196" s="89"/>
      <c r="D196" s="89"/>
      <c r="E196" s="94" t="s">
        <v>822</v>
      </c>
      <c r="F196" s="89"/>
      <c r="G196" s="89"/>
      <c r="H196" s="95">
        <f>SUBTOTAL(9,H189:H195)</f>
        <v>0</v>
      </c>
      <c r="I196" s="95">
        <f>SUBTOTAL(9,I189:I195)</f>
        <v>2929400</v>
      </c>
      <c r="J196" s="95">
        <f t="shared" si="40"/>
        <v>2929400</v>
      </c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</row>
    <row r="197" spans="1:23" ht="15.75" customHeight="1" x14ac:dyDescent="0.2">
      <c r="A197" s="87"/>
      <c r="B197" s="87"/>
      <c r="C197" s="87"/>
      <c r="D197" s="87" t="s">
        <v>823</v>
      </c>
      <c r="E197" s="87" t="s">
        <v>824</v>
      </c>
      <c r="F197" s="87" t="s">
        <v>465</v>
      </c>
      <c r="G197" s="87"/>
      <c r="H197" s="88"/>
      <c r="I197" s="88"/>
      <c r="J197" s="88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</row>
    <row r="198" spans="1:23" ht="15.75" customHeight="1" x14ac:dyDescent="0.2">
      <c r="A198" s="90" t="s">
        <v>646</v>
      </c>
      <c r="B198" s="92" t="s">
        <v>647</v>
      </c>
      <c r="C198" s="92" t="s">
        <v>648</v>
      </c>
      <c r="D198" s="90">
        <v>73</v>
      </c>
      <c r="E198" s="90" t="s">
        <v>415</v>
      </c>
      <c r="F198" s="90" t="s">
        <v>466</v>
      </c>
      <c r="H198" s="91">
        <v>0</v>
      </c>
      <c r="I198" s="91">
        <v>1600000</v>
      </c>
      <c r="J198" s="91">
        <f t="shared" ref="J198:J205" si="41">I198+H198</f>
        <v>1600000</v>
      </c>
    </row>
    <row r="199" spans="1:23" ht="15.75" customHeight="1" x14ac:dyDescent="0.2">
      <c r="A199" s="90" t="s">
        <v>646</v>
      </c>
      <c r="B199" s="90" t="s">
        <v>647</v>
      </c>
      <c r="C199" s="90" t="s">
        <v>648</v>
      </c>
      <c r="D199" s="90">
        <v>73</v>
      </c>
      <c r="E199" s="90" t="s">
        <v>825</v>
      </c>
      <c r="F199" s="90" t="s">
        <v>799</v>
      </c>
      <c r="G199" s="90" t="s">
        <v>826</v>
      </c>
      <c r="H199" s="91">
        <v>0</v>
      </c>
      <c r="I199" s="91">
        <v>180000</v>
      </c>
      <c r="J199" s="91">
        <f t="shared" si="41"/>
        <v>180000</v>
      </c>
    </row>
    <row r="200" spans="1:23" ht="15.75" customHeight="1" x14ac:dyDescent="0.2">
      <c r="A200" s="90" t="s">
        <v>651</v>
      </c>
      <c r="B200" s="90" t="s">
        <v>651</v>
      </c>
      <c r="C200" s="90" t="s">
        <v>648</v>
      </c>
      <c r="D200" s="90">
        <v>73</v>
      </c>
      <c r="E200" s="90" t="s">
        <v>652</v>
      </c>
      <c r="F200" s="90" t="s">
        <v>426</v>
      </c>
      <c r="H200" s="91">
        <v>0</v>
      </c>
      <c r="I200" s="91">
        <v>129400</v>
      </c>
      <c r="J200" s="91">
        <f t="shared" si="41"/>
        <v>129400</v>
      </c>
    </row>
    <row r="201" spans="1:23" ht="15.75" customHeight="1" x14ac:dyDescent="0.2">
      <c r="A201" s="90" t="s">
        <v>827</v>
      </c>
      <c r="B201" s="90" t="s">
        <v>653</v>
      </c>
      <c r="C201" s="92" t="s">
        <v>648</v>
      </c>
      <c r="D201" s="90">
        <v>73</v>
      </c>
      <c r="E201" s="90" t="s">
        <v>408</v>
      </c>
      <c r="F201" s="90" t="s">
        <v>789</v>
      </c>
      <c r="G201" s="90" t="s">
        <v>828</v>
      </c>
      <c r="H201" s="91">
        <v>40000</v>
      </c>
      <c r="I201" s="91">
        <v>0</v>
      </c>
      <c r="J201" s="91">
        <f t="shared" si="41"/>
        <v>40000</v>
      </c>
    </row>
    <row r="202" spans="1:23" ht="15.75" customHeight="1" x14ac:dyDescent="0.2">
      <c r="A202" s="90" t="s">
        <v>653</v>
      </c>
      <c r="B202" s="90" t="s">
        <v>653</v>
      </c>
      <c r="C202" s="92" t="s">
        <v>648</v>
      </c>
      <c r="D202" s="90">
        <v>73</v>
      </c>
      <c r="E202" s="90" t="s">
        <v>408</v>
      </c>
      <c r="F202" s="90" t="s">
        <v>789</v>
      </c>
      <c r="G202" s="90" t="s">
        <v>829</v>
      </c>
      <c r="H202" s="91">
        <v>40000</v>
      </c>
      <c r="I202" s="91">
        <v>0</v>
      </c>
      <c r="J202" s="91">
        <f t="shared" si="41"/>
        <v>40000</v>
      </c>
    </row>
    <row r="203" spans="1:23" ht="15.75" customHeight="1" x14ac:dyDescent="0.2">
      <c r="A203" s="93" t="s">
        <v>401</v>
      </c>
      <c r="C203" s="90" t="s">
        <v>648</v>
      </c>
      <c r="D203" s="90">
        <v>73</v>
      </c>
      <c r="E203" s="90" t="s">
        <v>411</v>
      </c>
      <c r="F203" s="90" t="s">
        <v>830</v>
      </c>
      <c r="H203" s="91">
        <v>35000</v>
      </c>
      <c r="I203" s="91">
        <v>0</v>
      </c>
      <c r="J203" s="91">
        <f t="shared" si="41"/>
        <v>35000</v>
      </c>
    </row>
    <row r="204" spans="1:23" ht="15.75" customHeight="1" x14ac:dyDescent="0.2">
      <c r="A204" s="90" t="s">
        <v>646</v>
      </c>
      <c r="B204" s="90" t="s">
        <v>658</v>
      </c>
      <c r="C204" s="92" t="s">
        <v>659</v>
      </c>
      <c r="D204" s="90">
        <v>73</v>
      </c>
      <c r="E204" s="90" t="s">
        <v>660</v>
      </c>
      <c r="F204" s="90" t="s">
        <v>426</v>
      </c>
      <c r="G204" s="92" t="s">
        <v>831</v>
      </c>
      <c r="H204" s="91">
        <v>0</v>
      </c>
      <c r="I204" s="91">
        <v>585000</v>
      </c>
      <c r="J204" s="91">
        <f t="shared" si="41"/>
        <v>585000</v>
      </c>
    </row>
    <row r="205" spans="1:23" ht="15.75" customHeight="1" x14ac:dyDescent="0.2">
      <c r="A205" s="89"/>
      <c r="B205" s="89"/>
      <c r="C205" s="89"/>
      <c r="D205" s="89"/>
      <c r="E205" s="94" t="s">
        <v>832</v>
      </c>
      <c r="F205" s="89"/>
      <c r="G205" s="89"/>
      <c r="H205" s="95">
        <f t="shared" ref="H205:I205" si="42">SUBTOTAL(9,H198:H203)</f>
        <v>115000</v>
      </c>
      <c r="I205" s="95">
        <f t="shared" si="42"/>
        <v>1909400</v>
      </c>
      <c r="J205" s="95">
        <f t="shared" si="41"/>
        <v>2024400</v>
      </c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</row>
    <row r="206" spans="1:23" ht="15.75" customHeight="1" x14ac:dyDescent="0.2">
      <c r="A206" s="98"/>
      <c r="B206" s="98"/>
      <c r="C206" s="98"/>
      <c r="D206" s="98" t="s">
        <v>833</v>
      </c>
      <c r="E206" s="98" t="s">
        <v>824</v>
      </c>
      <c r="F206" s="98" t="s">
        <v>465</v>
      </c>
      <c r="G206" s="98"/>
      <c r="H206" s="99"/>
      <c r="I206" s="99"/>
      <c r="J206" s="9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</row>
    <row r="207" spans="1:23" ht="15.75" customHeight="1" x14ac:dyDescent="0.2">
      <c r="A207" s="90" t="s">
        <v>646</v>
      </c>
      <c r="B207" s="92" t="s">
        <v>647</v>
      </c>
      <c r="C207" s="92" t="s">
        <v>648</v>
      </c>
      <c r="D207" s="90">
        <v>73</v>
      </c>
      <c r="E207" s="90" t="s">
        <v>415</v>
      </c>
      <c r="F207" s="90" t="s">
        <v>789</v>
      </c>
      <c r="H207" s="91">
        <v>0</v>
      </c>
      <c r="I207" s="91">
        <v>800000</v>
      </c>
      <c r="J207" s="91">
        <f t="shared" ref="J207:J208" si="43">I207+H207</f>
        <v>800000</v>
      </c>
    </row>
    <row r="208" spans="1:23" ht="15.75" customHeight="1" x14ac:dyDescent="0.2">
      <c r="A208" s="90" t="s">
        <v>646</v>
      </c>
      <c r="B208" s="92" t="s">
        <v>647</v>
      </c>
      <c r="C208" s="92" t="s">
        <v>648</v>
      </c>
      <c r="D208" s="90">
        <v>73</v>
      </c>
      <c r="E208" s="90" t="s">
        <v>415</v>
      </c>
      <c r="F208" s="90" t="s">
        <v>808</v>
      </c>
      <c r="H208" s="91">
        <v>0</v>
      </c>
      <c r="I208" s="91">
        <v>800000</v>
      </c>
      <c r="J208" s="91">
        <f t="shared" si="43"/>
        <v>800000</v>
      </c>
    </row>
    <row r="209" spans="1:23" ht="15.75" customHeight="1" x14ac:dyDescent="0.2">
      <c r="A209" s="90" t="s">
        <v>646</v>
      </c>
      <c r="B209" s="92" t="s">
        <v>647</v>
      </c>
      <c r="C209" s="90" t="s">
        <v>648</v>
      </c>
      <c r="D209" s="90">
        <v>73</v>
      </c>
      <c r="E209" s="90" t="s">
        <v>649</v>
      </c>
      <c r="F209" s="90" t="s">
        <v>789</v>
      </c>
      <c r="G209" s="90" t="s">
        <v>110</v>
      </c>
      <c r="H209" s="91">
        <v>0</v>
      </c>
      <c r="I209" s="91">
        <v>350000</v>
      </c>
      <c r="J209" s="91">
        <v>350000</v>
      </c>
    </row>
    <row r="210" spans="1:23" ht="15.75" customHeight="1" x14ac:dyDescent="0.2">
      <c r="A210" s="90" t="s">
        <v>646</v>
      </c>
      <c r="B210" s="92" t="s">
        <v>647</v>
      </c>
      <c r="C210" s="92" t="s">
        <v>668</v>
      </c>
      <c r="D210" s="90">
        <v>73</v>
      </c>
      <c r="E210" s="90" t="s">
        <v>669</v>
      </c>
      <c r="F210" s="90" t="s">
        <v>808</v>
      </c>
      <c r="H210" s="91">
        <v>0</v>
      </c>
      <c r="I210" s="91">
        <v>175000</v>
      </c>
      <c r="J210" s="91">
        <f t="shared" ref="J210:J218" si="44">I210+H210</f>
        <v>175000</v>
      </c>
    </row>
    <row r="211" spans="1:23" ht="15.75" customHeight="1" x14ac:dyDescent="0.2">
      <c r="A211" s="90" t="s">
        <v>651</v>
      </c>
      <c r="B211" s="90" t="s">
        <v>651</v>
      </c>
      <c r="C211" s="90" t="s">
        <v>648</v>
      </c>
      <c r="D211" s="90">
        <v>73</v>
      </c>
      <c r="E211" s="90" t="s">
        <v>652</v>
      </c>
      <c r="F211" s="90" t="s">
        <v>426</v>
      </c>
      <c r="H211" s="91">
        <v>0</v>
      </c>
      <c r="I211" s="91">
        <v>129400</v>
      </c>
      <c r="J211" s="91">
        <f t="shared" si="44"/>
        <v>129400</v>
      </c>
    </row>
    <row r="212" spans="1:23" ht="15.75" customHeight="1" x14ac:dyDescent="0.2">
      <c r="A212" s="90" t="s">
        <v>646</v>
      </c>
      <c r="B212" s="90" t="s">
        <v>647</v>
      </c>
      <c r="C212" s="92" t="s">
        <v>648</v>
      </c>
      <c r="D212" s="90">
        <v>73</v>
      </c>
      <c r="E212" s="90" t="s">
        <v>408</v>
      </c>
      <c r="F212" s="90" t="s">
        <v>789</v>
      </c>
      <c r="G212" s="90" t="s">
        <v>834</v>
      </c>
      <c r="H212" s="91">
        <v>0</v>
      </c>
      <c r="I212" s="91">
        <v>40000</v>
      </c>
      <c r="J212" s="91">
        <f t="shared" si="44"/>
        <v>40000</v>
      </c>
    </row>
    <row r="213" spans="1:23" ht="15.75" customHeight="1" x14ac:dyDescent="0.2">
      <c r="A213" s="90" t="s">
        <v>646</v>
      </c>
      <c r="B213" s="90" t="s">
        <v>647</v>
      </c>
      <c r="C213" s="92" t="s">
        <v>648</v>
      </c>
      <c r="D213" s="90">
        <v>73</v>
      </c>
      <c r="E213" s="90" t="s">
        <v>408</v>
      </c>
      <c r="F213" s="90" t="s">
        <v>789</v>
      </c>
      <c r="G213" s="90" t="s">
        <v>835</v>
      </c>
      <c r="H213" s="91">
        <v>0</v>
      </c>
      <c r="I213" s="91">
        <v>40000</v>
      </c>
      <c r="J213" s="91">
        <f t="shared" si="44"/>
        <v>40000</v>
      </c>
    </row>
    <row r="214" spans="1:23" ht="15.75" customHeight="1" x14ac:dyDescent="0.2">
      <c r="A214" s="90" t="s">
        <v>646</v>
      </c>
      <c r="B214" s="90" t="s">
        <v>647</v>
      </c>
      <c r="C214" s="92" t="s">
        <v>648</v>
      </c>
      <c r="D214" s="90">
        <v>73</v>
      </c>
      <c r="E214" s="90" t="s">
        <v>408</v>
      </c>
      <c r="F214" s="90" t="s">
        <v>466</v>
      </c>
      <c r="G214" s="90" t="s">
        <v>836</v>
      </c>
      <c r="H214" s="91">
        <v>0</v>
      </c>
      <c r="I214" s="91">
        <v>40000</v>
      </c>
      <c r="J214" s="91">
        <f t="shared" si="44"/>
        <v>40000</v>
      </c>
    </row>
    <row r="215" spans="1:23" ht="15.75" customHeight="1" x14ac:dyDescent="0.2">
      <c r="A215" s="90" t="s">
        <v>646</v>
      </c>
      <c r="B215" s="90" t="s">
        <v>647</v>
      </c>
      <c r="C215" s="92" t="s">
        <v>648</v>
      </c>
      <c r="D215" s="90">
        <v>73</v>
      </c>
      <c r="E215" s="90" t="s">
        <v>408</v>
      </c>
      <c r="F215" s="90" t="s">
        <v>466</v>
      </c>
      <c r="G215" s="90" t="s">
        <v>837</v>
      </c>
      <c r="H215" s="91">
        <v>0</v>
      </c>
      <c r="I215" s="91">
        <v>40000</v>
      </c>
      <c r="J215" s="91">
        <f t="shared" si="44"/>
        <v>40000</v>
      </c>
    </row>
    <row r="216" spans="1:23" ht="15.75" customHeight="1" x14ac:dyDescent="0.2">
      <c r="A216" s="90" t="s">
        <v>646</v>
      </c>
      <c r="B216" s="90" t="s">
        <v>647</v>
      </c>
      <c r="C216" s="90" t="s">
        <v>648</v>
      </c>
      <c r="D216" s="90">
        <v>73</v>
      </c>
      <c r="E216" s="90" t="s">
        <v>411</v>
      </c>
      <c r="F216" s="90" t="s">
        <v>808</v>
      </c>
      <c r="H216" s="91">
        <v>0</v>
      </c>
      <c r="I216" s="91">
        <v>35000</v>
      </c>
      <c r="J216" s="91">
        <f t="shared" si="44"/>
        <v>35000</v>
      </c>
    </row>
    <row r="217" spans="1:23" ht="15.75" customHeight="1" x14ac:dyDescent="0.2">
      <c r="A217" s="89"/>
      <c r="B217" s="89"/>
      <c r="C217" s="89"/>
      <c r="D217" s="89"/>
      <c r="E217" s="94" t="s">
        <v>832</v>
      </c>
      <c r="F217" s="89"/>
      <c r="G217" s="89"/>
      <c r="H217" s="95">
        <f t="shared" ref="H217:I217" si="45">SUBTOTAL(9,H207:H216)</f>
        <v>0</v>
      </c>
      <c r="I217" s="95">
        <f t="shared" si="45"/>
        <v>2449400</v>
      </c>
      <c r="J217" s="95">
        <f t="shared" si="44"/>
        <v>2449400</v>
      </c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</row>
    <row r="218" spans="1:23" ht="15.75" customHeight="1" x14ac:dyDescent="0.2">
      <c r="A218" s="89"/>
      <c r="B218" s="89"/>
      <c r="C218" s="89"/>
      <c r="D218" s="89"/>
      <c r="E218" s="94" t="s">
        <v>838</v>
      </c>
      <c r="F218" s="89"/>
      <c r="G218" s="89"/>
      <c r="H218" s="95">
        <f t="shared" ref="H218:I218" si="46">SUBTOTAL(9,H207:H217,H198:H204)</f>
        <v>115000</v>
      </c>
      <c r="I218" s="95">
        <f t="shared" si="46"/>
        <v>4943800</v>
      </c>
      <c r="J218" s="95">
        <f t="shared" si="44"/>
        <v>5058800</v>
      </c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</row>
    <row r="219" spans="1:23" ht="15.75" customHeight="1" x14ac:dyDescent="0.2">
      <c r="A219" s="87"/>
      <c r="B219" s="87"/>
      <c r="C219" s="87"/>
      <c r="D219" s="87" t="s">
        <v>839</v>
      </c>
      <c r="E219" s="87" t="s">
        <v>840</v>
      </c>
      <c r="F219" s="87" t="s">
        <v>841</v>
      </c>
      <c r="G219" s="87"/>
      <c r="H219" s="88"/>
      <c r="I219" s="88"/>
      <c r="J219" s="88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</row>
    <row r="220" spans="1:23" ht="15.75" customHeight="1" x14ac:dyDescent="0.2">
      <c r="A220" s="90" t="s">
        <v>646</v>
      </c>
      <c r="B220" s="92" t="s">
        <v>647</v>
      </c>
      <c r="C220" s="92" t="s">
        <v>648</v>
      </c>
      <c r="D220" s="90">
        <v>75</v>
      </c>
      <c r="E220" s="90" t="s">
        <v>415</v>
      </c>
      <c r="F220" s="90" t="s">
        <v>799</v>
      </c>
      <c r="H220" s="91">
        <v>0</v>
      </c>
      <c r="I220" s="91">
        <v>1600000</v>
      </c>
      <c r="J220" s="91">
        <f t="shared" ref="J220:J229" si="47">I220+H220</f>
        <v>1600000</v>
      </c>
    </row>
    <row r="221" spans="1:23" ht="15.75" customHeight="1" x14ac:dyDescent="0.2">
      <c r="A221" s="90" t="s">
        <v>646</v>
      </c>
      <c r="B221" s="92" t="s">
        <v>647</v>
      </c>
      <c r="C221" s="90" t="s">
        <v>648</v>
      </c>
      <c r="D221" s="90">
        <v>75</v>
      </c>
      <c r="E221" s="90" t="s">
        <v>649</v>
      </c>
      <c r="F221" s="90" t="s">
        <v>799</v>
      </c>
      <c r="G221" s="90" t="s">
        <v>164</v>
      </c>
      <c r="H221" s="91">
        <v>0</v>
      </c>
      <c r="I221" s="91">
        <v>350000</v>
      </c>
      <c r="J221" s="91">
        <f t="shared" si="47"/>
        <v>350000</v>
      </c>
    </row>
    <row r="222" spans="1:23" ht="15.75" customHeight="1" x14ac:dyDescent="0.2">
      <c r="A222" s="90" t="s">
        <v>651</v>
      </c>
      <c r="B222" s="90" t="s">
        <v>651</v>
      </c>
      <c r="C222" s="90" t="s">
        <v>648</v>
      </c>
      <c r="D222" s="90">
        <v>75</v>
      </c>
      <c r="E222" s="90" t="s">
        <v>652</v>
      </c>
      <c r="F222" s="90" t="s">
        <v>842</v>
      </c>
      <c r="H222" s="91">
        <v>0</v>
      </c>
      <c r="I222" s="91">
        <v>129400</v>
      </c>
      <c r="J222" s="91">
        <f t="shared" si="47"/>
        <v>129400</v>
      </c>
    </row>
    <row r="223" spans="1:23" ht="15.75" customHeight="1" x14ac:dyDescent="0.2">
      <c r="A223" s="90" t="s">
        <v>646</v>
      </c>
      <c r="B223" s="90" t="s">
        <v>647</v>
      </c>
      <c r="C223" s="92" t="s">
        <v>648</v>
      </c>
      <c r="D223" s="90">
        <v>75</v>
      </c>
      <c r="E223" s="90" t="s">
        <v>408</v>
      </c>
      <c r="F223" s="90" t="s">
        <v>799</v>
      </c>
      <c r="G223" s="90" t="s">
        <v>213</v>
      </c>
      <c r="H223" s="91">
        <v>0</v>
      </c>
      <c r="I223" s="91">
        <v>40000</v>
      </c>
      <c r="J223" s="91">
        <f t="shared" si="47"/>
        <v>40000</v>
      </c>
    </row>
    <row r="224" spans="1:23" ht="15.75" customHeight="1" x14ac:dyDescent="0.2">
      <c r="A224" s="90" t="s">
        <v>646</v>
      </c>
      <c r="B224" s="90" t="s">
        <v>647</v>
      </c>
      <c r="C224" s="92" t="s">
        <v>648</v>
      </c>
      <c r="D224" s="90">
        <v>75</v>
      </c>
      <c r="E224" s="90" t="s">
        <v>408</v>
      </c>
      <c r="F224" s="90" t="s">
        <v>799</v>
      </c>
      <c r="G224" s="90" t="s">
        <v>843</v>
      </c>
      <c r="H224" s="91">
        <v>0</v>
      </c>
      <c r="I224" s="91">
        <v>40000</v>
      </c>
      <c r="J224" s="91">
        <f t="shared" si="47"/>
        <v>40000</v>
      </c>
    </row>
    <row r="225" spans="1:23" ht="15.75" customHeight="1" x14ac:dyDescent="0.2">
      <c r="A225" s="90" t="s">
        <v>646</v>
      </c>
      <c r="B225" s="90" t="s">
        <v>647</v>
      </c>
      <c r="C225" s="90" t="s">
        <v>648</v>
      </c>
      <c r="D225" s="90">
        <v>75</v>
      </c>
      <c r="E225" s="90" t="s">
        <v>411</v>
      </c>
      <c r="F225" s="90" t="s">
        <v>799</v>
      </c>
      <c r="H225" s="91">
        <v>0</v>
      </c>
      <c r="I225" s="91">
        <v>35000</v>
      </c>
      <c r="J225" s="91">
        <f t="shared" si="47"/>
        <v>35000</v>
      </c>
    </row>
    <row r="226" spans="1:23" ht="15.75" customHeight="1" x14ac:dyDescent="0.2">
      <c r="A226" s="90" t="s">
        <v>646</v>
      </c>
      <c r="B226" s="92" t="s">
        <v>647</v>
      </c>
      <c r="C226" s="90" t="s">
        <v>648</v>
      </c>
      <c r="D226" s="90">
        <v>75</v>
      </c>
      <c r="E226" s="90" t="s">
        <v>674</v>
      </c>
      <c r="F226" s="90" t="s">
        <v>799</v>
      </c>
      <c r="H226" s="91">
        <v>0</v>
      </c>
      <c r="I226" s="91">
        <v>85000</v>
      </c>
      <c r="J226" s="91">
        <f t="shared" si="47"/>
        <v>85000</v>
      </c>
    </row>
    <row r="227" spans="1:23" ht="15.75" customHeight="1" x14ac:dyDescent="0.2">
      <c r="A227" s="90" t="s">
        <v>646</v>
      </c>
      <c r="B227" s="90" t="s">
        <v>658</v>
      </c>
      <c r="C227" s="92" t="s">
        <v>659</v>
      </c>
      <c r="D227" s="90">
        <v>75</v>
      </c>
      <c r="E227" s="90" t="s">
        <v>660</v>
      </c>
      <c r="F227" s="100" t="s">
        <v>728</v>
      </c>
      <c r="G227" s="90" t="s">
        <v>844</v>
      </c>
      <c r="H227" s="91">
        <v>0</v>
      </c>
      <c r="I227" s="91">
        <v>243750</v>
      </c>
      <c r="J227" s="91">
        <f t="shared" si="47"/>
        <v>243750</v>
      </c>
    </row>
    <row r="228" spans="1:23" ht="15.75" customHeight="1" x14ac:dyDescent="0.2">
      <c r="A228" s="90" t="s">
        <v>646</v>
      </c>
      <c r="B228" s="90" t="s">
        <v>646</v>
      </c>
      <c r="C228" s="92" t="s">
        <v>668</v>
      </c>
      <c r="D228" s="90">
        <v>75</v>
      </c>
      <c r="E228" s="90" t="s">
        <v>845</v>
      </c>
      <c r="F228" s="90" t="s">
        <v>846</v>
      </c>
      <c r="H228" s="91">
        <v>400000</v>
      </c>
      <c r="I228" s="91">
        <v>0</v>
      </c>
      <c r="J228" s="91">
        <f t="shared" si="47"/>
        <v>400000</v>
      </c>
    </row>
    <row r="229" spans="1:23" ht="15.75" customHeight="1" x14ac:dyDescent="0.2">
      <c r="A229" s="89"/>
      <c r="B229" s="89"/>
      <c r="C229" s="89"/>
      <c r="D229" s="89"/>
      <c r="E229" s="94" t="s">
        <v>847</v>
      </c>
      <c r="F229" s="89"/>
      <c r="G229" s="89"/>
      <c r="H229" s="95">
        <f t="shared" ref="H229:I229" si="48">SUBTOTAL(9,H220:H228)</f>
        <v>400000</v>
      </c>
      <c r="I229" s="95">
        <f t="shared" si="48"/>
        <v>2523150</v>
      </c>
      <c r="J229" s="95">
        <f t="shared" si="47"/>
        <v>2923150</v>
      </c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</row>
    <row r="230" spans="1:23" ht="15.75" customHeight="1" x14ac:dyDescent="0.2">
      <c r="A230" s="98"/>
      <c r="B230" s="98"/>
      <c r="C230" s="98"/>
      <c r="D230" s="98" t="s">
        <v>848</v>
      </c>
      <c r="E230" s="98" t="s">
        <v>840</v>
      </c>
      <c r="F230" s="98" t="s">
        <v>841</v>
      </c>
      <c r="G230" s="98"/>
      <c r="H230" s="99"/>
      <c r="I230" s="99"/>
      <c r="J230" s="9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</row>
    <row r="231" spans="1:23" ht="15.75" customHeight="1" x14ac:dyDescent="0.2">
      <c r="A231" s="90" t="s">
        <v>646</v>
      </c>
      <c r="B231" s="92" t="s">
        <v>647</v>
      </c>
      <c r="C231" s="92" t="s">
        <v>648</v>
      </c>
      <c r="D231" s="90">
        <v>75</v>
      </c>
      <c r="E231" s="90" t="s">
        <v>415</v>
      </c>
      <c r="F231" s="90" t="s">
        <v>799</v>
      </c>
      <c r="H231" s="91">
        <v>0</v>
      </c>
      <c r="I231" s="91">
        <v>1600000</v>
      </c>
      <c r="J231" s="91">
        <f t="shared" ref="J231:J242" si="49">I231+H231</f>
        <v>1600000</v>
      </c>
    </row>
    <row r="232" spans="1:23" ht="15.75" customHeight="1" x14ac:dyDescent="0.2">
      <c r="A232" s="90" t="s">
        <v>651</v>
      </c>
      <c r="B232" s="90" t="s">
        <v>651</v>
      </c>
      <c r="C232" s="90" t="s">
        <v>648</v>
      </c>
      <c r="D232" s="90">
        <v>75</v>
      </c>
      <c r="E232" s="90" t="s">
        <v>652</v>
      </c>
      <c r="F232" s="90" t="s">
        <v>842</v>
      </c>
      <c r="H232" s="91">
        <v>0</v>
      </c>
      <c r="I232" s="91">
        <v>129400</v>
      </c>
      <c r="J232" s="91">
        <f t="shared" si="49"/>
        <v>129400</v>
      </c>
    </row>
    <row r="233" spans="1:23" ht="15.75" customHeight="1" x14ac:dyDescent="0.2">
      <c r="A233" s="90" t="s">
        <v>646</v>
      </c>
      <c r="B233" s="90" t="s">
        <v>647</v>
      </c>
      <c r="C233" s="92" t="s">
        <v>648</v>
      </c>
      <c r="D233" s="90">
        <v>75</v>
      </c>
      <c r="E233" s="90" t="s">
        <v>408</v>
      </c>
      <c r="F233" s="90" t="s">
        <v>846</v>
      </c>
      <c r="G233" s="90" t="s">
        <v>849</v>
      </c>
      <c r="H233" s="91">
        <v>0</v>
      </c>
      <c r="I233" s="91">
        <v>40000</v>
      </c>
      <c r="J233" s="91">
        <f t="shared" si="49"/>
        <v>40000</v>
      </c>
    </row>
    <row r="234" spans="1:23" ht="15.75" customHeight="1" x14ac:dyDescent="0.2">
      <c r="A234" s="90" t="s">
        <v>646</v>
      </c>
      <c r="B234" s="90" t="s">
        <v>647</v>
      </c>
      <c r="C234" s="92" t="s">
        <v>648</v>
      </c>
      <c r="D234" s="90">
        <v>75</v>
      </c>
      <c r="E234" s="90" t="s">
        <v>408</v>
      </c>
      <c r="F234" s="90" t="s">
        <v>846</v>
      </c>
      <c r="G234" s="90" t="s">
        <v>215</v>
      </c>
      <c r="H234" s="91">
        <v>0</v>
      </c>
      <c r="I234" s="91">
        <v>40000</v>
      </c>
      <c r="J234" s="91">
        <f t="shared" si="49"/>
        <v>40000</v>
      </c>
    </row>
    <row r="235" spans="1:23" ht="15.75" customHeight="1" x14ac:dyDescent="0.2">
      <c r="A235" s="90" t="s">
        <v>646</v>
      </c>
      <c r="B235" s="90" t="s">
        <v>647</v>
      </c>
      <c r="C235" s="92" t="s">
        <v>648</v>
      </c>
      <c r="D235" s="90">
        <v>75</v>
      </c>
      <c r="E235" s="90" t="s">
        <v>408</v>
      </c>
      <c r="F235" s="90" t="s">
        <v>426</v>
      </c>
      <c r="G235" s="90" t="s">
        <v>850</v>
      </c>
      <c r="H235" s="91">
        <v>0</v>
      </c>
      <c r="I235" s="91">
        <v>40000</v>
      </c>
      <c r="J235" s="91">
        <f t="shared" si="49"/>
        <v>40000</v>
      </c>
    </row>
    <row r="236" spans="1:23" ht="15.75" customHeight="1" x14ac:dyDescent="0.2">
      <c r="A236" s="90" t="s">
        <v>646</v>
      </c>
      <c r="B236" s="90" t="s">
        <v>647</v>
      </c>
      <c r="C236" s="92" t="s">
        <v>648</v>
      </c>
      <c r="D236" s="90">
        <v>75</v>
      </c>
      <c r="E236" s="90" t="s">
        <v>408</v>
      </c>
      <c r="F236" s="90" t="s">
        <v>426</v>
      </c>
      <c r="G236" s="90" t="s">
        <v>851</v>
      </c>
      <c r="H236" s="91">
        <v>0</v>
      </c>
      <c r="I236" s="91">
        <v>40000</v>
      </c>
      <c r="J236" s="91">
        <f t="shared" si="49"/>
        <v>40000</v>
      </c>
    </row>
    <row r="237" spans="1:23" ht="15.75" customHeight="1" x14ac:dyDescent="0.2">
      <c r="A237" s="90" t="s">
        <v>646</v>
      </c>
      <c r="B237" s="90" t="s">
        <v>658</v>
      </c>
      <c r="C237" s="92" t="s">
        <v>648</v>
      </c>
      <c r="D237" s="90">
        <v>75</v>
      </c>
      <c r="E237" s="90" t="s">
        <v>408</v>
      </c>
      <c r="F237" s="90" t="s">
        <v>654</v>
      </c>
      <c r="G237" s="90" t="s">
        <v>852</v>
      </c>
      <c r="H237" s="91">
        <v>0</v>
      </c>
      <c r="I237" s="91">
        <v>40000</v>
      </c>
      <c r="J237" s="91">
        <f t="shared" si="49"/>
        <v>40000</v>
      </c>
    </row>
    <row r="238" spans="1:23" ht="15.75" customHeight="1" x14ac:dyDescent="0.2">
      <c r="A238" s="90" t="s">
        <v>646</v>
      </c>
      <c r="B238" s="90" t="s">
        <v>658</v>
      </c>
      <c r="C238" s="92" t="s">
        <v>648</v>
      </c>
      <c r="D238" s="90">
        <v>75</v>
      </c>
      <c r="E238" s="90" t="s">
        <v>408</v>
      </c>
      <c r="F238" s="90" t="s">
        <v>654</v>
      </c>
      <c r="G238" s="90" t="s">
        <v>853</v>
      </c>
      <c r="H238" s="91">
        <v>0</v>
      </c>
      <c r="I238" s="91">
        <v>40000</v>
      </c>
      <c r="J238" s="91">
        <f t="shared" si="49"/>
        <v>40000</v>
      </c>
    </row>
    <row r="239" spans="1:23" ht="15.75" customHeight="1" x14ac:dyDescent="0.2">
      <c r="A239" s="90" t="s">
        <v>646</v>
      </c>
      <c r="B239" s="90" t="s">
        <v>658</v>
      </c>
      <c r="C239" s="92" t="s">
        <v>648</v>
      </c>
      <c r="D239" s="90">
        <v>75</v>
      </c>
      <c r="E239" s="90" t="s">
        <v>408</v>
      </c>
      <c r="F239" s="90" t="s">
        <v>654</v>
      </c>
      <c r="G239" s="90" t="s">
        <v>854</v>
      </c>
      <c r="H239" s="91">
        <v>0</v>
      </c>
      <c r="I239" s="91">
        <v>40000</v>
      </c>
      <c r="J239" s="91">
        <f t="shared" si="49"/>
        <v>40000</v>
      </c>
    </row>
    <row r="240" spans="1:23" ht="15.75" customHeight="1" x14ac:dyDescent="0.2">
      <c r="A240" s="93" t="s">
        <v>401</v>
      </c>
      <c r="C240" s="90" t="s">
        <v>648</v>
      </c>
      <c r="D240" s="90">
        <v>75</v>
      </c>
      <c r="E240" s="90" t="s">
        <v>411</v>
      </c>
      <c r="F240" s="90" t="s">
        <v>210</v>
      </c>
      <c r="H240" s="91">
        <v>35000</v>
      </c>
      <c r="I240" s="91">
        <v>0</v>
      </c>
      <c r="J240" s="91">
        <f t="shared" si="49"/>
        <v>35000</v>
      </c>
    </row>
    <row r="241" spans="1:23" ht="15.75" customHeight="1" x14ac:dyDescent="0.2">
      <c r="A241" s="89"/>
      <c r="B241" s="89"/>
      <c r="C241" s="89"/>
      <c r="D241" s="89"/>
      <c r="E241" s="94" t="s">
        <v>847</v>
      </c>
      <c r="F241" s="89"/>
      <c r="G241" s="89"/>
      <c r="H241" s="95">
        <f t="shared" ref="H241:I241" si="50">SUBTOTAL(9,H231:H240)</f>
        <v>35000</v>
      </c>
      <c r="I241" s="95">
        <f t="shared" si="50"/>
        <v>2009400</v>
      </c>
      <c r="J241" s="95">
        <f t="shared" si="49"/>
        <v>2044400</v>
      </c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</row>
    <row r="242" spans="1:23" ht="15.75" customHeight="1" x14ac:dyDescent="0.2">
      <c r="A242" s="89"/>
      <c r="B242" s="89"/>
      <c r="C242" s="89"/>
      <c r="D242" s="89"/>
      <c r="E242" s="94" t="s">
        <v>855</v>
      </c>
      <c r="F242" s="89"/>
      <c r="G242" s="89"/>
      <c r="H242" s="95">
        <f t="shared" ref="H242:I242" si="51">SUBTOTAL(9,H231:H241,H220:H228)</f>
        <v>435000</v>
      </c>
      <c r="I242" s="95">
        <f t="shared" si="51"/>
        <v>4532550</v>
      </c>
      <c r="J242" s="95">
        <f t="shared" si="49"/>
        <v>4967550</v>
      </c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</row>
    <row r="243" spans="1:23" ht="15.75" customHeight="1" x14ac:dyDescent="0.2">
      <c r="A243" s="87"/>
      <c r="B243" s="87"/>
      <c r="C243" s="87"/>
      <c r="D243" s="87">
        <v>76</v>
      </c>
      <c r="E243" s="87" t="s">
        <v>856</v>
      </c>
      <c r="F243" s="87" t="s">
        <v>857</v>
      </c>
      <c r="G243" s="87"/>
      <c r="H243" s="88"/>
      <c r="I243" s="88"/>
      <c r="J243" s="88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</row>
    <row r="244" spans="1:23" ht="15.75" customHeight="1" x14ac:dyDescent="0.2">
      <c r="A244" s="90" t="s">
        <v>646</v>
      </c>
      <c r="B244" s="90" t="s">
        <v>658</v>
      </c>
      <c r="C244" s="92" t="s">
        <v>659</v>
      </c>
      <c r="D244" s="90">
        <v>76</v>
      </c>
      <c r="E244" s="90" t="s">
        <v>660</v>
      </c>
      <c r="F244" s="90" t="s">
        <v>426</v>
      </c>
      <c r="G244" s="90" t="s">
        <v>858</v>
      </c>
      <c r="H244" s="91">
        <v>0</v>
      </c>
      <c r="I244" s="91">
        <v>200000</v>
      </c>
      <c r="J244" s="91">
        <f t="shared" ref="J244:J247" si="52">I244+H244</f>
        <v>200000</v>
      </c>
    </row>
    <row r="245" spans="1:23" ht="15.75" customHeight="1" x14ac:dyDescent="0.2">
      <c r="A245" s="90" t="s">
        <v>646</v>
      </c>
      <c r="B245" s="92" t="s">
        <v>658</v>
      </c>
      <c r="C245" s="92" t="s">
        <v>659</v>
      </c>
      <c r="D245" s="92">
        <v>76</v>
      </c>
      <c r="E245" s="92" t="s">
        <v>859</v>
      </c>
      <c r="F245" s="100" t="s">
        <v>728</v>
      </c>
      <c r="G245" s="90" t="s">
        <v>860</v>
      </c>
      <c r="H245" s="91">
        <v>0</v>
      </c>
      <c r="I245" s="91">
        <v>50000</v>
      </c>
      <c r="J245" s="91">
        <f t="shared" si="52"/>
        <v>50000</v>
      </c>
    </row>
    <row r="246" spans="1:23" ht="15.75" customHeight="1" x14ac:dyDescent="0.2">
      <c r="A246" s="90" t="s">
        <v>646</v>
      </c>
      <c r="B246" s="90" t="s">
        <v>658</v>
      </c>
      <c r="C246" s="92" t="s">
        <v>659</v>
      </c>
      <c r="D246" s="90">
        <v>76</v>
      </c>
      <c r="E246" s="90" t="s">
        <v>660</v>
      </c>
      <c r="F246" s="100" t="s">
        <v>728</v>
      </c>
      <c r="G246" s="90" t="s">
        <v>860</v>
      </c>
      <c r="H246" s="91">
        <v>0</v>
      </c>
      <c r="I246" s="91">
        <v>162500</v>
      </c>
      <c r="J246" s="91">
        <f t="shared" si="52"/>
        <v>162500</v>
      </c>
    </row>
    <row r="247" spans="1:23" ht="15.75" customHeight="1" x14ac:dyDescent="0.2">
      <c r="A247" s="89"/>
      <c r="B247" s="89"/>
      <c r="C247" s="89"/>
      <c r="D247" s="89"/>
      <c r="E247" s="94" t="s">
        <v>861</v>
      </c>
      <c r="F247" s="89"/>
      <c r="G247" s="89"/>
      <c r="H247" s="95">
        <f>SUBTOTAL(9,H244)</f>
        <v>0</v>
      </c>
      <c r="I247" s="95">
        <f>SUBTOTAL(9,I244:I246)</f>
        <v>412500</v>
      </c>
      <c r="J247" s="95">
        <f t="shared" si="52"/>
        <v>412500</v>
      </c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</row>
    <row r="248" spans="1:23" ht="15.75" customHeight="1" x14ac:dyDescent="0.2">
      <c r="A248" s="87"/>
      <c r="B248" s="87"/>
      <c r="C248" s="87"/>
      <c r="D248" s="87">
        <v>77</v>
      </c>
      <c r="E248" s="87" t="s">
        <v>161</v>
      </c>
      <c r="F248" s="87" t="s">
        <v>818</v>
      </c>
      <c r="G248" s="87"/>
      <c r="H248" s="88"/>
      <c r="I248" s="88"/>
      <c r="J248" s="88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</row>
    <row r="249" spans="1:23" ht="15.75" customHeight="1" x14ac:dyDescent="0.2">
      <c r="A249" s="90" t="s">
        <v>646</v>
      </c>
      <c r="B249" s="92" t="s">
        <v>647</v>
      </c>
      <c r="C249" s="92" t="s">
        <v>648</v>
      </c>
      <c r="D249" s="90">
        <v>77</v>
      </c>
      <c r="E249" s="90" t="s">
        <v>415</v>
      </c>
      <c r="F249" s="90" t="s">
        <v>703</v>
      </c>
      <c r="H249" s="91">
        <v>0</v>
      </c>
      <c r="I249" s="91">
        <v>1600000</v>
      </c>
      <c r="J249" s="91">
        <f t="shared" ref="J249:J255" si="53">I249+H249</f>
        <v>1600000</v>
      </c>
    </row>
    <row r="250" spans="1:23" ht="15.75" customHeight="1" x14ac:dyDescent="0.2">
      <c r="A250" s="90" t="s">
        <v>646</v>
      </c>
      <c r="B250" s="92" t="s">
        <v>647</v>
      </c>
      <c r="C250" s="90" t="s">
        <v>648</v>
      </c>
      <c r="D250" s="90">
        <v>77</v>
      </c>
      <c r="E250" s="90" t="s">
        <v>649</v>
      </c>
      <c r="F250" s="90" t="s">
        <v>703</v>
      </c>
      <c r="G250" s="90" t="s">
        <v>164</v>
      </c>
      <c r="H250" s="91">
        <v>0</v>
      </c>
      <c r="I250" s="91">
        <v>175000</v>
      </c>
      <c r="J250" s="91">
        <f t="shared" si="53"/>
        <v>175000</v>
      </c>
    </row>
    <row r="251" spans="1:23" ht="15.75" customHeight="1" x14ac:dyDescent="0.2">
      <c r="A251" s="90" t="s">
        <v>651</v>
      </c>
      <c r="B251" s="90" t="s">
        <v>651</v>
      </c>
      <c r="C251" s="90" t="s">
        <v>648</v>
      </c>
      <c r="D251" s="90">
        <v>77</v>
      </c>
      <c r="E251" s="90" t="s">
        <v>652</v>
      </c>
      <c r="F251" s="90" t="s">
        <v>703</v>
      </c>
      <c r="H251" s="91">
        <v>0</v>
      </c>
      <c r="I251" s="91">
        <v>129400</v>
      </c>
      <c r="J251" s="91">
        <f t="shared" si="53"/>
        <v>129400</v>
      </c>
    </row>
    <row r="252" spans="1:23" ht="15.75" customHeight="1" x14ac:dyDescent="0.2">
      <c r="A252" s="90" t="s">
        <v>646</v>
      </c>
      <c r="B252" s="90" t="s">
        <v>647</v>
      </c>
      <c r="C252" s="92" t="s">
        <v>648</v>
      </c>
      <c r="D252" s="90">
        <v>77</v>
      </c>
      <c r="E252" s="90" t="s">
        <v>408</v>
      </c>
      <c r="F252" s="90" t="s">
        <v>703</v>
      </c>
      <c r="G252" s="90" t="s">
        <v>862</v>
      </c>
      <c r="H252" s="91">
        <v>0</v>
      </c>
      <c r="I252" s="91">
        <v>40000</v>
      </c>
      <c r="J252" s="91">
        <f t="shared" si="53"/>
        <v>40000</v>
      </c>
    </row>
    <row r="253" spans="1:23" ht="15.75" customHeight="1" x14ac:dyDescent="0.2">
      <c r="A253" s="90" t="s">
        <v>653</v>
      </c>
      <c r="B253" s="90" t="s">
        <v>653</v>
      </c>
      <c r="C253" s="92" t="s">
        <v>648</v>
      </c>
      <c r="D253" s="90">
        <v>77</v>
      </c>
      <c r="E253" s="90" t="s">
        <v>408</v>
      </c>
      <c r="F253" s="90" t="s">
        <v>863</v>
      </c>
      <c r="G253" s="90" t="s">
        <v>157</v>
      </c>
      <c r="H253" s="91">
        <v>40000</v>
      </c>
      <c r="I253" s="91">
        <v>0</v>
      </c>
      <c r="J253" s="91">
        <f t="shared" si="53"/>
        <v>40000</v>
      </c>
    </row>
    <row r="254" spans="1:23" ht="15.75" customHeight="1" x14ac:dyDescent="0.2">
      <c r="A254" s="90" t="s">
        <v>646</v>
      </c>
      <c r="B254" s="90" t="s">
        <v>647</v>
      </c>
      <c r="C254" s="90" t="s">
        <v>648</v>
      </c>
      <c r="D254" s="90">
        <v>77</v>
      </c>
      <c r="E254" s="90" t="s">
        <v>411</v>
      </c>
      <c r="F254" s="90" t="s">
        <v>703</v>
      </c>
      <c r="H254" s="91">
        <v>0</v>
      </c>
      <c r="I254" s="91">
        <v>35000</v>
      </c>
      <c r="J254" s="91">
        <f t="shared" si="53"/>
        <v>35000</v>
      </c>
    </row>
    <row r="255" spans="1:23" ht="15.75" customHeight="1" x14ac:dyDescent="0.2">
      <c r="A255" s="89"/>
      <c r="B255" s="89"/>
      <c r="C255" s="89"/>
      <c r="D255" s="89"/>
      <c r="E255" s="94" t="s">
        <v>864</v>
      </c>
      <c r="F255" s="89"/>
      <c r="G255" s="89"/>
      <c r="H255" s="95">
        <f t="shared" ref="H255:I255" si="54">SUBTOTAL(9,H249:H254)</f>
        <v>40000</v>
      </c>
      <c r="I255" s="95">
        <f t="shared" si="54"/>
        <v>1979400</v>
      </c>
      <c r="J255" s="95">
        <f t="shared" si="53"/>
        <v>2019400</v>
      </c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</row>
    <row r="256" spans="1:23" ht="15.75" customHeight="1" x14ac:dyDescent="0.2">
      <c r="A256" s="87"/>
      <c r="B256" s="87"/>
      <c r="C256" s="87"/>
      <c r="D256" s="87">
        <v>79</v>
      </c>
      <c r="E256" s="87" t="s">
        <v>865</v>
      </c>
      <c r="F256" s="87" t="s">
        <v>866</v>
      </c>
      <c r="G256" s="87"/>
      <c r="H256" s="88"/>
      <c r="I256" s="88"/>
      <c r="J256" s="88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</row>
    <row r="257" spans="1:23" ht="15.75" customHeight="1" x14ac:dyDescent="0.2">
      <c r="A257" s="90" t="s">
        <v>646</v>
      </c>
      <c r="B257" s="92" t="s">
        <v>647</v>
      </c>
      <c r="C257" s="92" t="s">
        <v>648</v>
      </c>
      <c r="D257" s="90">
        <v>79</v>
      </c>
      <c r="E257" s="90" t="s">
        <v>415</v>
      </c>
      <c r="F257" s="90" t="s">
        <v>703</v>
      </c>
      <c r="H257" s="91">
        <v>0</v>
      </c>
      <c r="I257" s="91">
        <v>1600000</v>
      </c>
      <c r="J257" s="91">
        <f t="shared" ref="J257:J267" si="55">I257+H257</f>
        <v>1600000</v>
      </c>
    </row>
    <row r="258" spans="1:23" ht="15.75" customHeight="1" x14ac:dyDescent="0.2">
      <c r="A258" s="90" t="s">
        <v>646</v>
      </c>
      <c r="B258" s="92" t="s">
        <v>646</v>
      </c>
      <c r="C258" s="90" t="s">
        <v>648</v>
      </c>
      <c r="D258" s="90">
        <v>79</v>
      </c>
      <c r="E258" s="90" t="s">
        <v>649</v>
      </c>
      <c r="F258" s="90" t="s">
        <v>867</v>
      </c>
      <c r="H258" s="91">
        <v>0</v>
      </c>
      <c r="I258" s="91">
        <v>350000</v>
      </c>
      <c r="J258" s="91">
        <f t="shared" si="55"/>
        <v>350000</v>
      </c>
    </row>
    <row r="259" spans="1:23" ht="15.75" customHeight="1" x14ac:dyDescent="0.2">
      <c r="A259" s="90" t="s">
        <v>646</v>
      </c>
      <c r="B259" s="92" t="s">
        <v>647</v>
      </c>
      <c r="C259" s="90" t="s">
        <v>648</v>
      </c>
      <c r="D259" s="90">
        <v>79</v>
      </c>
      <c r="E259" s="90" t="s">
        <v>649</v>
      </c>
      <c r="F259" s="90" t="s">
        <v>703</v>
      </c>
      <c r="G259" s="90" t="s">
        <v>164</v>
      </c>
      <c r="H259" s="91">
        <v>0</v>
      </c>
      <c r="I259" s="91">
        <v>175000</v>
      </c>
      <c r="J259" s="91">
        <f t="shared" si="55"/>
        <v>175000</v>
      </c>
    </row>
    <row r="260" spans="1:23" ht="15.75" customHeight="1" x14ac:dyDescent="0.2">
      <c r="A260" s="90" t="s">
        <v>651</v>
      </c>
      <c r="B260" s="90" t="s">
        <v>651</v>
      </c>
      <c r="C260" s="90" t="s">
        <v>648</v>
      </c>
      <c r="D260" s="90">
        <v>79</v>
      </c>
      <c r="E260" s="90" t="s">
        <v>652</v>
      </c>
      <c r="F260" s="90" t="s">
        <v>426</v>
      </c>
      <c r="H260" s="91">
        <v>0</v>
      </c>
      <c r="I260" s="91">
        <v>129400</v>
      </c>
      <c r="J260" s="91">
        <f t="shared" si="55"/>
        <v>129400</v>
      </c>
    </row>
    <row r="261" spans="1:23" ht="15.75" customHeight="1" x14ac:dyDescent="0.2">
      <c r="A261" s="92" t="s">
        <v>653</v>
      </c>
      <c r="B261" s="90" t="s">
        <v>653</v>
      </c>
      <c r="C261" s="92" t="s">
        <v>648</v>
      </c>
      <c r="D261" s="92">
        <v>79</v>
      </c>
      <c r="E261" s="92" t="s">
        <v>408</v>
      </c>
      <c r="F261" s="92" t="s">
        <v>868</v>
      </c>
      <c r="G261" s="92" t="s">
        <v>869</v>
      </c>
      <c r="H261" s="91">
        <v>40000</v>
      </c>
      <c r="I261" s="91">
        <v>0</v>
      </c>
      <c r="J261" s="91">
        <f t="shared" si="55"/>
        <v>40000</v>
      </c>
    </row>
    <row r="262" spans="1:23" ht="15.75" customHeight="1" x14ac:dyDescent="0.2">
      <c r="A262" s="90" t="s">
        <v>653</v>
      </c>
      <c r="B262" s="90" t="s">
        <v>653</v>
      </c>
      <c r="C262" s="92" t="s">
        <v>648</v>
      </c>
      <c r="D262" s="90">
        <v>79</v>
      </c>
      <c r="E262" s="90" t="s">
        <v>408</v>
      </c>
      <c r="F262" s="90" t="s">
        <v>868</v>
      </c>
      <c r="G262" s="90" t="s">
        <v>870</v>
      </c>
      <c r="H262" s="91">
        <v>40000</v>
      </c>
      <c r="I262" s="91">
        <v>0</v>
      </c>
      <c r="J262" s="91">
        <f t="shared" si="55"/>
        <v>40000</v>
      </c>
    </row>
    <row r="263" spans="1:23" ht="15.75" customHeight="1" x14ac:dyDescent="0.2">
      <c r="A263" s="90" t="s">
        <v>646</v>
      </c>
      <c r="B263" s="90" t="s">
        <v>658</v>
      </c>
      <c r="C263" s="92" t="s">
        <v>648</v>
      </c>
      <c r="D263" s="90">
        <v>79</v>
      </c>
      <c r="E263" s="90" t="s">
        <v>408</v>
      </c>
      <c r="F263" s="90" t="s">
        <v>871</v>
      </c>
      <c r="G263" s="90" t="s">
        <v>872</v>
      </c>
      <c r="H263" s="91">
        <v>0</v>
      </c>
      <c r="I263" s="91">
        <v>40000</v>
      </c>
      <c r="J263" s="91">
        <f t="shared" si="55"/>
        <v>40000</v>
      </c>
    </row>
    <row r="264" spans="1:23" ht="15.75" customHeight="1" x14ac:dyDescent="0.2">
      <c r="A264" s="90" t="s">
        <v>646</v>
      </c>
      <c r="B264" s="90" t="s">
        <v>658</v>
      </c>
      <c r="C264" s="92" t="s">
        <v>648</v>
      </c>
      <c r="D264" s="90">
        <v>79</v>
      </c>
      <c r="E264" s="90" t="s">
        <v>408</v>
      </c>
      <c r="F264" s="90" t="s">
        <v>871</v>
      </c>
      <c r="G264" s="90" t="s">
        <v>873</v>
      </c>
      <c r="H264" s="91">
        <v>0</v>
      </c>
      <c r="I264" s="91">
        <v>40000</v>
      </c>
      <c r="J264" s="91">
        <f t="shared" si="55"/>
        <v>40000</v>
      </c>
    </row>
    <row r="265" spans="1:23" ht="15.75" customHeight="1" x14ac:dyDescent="0.2">
      <c r="A265" s="90" t="s">
        <v>646</v>
      </c>
      <c r="B265" s="90" t="s">
        <v>658</v>
      </c>
      <c r="C265" s="92" t="s">
        <v>648</v>
      </c>
      <c r="D265" s="90">
        <v>79</v>
      </c>
      <c r="E265" s="90" t="s">
        <v>408</v>
      </c>
      <c r="F265" s="90" t="s">
        <v>871</v>
      </c>
      <c r="G265" s="90" t="s">
        <v>874</v>
      </c>
      <c r="H265" s="91">
        <v>0</v>
      </c>
      <c r="I265" s="91">
        <v>40000</v>
      </c>
      <c r="J265" s="91">
        <f t="shared" si="55"/>
        <v>40000</v>
      </c>
    </row>
    <row r="266" spans="1:23" ht="15.75" customHeight="1" x14ac:dyDescent="0.2">
      <c r="A266" s="92" t="s">
        <v>646</v>
      </c>
      <c r="B266" s="90" t="s">
        <v>647</v>
      </c>
      <c r="C266" s="90" t="s">
        <v>648</v>
      </c>
      <c r="D266" s="92">
        <v>79</v>
      </c>
      <c r="E266" s="92" t="s">
        <v>411</v>
      </c>
      <c r="F266" s="92" t="s">
        <v>703</v>
      </c>
      <c r="G266" s="92"/>
      <c r="H266" s="91">
        <v>0</v>
      </c>
      <c r="I266" s="91">
        <v>35000</v>
      </c>
      <c r="J266" s="91">
        <f t="shared" si="55"/>
        <v>35000</v>
      </c>
    </row>
    <row r="267" spans="1:23" ht="15.75" customHeight="1" x14ac:dyDescent="0.2">
      <c r="A267" s="90" t="s">
        <v>646</v>
      </c>
      <c r="B267" s="90" t="s">
        <v>658</v>
      </c>
      <c r="C267" s="92" t="s">
        <v>659</v>
      </c>
      <c r="D267" s="90">
        <v>79</v>
      </c>
      <c r="E267" s="90" t="s">
        <v>660</v>
      </c>
      <c r="F267" s="92" t="s">
        <v>703</v>
      </c>
      <c r="G267" s="90" t="s">
        <v>875</v>
      </c>
      <c r="H267" s="91">
        <v>0</v>
      </c>
      <c r="I267" s="91">
        <v>412500</v>
      </c>
      <c r="J267" s="91">
        <f t="shared" si="55"/>
        <v>412500</v>
      </c>
    </row>
    <row r="268" spans="1:23" ht="15.75" customHeight="1" x14ac:dyDescent="0.2">
      <c r="A268" s="89"/>
      <c r="B268" s="89"/>
      <c r="C268" s="89"/>
      <c r="D268" s="89"/>
      <c r="E268" s="94" t="s">
        <v>876</v>
      </c>
      <c r="F268" s="89"/>
      <c r="G268" s="89"/>
      <c r="H268" s="95">
        <f t="shared" ref="H268:I268" si="56">SUBTOTAL(9,H257:H267)</f>
        <v>80000</v>
      </c>
      <c r="I268" s="95">
        <f t="shared" si="56"/>
        <v>2821900</v>
      </c>
      <c r="J268" s="95">
        <f>I268+H268</f>
        <v>2901900</v>
      </c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</row>
    <row r="269" spans="1:23" ht="15.75" customHeight="1" x14ac:dyDescent="0.2">
      <c r="A269" s="87"/>
      <c r="B269" s="87"/>
      <c r="C269" s="87"/>
      <c r="D269" s="87">
        <v>81</v>
      </c>
      <c r="E269" s="87" t="s">
        <v>865</v>
      </c>
      <c r="F269" s="87" t="s">
        <v>866</v>
      </c>
      <c r="G269" s="87"/>
      <c r="H269" s="88"/>
      <c r="I269" s="88"/>
      <c r="J269" s="88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</row>
    <row r="270" spans="1:23" ht="15.75" customHeight="1" x14ac:dyDescent="0.2">
      <c r="A270" s="90" t="s">
        <v>646</v>
      </c>
      <c r="B270" s="92" t="s">
        <v>647</v>
      </c>
      <c r="C270" s="92" t="s">
        <v>648</v>
      </c>
      <c r="D270" s="90">
        <v>81</v>
      </c>
      <c r="E270" s="90" t="s">
        <v>415</v>
      </c>
      <c r="F270" s="90" t="s">
        <v>799</v>
      </c>
      <c r="H270" s="91">
        <v>0</v>
      </c>
      <c r="I270" s="91">
        <v>1600000</v>
      </c>
      <c r="J270" s="91">
        <f t="shared" ref="J270:J279" si="57">I270+H270</f>
        <v>1600000</v>
      </c>
    </row>
    <row r="271" spans="1:23" ht="15.75" customHeight="1" x14ac:dyDescent="0.2">
      <c r="A271" s="90" t="s">
        <v>651</v>
      </c>
      <c r="B271" s="90" t="s">
        <v>651</v>
      </c>
      <c r="C271" s="90" t="s">
        <v>648</v>
      </c>
      <c r="D271" s="90">
        <v>81</v>
      </c>
      <c r="E271" s="90" t="s">
        <v>652</v>
      </c>
      <c r="F271" s="90" t="s">
        <v>799</v>
      </c>
      <c r="H271" s="91">
        <v>0</v>
      </c>
      <c r="I271" s="91">
        <v>129400</v>
      </c>
      <c r="J271" s="91">
        <f t="shared" si="57"/>
        <v>129400</v>
      </c>
    </row>
    <row r="272" spans="1:23" ht="15.75" customHeight="1" x14ac:dyDescent="0.2">
      <c r="A272" s="90" t="s">
        <v>646</v>
      </c>
      <c r="B272" s="90" t="s">
        <v>647</v>
      </c>
      <c r="C272" s="92" t="s">
        <v>648</v>
      </c>
      <c r="D272" s="90">
        <v>81</v>
      </c>
      <c r="E272" s="90" t="s">
        <v>408</v>
      </c>
      <c r="F272" s="90" t="s">
        <v>799</v>
      </c>
      <c r="G272" s="90" t="s">
        <v>877</v>
      </c>
      <c r="H272" s="91">
        <v>0</v>
      </c>
      <c r="I272" s="91">
        <v>40000</v>
      </c>
      <c r="J272" s="91">
        <f t="shared" si="57"/>
        <v>40000</v>
      </c>
    </row>
    <row r="273" spans="1:23" ht="15.75" customHeight="1" x14ac:dyDescent="0.2">
      <c r="A273" s="90" t="s">
        <v>646</v>
      </c>
      <c r="B273" s="90" t="s">
        <v>647</v>
      </c>
      <c r="C273" s="92" t="s">
        <v>648</v>
      </c>
      <c r="D273" s="90">
        <v>81</v>
      </c>
      <c r="E273" s="92" t="s">
        <v>408</v>
      </c>
      <c r="F273" s="90" t="s">
        <v>799</v>
      </c>
      <c r="G273" s="92" t="s">
        <v>878</v>
      </c>
      <c r="H273" s="91">
        <v>0</v>
      </c>
      <c r="I273" s="91">
        <v>40000</v>
      </c>
      <c r="J273" s="91">
        <f t="shared" si="57"/>
        <v>40000</v>
      </c>
    </row>
    <row r="274" spans="1:23" ht="15.75" customHeight="1" x14ac:dyDescent="0.2">
      <c r="A274" s="90" t="s">
        <v>646</v>
      </c>
      <c r="B274" s="90" t="s">
        <v>646</v>
      </c>
      <c r="C274" s="92" t="s">
        <v>648</v>
      </c>
      <c r="D274" s="90">
        <v>81</v>
      </c>
      <c r="E274" s="92" t="s">
        <v>408</v>
      </c>
      <c r="F274" s="92" t="s">
        <v>868</v>
      </c>
      <c r="G274" s="92" t="s">
        <v>879</v>
      </c>
      <c r="H274" s="91">
        <v>0</v>
      </c>
      <c r="I274" s="91">
        <v>40000</v>
      </c>
      <c r="J274" s="91">
        <f t="shared" si="57"/>
        <v>40000</v>
      </c>
    </row>
    <row r="275" spans="1:23" ht="15.75" customHeight="1" x14ac:dyDescent="0.2">
      <c r="A275" s="90" t="s">
        <v>646</v>
      </c>
      <c r="B275" s="90" t="s">
        <v>646</v>
      </c>
      <c r="C275" s="92" t="s">
        <v>648</v>
      </c>
      <c r="D275" s="90">
        <v>81</v>
      </c>
      <c r="E275" s="92" t="s">
        <v>408</v>
      </c>
      <c r="F275" s="92" t="s">
        <v>868</v>
      </c>
      <c r="G275" s="92" t="s">
        <v>880</v>
      </c>
      <c r="H275" s="91">
        <v>0</v>
      </c>
      <c r="I275" s="91">
        <v>40000</v>
      </c>
      <c r="J275" s="91">
        <f t="shared" si="57"/>
        <v>40000</v>
      </c>
    </row>
    <row r="276" spans="1:23" ht="15.75" customHeight="1" x14ac:dyDescent="0.2">
      <c r="A276" s="90" t="s">
        <v>653</v>
      </c>
      <c r="B276" s="90" t="s">
        <v>653</v>
      </c>
      <c r="C276" s="92" t="s">
        <v>648</v>
      </c>
      <c r="D276" s="90">
        <v>81</v>
      </c>
      <c r="E276" s="92" t="s">
        <v>408</v>
      </c>
      <c r="F276" s="92" t="s">
        <v>868</v>
      </c>
      <c r="G276" s="92" t="s">
        <v>881</v>
      </c>
      <c r="H276" s="91">
        <v>40000</v>
      </c>
      <c r="I276" s="91">
        <v>0</v>
      </c>
      <c r="J276" s="91">
        <f t="shared" si="57"/>
        <v>40000</v>
      </c>
    </row>
    <row r="277" spans="1:23" ht="15.75" customHeight="1" x14ac:dyDescent="0.2">
      <c r="A277" s="90" t="s">
        <v>653</v>
      </c>
      <c r="B277" s="90" t="s">
        <v>653</v>
      </c>
      <c r="C277" s="92" t="s">
        <v>648</v>
      </c>
      <c r="D277" s="90">
        <v>81</v>
      </c>
      <c r="E277" s="90" t="s">
        <v>408</v>
      </c>
      <c r="F277" s="92" t="s">
        <v>868</v>
      </c>
      <c r="G277" s="90" t="s">
        <v>882</v>
      </c>
      <c r="H277" s="91">
        <v>40000</v>
      </c>
      <c r="I277" s="91">
        <v>0</v>
      </c>
      <c r="J277" s="91">
        <f t="shared" si="57"/>
        <v>40000</v>
      </c>
    </row>
    <row r="278" spans="1:23" ht="15.75" customHeight="1" x14ac:dyDescent="0.2">
      <c r="A278" s="90" t="s">
        <v>646</v>
      </c>
      <c r="B278" s="90" t="s">
        <v>647</v>
      </c>
      <c r="C278" s="90" t="s">
        <v>648</v>
      </c>
      <c r="D278" s="90">
        <v>81</v>
      </c>
      <c r="E278" s="90" t="s">
        <v>411</v>
      </c>
      <c r="F278" s="90" t="s">
        <v>799</v>
      </c>
      <c r="H278" s="91">
        <v>0</v>
      </c>
      <c r="I278" s="91">
        <v>35000</v>
      </c>
      <c r="J278" s="91">
        <f t="shared" si="57"/>
        <v>35000</v>
      </c>
    </row>
    <row r="279" spans="1:23" ht="15.75" customHeight="1" x14ac:dyDescent="0.2">
      <c r="A279" s="89"/>
      <c r="B279" s="89"/>
      <c r="C279" s="89"/>
      <c r="D279" s="89"/>
      <c r="E279" s="94" t="s">
        <v>876</v>
      </c>
      <c r="F279" s="89"/>
      <c r="G279" s="89"/>
      <c r="H279" s="95">
        <f t="shared" ref="H279:I279" si="58">SUBTOTAL(9,H270:H278)</f>
        <v>80000</v>
      </c>
      <c r="I279" s="95">
        <f t="shared" si="58"/>
        <v>1924400</v>
      </c>
      <c r="J279" s="95">
        <f t="shared" si="57"/>
        <v>2004400</v>
      </c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</row>
    <row r="280" spans="1:23" ht="15.75" customHeight="1" x14ac:dyDescent="0.2">
      <c r="A280" s="87"/>
      <c r="B280" s="87"/>
      <c r="C280" s="87"/>
      <c r="D280" s="87">
        <v>83</v>
      </c>
      <c r="E280" s="87" t="s">
        <v>883</v>
      </c>
      <c r="F280" s="87" t="s">
        <v>884</v>
      </c>
      <c r="G280" s="87"/>
      <c r="H280" s="88"/>
      <c r="I280" s="88"/>
      <c r="J280" s="88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</row>
    <row r="281" spans="1:23" ht="15.75" customHeight="1" x14ac:dyDescent="0.2">
      <c r="A281" s="90" t="s">
        <v>653</v>
      </c>
      <c r="B281" s="90" t="s">
        <v>653</v>
      </c>
      <c r="C281" s="92" t="s">
        <v>648</v>
      </c>
      <c r="D281" s="90">
        <v>83</v>
      </c>
      <c r="E281" s="90" t="s">
        <v>408</v>
      </c>
      <c r="F281" s="90" t="s">
        <v>885</v>
      </c>
      <c r="G281" s="90" t="s">
        <v>886</v>
      </c>
      <c r="H281" s="91">
        <v>40000</v>
      </c>
      <c r="I281" s="91">
        <v>0</v>
      </c>
      <c r="J281" s="91">
        <f t="shared" ref="J281:J282" si="59">I281+H281</f>
        <v>40000</v>
      </c>
    </row>
    <row r="282" spans="1:23" ht="15.75" customHeight="1" x14ac:dyDescent="0.2">
      <c r="A282" s="89"/>
      <c r="B282" s="89"/>
      <c r="C282" s="89"/>
      <c r="D282" s="89"/>
      <c r="E282" s="94" t="s">
        <v>887</v>
      </c>
      <c r="F282" s="89"/>
      <c r="G282" s="89"/>
      <c r="H282" s="95">
        <f t="shared" ref="H282:I282" si="60">SUBTOTAL(9,H281)</f>
        <v>40000</v>
      </c>
      <c r="I282" s="95">
        <f t="shared" si="60"/>
        <v>0</v>
      </c>
      <c r="J282" s="95">
        <f t="shared" si="59"/>
        <v>40000</v>
      </c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</row>
    <row r="283" spans="1:23" ht="15.75" customHeight="1" x14ac:dyDescent="0.2">
      <c r="A283" s="87"/>
      <c r="B283" s="87"/>
      <c r="C283" s="87"/>
      <c r="D283" s="87">
        <v>88</v>
      </c>
      <c r="E283" s="87" t="s">
        <v>888</v>
      </c>
      <c r="F283" s="87" t="s">
        <v>818</v>
      </c>
      <c r="G283" s="87"/>
      <c r="H283" s="88"/>
      <c r="I283" s="88"/>
      <c r="J283" s="88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</row>
    <row r="284" spans="1:23" ht="15.75" customHeight="1" x14ac:dyDescent="0.2">
      <c r="A284" s="90" t="s">
        <v>646</v>
      </c>
      <c r="B284" s="92"/>
      <c r="C284" s="92" t="s">
        <v>648</v>
      </c>
      <c r="D284" s="90">
        <v>88</v>
      </c>
      <c r="E284" s="90" t="s">
        <v>415</v>
      </c>
      <c r="F284" s="100" t="s">
        <v>708</v>
      </c>
      <c r="H284" s="91">
        <v>0</v>
      </c>
      <c r="I284" s="91">
        <v>1000000</v>
      </c>
      <c r="J284" s="91">
        <f t="shared" ref="J284:J290" si="61">I284+H284</f>
        <v>1000000</v>
      </c>
    </row>
    <row r="285" spans="1:23" ht="15.75" customHeight="1" x14ac:dyDescent="0.2">
      <c r="A285" s="90" t="s">
        <v>651</v>
      </c>
      <c r="B285" s="90" t="s">
        <v>651</v>
      </c>
      <c r="C285" s="90" t="s">
        <v>648</v>
      </c>
      <c r="D285" s="90">
        <v>88</v>
      </c>
      <c r="E285" s="90" t="s">
        <v>652</v>
      </c>
      <c r="F285" s="101" t="s">
        <v>800</v>
      </c>
      <c r="H285" s="91">
        <v>0</v>
      </c>
      <c r="I285" s="91">
        <v>129400</v>
      </c>
      <c r="J285" s="91">
        <f t="shared" si="61"/>
        <v>129400</v>
      </c>
    </row>
    <row r="286" spans="1:23" ht="15.75" customHeight="1" x14ac:dyDescent="0.2">
      <c r="A286" s="90" t="s">
        <v>646</v>
      </c>
      <c r="C286" s="92" t="s">
        <v>648</v>
      </c>
      <c r="D286" s="90">
        <v>88</v>
      </c>
      <c r="E286" s="90" t="s">
        <v>408</v>
      </c>
      <c r="F286" s="100" t="s">
        <v>708</v>
      </c>
      <c r="G286" s="90" t="s">
        <v>889</v>
      </c>
      <c r="H286" s="91">
        <v>0</v>
      </c>
      <c r="I286" s="91">
        <v>40000</v>
      </c>
      <c r="J286" s="91">
        <f t="shared" si="61"/>
        <v>40000</v>
      </c>
    </row>
    <row r="287" spans="1:23" ht="15.75" customHeight="1" x14ac:dyDescent="0.2">
      <c r="A287" s="90" t="s">
        <v>646</v>
      </c>
      <c r="C287" s="92" t="s">
        <v>648</v>
      </c>
      <c r="D287" s="90">
        <v>88</v>
      </c>
      <c r="E287" s="90" t="s">
        <v>408</v>
      </c>
      <c r="F287" s="100" t="s">
        <v>708</v>
      </c>
      <c r="G287" s="90" t="s">
        <v>890</v>
      </c>
      <c r="H287" s="91">
        <v>0</v>
      </c>
      <c r="I287" s="91">
        <v>40000</v>
      </c>
      <c r="J287" s="91">
        <f t="shared" si="61"/>
        <v>40000</v>
      </c>
    </row>
    <row r="288" spans="1:23" ht="15.75" customHeight="1" x14ac:dyDescent="0.2">
      <c r="A288" s="90" t="s">
        <v>646</v>
      </c>
      <c r="C288" s="90" t="s">
        <v>648</v>
      </c>
      <c r="D288" s="90">
        <v>88</v>
      </c>
      <c r="E288" s="90" t="s">
        <v>411</v>
      </c>
      <c r="F288" s="100" t="s">
        <v>708</v>
      </c>
      <c r="H288" s="91">
        <v>0</v>
      </c>
      <c r="I288" s="91">
        <v>35000</v>
      </c>
      <c r="J288" s="91">
        <f t="shared" si="61"/>
        <v>35000</v>
      </c>
    </row>
    <row r="289" spans="1:23" ht="15.75" customHeight="1" x14ac:dyDescent="0.2">
      <c r="A289" s="90" t="s">
        <v>646</v>
      </c>
      <c r="B289" s="90" t="s">
        <v>658</v>
      </c>
      <c r="C289" s="92" t="s">
        <v>659</v>
      </c>
      <c r="D289" s="90">
        <v>88</v>
      </c>
      <c r="E289" s="90" t="s">
        <v>660</v>
      </c>
      <c r="F289" s="92" t="s">
        <v>891</v>
      </c>
      <c r="G289" s="90" t="s">
        <v>892</v>
      </c>
      <c r="H289" s="91">
        <v>0</v>
      </c>
      <c r="I289" s="91">
        <v>243750</v>
      </c>
      <c r="J289" s="91">
        <f t="shared" si="61"/>
        <v>243750</v>
      </c>
    </row>
    <row r="290" spans="1:23" ht="15.75" customHeight="1" x14ac:dyDescent="0.2">
      <c r="A290" s="89"/>
      <c r="B290" s="89"/>
      <c r="C290" s="89"/>
      <c r="D290" s="89"/>
      <c r="E290" s="94" t="s">
        <v>893</v>
      </c>
      <c r="F290" s="89"/>
      <c r="G290" s="89"/>
      <c r="H290" s="95">
        <f t="shared" ref="H290:I290" si="62">SUBTOTAL(9,H284:H289)</f>
        <v>0</v>
      </c>
      <c r="I290" s="95">
        <f t="shared" si="62"/>
        <v>1488150</v>
      </c>
      <c r="J290" s="95">
        <f t="shared" si="61"/>
        <v>1488150</v>
      </c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</row>
    <row r="291" spans="1:23" ht="15.75" customHeight="1" x14ac:dyDescent="0.2">
      <c r="A291" s="87"/>
      <c r="B291" s="87"/>
      <c r="C291" s="87"/>
      <c r="D291" s="87">
        <v>90</v>
      </c>
      <c r="E291" s="87" t="s">
        <v>883</v>
      </c>
      <c r="F291" s="87" t="s">
        <v>894</v>
      </c>
      <c r="G291" s="87"/>
      <c r="H291" s="88"/>
      <c r="I291" s="88"/>
      <c r="J291" s="88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</row>
    <row r="292" spans="1:23" ht="15.75" customHeight="1" x14ac:dyDescent="0.2">
      <c r="A292" s="90" t="s">
        <v>646</v>
      </c>
      <c r="B292" s="90" t="s">
        <v>646</v>
      </c>
      <c r="C292" s="92" t="s">
        <v>668</v>
      </c>
      <c r="D292" s="90">
        <v>90</v>
      </c>
      <c r="E292" s="90" t="s">
        <v>22</v>
      </c>
      <c r="F292" s="90" t="s">
        <v>895</v>
      </c>
      <c r="H292" s="91">
        <v>0</v>
      </c>
      <c r="I292" s="91">
        <v>300000</v>
      </c>
      <c r="J292" s="91">
        <f t="shared" ref="J292:J297" si="63">I292+H292</f>
        <v>300000</v>
      </c>
    </row>
    <row r="293" spans="1:23" ht="15.75" customHeight="1" x14ac:dyDescent="0.2">
      <c r="A293" s="90" t="s">
        <v>646</v>
      </c>
      <c r="B293" s="92" t="s">
        <v>646</v>
      </c>
      <c r="C293" s="90" t="s">
        <v>648</v>
      </c>
      <c r="D293" s="90">
        <v>90</v>
      </c>
      <c r="E293" s="90" t="s">
        <v>649</v>
      </c>
      <c r="F293" s="90" t="s">
        <v>895</v>
      </c>
      <c r="H293" s="91">
        <v>0</v>
      </c>
      <c r="I293" s="91">
        <v>350000</v>
      </c>
      <c r="J293" s="91">
        <f t="shared" si="63"/>
        <v>350000</v>
      </c>
    </row>
    <row r="294" spans="1:23" ht="15.75" customHeight="1" x14ac:dyDescent="0.2">
      <c r="A294" s="90" t="s">
        <v>653</v>
      </c>
      <c r="B294" s="90" t="s">
        <v>653</v>
      </c>
      <c r="C294" s="92" t="s">
        <v>648</v>
      </c>
      <c r="D294" s="90">
        <v>90</v>
      </c>
      <c r="E294" s="90" t="s">
        <v>408</v>
      </c>
      <c r="F294" s="90" t="s">
        <v>896</v>
      </c>
      <c r="G294" s="90" t="s">
        <v>897</v>
      </c>
      <c r="H294" s="91">
        <v>40000</v>
      </c>
      <c r="I294" s="91">
        <v>0</v>
      </c>
      <c r="J294" s="91">
        <f t="shared" si="63"/>
        <v>40000</v>
      </c>
    </row>
    <row r="295" spans="1:23" ht="15.75" customHeight="1" x14ac:dyDescent="0.2">
      <c r="A295" s="90" t="s">
        <v>653</v>
      </c>
      <c r="B295" s="90" t="s">
        <v>653</v>
      </c>
      <c r="C295" s="92" t="s">
        <v>648</v>
      </c>
      <c r="D295" s="90">
        <v>90</v>
      </c>
      <c r="E295" s="90" t="s">
        <v>408</v>
      </c>
      <c r="F295" s="90" t="s">
        <v>426</v>
      </c>
      <c r="G295" s="90" t="s">
        <v>898</v>
      </c>
      <c r="H295" s="91">
        <v>40000</v>
      </c>
      <c r="I295" s="91">
        <v>0</v>
      </c>
      <c r="J295" s="91">
        <f t="shared" si="63"/>
        <v>40000</v>
      </c>
    </row>
    <row r="296" spans="1:23" ht="15.75" customHeight="1" x14ac:dyDescent="0.2">
      <c r="A296" s="90" t="s">
        <v>646</v>
      </c>
      <c r="B296" s="90" t="s">
        <v>658</v>
      </c>
      <c r="C296" s="92" t="s">
        <v>659</v>
      </c>
      <c r="D296" s="90">
        <v>90</v>
      </c>
      <c r="E296" s="90" t="s">
        <v>660</v>
      </c>
      <c r="F296" s="90" t="s">
        <v>895</v>
      </c>
      <c r="G296" s="90" t="s">
        <v>899</v>
      </c>
      <c r="H296" s="91">
        <v>0</v>
      </c>
      <c r="I296" s="91">
        <v>200000</v>
      </c>
      <c r="J296" s="91">
        <f t="shared" si="63"/>
        <v>200000</v>
      </c>
    </row>
    <row r="297" spans="1:23" ht="15.75" customHeight="1" x14ac:dyDescent="0.2">
      <c r="A297" s="89"/>
      <c r="B297" s="89"/>
      <c r="C297" s="89"/>
      <c r="D297" s="89"/>
      <c r="E297" s="94" t="s">
        <v>887</v>
      </c>
      <c r="F297" s="89"/>
      <c r="G297" s="89"/>
      <c r="H297" s="95">
        <f t="shared" ref="H297:I297" si="64">SUBTOTAL(9,H292:H296)</f>
        <v>80000</v>
      </c>
      <c r="I297" s="95">
        <f t="shared" si="64"/>
        <v>850000</v>
      </c>
      <c r="J297" s="95">
        <f t="shared" si="63"/>
        <v>930000</v>
      </c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</row>
    <row r="298" spans="1:23" ht="15.75" customHeight="1" x14ac:dyDescent="0.2">
      <c r="A298" s="87"/>
      <c r="B298" s="87"/>
      <c r="C298" s="87"/>
      <c r="D298" s="87">
        <v>100</v>
      </c>
      <c r="E298" s="87" t="s">
        <v>900</v>
      </c>
      <c r="F298" s="87" t="s">
        <v>901</v>
      </c>
      <c r="G298" s="87"/>
      <c r="H298" s="88"/>
      <c r="I298" s="88"/>
      <c r="J298" s="88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</row>
    <row r="299" spans="1:23" ht="15.75" customHeight="1" x14ac:dyDescent="0.2">
      <c r="A299" s="90" t="s">
        <v>646</v>
      </c>
      <c r="B299" s="90" t="s">
        <v>658</v>
      </c>
      <c r="C299" s="92" t="s">
        <v>648</v>
      </c>
      <c r="D299" s="90">
        <v>100</v>
      </c>
      <c r="E299" s="90" t="s">
        <v>408</v>
      </c>
      <c r="F299" s="90" t="s">
        <v>902</v>
      </c>
      <c r="G299" s="90" t="s">
        <v>903</v>
      </c>
      <c r="H299" s="91">
        <v>0</v>
      </c>
      <c r="I299" s="91">
        <v>40000</v>
      </c>
      <c r="J299" s="91">
        <f t="shared" ref="J299:J304" si="65">I299+H299</f>
        <v>40000</v>
      </c>
    </row>
    <row r="300" spans="1:23" ht="15.75" customHeight="1" x14ac:dyDescent="0.2">
      <c r="A300" s="90" t="s">
        <v>646</v>
      </c>
      <c r="B300" s="90" t="s">
        <v>658</v>
      </c>
      <c r="C300" s="92" t="s">
        <v>648</v>
      </c>
      <c r="D300" s="90">
        <v>100</v>
      </c>
      <c r="E300" s="90" t="s">
        <v>408</v>
      </c>
      <c r="F300" s="90" t="s">
        <v>902</v>
      </c>
      <c r="G300" s="90" t="s">
        <v>904</v>
      </c>
      <c r="H300" s="91">
        <v>0</v>
      </c>
      <c r="I300" s="91">
        <v>40000</v>
      </c>
      <c r="J300" s="91">
        <f t="shared" si="65"/>
        <v>40000</v>
      </c>
    </row>
    <row r="301" spans="1:23" ht="15.75" customHeight="1" x14ac:dyDescent="0.2">
      <c r="A301" s="90" t="s">
        <v>646</v>
      </c>
      <c r="B301" s="90" t="s">
        <v>658</v>
      </c>
      <c r="C301" s="92" t="s">
        <v>648</v>
      </c>
      <c r="D301" s="90">
        <v>100</v>
      </c>
      <c r="E301" s="90" t="s">
        <v>408</v>
      </c>
      <c r="F301" s="90" t="s">
        <v>902</v>
      </c>
      <c r="G301" s="90" t="s">
        <v>905</v>
      </c>
      <c r="H301" s="91">
        <v>0</v>
      </c>
      <c r="I301" s="91">
        <v>40000</v>
      </c>
      <c r="J301" s="91">
        <f t="shared" si="65"/>
        <v>40000</v>
      </c>
    </row>
    <row r="302" spans="1:23" ht="15.75" customHeight="1" x14ac:dyDescent="0.2">
      <c r="A302" s="90" t="s">
        <v>646</v>
      </c>
      <c r="B302" s="90" t="s">
        <v>658</v>
      </c>
      <c r="C302" s="92" t="s">
        <v>648</v>
      </c>
      <c r="D302" s="90">
        <v>100</v>
      </c>
      <c r="E302" s="90" t="s">
        <v>408</v>
      </c>
      <c r="F302" s="90" t="s">
        <v>902</v>
      </c>
      <c r="G302" s="90" t="s">
        <v>906</v>
      </c>
      <c r="H302" s="91">
        <v>0</v>
      </c>
      <c r="I302" s="91">
        <v>40000</v>
      </c>
      <c r="J302" s="91">
        <f t="shared" si="65"/>
        <v>40000</v>
      </c>
    </row>
    <row r="303" spans="1:23" ht="15.75" customHeight="1" x14ac:dyDescent="0.2">
      <c r="A303" s="90" t="s">
        <v>653</v>
      </c>
      <c r="B303" s="90" t="s">
        <v>653</v>
      </c>
      <c r="C303" s="92" t="s">
        <v>648</v>
      </c>
      <c r="D303" s="90">
        <v>100</v>
      </c>
      <c r="E303" s="90" t="s">
        <v>408</v>
      </c>
      <c r="F303" s="90" t="s">
        <v>907</v>
      </c>
      <c r="G303" s="90" t="s">
        <v>908</v>
      </c>
      <c r="H303" s="91">
        <v>40000</v>
      </c>
      <c r="I303" s="91">
        <v>0</v>
      </c>
      <c r="J303" s="91">
        <f t="shared" si="65"/>
        <v>40000</v>
      </c>
    </row>
    <row r="304" spans="1:23" ht="15.75" customHeight="1" x14ac:dyDescent="0.2">
      <c r="A304" s="89"/>
      <c r="B304" s="89"/>
      <c r="C304" s="89"/>
      <c r="D304" s="89"/>
      <c r="E304" s="94" t="s">
        <v>909</v>
      </c>
      <c r="F304" s="89"/>
      <c r="G304" s="89"/>
      <c r="H304" s="95">
        <f t="shared" ref="H304:I304" si="66">SUBTOTAL(9,H299:H303)</f>
        <v>40000</v>
      </c>
      <c r="I304" s="95">
        <f t="shared" si="66"/>
        <v>160000</v>
      </c>
      <c r="J304" s="95">
        <f t="shared" si="65"/>
        <v>200000</v>
      </c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</row>
    <row r="305" spans="1:23" ht="15.75" customHeight="1" x14ac:dyDescent="0.2">
      <c r="A305" s="87"/>
      <c r="B305" s="87"/>
      <c r="C305" s="87"/>
      <c r="D305" s="87">
        <v>101</v>
      </c>
      <c r="E305" s="87" t="s">
        <v>900</v>
      </c>
      <c r="F305" s="87" t="s">
        <v>901</v>
      </c>
      <c r="G305" s="87"/>
      <c r="H305" s="88"/>
      <c r="I305" s="88"/>
      <c r="J305" s="88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</row>
    <row r="306" spans="1:23" ht="15.75" customHeight="1" x14ac:dyDescent="0.2">
      <c r="A306" s="90" t="s">
        <v>646</v>
      </c>
      <c r="B306" s="92" t="s">
        <v>647</v>
      </c>
      <c r="C306" s="92" t="s">
        <v>648</v>
      </c>
      <c r="D306" s="90">
        <v>101</v>
      </c>
      <c r="E306" s="90" t="s">
        <v>415</v>
      </c>
      <c r="F306" s="90" t="s">
        <v>907</v>
      </c>
      <c r="H306" s="91">
        <v>0</v>
      </c>
      <c r="I306" s="91">
        <v>1600000</v>
      </c>
      <c r="J306" s="91">
        <f t="shared" ref="J306:J316" si="67">I306+H306</f>
        <v>1600000</v>
      </c>
    </row>
    <row r="307" spans="1:23" ht="15.75" customHeight="1" x14ac:dyDescent="0.2">
      <c r="A307" s="90" t="s">
        <v>651</v>
      </c>
      <c r="B307" s="90" t="s">
        <v>651</v>
      </c>
      <c r="C307" s="90" t="s">
        <v>648</v>
      </c>
      <c r="D307" s="90">
        <v>101</v>
      </c>
      <c r="E307" s="90" t="s">
        <v>652</v>
      </c>
      <c r="F307" s="90" t="s">
        <v>907</v>
      </c>
      <c r="H307" s="91">
        <v>0</v>
      </c>
      <c r="I307" s="91">
        <v>129400</v>
      </c>
      <c r="J307" s="91">
        <f t="shared" si="67"/>
        <v>129400</v>
      </c>
    </row>
    <row r="308" spans="1:23" ht="15.75" customHeight="1" x14ac:dyDescent="0.2">
      <c r="A308" s="90" t="s">
        <v>653</v>
      </c>
      <c r="B308" s="90" t="s">
        <v>653</v>
      </c>
      <c r="C308" s="92" t="s">
        <v>648</v>
      </c>
      <c r="D308" s="90">
        <v>101</v>
      </c>
      <c r="E308" s="90" t="s">
        <v>408</v>
      </c>
      <c r="F308" s="90" t="s">
        <v>907</v>
      </c>
      <c r="G308" s="90" t="s">
        <v>393</v>
      </c>
      <c r="H308" s="91">
        <v>40000</v>
      </c>
      <c r="I308" s="91">
        <v>0</v>
      </c>
      <c r="J308" s="91">
        <f t="shared" si="67"/>
        <v>40000</v>
      </c>
    </row>
    <row r="309" spans="1:23" ht="15.75" customHeight="1" x14ac:dyDescent="0.2">
      <c r="A309" s="90" t="s">
        <v>653</v>
      </c>
      <c r="B309" s="90" t="s">
        <v>653</v>
      </c>
      <c r="C309" s="92" t="s">
        <v>648</v>
      </c>
      <c r="D309" s="90">
        <v>101</v>
      </c>
      <c r="E309" s="90" t="s">
        <v>408</v>
      </c>
      <c r="F309" s="90" t="s">
        <v>907</v>
      </c>
      <c r="G309" s="90" t="s">
        <v>395</v>
      </c>
      <c r="H309" s="91">
        <v>40000</v>
      </c>
      <c r="I309" s="91">
        <v>0</v>
      </c>
      <c r="J309" s="91">
        <f t="shared" si="67"/>
        <v>40000</v>
      </c>
    </row>
    <row r="310" spans="1:23" ht="15.75" customHeight="1" x14ac:dyDescent="0.2">
      <c r="A310" s="90" t="s">
        <v>653</v>
      </c>
      <c r="B310" s="90" t="s">
        <v>653</v>
      </c>
      <c r="C310" s="92" t="s">
        <v>648</v>
      </c>
      <c r="D310" s="90">
        <v>101</v>
      </c>
      <c r="E310" s="90" t="s">
        <v>408</v>
      </c>
      <c r="F310" s="90" t="s">
        <v>910</v>
      </c>
      <c r="G310" s="90" t="s">
        <v>395</v>
      </c>
      <c r="H310" s="91">
        <v>40000</v>
      </c>
      <c r="I310" s="91">
        <v>0</v>
      </c>
      <c r="J310" s="91">
        <f t="shared" si="67"/>
        <v>40000</v>
      </c>
    </row>
    <row r="311" spans="1:23" ht="15.75" customHeight="1" x14ac:dyDescent="0.2">
      <c r="A311" s="90" t="s">
        <v>646</v>
      </c>
      <c r="B311" s="90" t="s">
        <v>647</v>
      </c>
      <c r="C311" s="92" t="s">
        <v>648</v>
      </c>
      <c r="D311" s="90">
        <v>101</v>
      </c>
      <c r="E311" s="90" t="s">
        <v>408</v>
      </c>
      <c r="F311" s="90" t="s">
        <v>907</v>
      </c>
      <c r="G311" s="90" t="s">
        <v>911</v>
      </c>
      <c r="H311" s="91">
        <v>0</v>
      </c>
      <c r="I311" s="91">
        <v>40000</v>
      </c>
      <c r="J311" s="91">
        <f t="shared" si="67"/>
        <v>40000</v>
      </c>
    </row>
    <row r="312" spans="1:23" ht="15.75" customHeight="1" x14ac:dyDescent="0.2">
      <c r="A312" s="90" t="s">
        <v>646</v>
      </c>
      <c r="B312" s="90" t="s">
        <v>647</v>
      </c>
      <c r="C312" s="92" t="s">
        <v>648</v>
      </c>
      <c r="D312" s="90">
        <v>101</v>
      </c>
      <c r="E312" s="90" t="s">
        <v>408</v>
      </c>
      <c r="F312" s="90" t="s">
        <v>907</v>
      </c>
      <c r="G312" s="90" t="s">
        <v>912</v>
      </c>
      <c r="H312" s="91">
        <v>0</v>
      </c>
      <c r="I312" s="91">
        <v>40000</v>
      </c>
      <c r="J312" s="91">
        <f t="shared" si="67"/>
        <v>40000</v>
      </c>
    </row>
    <row r="313" spans="1:23" ht="15.75" customHeight="1" x14ac:dyDescent="0.2">
      <c r="A313" s="90" t="s">
        <v>646</v>
      </c>
      <c r="B313" s="90" t="s">
        <v>647</v>
      </c>
      <c r="C313" s="92" t="s">
        <v>648</v>
      </c>
      <c r="D313" s="90">
        <v>101</v>
      </c>
      <c r="E313" s="90" t="s">
        <v>408</v>
      </c>
      <c r="F313" s="90" t="s">
        <v>907</v>
      </c>
      <c r="G313" s="90" t="s">
        <v>913</v>
      </c>
      <c r="H313" s="91">
        <v>0</v>
      </c>
      <c r="I313" s="91">
        <v>40000</v>
      </c>
      <c r="J313" s="91">
        <f t="shared" si="67"/>
        <v>40000</v>
      </c>
    </row>
    <row r="314" spans="1:23" ht="15.75" customHeight="1" x14ac:dyDescent="0.2">
      <c r="A314" s="90" t="s">
        <v>646</v>
      </c>
      <c r="B314" s="90" t="s">
        <v>647</v>
      </c>
      <c r="C314" s="92" t="s">
        <v>648</v>
      </c>
      <c r="D314" s="90">
        <v>101</v>
      </c>
      <c r="E314" s="90" t="s">
        <v>408</v>
      </c>
      <c r="F314" s="90" t="s">
        <v>907</v>
      </c>
      <c r="G314" s="90" t="s">
        <v>914</v>
      </c>
      <c r="H314" s="91">
        <v>0</v>
      </c>
      <c r="I314" s="91">
        <v>40000</v>
      </c>
      <c r="J314" s="91">
        <f t="shared" si="67"/>
        <v>40000</v>
      </c>
    </row>
    <row r="315" spans="1:23" ht="15.75" customHeight="1" x14ac:dyDescent="0.2">
      <c r="A315" s="90" t="s">
        <v>646</v>
      </c>
      <c r="B315" s="90" t="s">
        <v>647</v>
      </c>
      <c r="C315" s="90" t="s">
        <v>648</v>
      </c>
      <c r="D315" s="90">
        <v>101</v>
      </c>
      <c r="E315" s="90" t="s">
        <v>411</v>
      </c>
      <c r="F315" s="90" t="s">
        <v>907</v>
      </c>
      <c r="H315" s="91">
        <v>0</v>
      </c>
      <c r="I315" s="91">
        <v>35000</v>
      </c>
      <c r="J315" s="91">
        <f t="shared" si="67"/>
        <v>35000</v>
      </c>
    </row>
    <row r="316" spans="1:23" ht="15.75" customHeight="1" x14ac:dyDescent="0.2">
      <c r="A316" s="90" t="s">
        <v>646</v>
      </c>
      <c r="B316" s="90" t="s">
        <v>658</v>
      </c>
      <c r="C316" s="92" t="s">
        <v>659</v>
      </c>
      <c r="D316" s="90">
        <v>101</v>
      </c>
      <c r="E316" s="90" t="s">
        <v>660</v>
      </c>
      <c r="F316" s="90" t="s">
        <v>426</v>
      </c>
      <c r="G316" s="90" t="s">
        <v>915</v>
      </c>
      <c r="H316" s="91">
        <v>0</v>
      </c>
      <c r="I316" s="91">
        <v>150000</v>
      </c>
      <c r="J316" s="91">
        <f t="shared" si="67"/>
        <v>150000</v>
      </c>
    </row>
    <row r="317" spans="1:23" ht="15.75" customHeight="1" x14ac:dyDescent="0.2">
      <c r="A317" s="89"/>
      <c r="B317" s="89"/>
      <c r="C317" s="89"/>
      <c r="D317" s="89"/>
      <c r="E317" s="94" t="s">
        <v>909</v>
      </c>
      <c r="F317" s="89"/>
      <c r="G317" s="89"/>
      <c r="H317" s="95">
        <f t="shared" ref="H317:I317" si="68">SUBTOTAL(9,H306:H316)</f>
        <v>120000</v>
      </c>
      <c r="I317" s="95">
        <f t="shared" si="68"/>
        <v>2074400</v>
      </c>
      <c r="J317" s="95">
        <f>I317+H317</f>
        <v>2194400</v>
      </c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</row>
    <row r="318" spans="1:23" ht="15.75" customHeight="1" x14ac:dyDescent="0.2">
      <c r="A318" s="87"/>
      <c r="B318" s="87"/>
      <c r="C318" s="87"/>
      <c r="D318" s="87">
        <v>102</v>
      </c>
      <c r="E318" s="87" t="s">
        <v>916</v>
      </c>
      <c r="F318" s="87" t="s">
        <v>917</v>
      </c>
      <c r="G318" s="87"/>
      <c r="H318" s="88"/>
      <c r="I318" s="88"/>
      <c r="J318" s="88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</row>
    <row r="319" spans="1:23" ht="15.75" customHeight="1" x14ac:dyDescent="0.2">
      <c r="A319" s="90" t="s">
        <v>653</v>
      </c>
      <c r="B319" s="90" t="s">
        <v>653</v>
      </c>
      <c r="C319" s="92" t="s">
        <v>648</v>
      </c>
      <c r="D319" s="90">
        <v>102</v>
      </c>
      <c r="E319" s="90" t="s">
        <v>408</v>
      </c>
      <c r="F319" s="90" t="s">
        <v>918</v>
      </c>
      <c r="G319" s="90" t="s">
        <v>919</v>
      </c>
      <c r="H319" s="91">
        <v>40000</v>
      </c>
      <c r="I319" s="91">
        <v>0</v>
      </c>
      <c r="J319" s="91">
        <f t="shared" ref="J319:J320" si="69">I319+H319</f>
        <v>40000</v>
      </c>
    </row>
    <row r="320" spans="1:23" ht="15.75" customHeight="1" x14ac:dyDescent="0.2">
      <c r="A320" s="89"/>
      <c r="B320" s="89"/>
      <c r="C320" s="89"/>
      <c r="D320" s="89"/>
      <c r="E320" s="94" t="s">
        <v>920</v>
      </c>
      <c r="F320" s="89"/>
      <c r="G320" s="89"/>
      <c r="H320" s="95">
        <f t="shared" ref="H320:I320" si="70">SUBTOTAL(9,H319)</f>
        <v>40000</v>
      </c>
      <c r="I320" s="95">
        <f t="shared" si="70"/>
        <v>0</v>
      </c>
      <c r="J320" s="95">
        <f t="shared" si="69"/>
        <v>40000</v>
      </c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</row>
    <row r="321" spans="1:23" ht="15.75" customHeight="1" x14ac:dyDescent="0.2">
      <c r="A321" s="87"/>
      <c r="B321" s="87"/>
      <c r="C321" s="87"/>
      <c r="D321" s="87">
        <v>103</v>
      </c>
      <c r="E321" s="87" t="s">
        <v>921</v>
      </c>
      <c r="F321" s="87" t="s">
        <v>922</v>
      </c>
      <c r="G321" s="87"/>
      <c r="H321" s="88"/>
      <c r="I321" s="88"/>
      <c r="J321" s="88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</row>
    <row r="322" spans="1:23" ht="15.75" customHeight="1" x14ac:dyDescent="0.2">
      <c r="A322" s="90" t="s">
        <v>646</v>
      </c>
      <c r="B322" s="92" t="s">
        <v>646</v>
      </c>
      <c r="C322" s="92" t="s">
        <v>648</v>
      </c>
      <c r="D322" s="90">
        <v>103</v>
      </c>
      <c r="E322" s="90" t="s">
        <v>415</v>
      </c>
      <c r="F322" s="90" t="s">
        <v>923</v>
      </c>
      <c r="H322" s="91">
        <v>0</v>
      </c>
      <c r="I322" s="91">
        <v>1600000</v>
      </c>
      <c r="J322" s="91">
        <f>I322+H322</f>
        <v>1600000</v>
      </c>
    </row>
    <row r="323" spans="1:23" ht="15.75" customHeight="1" x14ac:dyDescent="0.2">
      <c r="A323" s="90" t="s">
        <v>646</v>
      </c>
      <c r="B323" s="92" t="s">
        <v>646</v>
      </c>
      <c r="C323" s="90" t="s">
        <v>648</v>
      </c>
      <c r="D323" s="90">
        <v>103</v>
      </c>
      <c r="E323" s="90" t="s">
        <v>649</v>
      </c>
      <c r="F323" s="90" t="s">
        <v>923</v>
      </c>
      <c r="G323" s="90" t="s">
        <v>146</v>
      </c>
      <c r="H323" s="91">
        <v>0</v>
      </c>
      <c r="I323" s="91">
        <v>350000</v>
      </c>
      <c r="J323" s="91">
        <v>350000</v>
      </c>
    </row>
    <row r="324" spans="1:23" ht="15.75" customHeight="1" x14ac:dyDescent="0.2">
      <c r="A324" s="90" t="s">
        <v>651</v>
      </c>
      <c r="B324" s="90" t="s">
        <v>651</v>
      </c>
      <c r="C324" s="90" t="s">
        <v>648</v>
      </c>
      <c r="D324" s="90">
        <v>103</v>
      </c>
      <c r="E324" s="90" t="s">
        <v>652</v>
      </c>
      <c r="F324" s="90" t="s">
        <v>426</v>
      </c>
      <c r="H324" s="91">
        <v>0</v>
      </c>
      <c r="I324" s="91">
        <v>129400</v>
      </c>
      <c r="J324" s="91">
        <f t="shared" ref="J324:J326" si="71">I324+H324</f>
        <v>129400</v>
      </c>
    </row>
    <row r="325" spans="1:23" ht="15.75" customHeight="1" x14ac:dyDescent="0.2">
      <c r="A325" s="90" t="s">
        <v>646</v>
      </c>
      <c r="B325" s="90" t="s">
        <v>646</v>
      </c>
      <c r="C325" s="92" t="s">
        <v>648</v>
      </c>
      <c r="D325" s="90">
        <v>103</v>
      </c>
      <c r="E325" s="90" t="s">
        <v>408</v>
      </c>
      <c r="F325" s="90" t="s">
        <v>923</v>
      </c>
      <c r="G325" s="90" t="s">
        <v>924</v>
      </c>
      <c r="H325" s="91">
        <v>0</v>
      </c>
      <c r="I325" s="91">
        <v>40000</v>
      </c>
      <c r="J325" s="91">
        <f t="shared" si="71"/>
        <v>40000</v>
      </c>
    </row>
    <row r="326" spans="1:23" ht="15.75" customHeight="1" x14ac:dyDescent="0.2">
      <c r="A326" s="90" t="s">
        <v>646</v>
      </c>
      <c r="B326" s="90" t="s">
        <v>646</v>
      </c>
      <c r="C326" s="92" t="s">
        <v>648</v>
      </c>
      <c r="D326" s="90">
        <v>103</v>
      </c>
      <c r="E326" s="90" t="s">
        <v>408</v>
      </c>
      <c r="F326" s="90" t="s">
        <v>923</v>
      </c>
      <c r="G326" s="90" t="s">
        <v>925</v>
      </c>
      <c r="H326" s="91">
        <v>0</v>
      </c>
      <c r="I326" s="91">
        <v>40000</v>
      </c>
      <c r="J326" s="91">
        <f t="shared" si="71"/>
        <v>40000</v>
      </c>
    </row>
    <row r="327" spans="1:23" ht="15.75" customHeight="1" x14ac:dyDescent="0.2">
      <c r="A327" s="90" t="s">
        <v>646</v>
      </c>
      <c r="B327" s="90" t="s">
        <v>646</v>
      </c>
      <c r="C327" s="92" t="s">
        <v>668</v>
      </c>
      <c r="D327" s="90">
        <v>103</v>
      </c>
      <c r="E327" s="90" t="s">
        <v>926</v>
      </c>
      <c r="F327" s="90" t="s">
        <v>923</v>
      </c>
      <c r="G327" s="90" t="s">
        <v>179</v>
      </c>
      <c r="H327" s="91">
        <v>0</v>
      </c>
      <c r="I327" s="91">
        <v>1250000</v>
      </c>
      <c r="J327" s="91">
        <v>1250000</v>
      </c>
    </row>
    <row r="328" spans="1:23" ht="15.75" customHeight="1" x14ac:dyDescent="0.2">
      <c r="A328" s="90" t="s">
        <v>646</v>
      </c>
      <c r="B328" s="90" t="s">
        <v>646</v>
      </c>
      <c r="C328" s="90" t="s">
        <v>648</v>
      </c>
      <c r="D328" s="90">
        <v>103</v>
      </c>
      <c r="E328" s="90" t="s">
        <v>411</v>
      </c>
      <c r="F328" s="90" t="s">
        <v>923</v>
      </c>
      <c r="H328" s="91">
        <v>0</v>
      </c>
      <c r="I328" s="91">
        <v>35000</v>
      </c>
      <c r="J328" s="91">
        <f t="shared" ref="J328:J329" si="72">I328+H328</f>
        <v>35000</v>
      </c>
    </row>
    <row r="329" spans="1:23" ht="15.75" customHeight="1" x14ac:dyDescent="0.2">
      <c r="A329" s="89"/>
      <c r="B329" s="89"/>
      <c r="C329" s="89"/>
      <c r="D329" s="89"/>
      <c r="E329" s="94" t="s">
        <v>909</v>
      </c>
      <c r="F329" s="89"/>
      <c r="G329" s="89"/>
      <c r="H329" s="95">
        <f t="shared" ref="H329:I329" si="73">SUBTOTAL(9,H322:H328)</f>
        <v>0</v>
      </c>
      <c r="I329" s="95">
        <f t="shared" si="73"/>
        <v>3444400</v>
      </c>
      <c r="J329" s="95">
        <f t="shared" si="72"/>
        <v>3444400</v>
      </c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</row>
    <row r="330" spans="1:23" ht="15.75" customHeight="1" x14ac:dyDescent="0.2">
      <c r="A330" s="87"/>
      <c r="B330" s="87"/>
      <c r="C330" s="87"/>
      <c r="D330" s="87">
        <v>105</v>
      </c>
      <c r="E330" s="87" t="s">
        <v>927</v>
      </c>
      <c r="F330" s="87" t="s">
        <v>928</v>
      </c>
      <c r="G330" s="87"/>
      <c r="H330" s="88"/>
      <c r="I330" s="88"/>
      <c r="J330" s="88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</row>
    <row r="331" spans="1:23" ht="15.75" customHeight="1" x14ac:dyDescent="0.2">
      <c r="A331" s="90" t="s">
        <v>646</v>
      </c>
      <c r="B331" s="92" t="s">
        <v>646</v>
      </c>
      <c r="C331" s="92" t="s">
        <v>648</v>
      </c>
      <c r="D331" s="90">
        <v>105</v>
      </c>
      <c r="E331" s="90" t="s">
        <v>415</v>
      </c>
      <c r="F331" s="90" t="s">
        <v>929</v>
      </c>
      <c r="H331" s="91">
        <v>0</v>
      </c>
      <c r="I331" s="91">
        <v>800000</v>
      </c>
      <c r="J331" s="91">
        <f>I331+H331</f>
        <v>800000</v>
      </c>
    </row>
    <row r="332" spans="1:23" ht="15.75" customHeight="1" x14ac:dyDescent="0.2">
      <c r="A332" s="90" t="s">
        <v>646</v>
      </c>
      <c r="B332" s="92" t="s">
        <v>646</v>
      </c>
      <c r="C332" s="92" t="s">
        <v>648</v>
      </c>
      <c r="D332" s="90">
        <v>105</v>
      </c>
      <c r="E332" s="90" t="s">
        <v>415</v>
      </c>
      <c r="F332" s="102" t="s">
        <v>930</v>
      </c>
      <c r="H332" s="91">
        <v>0</v>
      </c>
      <c r="I332" s="91">
        <v>800000</v>
      </c>
      <c r="J332" s="91">
        <v>800000</v>
      </c>
    </row>
    <row r="333" spans="1:23" ht="15.75" customHeight="1" x14ac:dyDescent="0.2">
      <c r="A333" s="90" t="s">
        <v>646</v>
      </c>
      <c r="B333" s="90" t="s">
        <v>646</v>
      </c>
      <c r="C333" s="92" t="s">
        <v>648</v>
      </c>
      <c r="D333" s="90">
        <v>105</v>
      </c>
      <c r="E333" s="90" t="s">
        <v>408</v>
      </c>
      <c r="F333" s="102" t="s">
        <v>930</v>
      </c>
      <c r="G333" s="90" t="s">
        <v>931</v>
      </c>
      <c r="H333" s="91">
        <v>0</v>
      </c>
      <c r="I333" s="91">
        <v>40000</v>
      </c>
      <c r="J333" s="91">
        <f t="shared" ref="J333:J340" si="74">I333+H333</f>
        <v>40000</v>
      </c>
    </row>
    <row r="334" spans="1:23" ht="15.75" customHeight="1" x14ac:dyDescent="0.2">
      <c r="A334" s="90" t="s">
        <v>646</v>
      </c>
      <c r="B334" s="90" t="s">
        <v>646</v>
      </c>
      <c r="C334" s="92" t="s">
        <v>648</v>
      </c>
      <c r="D334" s="90">
        <v>105</v>
      </c>
      <c r="E334" s="90" t="s">
        <v>408</v>
      </c>
      <c r="F334" s="90" t="s">
        <v>929</v>
      </c>
      <c r="G334" s="90" t="s">
        <v>932</v>
      </c>
      <c r="H334" s="91">
        <v>0</v>
      </c>
      <c r="I334" s="91">
        <v>40000</v>
      </c>
      <c r="J334" s="91">
        <f t="shared" si="74"/>
        <v>40000</v>
      </c>
    </row>
    <row r="335" spans="1:23" ht="15.75" customHeight="1" x14ac:dyDescent="0.2">
      <c r="A335" s="90" t="s">
        <v>646</v>
      </c>
      <c r="B335" s="90" t="s">
        <v>646</v>
      </c>
      <c r="C335" s="92" t="s">
        <v>648</v>
      </c>
      <c r="D335" s="90">
        <v>105</v>
      </c>
      <c r="E335" s="90" t="s">
        <v>408</v>
      </c>
      <c r="F335" s="90" t="s">
        <v>929</v>
      </c>
      <c r="G335" s="90" t="s">
        <v>933</v>
      </c>
      <c r="H335" s="91">
        <v>0</v>
      </c>
      <c r="I335" s="91">
        <v>40000</v>
      </c>
      <c r="J335" s="91">
        <f t="shared" si="74"/>
        <v>40000</v>
      </c>
    </row>
    <row r="336" spans="1:23" ht="15.75" customHeight="1" x14ac:dyDescent="0.2">
      <c r="A336" s="90" t="s">
        <v>646</v>
      </c>
      <c r="B336" s="90" t="s">
        <v>646</v>
      </c>
      <c r="C336" s="92" t="s">
        <v>648</v>
      </c>
      <c r="D336" s="90">
        <v>105</v>
      </c>
      <c r="E336" s="90" t="s">
        <v>408</v>
      </c>
      <c r="F336" s="90" t="s">
        <v>929</v>
      </c>
      <c r="G336" s="90" t="s">
        <v>934</v>
      </c>
      <c r="H336" s="91">
        <v>0</v>
      </c>
      <c r="I336" s="91">
        <v>40000</v>
      </c>
      <c r="J336" s="91">
        <f t="shared" si="74"/>
        <v>40000</v>
      </c>
    </row>
    <row r="337" spans="1:23" ht="15.75" customHeight="1" x14ac:dyDescent="0.2">
      <c r="A337" s="90" t="s">
        <v>646</v>
      </c>
      <c r="B337" s="90" t="s">
        <v>646</v>
      </c>
      <c r="C337" s="92" t="s">
        <v>648</v>
      </c>
      <c r="D337" s="90">
        <v>105</v>
      </c>
      <c r="E337" s="90" t="s">
        <v>408</v>
      </c>
      <c r="F337" s="90" t="s">
        <v>929</v>
      </c>
      <c r="G337" s="90" t="s">
        <v>935</v>
      </c>
      <c r="H337" s="91">
        <v>0</v>
      </c>
      <c r="I337" s="91">
        <v>40000</v>
      </c>
      <c r="J337" s="91">
        <f t="shared" si="74"/>
        <v>40000</v>
      </c>
    </row>
    <row r="338" spans="1:23" ht="15.75" customHeight="1" x14ac:dyDescent="0.2">
      <c r="A338" s="90" t="s">
        <v>653</v>
      </c>
      <c r="B338" s="90" t="s">
        <v>653</v>
      </c>
      <c r="C338" s="92" t="s">
        <v>648</v>
      </c>
      <c r="D338" s="90">
        <v>105</v>
      </c>
      <c r="E338" s="90" t="s">
        <v>408</v>
      </c>
      <c r="F338" s="90" t="s">
        <v>929</v>
      </c>
      <c r="G338" s="90" t="s">
        <v>936</v>
      </c>
      <c r="H338" s="91">
        <v>40000</v>
      </c>
      <c r="I338" s="91">
        <v>0</v>
      </c>
      <c r="J338" s="91">
        <f t="shared" si="74"/>
        <v>40000</v>
      </c>
    </row>
    <row r="339" spans="1:23" ht="15.75" customHeight="1" x14ac:dyDescent="0.2">
      <c r="A339" s="90" t="s">
        <v>646</v>
      </c>
      <c r="B339" s="90" t="s">
        <v>646</v>
      </c>
      <c r="C339" s="90" t="s">
        <v>648</v>
      </c>
      <c r="D339" s="90">
        <v>105</v>
      </c>
      <c r="E339" s="90" t="s">
        <v>411</v>
      </c>
      <c r="F339" s="90" t="s">
        <v>930</v>
      </c>
      <c r="H339" s="91">
        <v>0</v>
      </c>
      <c r="I339" s="91">
        <v>35000</v>
      </c>
      <c r="J339" s="91">
        <f t="shared" si="74"/>
        <v>35000</v>
      </c>
    </row>
    <row r="340" spans="1:23" ht="15.75" customHeight="1" x14ac:dyDescent="0.2">
      <c r="A340" s="89"/>
      <c r="B340" s="89"/>
      <c r="C340" s="89"/>
      <c r="D340" s="89"/>
      <c r="E340" s="94" t="s">
        <v>937</v>
      </c>
      <c r="F340" s="89"/>
      <c r="G340" s="89"/>
      <c r="H340" s="95">
        <f>SUBTOTAL(9,H331:H339)</f>
        <v>40000</v>
      </c>
      <c r="I340" s="95">
        <f>SUBTOTAL(9,I331:I339)</f>
        <v>1835000</v>
      </c>
      <c r="J340" s="95">
        <f t="shared" si="74"/>
        <v>1875000</v>
      </c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</row>
    <row r="341" spans="1:23" ht="15.75" customHeight="1" x14ac:dyDescent="0.2">
      <c r="A341" s="87"/>
      <c r="B341" s="87"/>
      <c r="C341" s="87"/>
      <c r="D341" s="87">
        <v>110</v>
      </c>
      <c r="E341" s="87" t="s">
        <v>938</v>
      </c>
      <c r="F341" s="87" t="s">
        <v>939</v>
      </c>
      <c r="G341" s="87"/>
      <c r="H341" s="88"/>
      <c r="I341" s="88"/>
      <c r="J341" s="88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</row>
    <row r="342" spans="1:23" ht="15.75" customHeight="1" x14ac:dyDescent="0.2">
      <c r="A342" s="90" t="s">
        <v>653</v>
      </c>
      <c r="B342" s="90" t="s">
        <v>653</v>
      </c>
      <c r="C342" s="92" t="s">
        <v>648</v>
      </c>
      <c r="D342" s="90">
        <v>110</v>
      </c>
      <c r="E342" s="90" t="s">
        <v>408</v>
      </c>
      <c r="F342" s="90" t="s">
        <v>940</v>
      </c>
      <c r="G342" s="90" t="s">
        <v>941</v>
      </c>
      <c r="H342" s="91">
        <v>40000</v>
      </c>
      <c r="I342" s="91">
        <v>0</v>
      </c>
      <c r="J342" s="91">
        <f t="shared" ref="J342:J344" si="75">I342+H342</f>
        <v>40000</v>
      </c>
    </row>
    <row r="343" spans="1:23" ht="15.75" customHeight="1" x14ac:dyDescent="0.2">
      <c r="A343" s="90" t="s">
        <v>653</v>
      </c>
      <c r="B343" s="90" t="s">
        <v>653</v>
      </c>
      <c r="C343" s="92" t="s">
        <v>648</v>
      </c>
      <c r="D343" s="90">
        <v>110</v>
      </c>
      <c r="E343" s="90" t="s">
        <v>408</v>
      </c>
      <c r="F343" s="90" t="s">
        <v>940</v>
      </c>
      <c r="G343" s="90" t="s">
        <v>942</v>
      </c>
      <c r="H343" s="91">
        <v>40000</v>
      </c>
      <c r="I343" s="91">
        <v>0</v>
      </c>
      <c r="J343" s="91">
        <f t="shared" si="75"/>
        <v>40000</v>
      </c>
    </row>
    <row r="344" spans="1:23" ht="15.75" customHeight="1" x14ac:dyDescent="0.2">
      <c r="A344" s="89"/>
      <c r="B344" s="89"/>
      <c r="C344" s="89"/>
      <c r="D344" s="89"/>
      <c r="E344" s="94" t="s">
        <v>943</v>
      </c>
      <c r="F344" s="89"/>
      <c r="G344" s="89"/>
      <c r="H344" s="95">
        <f t="shared" ref="H344:I344" si="76">SUBTOTAL(9,H342:H343)</f>
        <v>80000</v>
      </c>
      <c r="I344" s="95">
        <f t="shared" si="76"/>
        <v>0</v>
      </c>
      <c r="J344" s="95">
        <f t="shared" si="75"/>
        <v>80000</v>
      </c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</row>
    <row r="345" spans="1:23" ht="15.75" customHeight="1" x14ac:dyDescent="0.2">
      <c r="A345" s="87"/>
      <c r="B345" s="87"/>
      <c r="C345" s="87"/>
      <c r="D345" s="87">
        <v>113</v>
      </c>
      <c r="E345" s="87" t="s">
        <v>921</v>
      </c>
      <c r="F345" s="87" t="s">
        <v>922</v>
      </c>
      <c r="G345" s="87"/>
      <c r="H345" s="88"/>
      <c r="I345" s="88"/>
      <c r="J345" s="88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</row>
    <row r="346" spans="1:23" ht="15.75" customHeight="1" x14ac:dyDescent="0.2">
      <c r="A346" s="90" t="s">
        <v>646</v>
      </c>
      <c r="B346" s="92" t="s">
        <v>647</v>
      </c>
      <c r="C346" s="92" t="s">
        <v>648</v>
      </c>
      <c r="D346" s="90">
        <v>113</v>
      </c>
      <c r="E346" s="90" t="s">
        <v>415</v>
      </c>
      <c r="F346" s="90" t="s">
        <v>940</v>
      </c>
      <c r="H346" s="91">
        <v>0</v>
      </c>
      <c r="I346" s="91">
        <v>1600000</v>
      </c>
      <c r="J346" s="91">
        <f t="shared" ref="J346:J363" si="77">I346+H346</f>
        <v>1600000</v>
      </c>
    </row>
    <row r="347" spans="1:23" ht="15.75" customHeight="1" x14ac:dyDescent="0.2">
      <c r="A347" s="90" t="s">
        <v>646</v>
      </c>
      <c r="B347" s="92" t="s">
        <v>647</v>
      </c>
      <c r="C347" s="92" t="s">
        <v>648</v>
      </c>
      <c r="D347" s="92">
        <v>113</v>
      </c>
      <c r="E347" s="92" t="s">
        <v>657</v>
      </c>
      <c r="F347" s="92" t="s">
        <v>940</v>
      </c>
      <c r="G347" s="92" t="s">
        <v>944</v>
      </c>
      <c r="H347" s="91">
        <v>0</v>
      </c>
      <c r="I347" s="91">
        <v>250000</v>
      </c>
      <c r="J347" s="91">
        <f t="shared" si="77"/>
        <v>250000</v>
      </c>
    </row>
    <row r="348" spans="1:23" ht="15.75" customHeight="1" x14ac:dyDescent="0.2">
      <c r="A348" s="90" t="s">
        <v>646</v>
      </c>
      <c r="B348" s="92" t="s">
        <v>647</v>
      </c>
      <c r="C348" s="90" t="s">
        <v>648</v>
      </c>
      <c r="D348" s="90">
        <v>113</v>
      </c>
      <c r="E348" s="90" t="s">
        <v>649</v>
      </c>
      <c r="F348" s="90" t="s">
        <v>940</v>
      </c>
      <c r="G348" s="90" t="s">
        <v>146</v>
      </c>
      <c r="H348" s="91">
        <v>0</v>
      </c>
      <c r="I348" s="91">
        <v>350000</v>
      </c>
      <c r="J348" s="91">
        <f t="shared" si="77"/>
        <v>350000</v>
      </c>
    </row>
    <row r="349" spans="1:23" ht="15.75" customHeight="1" x14ac:dyDescent="0.2">
      <c r="A349" s="90" t="s">
        <v>646</v>
      </c>
      <c r="B349" s="92" t="s">
        <v>646</v>
      </c>
      <c r="C349" s="90" t="s">
        <v>648</v>
      </c>
      <c r="D349" s="90">
        <v>113</v>
      </c>
      <c r="E349" s="90" t="s">
        <v>649</v>
      </c>
      <c r="F349" s="90" t="s">
        <v>146</v>
      </c>
      <c r="H349" s="91">
        <v>0</v>
      </c>
      <c r="I349" s="91">
        <v>350000</v>
      </c>
      <c r="J349" s="91">
        <f t="shared" si="77"/>
        <v>350000</v>
      </c>
    </row>
    <row r="350" spans="1:23" ht="15.75" customHeight="1" x14ac:dyDescent="0.2">
      <c r="A350" s="90" t="s">
        <v>646</v>
      </c>
      <c r="B350" s="90" t="s">
        <v>647</v>
      </c>
      <c r="C350" s="90" t="s">
        <v>648</v>
      </c>
      <c r="D350" s="90">
        <v>113</v>
      </c>
      <c r="E350" s="90" t="s">
        <v>825</v>
      </c>
      <c r="F350" s="90" t="s">
        <v>940</v>
      </c>
      <c r="G350" s="90" t="s">
        <v>945</v>
      </c>
      <c r="H350" s="91">
        <v>0</v>
      </c>
      <c r="I350" s="91">
        <v>180000</v>
      </c>
      <c r="J350" s="91">
        <f t="shared" si="77"/>
        <v>180000</v>
      </c>
    </row>
    <row r="351" spans="1:23" ht="15.75" customHeight="1" x14ac:dyDescent="0.2">
      <c r="A351" s="90" t="s">
        <v>646</v>
      </c>
      <c r="B351" s="90" t="s">
        <v>647</v>
      </c>
      <c r="C351" s="92" t="s">
        <v>668</v>
      </c>
      <c r="D351" s="90">
        <v>113</v>
      </c>
      <c r="E351" s="90" t="s">
        <v>669</v>
      </c>
      <c r="F351" s="90" t="s">
        <v>940</v>
      </c>
      <c r="H351" s="91">
        <v>0</v>
      </c>
      <c r="I351" s="91">
        <v>175000</v>
      </c>
      <c r="J351" s="91">
        <f t="shared" si="77"/>
        <v>175000</v>
      </c>
    </row>
    <row r="352" spans="1:23" ht="15.75" customHeight="1" x14ac:dyDescent="0.2">
      <c r="A352" s="90" t="s">
        <v>651</v>
      </c>
      <c r="B352" s="90" t="s">
        <v>651</v>
      </c>
      <c r="C352" s="90" t="s">
        <v>648</v>
      </c>
      <c r="D352" s="90">
        <v>113</v>
      </c>
      <c r="E352" s="90" t="s">
        <v>652</v>
      </c>
      <c r="F352" s="90" t="s">
        <v>426</v>
      </c>
      <c r="H352" s="91">
        <v>0</v>
      </c>
      <c r="I352" s="91">
        <v>129400</v>
      </c>
      <c r="J352" s="91">
        <f t="shared" si="77"/>
        <v>129400</v>
      </c>
    </row>
    <row r="353" spans="1:23" ht="15.75" customHeight="1" x14ac:dyDescent="0.2">
      <c r="A353" s="90" t="s">
        <v>646</v>
      </c>
      <c r="B353" s="90" t="s">
        <v>647</v>
      </c>
      <c r="C353" s="92" t="s">
        <v>648</v>
      </c>
      <c r="D353" s="90">
        <v>113</v>
      </c>
      <c r="E353" s="90" t="s">
        <v>408</v>
      </c>
      <c r="F353" s="90" t="s">
        <v>940</v>
      </c>
      <c r="G353" s="90" t="s">
        <v>946</v>
      </c>
      <c r="H353" s="91">
        <v>0</v>
      </c>
      <c r="I353" s="91">
        <v>40000</v>
      </c>
      <c r="J353" s="91">
        <f t="shared" si="77"/>
        <v>40000</v>
      </c>
    </row>
    <row r="354" spans="1:23" ht="15.75" customHeight="1" x14ac:dyDescent="0.2">
      <c r="A354" s="90" t="s">
        <v>646</v>
      </c>
      <c r="B354" s="90" t="s">
        <v>647</v>
      </c>
      <c r="C354" s="92" t="s">
        <v>648</v>
      </c>
      <c r="D354" s="90">
        <v>113</v>
      </c>
      <c r="E354" s="90" t="s">
        <v>408</v>
      </c>
      <c r="F354" s="90" t="s">
        <v>940</v>
      </c>
      <c r="G354" s="90" t="s">
        <v>947</v>
      </c>
      <c r="H354" s="91">
        <v>0</v>
      </c>
      <c r="I354" s="91">
        <v>40000</v>
      </c>
      <c r="J354" s="91">
        <f t="shared" si="77"/>
        <v>40000</v>
      </c>
    </row>
    <row r="355" spans="1:23" ht="15.75" customHeight="1" x14ac:dyDescent="0.2">
      <c r="A355" s="90" t="s">
        <v>646</v>
      </c>
      <c r="B355" s="90" t="s">
        <v>647</v>
      </c>
      <c r="C355" s="92" t="s">
        <v>648</v>
      </c>
      <c r="D355" s="90">
        <v>113</v>
      </c>
      <c r="E355" s="90" t="s">
        <v>408</v>
      </c>
      <c r="F355" s="90" t="s">
        <v>940</v>
      </c>
      <c r="G355" s="90" t="s">
        <v>948</v>
      </c>
      <c r="H355" s="91">
        <v>0</v>
      </c>
      <c r="I355" s="91">
        <v>40000</v>
      </c>
      <c r="J355" s="91">
        <f t="shared" si="77"/>
        <v>40000</v>
      </c>
    </row>
    <row r="356" spans="1:23" ht="15.75" customHeight="1" x14ac:dyDescent="0.2">
      <c r="A356" s="90" t="s">
        <v>646</v>
      </c>
      <c r="B356" s="90" t="s">
        <v>647</v>
      </c>
      <c r="C356" s="92" t="s">
        <v>648</v>
      </c>
      <c r="D356" s="90">
        <v>113</v>
      </c>
      <c r="E356" s="90" t="s">
        <v>408</v>
      </c>
      <c r="F356" s="90" t="s">
        <v>940</v>
      </c>
      <c r="G356" s="90" t="s">
        <v>949</v>
      </c>
      <c r="H356" s="91">
        <v>0</v>
      </c>
      <c r="I356" s="91">
        <v>40000</v>
      </c>
      <c r="J356" s="91">
        <f t="shared" si="77"/>
        <v>40000</v>
      </c>
    </row>
    <row r="357" spans="1:23" ht="15.75" customHeight="1" x14ac:dyDescent="0.2">
      <c r="A357" s="90" t="s">
        <v>646</v>
      </c>
      <c r="B357" s="90" t="s">
        <v>647</v>
      </c>
      <c r="C357" s="92" t="s">
        <v>648</v>
      </c>
      <c r="D357" s="90">
        <v>113</v>
      </c>
      <c r="E357" s="90" t="s">
        <v>408</v>
      </c>
      <c r="F357" s="90" t="s">
        <v>940</v>
      </c>
      <c r="G357" s="90" t="s">
        <v>950</v>
      </c>
      <c r="H357" s="91">
        <v>0</v>
      </c>
      <c r="I357" s="91">
        <v>40000</v>
      </c>
      <c r="J357" s="91">
        <f t="shared" si="77"/>
        <v>40000</v>
      </c>
    </row>
    <row r="358" spans="1:23" ht="15.75" customHeight="1" x14ac:dyDescent="0.2">
      <c r="A358" s="90" t="s">
        <v>646</v>
      </c>
      <c r="B358" s="90" t="s">
        <v>647</v>
      </c>
      <c r="C358" s="92" t="s">
        <v>648</v>
      </c>
      <c r="D358" s="90">
        <v>113</v>
      </c>
      <c r="E358" s="90" t="s">
        <v>408</v>
      </c>
      <c r="F358" s="90" t="s">
        <v>940</v>
      </c>
      <c r="G358" s="90" t="s">
        <v>951</v>
      </c>
      <c r="H358" s="91">
        <v>0</v>
      </c>
      <c r="I358" s="91">
        <v>40000</v>
      </c>
      <c r="J358" s="91">
        <f t="shared" si="77"/>
        <v>40000</v>
      </c>
    </row>
    <row r="359" spans="1:23" ht="15.75" customHeight="1" x14ac:dyDescent="0.2">
      <c r="A359" s="90" t="s">
        <v>653</v>
      </c>
      <c r="B359" s="90" t="s">
        <v>653</v>
      </c>
      <c r="C359" s="92" t="s">
        <v>648</v>
      </c>
      <c r="D359" s="90">
        <v>113</v>
      </c>
      <c r="E359" s="90" t="s">
        <v>408</v>
      </c>
      <c r="F359" s="90" t="s">
        <v>952</v>
      </c>
      <c r="G359" s="90" t="s">
        <v>953</v>
      </c>
      <c r="H359" s="91">
        <v>40000</v>
      </c>
      <c r="I359" s="91">
        <v>0</v>
      </c>
      <c r="J359" s="91">
        <f t="shared" si="77"/>
        <v>40000</v>
      </c>
    </row>
    <row r="360" spans="1:23" ht="15.75" customHeight="1" x14ac:dyDescent="0.2">
      <c r="A360" s="90" t="s">
        <v>646</v>
      </c>
      <c r="B360" s="92" t="s">
        <v>647</v>
      </c>
      <c r="C360" s="90" t="s">
        <v>648</v>
      </c>
      <c r="D360" s="90">
        <v>113</v>
      </c>
      <c r="E360" s="90" t="s">
        <v>674</v>
      </c>
      <c r="F360" s="90" t="s">
        <v>954</v>
      </c>
      <c r="H360" s="91">
        <v>0</v>
      </c>
      <c r="I360" s="91">
        <v>85000</v>
      </c>
      <c r="J360" s="91">
        <f t="shared" si="77"/>
        <v>85000</v>
      </c>
    </row>
    <row r="361" spans="1:23" ht="15.75" customHeight="1" x14ac:dyDescent="0.2">
      <c r="A361" s="90" t="s">
        <v>646</v>
      </c>
      <c r="B361" s="90" t="s">
        <v>647</v>
      </c>
      <c r="C361" s="90" t="s">
        <v>648</v>
      </c>
      <c r="D361" s="90">
        <v>113</v>
      </c>
      <c r="E361" s="90" t="s">
        <v>411</v>
      </c>
      <c r="F361" s="90" t="s">
        <v>954</v>
      </c>
      <c r="H361" s="91">
        <v>0</v>
      </c>
      <c r="I361" s="91">
        <v>35000</v>
      </c>
      <c r="J361" s="91">
        <f t="shared" si="77"/>
        <v>35000</v>
      </c>
    </row>
    <row r="362" spans="1:23" ht="15.75" customHeight="1" x14ac:dyDescent="0.2">
      <c r="A362" s="90" t="s">
        <v>646</v>
      </c>
      <c r="B362" s="90" t="s">
        <v>647</v>
      </c>
      <c r="C362" s="92" t="s">
        <v>668</v>
      </c>
      <c r="D362" s="92">
        <v>113</v>
      </c>
      <c r="E362" s="92" t="s">
        <v>955</v>
      </c>
      <c r="F362" s="92" t="s">
        <v>940</v>
      </c>
      <c r="G362" s="92"/>
      <c r="H362" s="91">
        <v>0</v>
      </c>
      <c r="I362" s="91">
        <v>150000</v>
      </c>
      <c r="J362" s="91">
        <f t="shared" si="77"/>
        <v>150000</v>
      </c>
    </row>
    <row r="363" spans="1:23" ht="15.75" customHeight="1" x14ac:dyDescent="0.2">
      <c r="A363" s="89"/>
      <c r="B363" s="89"/>
      <c r="C363" s="89"/>
      <c r="D363" s="89"/>
      <c r="E363" s="94" t="s">
        <v>956</v>
      </c>
      <c r="F363" s="89"/>
      <c r="G363" s="89"/>
      <c r="H363" s="95">
        <f t="shared" ref="H363:I363" si="78">SUBTOTAL(9,H346:H362)</f>
        <v>40000</v>
      </c>
      <c r="I363" s="95">
        <f t="shared" si="78"/>
        <v>3544400</v>
      </c>
      <c r="J363" s="95">
        <f t="shared" si="77"/>
        <v>3584400</v>
      </c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</row>
    <row r="364" spans="1:23" ht="15.75" customHeight="1" x14ac:dyDescent="0.2">
      <c r="A364" s="87"/>
      <c r="B364" s="87"/>
      <c r="C364" s="87"/>
      <c r="D364" s="87" t="s">
        <v>957</v>
      </c>
      <c r="E364" s="87" t="s">
        <v>507</v>
      </c>
      <c r="F364" s="87" t="s">
        <v>958</v>
      </c>
      <c r="G364" s="87"/>
      <c r="H364" s="88"/>
      <c r="I364" s="88"/>
      <c r="J364" s="88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</row>
    <row r="365" spans="1:23" ht="15.75" customHeight="1" x14ac:dyDescent="0.2">
      <c r="A365" s="90" t="s">
        <v>646</v>
      </c>
      <c r="B365" s="92" t="s">
        <v>647</v>
      </c>
      <c r="C365" s="92" t="s">
        <v>648</v>
      </c>
      <c r="D365" s="90">
        <v>114</v>
      </c>
      <c r="E365" s="90" t="s">
        <v>415</v>
      </c>
      <c r="F365" s="90" t="s">
        <v>959</v>
      </c>
      <c r="H365" s="91">
        <v>0</v>
      </c>
      <c r="I365" s="91">
        <v>1000000</v>
      </c>
      <c r="J365" s="91">
        <f t="shared" ref="J365:J371" si="79">I365+H365</f>
        <v>1000000</v>
      </c>
    </row>
    <row r="366" spans="1:23" ht="15.75" customHeight="1" x14ac:dyDescent="0.2">
      <c r="A366" s="90" t="s">
        <v>651</v>
      </c>
      <c r="B366" s="90" t="s">
        <v>651</v>
      </c>
      <c r="C366" s="90" t="s">
        <v>648</v>
      </c>
      <c r="D366" s="90">
        <v>114</v>
      </c>
      <c r="E366" s="90" t="s">
        <v>652</v>
      </c>
      <c r="F366" s="90" t="s">
        <v>960</v>
      </c>
      <c r="H366" s="91">
        <v>0</v>
      </c>
      <c r="I366" s="91">
        <v>129400</v>
      </c>
      <c r="J366" s="91">
        <f t="shared" si="79"/>
        <v>129400</v>
      </c>
    </row>
    <row r="367" spans="1:23" ht="15.75" customHeight="1" x14ac:dyDescent="0.2">
      <c r="A367" s="90" t="s">
        <v>653</v>
      </c>
      <c r="B367" s="90" t="s">
        <v>653</v>
      </c>
      <c r="C367" s="92" t="s">
        <v>648</v>
      </c>
      <c r="D367" s="90">
        <v>114</v>
      </c>
      <c r="E367" s="90" t="s">
        <v>408</v>
      </c>
      <c r="F367" s="90" t="s">
        <v>868</v>
      </c>
      <c r="G367" s="90" t="s">
        <v>297</v>
      </c>
      <c r="H367" s="91">
        <v>40000</v>
      </c>
      <c r="I367" s="91">
        <v>0</v>
      </c>
      <c r="J367" s="91">
        <f t="shared" si="79"/>
        <v>40000</v>
      </c>
    </row>
    <row r="368" spans="1:23" ht="15.75" customHeight="1" x14ac:dyDescent="0.2">
      <c r="A368" s="90" t="s">
        <v>646</v>
      </c>
      <c r="B368" s="90" t="s">
        <v>647</v>
      </c>
      <c r="C368" s="92" t="s">
        <v>648</v>
      </c>
      <c r="D368" s="90">
        <v>114</v>
      </c>
      <c r="E368" s="90" t="s">
        <v>408</v>
      </c>
      <c r="F368" s="90" t="s">
        <v>959</v>
      </c>
      <c r="G368" s="90" t="s">
        <v>299</v>
      </c>
      <c r="H368" s="91">
        <v>0</v>
      </c>
      <c r="I368" s="91">
        <v>40000</v>
      </c>
      <c r="J368" s="91">
        <f t="shared" si="79"/>
        <v>40000</v>
      </c>
    </row>
    <row r="369" spans="1:23" ht="15.75" customHeight="1" x14ac:dyDescent="0.2">
      <c r="A369" s="93" t="s">
        <v>401</v>
      </c>
      <c r="C369" s="90" t="s">
        <v>648</v>
      </c>
      <c r="D369" s="90">
        <v>114</v>
      </c>
      <c r="E369" s="90" t="s">
        <v>411</v>
      </c>
      <c r="F369" s="90" t="s">
        <v>961</v>
      </c>
      <c r="H369" s="91">
        <v>35000</v>
      </c>
      <c r="I369" s="91">
        <v>0</v>
      </c>
      <c r="J369" s="91">
        <f t="shared" si="79"/>
        <v>35000</v>
      </c>
    </row>
    <row r="370" spans="1:23" ht="15.75" customHeight="1" x14ac:dyDescent="0.2">
      <c r="A370" s="90" t="s">
        <v>646</v>
      </c>
      <c r="B370" s="90" t="s">
        <v>658</v>
      </c>
      <c r="C370" s="92" t="s">
        <v>659</v>
      </c>
      <c r="D370" s="90">
        <v>114</v>
      </c>
      <c r="E370" s="90" t="s">
        <v>660</v>
      </c>
      <c r="F370" s="90" t="s">
        <v>962</v>
      </c>
      <c r="G370" s="90" t="s">
        <v>963</v>
      </c>
      <c r="H370" s="91">
        <v>0</v>
      </c>
      <c r="I370" s="91">
        <v>200000</v>
      </c>
      <c r="J370" s="91">
        <f t="shared" si="79"/>
        <v>200000</v>
      </c>
    </row>
    <row r="371" spans="1:23" ht="15.75" customHeight="1" x14ac:dyDescent="0.2">
      <c r="A371" s="89"/>
      <c r="B371" s="89"/>
      <c r="C371" s="89"/>
      <c r="D371" s="89"/>
      <c r="E371" s="94" t="s">
        <v>964</v>
      </c>
      <c r="F371" s="89"/>
      <c r="G371" s="89"/>
      <c r="H371" s="95">
        <f t="shared" ref="H371:I371" si="80">SUBTOTAL(9,H365:H369)</f>
        <v>75000</v>
      </c>
      <c r="I371" s="95">
        <f t="shared" si="80"/>
        <v>1169400</v>
      </c>
      <c r="J371" s="95">
        <f t="shared" si="79"/>
        <v>1244400</v>
      </c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</row>
    <row r="372" spans="1:23" ht="15.75" customHeight="1" x14ac:dyDescent="0.2">
      <c r="A372" s="98"/>
      <c r="B372" s="98"/>
      <c r="C372" s="98"/>
      <c r="D372" s="98" t="s">
        <v>965</v>
      </c>
      <c r="E372" s="98" t="s">
        <v>966</v>
      </c>
      <c r="F372" s="98" t="s">
        <v>958</v>
      </c>
      <c r="G372" s="98"/>
      <c r="H372" s="99"/>
      <c r="I372" s="99"/>
      <c r="J372" s="9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</row>
    <row r="373" spans="1:23" ht="15.75" customHeight="1" x14ac:dyDescent="0.2">
      <c r="A373" s="90" t="s">
        <v>646</v>
      </c>
      <c r="B373" s="92" t="s">
        <v>647</v>
      </c>
      <c r="C373" s="92" t="s">
        <v>648</v>
      </c>
      <c r="D373" s="90">
        <v>114</v>
      </c>
      <c r="E373" s="90" t="s">
        <v>415</v>
      </c>
      <c r="F373" s="90" t="s">
        <v>959</v>
      </c>
      <c r="H373" s="91">
        <v>0</v>
      </c>
      <c r="I373" s="91">
        <v>1000000</v>
      </c>
      <c r="J373" s="91">
        <f t="shared" ref="J373:J378" si="81">I373+H373</f>
        <v>1000000</v>
      </c>
    </row>
    <row r="374" spans="1:23" ht="15.75" customHeight="1" x14ac:dyDescent="0.2">
      <c r="A374" s="90" t="s">
        <v>651</v>
      </c>
      <c r="B374" s="90" t="s">
        <v>651</v>
      </c>
      <c r="C374" s="90" t="s">
        <v>648</v>
      </c>
      <c r="D374" s="90">
        <v>114</v>
      </c>
      <c r="E374" s="90" t="s">
        <v>652</v>
      </c>
      <c r="F374" s="100" t="s">
        <v>967</v>
      </c>
      <c r="H374" s="91">
        <v>0</v>
      </c>
      <c r="I374" s="91">
        <v>129400</v>
      </c>
      <c r="J374" s="91">
        <f t="shared" si="81"/>
        <v>129400</v>
      </c>
    </row>
    <row r="375" spans="1:23" ht="15.75" customHeight="1" x14ac:dyDescent="0.2">
      <c r="A375" s="90" t="s">
        <v>646</v>
      </c>
      <c r="B375" s="90" t="s">
        <v>647</v>
      </c>
      <c r="C375" s="92" t="s">
        <v>648</v>
      </c>
      <c r="D375" s="90">
        <v>114</v>
      </c>
      <c r="E375" s="90" t="s">
        <v>408</v>
      </c>
      <c r="F375" s="90" t="s">
        <v>959</v>
      </c>
      <c r="G375" s="90" t="s">
        <v>968</v>
      </c>
      <c r="H375" s="91">
        <v>0</v>
      </c>
      <c r="I375" s="91">
        <v>40000</v>
      </c>
      <c r="J375" s="91">
        <f t="shared" si="81"/>
        <v>40000</v>
      </c>
    </row>
    <row r="376" spans="1:23" ht="15.75" customHeight="1" x14ac:dyDescent="0.2">
      <c r="A376" s="90" t="s">
        <v>646</v>
      </c>
      <c r="B376" s="90" t="s">
        <v>647</v>
      </c>
      <c r="C376" s="92" t="s">
        <v>648</v>
      </c>
      <c r="D376" s="90">
        <v>114</v>
      </c>
      <c r="E376" s="90" t="s">
        <v>408</v>
      </c>
      <c r="F376" s="90" t="s">
        <v>959</v>
      </c>
      <c r="G376" s="90" t="s">
        <v>969</v>
      </c>
      <c r="H376" s="91">
        <v>0</v>
      </c>
      <c r="I376" s="91">
        <v>40000</v>
      </c>
      <c r="J376" s="91">
        <f t="shared" si="81"/>
        <v>40000</v>
      </c>
    </row>
    <row r="377" spans="1:23" ht="15.75" customHeight="1" x14ac:dyDescent="0.2">
      <c r="A377" s="90" t="s">
        <v>646</v>
      </c>
      <c r="B377" s="90" t="s">
        <v>647</v>
      </c>
      <c r="C377" s="90" t="s">
        <v>648</v>
      </c>
      <c r="D377" s="90">
        <v>114</v>
      </c>
      <c r="E377" s="90" t="s">
        <v>411</v>
      </c>
      <c r="F377" s="90" t="s">
        <v>959</v>
      </c>
      <c r="H377" s="91">
        <v>0</v>
      </c>
      <c r="I377" s="91">
        <v>35000</v>
      </c>
      <c r="J377" s="91">
        <f t="shared" si="81"/>
        <v>35000</v>
      </c>
    </row>
    <row r="378" spans="1:23" ht="15.75" customHeight="1" x14ac:dyDescent="0.2">
      <c r="A378" s="89"/>
      <c r="B378" s="89"/>
      <c r="C378" s="89"/>
      <c r="D378" s="89"/>
      <c r="E378" s="94" t="s">
        <v>970</v>
      </c>
      <c r="F378" s="89"/>
      <c r="G378" s="89"/>
      <c r="H378" s="95">
        <f t="shared" ref="H378:I378" si="82">SUBTOTAL(9,H373:H377)</f>
        <v>0</v>
      </c>
      <c r="I378" s="95">
        <f t="shared" si="82"/>
        <v>1244400</v>
      </c>
      <c r="J378" s="95">
        <f t="shared" si="81"/>
        <v>1244400</v>
      </c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</row>
    <row r="379" spans="1:23" ht="15.75" customHeight="1" x14ac:dyDescent="0.2">
      <c r="A379" s="98"/>
      <c r="B379" s="98"/>
      <c r="C379" s="98"/>
      <c r="D379" s="98" t="s">
        <v>971</v>
      </c>
      <c r="E379" s="98" t="s">
        <v>972</v>
      </c>
      <c r="F379" s="98" t="s">
        <v>958</v>
      </c>
      <c r="G379" s="98"/>
      <c r="H379" s="99"/>
      <c r="I379" s="99"/>
      <c r="J379" s="9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</row>
    <row r="380" spans="1:23" ht="15.75" customHeight="1" x14ac:dyDescent="0.2">
      <c r="A380" s="90" t="s">
        <v>646</v>
      </c>
      <c r="B380" s="92" t="s">
        <v>647</v>
      </c>
      <c r="C380" s="92" t="s">
        <v>648</v>
      </c>
      <c r="D380" s="90">
        <v>114</v>
      </c>
      <c r="E380" s="90" t="s">
        <v>415</v>
      </c>
      <c r="F380" s="90" t="s">
        <v>959</v>
      </c>
      <c r="H380" s="91">
        <v>0</v>
      </c>
      <c r="I380" s="91">
        <v>1000000</v>
      </c>
      <c r="J380" s="91">
        <f t="shared" ref="J380:J385" si="83">I380+H380</f>
        <v>1000000</v>
      </c>
    </row>
    <row r="381" spans="1:23" ht="15.75" customHeight="1" x14ac:dyDescent="0.2">
      <c r="A381" s="90" t="s">
        <v>646</v>
      </c>
      <c r="B381" s="90" t="s">
        <v>647</v>
      </c>
      <c r="C381" s="92" t="s">
        <v>648</v>
      </c>
      <c r="D381" s="90">
        <v>114</v>
      </c>
      <c r="E381" s="90" t="s">
        <v>408</v>
      </c>
      <c r="F381" s="90" t="s">
        <v>959</v>
      </c>
      <c r="G381" s="90" t="s">
        <v>973</v>
      </c>
      <c r="H381" s="91">
        <v>0</v>
      </c>
      <c r="I381" s="91">
        <v>40000</v>
      </c>
      <c r="J381" s="91">
        <f t="shared" si="83"/>
        <v>40000</v>
      </c>
    </row>
    <row r="382" spans="1:23" ht="15.75" customHeight="1" x14ac:dyDescent="0.2">
      <c r="A382" s="90" t="s">
        <v>646</v>
      </c>
      <c r="B382" s="90" t="s">
        <v>647</v>
      </c>
      <c r="C382" s="92" t="s">
        <v>648</v>
      </c>
      <c r="D382" s="90">
        <v>114</v>
      </c>
      <c r="E382" s="90" t="s">
        <v>408</v>
      </c>
      <c r="F382" s="90" t="s">
        <v>959</v>
      </c>
      <c r="G382" s="90" t="s">
        <v>974</v>
      </c>
      <c r="H382" s="91">
        <v>0</v>
      </c>
      <c r="I382" s="91">
        <v>40000</v>
      </c>
      <c r="J382" s="91">
        <f t="shared" si="83"/>
        <v>40000</v>
      </c>
    </row>
    <row r="383" spans="1:23" ht="15.75" customHeight="1" x14ac:dyDescent="0.2">
      <c r="A383" s="90" t="s">
        <v>646</v>
      </c>
      <c r="B383" s="90" t="s">
        <v>647</v>
      </c>
      <c r="C383" s="90" t="s">
        <v>648</v>
      </c>
      <c r="D383" s="90">
        <v>114</v>
      </c>
      <c r="E383" s="90" t="s">
        <v>411</v>
      </c>
      <c r="F383" s="90" t="s">
        <v>959</v>
      </c>
      <c r="H383" s="91">
        <v>0</v>
      </c>
      <c r="I383" s="91">
        <v>35000</v>
      </c>
      <c r="J383" s="91">
        <f t="shared" si="83"/>
        <v>35000</v>
      </c>
    </row>
    <row r="384" spans="1:23" ht="15.75" customHeight="1" x14ac:dyDescent="0.2">
      <c r="A384" s="89"/>
      <c r="B384" s="89"/>
      <c r="C384" s="89"/>
      <c r="D384" s="89"/>
      <c r="E384" s="94" t="s">
        <v>975</v>
      </c>
      <c r="F384" s="89"/>
      <c r="G384" s="89"/>
      <c r="H384" s="95">
        <f t="shared" ref="H384:I384" si="84">SUBTOTAL(9,H380:H383)</f>
        <v>0</v>
      </c>
      <c r="I384" s="95">
        <f t="shared" si="84"/>
        <v>1115000</v>
      </c>
      <c r="J384" s="95">
        <f t="shared" si="83"/>
        <v>1115000</v>
      </c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</row>
    <row r="385" spans="1:23" ht="15.75" customHeight="1" x14ac:dyDescent="0.2">
      <c r="A385" s="89"/>
      <c r="B385" s="89"/>
      <c r="C385" s="89"/>
      <c r="D385" s="89"/>
      <c r="E385" s="94" t="s">
        <v>976</v>
      </c>
      <c r="F385" s="89"/>
      <c r="G385" s="89"/>
      <c r="H385" s="95">
        <f>SUBTOTAL(9,H380:H384,H373:H377,H365:H369)</f>
        <v>75000</v>
      </c>
      <c r="I385" s="95">
        <f>SUBTOTAL(9,I380:I383,I373:I377,I365:I369)</f>
        <v>3528800</v>
      </c>
      <c r="J385" s="95">
        <f t="shared" si="83"/>
        <v>3603800</v>
      </c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</row>
    <row r="386" spans="1:23" ht="15.75" customHeight="1" x14ac:dyDescent="0.2">
      <c r="A386" s="87"/>
      <c r="B386" s="87"/>
      <c r="C386" s="87"/>
      <c r="D386" s="87">
        <v>115</v>
      </c>
      <c r="E386" s="87" t="s">
        <v>938</v>
      </c>
      <c r="F386" s="87" t="s">
        <v>939</v>
      </c>
      <c r="G386" s="87"/>
      <c r="H386" s="88"/>
      <c r="I386" s="88"/>
      <c r="J386" s="88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</row>
    <row r="387" spans="1:23" ht="15.75" customHeight="1" x14ac:dyDescent="0.2">
      <c r="A387" s="90" t="s">
        <v>653</v>
      </c>
      <c r="B387" s="90" t="s">
        <v>653</v>
      </c>
      <c r="C387" s="92" t="s">
        <v>648</v>
      </c>
      <c r="D387" s="90">
        <v>115</v>
      </c>
      <c r="E387" s="90" t="s">
        <v>408</v>
      </c>
      <c r="F387" s="90" t="s">
        <v>959</v>
      </c>
      <c r="G387" s="90" t="s">
        <v>977</v>
      </c>
      <c r="H387" s="91">
        <v>40000</v>
      </c>
      <c r="I387" s="91">
        <v>0</v>
      </c>
      <c r="J387" s="91">
        <f t="shared" ref="J387:J389" si="85">I387+H387</f>
        <v>40000</v>
      </c>
    </row>
    <row r="388" spans="1:23" ht="15.75" customHeight="1" x14ac:dyDescent="0.2">
      <c r="A388" s="90" t="s">
        <v>653</v>
      </c>
      <c r="B388" s="90" t="s">
        <v>653</v>
      </c>
      <c r="C388" s="92" t="s">
        <v>648</v>
      </c>
      <c r="D388" s="90">
        <v>115</v>
      </c>
      <c r="E388" s="90" t="s">
        <v>408</v>
      </c>
      <c r="F388" s="90" t="s">
        <v>959</v>
      </c>
      <c r="G388" s="90" t="s">
        <v>978</v>
      </c>
      <c r="H388" s="91">
        <v>40000</v>
      </c>
      <c r="I388" s="91">
        <v>0</v>
      </c>
      <c r="J388" s="91">
        <f t="shared" si="85"/>
        <v>40000</v>
      </c>
    </row>
    <row r="389" spans="1:23" ht="15.75" customHeight="1" x14ac:dyDescent="0.2">
      <c r="A389" s="89"/>
      <c r="B389" s="89"/>
      <c r="C389" s="89"/>
      <c r="D389" s="89"/>
      <c r="E389" s="94" t="s">
        <v>943</v>
      </c>
      <c r="F389" s="89"/>
      <c r="G389" s="89"/>
      <c r="H389" s="95">
        <f t="shared" ref="H389:I389" si="86">SUBTOTAL(9,H387:H388)</f>
        <v>80000</v>
      </c>
      <c r="I389" s="95">
        <f t="shared" si="86"/>
        <v>0</v>
      </c>
      <c r="J389" s="95">
        <f t="shared" si="85"/>
        <v>80000</v>
      </c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</row>
    <row r="390" spans="1:23" ht="15.75" customHeight="1" x14ac:dyDescent="0.2">
      <c r="A390" s="87"/>
      <c r="B390" s="87"/>
      <c r="C390" s="87"/>
      <c r="D390" s="87">
        <v>120</v>
      </c>
      <c r="E390" s="87" t="s">
        <v>979</v>
      </c>
      <c r="F390" s="87" t="s">
        <v>980</v>
      </c>
      <c r="G390" s="87"/>
      <c r="H390" s="88"/>
      <c r="I390" s="88"/>
      <c r="J390" s="88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</row>
    <row r="391" spans="1:23" ht="15.75" customHeight="1" x14ac:dyDescent="0.2">
      <c r="A391" s="90" t="s">
        <v>646</v>
      </c>
      <c r="B391" s="92" t="s">
        <v>647</v>
      </c>
      <c r="C391" s="92" t="s">
        <v>648</v>
      </c>
      <c r="D391" s="90">
        <v>120</v>
      </c>
      <c r="E391" s="90" t="s">
        <v>415</v>
      </c>
      <c r="F391" s="90" t="s">
        <v>516</v>
      </c>
      <c r="H391" s="91">
        <v>0</v>
      </c>
      <c r="I391" s="91">
        <v>1600000</v>
      </c>
      <c r="J391" s="91">
        <f t="shared" ref="J391:J403" si="87">I391+H391</f>
        <v>1600000</v>
      </c>
    </row>
    <row r="392" spans="1:23" ht="15.75" customHeight="1" x14ac:dyDescent="0.2">
      <c r="A392" s="90" t="s">
        <v>646</v>
      </c>
      <c r="B392" s="92" t="s">
        <v>647</v>
      </c>
      <c r="C392" s="90" t="s">
        <v>648</v>
      </c>
      <c r="D392" s="90">
        <v>120</v>
      </c>
      <c r="E392" s="90" t="s">
        <v>649</v>
      </c>
      <c r="F392" s="90" t="s">
        <v>516</v>
      </c>
      <c r="G392" t="s">
        <v>981</v>
      </c>
      <c r="H392" s="91">
        <v>0</v>
      </c>
      <c r="I392" s="91">
        <v>350000</v>
      </c>
      <c r="J392" s="91">
        <f t="shared" si="87"/>
        <v>350000</v>
      </c>
    </row>
    <row r="393" spans="1:23" ht="15.75" customHeight="1" x14ac:dyDescent="0.2">
      <c r="A393" s="90" t="s">
        <v>646</v>
      </c>
      <c r="B393" s="90" t="s">
        <v>647</v>
      </c>
      <c r="C393" s="90" t="s">
        <v>648</v>
      </c>
      <c r="D393" s="90">
        <v>120</v>
      </c>
      <c r="E393" s="90" t="s">
        <v>825</v>
      </c>
      <c r="F393" s="90" t="s">
        <v>516</v>
      </c>
      <c r="G393" s="90" t="s">
        <v>982</v>
      </c>
      <c r="H393" s="91">
        <v>0</v>
      </c>
      <c r="I393" s="91">
        <v>180000</v>
      </c>
      <c r="J393" s="91">
        <f t="shared" si="87"/>
        <v>180000</v>
      </c>
    </row>
    <row r="394" spans="1:23" ht="15.75" customHeight="1" x14ac:dyDescent="0.2">
      <c r="A394" s="90" t="s">
        <v>646</v>
      </c>
      <c r="B394" s="90" t="s">
        <v>647</v>
      </c>
      <c r="C394" s="92" t="s">
        <v>668</v>
      </c>
      <c r="D394" s="90">
        <v>120</v>
      </c>
      <c r="E394" s="90" t="s">
        <v>669</v>
      </c>
      <c r="F394" s="90" t="s">
        <v>516</v>
      </c>
      <c r="H394" s="91">
        <v>0</v>
      </c>
      <c r="I394" s="91">
        <v>175000</v>
      </c>
      <c r="J394" s="91">
        <f t="shared" si="87"/>
        <v>175000</v>
      </c>
    </row>
    <row r="395" spans="1:23" ht="15.75" customHeight="1" x14ac:dyDescent="0.2">
      <c r="A395" s="90" t="s">
        <v>90</v>
      </c>
      <c r="B395" s="92" t="s">
        <v>90</v>
      </c>
      <c r="C395" s="90" t="s">
        <v>648</v>
      </c>
      <c r="D395" s="90">
        <v>120</v>
      </c>
      <c r="E395" s="90" t="s">
        <v>649</v>
      </c>
      <c r="F395" s="90" t="s">
        <v>981</v>
      </c>
      <c r="H395" s="91">
        <v>0</v>
      </c>
      <c r="I395" s="91">
        <v>100000</v>
      </c>
      <c r="J395" s="91">
        <f t="shared" si="87"/>
        <v>100000</v>
      </c>
    </row>
    <row r="396" spans="1:23" ht="15.75" customHeight="1" x14ac:dyDescent="0.2">
      <c r="A396" s="90" t="s">
        <v>651</v>
      </c>
      <c r="B396" s="90" t="s">
        <v>651</v>
      </c>
      <c r="C396" s="90" t="s">
        <v>648</v>
      </c>
      <c r="D396" s="90">
        <v>120</v>
      </c>
      <c r="E396" s="90" t="s">
        <v>652</v>
      </c>
      <c r="F396" s="90" t="s">
        <v>426</v>
      </c>
      <c r="H396" s="91">
        <v>0</v>
      </c>
      <c r="I396" s="91">
        <v>129400</v>
      </c>
      <c r="J396" s="91">
        <f t="shared" si="87"/>
        <v>129400</v>
      </c>
    </row>
    <row r="397" spans="1:23" ht="15.75" customHeight="1" x14ac:dyDescent="0.2">
      <c r="A397" s="90" t="s">
        <v>653</v>
      </c>
      <c r="B397" s="90" t="s">
        <v>653</v>
      </c>
      <c r="C397" s="92" t="s">
        <v>648</v>
      </c>
      <c r="D397" s="90">
        <v>120</v>
      </c>
      <c r="E397" s="90" t="s">
        <v>408</v>
      </c>
      <c r="F397" s="90" t="s">
        <v>983</v>
      </c>
      <c r="G397" s="90" t="s">
        <v>984</v>
      </c>
      <c r="H397" s="91">
        <v>40000</v>
      </c>
      <c r="I397" s="91">
        <v>0</v>
      </c>
      <c r="J397" s="91">
        <f t="shared" si="87"/>
        <v>40000</v>
      </c>
    </row>
    <row r="398" spans="1:23" ht="15.75" customHeight="1" x14ac:dyDescent="0.2">
      <c r="A398" s="90" t="s">
        <v>653</v>
      </c>
      <c r="B398" s="90" t="s">
        <v>653</v>
      </c>
      <c r="C398" s="92" t="s">
        <v>648</v>
      </c>
      <c r="D398" s="90">
        <v>120</v>
      </c>
      <c r="E398" s="90" t="s">
        <v>408</v>
      </c>
      <c r="F398" s="90" t="s">
        <v>983</v>
      </c>
      <c r="G398" s="90" t="s">
        <v>58</v>
      </c>
      <c r="H398" s="91">
        <v>40000</v>
      </c>
      <c r="I398" s="91">
        <v>0</v>
      </c>
      <c r="J398" s="91">
        <f t="shared" si="87"/>
        <v>40000</v>
      </c>
    </row>
    <row r="399" spans="1:23" ht="15.75" customHeight="1" x14ac:dyDescent="0.2">
      <c r="A399" s="90" t="s">
        <v>646</v>
      </c>
      <c r="B399" s="90" t="s">
        <v>647</v>
      </c>
      <c r="C399" s="92" t="s">
        <v>648</v>
      </c>
      <c r="D399" s="90">
        <v>120</v>
      </c>
      <c r="E399" s="90" t="s">
        <v>408</v>
      </c>
      <c r="F399" s="90" t="s">
        <v>516</v>
      </c>
      <c r="G399" s="90" t="s">
        <v>985</v>
      </c>
      <c r="H399" s="91">
        <v>0</v>
      </c>
      <c r="I399" s="91">
        <v>40000</v>
      </c>
      <c r="J399" s="91">
        <f t="shared" si="87"/>
        <v>40000</v>
      </c>
    </row>
    <row r="400" spans="1:23" ht="15.75" customHeight="1" x14ac:dyDescent="0.2">
      <c r="A400" s="90" t="s">
        <v>646</v>
      </c>
      <c r="B400" s="90" t="s">
        <v>647</v>
      </c>
      <c r="C400" s="92" t="s">
        <v>648</v>
      </c>
      <c r="D400" s="90">
        <v>120</v>
      </c>
      <c r="E400" s="90" t="s">
        <v>408</v>
      </c>
      <c r="F400" s="90" t="s">
        <v>516</v>
      </c>
      <c r="G400" s="90" t="s">
        <v>986</v>
      </c>
      <c r="H400" s="91">
        <v>0</v>
      </c>
      <c r="I400" s="91">
        <v>40000</v>
      </c>
      <c r="J400" s="91">
        <f t="shared" si="87"/>
        <v>40000</v>
      </c>
    </row>
    <row r="401" spans="1:23" ht="15.75" customHeight="1" x14ac:dyDescent="0.2">
      <c r="A401" s="90" t="s">
        <v>646</v>
      </c>
      <c r="B401" s="90" t="s">
        <v>647</v>
      </c>
      <c r="C401" s="90" t="s">
        <v>648</v>
      </c>
      <c r="D401" s="90">
        <v>120</v>
      </c>
      <c r="E401" s="90" t="s">
        <v>411</v>
      </c>
      <c r="F401" s="90" t="s">
        <v>516</v>
      </c>
      <c r="H401" s="91">
        <v>0</v>
      </c>
      <c r="I401" s="91">
        <v>35000</v>
      </c>
      <c r="J401" s="91">
        <f t="shared" si="87"/>
        <v>35000</v>
      </c>
    </row>
    <row r="402" spans="1:23" ht="15.75" customHeight="1" x14ac:dyDescent="0.2">
      <c r="A402" s="90" t="s">
        <v>646</v>
      </c>
      <c r="B402" s="90" t="s">
        <v>658</v>
      </c>
      <c r="C402" s="92" t="s">
        <v>659</v>
      </c>
      <c r="D402" s="90">
        <v>120</v>
      </c>
      <c r="E402" s="90" t="s">
        <v>660</v>
      </c>
      <c r="F402" s="90" t="s">
        <v>516</v>
      </c>
      <c r="G402" s="90" t="s">
        <v>987</v>
      </c>
      <c r="H402" s="91">
        <v>0</v>
      </c>
      <c r="I402" s="91">
        <v>243750</v>
      </c>
      <c r="J402" s="91">
        <f t="shared" si="87"/>
        <v>243750</v>
      </c>
    </row>
    <row r="403" spans="1:23" ht="15.75" customHeight="1" x14ac:dyDescent="0.2">
      <c r="A403" s="89"/>
      <c r="B403" s="89"/>
      <c r="C403" s="89"/>
      <c r="D403" s="89"/>
      <c r="E403" s="94" t="s">
        <v>988</v>
      </c>
      <c r="F403" s="89"/>
      <c r="G403" s="89"/>
      <c r="H403" s="95">
        <f t="shared" ref="H403:I403" si="88">SUBTOTAL(9,H391:H402)</f>
        <v>80000</v>
      </c>
      <c r="I403" s="95">
        <f t="shared" si="88"/>
        <v>2893150</v>
      </c>
      <c r="J403" s="95">
        <f t="shared" si="87"/>
        <v>2973150</v>
      </c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</row>
    <row r="404" spans="1:23" ht="15.75" customHeight="1" x14ac:dyDescent="0.2">
      <c r="A404" s="87"/>
      <c r="B404" s="87"/>
      <c r="C404" s="87"/>
      <c r="D404" s="87">
        <v>121</v>
      </c>
      <c r="E404" s="87" t="s">
        <v>989</v>
      </c>
      <c r="F404" s="87" t="s">
        <v>980</v>
      </c>
      <c r="G404" s="87"/>
      <c r="H404" s="88"/>
      <c r="I404" s="88"/>
      <c r="J404" s="88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</row>
    <row r="405" spans="1:23" ht="15.75" customHeight="1" x14ac:dyDescent="0.2">
      <c r="A405" s="90" t="s">
        <v>653</v>
      </c>
      <c r="B405" s="90" t="s">
        <v>653</v>
      </c>
      <c r="C405" s="92" t="s">
        <v>648</v>
      </c>
      <c r="D405" s="90">
        <v>121</v>
      </c>
      <c r="E405" s="90" t="s">
        <v>408</v>
      </c>
      <c r="F405" s="90" t="s">
        <v>990</v>
      </c>
      <c r="G405" s="90" t="s">
        <v>991</v>
      </c>
      <c r="H405" s="91">
        <v>40000</v>
      </c>
      <c r="I405" s="91">
        <v>0</v>
      </c>
      <c r="J405" s="91">
        <f t="shared" ref="J405:J407" si="89">I405+H405</f>
        <v>40000</v>
      </c>
    </row>
    <row r="406" spans="1:23" ht="15.75" customHeight="1" x14ac:dyDescent="0.2">
      <c r="A406" s="90" t="s">
        <v>653</v>
      </c>
      <c r="B406" s="90" t="s">
        <v>653</v>
      </c>
      <c r="C406" s="92" t="s">
        <v>648</v>
      </c>
      <c r="D406" s="90">
        <v>121</v>
      </c>
      <c r="E406" s="90" t="s">
        <v>408</v>
      </c>
      <c r="F406" s="90" t="s">
        <v>990</v>
      </c>
      <c r="G406" s="90" t="s">
        <v>992</v>
      </c>
      <c r="H406" s="91">
        <v>40000</v>
      </c>
      <c r="I406" s="91">
        <v>0</v>
      </c>
      <c r="J406" s="91">
        <f t="shared" si="89"/>
        <v>40000</v>
      </c>
    </row>
    <row r="407" spans="1:23" ht="15.75" customHeight="1" x14ac:dyDescent="0.2">
      <c r="A407" s="89"/>
      <c r="B407" s="89"/>
      <c r="C407" s="89"/>
      <c r="D407" s="89"/>
      <c r="E407" s="94" t="s">
        <v>993</v>
      </c>
      <c r="F407" s="89"/>
      <c r="G407" s="89"/>
      <c r="H407" s="95">
        <f t="shared" ref="H407:I407" si="90">SUBTOTAL(9,H405:H406)</f>
        <v>80000</v>
      </c>
      <c r="I407" s="95">
        <f t="shared" si="90"/>
        <v>0</v>
      </c>
      <c r="J407" s="95">
        <f t="shared" si="89"/>
        <v>80000</v>
      </c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</row>
    <row r="408" spans="1:23" s="107" customFormat="1" ht="43.5" customHeight="1" x14ac:dyDescent="0.3">
      <c r="A408" s="103"/>
      <c r="B408" s="103"/>
      <c r="C408" s="103"/>
      <c r="D408" s="103"/>
      <c r="E408" s="104"/>
      <c r="F408" s="104" t="s">
        <v>994</v>
      </c>
      <c r="G408" s="104"/>
      <c r="H408" s="105">
        <f>SUM(H407,H403,H389,H385,H363,H344,H340,H329,H320,H317,H304,H297,H290,H282,H279,H268,H255,H247,H242,H218,H196,H187,H176,H167,H159,H151,H144,H136,H128,H116,H108,H102,H85,H77,H68,H62,H38,H31,H16,)</f>
        <v>2060000</v>
      </c>
      <c r="I408" s="105">
        <f>SUM(I16,I31,I54,I62,I68,I77,I85,I94,I102,I108,I116,I128,I136,I144,I151,I159,I167,I176,I187,I196,I205,I218,I229,I242,I247,I255,I268,I279,I282,I290,I297,I304,I317,I320,I329,I340,I344,I363,I385,I389,I403)</f>
        <v>85882250</v>
      </c>
      <c r="J408" s="105">
        <f>SUM(H408,I408)</f>
        <v>87942250</v>
      </c>
      <c r="K408" s="106"/>
      <c r="L408" s="233">
        <f>SUMIF(C6:C407, "",H6:H407)</f>
        <v>2805000</v>
      </c>
      <c r="M408" s="233">
        <f>SUMIF(C6:C407, "",I6:I407)</f>
        <v>96268650</v>
      </c>
      <c r="N408" s="233">
        <f>M408+L408</f>
        <v>99073650</v>
      </c>
      <c r="O408" s="106"/>
      <c r="P408" s="106"/>
      <c r="Q408" s="106"/>
      <c r="R408" s="106"/>
      <c r="S408" s="106"/>
      <c r="T408" s="106"/>
      <c r="U408" s="106"/>
      <c r="V408" s="106"/>
      <c r="W408" s="106"/>
    </row>
    <row r="409" spans="1:23" ht="15.75" customHeight="1" x14ac:dyDescent="0.2">
      <c r="A409" s="108"/>
      <c r="B409" s="108"/>
      <c r="C409" s="108"/>
      <c r="D409" s="108"/>
      <c r="E409" s="108" t="s">
        <v>995</v>
      </c>
      <c r="F409" s="108"/>
      <c r="G409" s="108"/>
      <c r="H409" s="109"/>
      <c r="I409" s="109"/>
      <c r="J409" s="109"/>
    </row>
    <row r="410" spans="1:23" ht="15.75" customHeight="1" x14ac:dyDescent="0.2">
      <c r="A410" s="92" t="s">
        <v>646</v>
      </c>
      <c r="B410" s="92" t="s">
        <v>647</v>
      </c>
      <c r="C410" s="92" t="s">
        <v>668</v>
      </c>
      <c r="D410" s="92" t="s">
        <v>83</v>
      </c>
      <c r="E410" s="92" t="s">
        <v>996</v>
      </c>
      <c r="F410" s="92" t="s">
        <v>426</v>
      </c>
      <c r="G410" s="92"/>
      <c r="H410" s="91">
        <v>0</v>
      </c>
      <c r="I410" s="91">
        <v>932335</v>
      </c>
      <c r="J410" s="91">
        <f t="shared" ref="J410:J420" si="91">I410+H410</f>
        <v>932335</v>
      </c>
    </row>
    <row r="411" spans="1:23" ht="15.75" customHeight="1" x14ac:dyDescent="0.2">
      <c r="A411" s="90" t="s">
        <v>646</v>
      </c>
      <c r="B411" s="90" t="s">
        <v>658</v>
      </c>
      <c r="C411" s="92" t="s">
        <v>668</v>
      </c>
      <c r="D411" s="92" t="s">
        <v>83</v>
      </c>
      <c r="E411" s="92" t="s">
        <v>997</v>
      </c>
      <c r="F411" s="92" t="s">
        <v>998</v>
      </c>
      <c r="G411" s="92"/>
      <c r="H411" s="91">
        <v>0</v>
      </c>
      <c r="I411" s="91">
        <v>100000</v>
      </c>
      <c r="J411" s="91">
        <f>I411+H411</f>
        <v>100000</v>
      </c>
    </row>
    <row r="412" spans="1:23" ht="15.75" customHeight="1" x14ac:dyDescent="0.2">
      <c r="A412" s="92" t="s">
        <v>646</v>
      </c>
      <c r="B412" s="90" t="s">
        <v>658</v>
      </c>
      <c r="C412" s="92" t="s">
        <v>668</v>
      </c>
      <c r="D412" s="92" t="s">
        <v>83</v>
      </c>
      <c r="E412" s="92" t="s">
        <v>999</v>
      </c>
      <c r="F412" s="92" t="s">
        <v>1000</v>
      </c>
      <c r="G412" s="92"/>
      <c r="H412" s="91">
        <v>0</v>
      </c>
      <c r="I412" s="91">
        <v>100000</v>
      </c>
      <c r="J412" s="91">
        <f t="shared" si="91"/>
        <v>100000</v>
      </c>
    </row>
    <row r="413" spans="1:23" ht="15.75" customHeight="1" x14ac:dyDescent="0.2">
      <c r="A413" s="90" t="s">
        <v>646</v>
      </c>
      <c r="B413" s="90" t="s">
        <v>658</v>
      </c>
      <c r="C413" s="92" t="s">
        <v>668</v>
      </c>
      <c r="D413" s="92" t="s">
        <v>83</v>
      </c>
      <c r="E413" s="90" t="s">
        <v>656</v>
      </c>
      <c r="F413" s="90" t="s">
        <v>1001</v>
      </c>
      <c r="G413" s="90" t="s">
        <v>1002</v>
      </c>
      <c r="H413" s="91">
        <v>0</v>
      </c>
      <c r="I413" s="91">
        <v>1000000</v>
      </c>
      <c r="J413" s="91">
        <f>I413+H413</f>
        <v>1000000</v>
      </c>
    </row>
    <row r="414" spans="1:23" ht="15.75" customHeight="1" x14ac:dyDescent="0.2">
      <c r="A414" s="92" t="s">
        <v>646</v>
      </c>
      <c r="B414" s="92" t="s">
        <v>646</v>
      </c>
      <c r="C414" s="92" t="s">
        <v>668</v>
      </c>
      <c r="D414" s="92" t="s">
        <v>83</v>
      </c>
      <c r="E414" s="92" t="s">
        <v>1003</v>
      </c>
      <c r="F414" s="92" t="s">
        <v>1004</v>
      </c>
      <c r="G414" s="92"/>
      <c r="H414" s="91">
        <v>0</v>
      </c>
      <c r="I414" s="91">
        <v>400000</v>
      </c>
      <c r="J414" s="91">
        <f t="shared" si="91"/>
        <v>400000</v>
      </c>
    </row>
    <row r="415" spans="1:23" ht="15.75" customHeight="1" x14ac:dyDescent="0.2">
      <c r="A415" s="92" t="s">
        <v>646</v>
      </c>
      <c r="B415" s="92" t="s">
        <v>646</v>
      </c>
      <c r="C415" s="92" t="s">
        <v>668</v>
      </c>
      <c r="D415" s="92" t="s">
        <v>83</v>
      </c>
      <c r="E415" s="92" t="s">
        <v>1005</v>
      </c>
      <c r="F415" s="92" t="s">
        <v>1006</v>
      </c>
      <c r="G415" s="92"/>
      <c r="H415" s="91">
        <v>0</v>
      </c>
      <c r="I415" s="91">
        <v>3000000</v>
      </c>
      <c r="J415" s="91">
        <f t="shared" si="91"/>
        <v>3000000</v>
      </c>
    </row>
    <row r="416" spans="1:23" ht="15.75" customHeight="1" x14ac:dyDescent="0.2">
      <c r="A416" s="92" t="s">
        <v>646</v>
      </c>
      <c r="B416" s="92" t="s">
        <v>646</v>
      </c>
      <c r="C416" s="92" t="s">
        <v>668</v>
      </c>
      <c r="D416" s="92" t="s">
        <v>83</v>
      </c>
      <c r="E416" s="92" t="s">
        <v>1007</v>
      </c>
      <c r="F416" s="92" t="s">
        <v>1006</v>
      </c>
      <c r="G416" s="92"/>
      <c r="H416" s="91">
        <v>0</v>
      </c>
      <c r="I416" s="91">
        <v>1000000</v>
      </c>
      <c r="J416" s="91">
        <f t="shared" si="91"/>
        <v>1000000</v>
      </c>
    </row>
    <row r="417" spans="1:13" ht="15.75" customHeight="1" x14ac:dyDescent="0.2">
      <c r="A417" s="92" t="s">
        <v>646</v>
      </c>
      <c r="B417" s="92" t="s">
        <v>646</v>
      </c>
      <c r="C417" s="92" t="s">
        <v>668</v>
      </c>
      <c r="D417" s="92" t="s">
        <v>83</v>
      </c>
      <c r="E417" s="92" t="s">
        <v>1008</v>
      </c>
      <c r="F417" s="92" t="s">
        <v>1006</v>
      </c>
      <c r="G417" s="92"/>
      <c r="H417" s="91">
        <v>0</v>
      </c>
      <c r="I417" s="91">
        <v>250000</v>
      </c>
      <c r="J417" s="91">
        <f t="shared" si="91"/>
        <v>250000</v>
      </c>
    </row>
    <row r="418" spans="1:13" ht="15.75" customHeight="1" x14ac:dyDescent="0.2">
      <c r="A418" s="92" t="s">
        <v>646</v>
      </c>
      <c r="B418" s="92" t="s">
        <v>658</v>
      </c>
      <c r="C418" s="92" t="s">
        <v>668</v>
      </c>
      <c r="D418" s="92" t="s">
        <v>83</v>
      </c>
      <c r="E418" s="92" t="s">
        <v>1009</v>
      </c>
      <c r="F418" s="92" t="s">
        <v>1010</v>
      </c>
      <c r="G418" s="92"/>
      <c r="H418" s="91">
        <v>0</v>
      </c>
      <c r="I418" s="91">
        <v>250000</v>
      </c>
      <c r="J418" s="91">
        <f>I418+H418</f>
        <v>250000</v>
      </c>
    </row>
    <row r="419" spans="1:13" ht="15.75" customHeight="1" x14ac:dyDescent="0.2">
      <c r="A419" s="92" t="s">
        <v>646</v>
      </c>
      <c r="B419" s="92" t="s">
        <v>658</v>
      </c>
      <c r="C419" s="92" t="s">
        <v>668</v>
      </c>
      <c r="D419" s="92" t="s">
        <v>83</v>
      </c>
      <c r="E419" s="92" t="s">
        <v>1011</v>
      </c>
      <c r="F419" s="92" t="s">
        <v>1012</v>
      </c>
      <c r="G419" s="92"/>
      <c r="H419" s="91">
        <v>0</v>
      </c>
      <c r="I419" s="91">
        <v>50000</v>
      </c>
      <c r="J419" s="91">
        <f t="shared" si="91"/>
        <v>50000</v>
      </c>
    </row>
    <row r="420" spans="1:13" ht="15.75" customHeight="1" x14ac:dyDescent="0.2">
      <c r="A420" s="92" t="s">
        <v>646</v>
      </c>
      <c r="B420" s="92" t="s">
        <v>658</v>
      </c>
      <c r="C420" s="92" t="s">
        <v>668</v>
      </c>
      <c r="D420" s="92" t="s">
        <v>83</v>
      </c>
      <c r="E420" s="92" t="s">
        <v>1013</v>
      </c>
      <c r="F420" s="92" t="s">
        <v>1014</v>
      </c>
      <c r="G420" s="92"/>
      <c r="H420" s="91">
        <v>0</v>
      </c>
      <c r="I420" s="91">
        <v>170000</v>
      </c>
      <c r="J420" s="91">
        <f t="shared" si="91"/>
        <v>170000</v>
      </c>
    </row>
    <row r="421" spans="1:13" ht="15.75" customHeight="1" x14ac:dyDescent="0.2">
      <c r="A421" s="92" t="s">
        <v>646</v>
      </c>
      <c r="B421" s="92" t="s">
        <v>646</v>
      </c>
      <c r="C421" s="92" t="s">
        <v>659</v>
      </c>
      <c r="D421" s="92" t="s">
        <v>83</v>
      </c>
      <c r="E421" s="92" t="s">
        <v>1015</v>
      </c>
      <c r="F421" s="92"/>
      <c r="G421" s="92"/>
      <c r="H421" s="91">
        <v>0</v>
      </c>
      <c r="I421" s="91">
        <v>672000</v>
      </c>
      <c r="J421" s="91">
        <v>672000</v>
      </c>
    </row>
    <row r="422" spans="1:13" ht="15.75" customHeight="1" x14ac:dyDescent="0.2">
      <c r="A422" s="90" t="s">
        <v>646</v>
      </c>
      <c r="B422" s="92" t="s">
        <v>646</v>
      </c>
      <c r="C422" s="92" t="s">
        <v>659</v>
      </c>
      <c r="D422" s="90" t="s">
        <v>83</v>
      </c>
      <c r="E422" s="90" t="s">
        <v>1016</v>
      </c>
      <c r="F422" s="90" t="s">
        <v>895</v>
      </c>
      <c r="H422" s="91">
        <v>0</v>
      </c>
      <c r="I422" s="91">
        <v>5000000</v>
      </c>
      <c r="J422" s="91">
        <f>I422+H422</f>
        <v>5000000</v>
      </c>
    </row>
    <row r="423" spans="1:13" ht="15.75" customHeight="1" x14ac:dyDescent="0.2">
      <c r="A423" s="90" t="s">
        <v>646</v>
      </c>
      <c r="B423" s="92" t="s">
        <v>658</v>
      </c>
      <c r="C423" s="92" t="s">
        <v>1017</v>
      </c>
      <c r="D423" s="92" t="s">
        <v>83</v>
      </c>
      <c r="E423" s="92" t="s">
        <v>1018</v>
      </c>
      <c r="F423" s="92" t="s">
        <v>1014</v>
      </c>
      <c r="H423" s="91">
        <v>0</v>
      </c>
      <c r="I423" s="91">
        <v>23202145</v>
      </c>
      <c r="J423" s="91">
        <f>I423+H423</f>
        <v>23202145</v>
      </c>
    </row>
    <row r="424" spans="1:13" ht="15.75" customHeight="1" x14ac:dyDescent="0.2">
      <c r="A424" s="90" t="s">
        <v>646</v>
      </c>
      <c r="B424" s="92" t="s">
        <v>658</v>
      </c>
      <c r="C424" s="92" t="s">
        <v>668</v>
      </c>
      <c r="D424" s="92" t="s">
        <v>83</v>
      </c>
      <c r="E424" s="92" t="s">
        <v>1019</v>
      </c>
      <c r="F424" s="92" t="s">
        <v>1020</v>
      </c>
      <c r="H424" s="91">
        <v>0</v>
      </c>
      <c r="I424" s="91">
        <v>1860375</v>
      </c>
      <c r="J424" s="91">
        <f>I424+H424</f>
        <v>1860375</v>
      </c>
    </row>
    <row r="425" spans="1:13" ht="15.75" customHeight="1" x14ac:dyDescent="0.2">
      <c r="A425" s="90" t="s">
        <v>646</v>
      </c>
      <c r="B425" s="90" t="s">
        <v>658</v>
      </c>
      <c r="C425" s="92" t="s">
        <v>659</v>
      </c>
      <c r="D425" s="92" t="s">
        <v>83</v>
      </c>
      <c r="E425" s="90" t="s">
        <v>660</v>
      </c>
      <c r="F425" s="90" t="s">
        <v>1021</v>
      </c>
      <c r="H425" s="91">
        <v>0</v>
      </c>
      <c r="I425" s="91">
        <v>162500</v>
      </c>
      <c r="J425" s="91">
        <f>I425+H425</f>
        <v>162500</v>
      </c>
    </row>
    <row r="426" spans="1:13" ht="15.75" customHeight="1" x14ac:dyDescent="0.2">
      <c r="A426" s="90" t="s">
        <v>646</v>
      </c>
      <c r="B426" s="92" t="s">
        <v>658</v>
      </c>
      <c r="C426" s="92" t="s">
        <v>659</v>
      </c>
      <c r="D426" s="92" t="s">
        <v>83</v>
      </c>
      <c r="E426" s="92" t="s">
        <v>1022</v>
      </c>
      <c r="F426" s="92" t="s">
        <v>426</v>
      </c>
      <c r="H426" s="91">
        <v>0</v>
      </c>
      <c r="I426" s="91">
        <v>3725850</v>
      </c>
      <c r="J426" s="91">
        <f>I426+H426</f>
        <v>3725850</v>
      </c>
    </row>
    <row r="427" spans="1:13" ht="15.75" customHeight="1" x14ac:dyDescent="0.2">
      <c r="A427" s="90" t="s">
        <v>646</v>
      </c>
      <c r="B427" s="92" t="s">
        <v>658</v>
      </c>
      <c r="C427" s="92" t="s">
        <v>659</v>
      </c>
      <c r="D427" s="92" t="s">
        <v>83</v>
      </c>
      <c r="E427" s="92" t="s">
        <v>1023</v>
      </c>
      <c r="F427" s="92" t="s">
        <v>1024</v>
      </c>
      <c r="H427" s="91">
        <v>0</v>
      </c>
      <c r="I427" s="91">
        <v>716000</v>
      </c>
      <c r="J427" s="91">
        <f t="shared" ref="J427:J438" si="92">I427+H427</f>
        <v>716000</v>
      </c>
    </row>
    <row r="428" spans="1:13" ht="15.75" customHeight="1" x14ac:dyDescent="0.2">
      <c r="A428" s="90" t="s">
        <v>646</v>
      </c>
      <c r="B428" s="92" t="s">
        <v>658</v>
      </c>
      <c r="C428" s="92" t="s">
        <v>659</v>
      </c>
      <c r="D428" s="92" t="s">
        <v>83</v>
      </c>
      <c r="E428" s="92" t="s">
        <v>1025</v>
      </c>
      <c r="F428" s="100" t="s">
        <v>1026</v>
      </c>
      <c r="H428" s="91">
        <v>0</v>
      </c>
      <c r="I428" s="91">
        <v>425000</v>
      </c>
      <c r="J428" s="91">
        <f t="shared" si="92"/>
        <v>425000</v>
      </c>
    </row>
    <row r="429" spans="1:13" ht="15.75" customHeight="1" x14ac:dyDescent="0.2">
      <c r="A429" s="90" t="s">
        <v>646</v>
      </c>
      <c r="B429" s="92" t="s">
        <v>658</v>
      </c>
      <c r="C429" s="92" t="s">
        <v>659</v>
      </c>
      <c r="D429" s="92" t="s">
        <v>83</v>
      </c>
      <c r="E429" s="92" t="s">
        <v>1027</v>
      </c>
      <c r="F429" s="92" t="s">
        <v>1028</v>
      </c>
      <c r="H429" s="91">
        <v>0</v>
      </c>
      <c r="I429" s="91">
        <v>500000</v>
      </c>
      <c r="J429" s="91">
        <f t="shared" si="92"/>
        <v>500000</v>
      </c>
    </row>
    <row r="430" spans="1:13" ht="15.75" customHeight="1" x14ac:dyDescent="0.2">
      <c r="A430" s="92" t="s">
        <v>646</v>
      </c>
      <c r="B430" s="92" t="s">
        <v>646</v>
      </c>
      <c r="C430" s="92" t="s">
        <v>648</v>
      </c>
      <c r="D430" s="92" t="s">
        <v>83</v>
      </c>
      <c r="E430" s="92" t="s">
        <v>1029</v>
      </c>
      <c r="F430" s="92" t="s">
        <v>1030</v>
      </c>
      <c r="G430" s="92"/>
      <c r="H430" s="91">
        <v>0</v>
      </c>
      <c r="I430" s="91">
        <v>500000</v>
      </c>
      <c r="J430" s="91">
        <f t="shared" si="92"/>
        <v>500000</v>
      </c>
      <c r="M430" s="83"/>
    </row>
    <row r="431" spans="1:13" ht="15.75" customHeight="1" x14ac:dyDescent="0.2">
      <c r="A431" s="90" t="s">
        <v>646</v>
      </c>
      <c r="B431" s="92" t="s">
        <v>646</v>
      </c>
      <c r="C431" s="92" t="s">
        <v>648</v>
      </c>
      <c r="D431" s="90" t="s">
        <v>83</v>
      </c>
      <c r="E431" s="90" t="s">
        <v>334</v>
      </c>
      <c r="F431" s="90" t="s">
        <v>533</v>
      </c>
      <c r="H431" s="91">
        <v>1000000</v>
      </c>
      <c r="I431" s="91">
        <v>3000000</v>
      </c>
      <c r="J431" s="91">
        <f t="shared" si="92"/>
        <v>4000000</v>
      </c>
    </row>
    <row r="432" spans="1:13" ht="15.75" customHeight="1" x14ac:dyDescent="0.2">
      <c r="A432" s="92" t="s">
        <v>90</v>
      </c>
      <c r="B432" s="92" t="s">
        <v>90</v>
      </c>
      <c r="C432" s="92" t="s">
        <v>648</v>
      </c>
      <c r="D432" s="92" t="s">
        <v>83</v>
      </c>
      <c r="E432" s="92" t="s">
        <v>1031</v>
      </c>
      <c r="F432" s="92"/>
      <c r="G432" s="92"/>
      <c r="H432" s="91">
        <v>0</v>
      </c>
      <c r="I432" s="91">
        <v>425000</v>
      </c>
      <c r="J432" s="91">
        <f t="shared" si="92"/>
        <v>425000</v>
      </c>
    </row>
    <row r="433" spans="1:23" ht="15.75" customHeight="1" x14ac:dyDescent="0.2">
      <c r="A433" s="92" t="s">
        <v>90</v>
      </c>
      <c r="B433" s="92" t="s">
        <v>90</v>
      </c>
      <c r="C433" s="92" t="s">
        <v>648</v>
      </c>
      <c r="D433" s="92" t="s">
        <v>83</v>
      </c>
      <c r="E433" s="92" t="s">
        <v>1032</v>
      </c>
      <c r="F433" s="92"/>
      <c r="G433" s="92"/>
      <c r="H433" s="91">
        <v>0</v>
      </c>
      <c r="I433" s="91">
        <v>500000</v>
      </c>
      <c r="J433" s="91">
        <f t="shared" si="92"/>
        <v>500000</v>
      </c>
    </row>
    <row r="434" spans="1:23" ht="15.75" customHeight="1" x14ac:dyDescent="0.2">
      <c r="A434" s="92" t="s">
        <v>646</v>
      </c>
      <c r="B434" s="92" t="s">
        <v>646</v>
      </c>
      <c r="C434" s="92" t="s">
        <v>648</v>
      </c>
      <c r="D434" s="92" t="s">
        <v>83</v>
      </c>
      <c r="E434" s="92" t="s">
        <v>1033</v>
      </c>
      <c r="F434" s="92" t="s">
        <v>1034</v>
      </c>
      <c r="G434" s="92"/>
      <c r="H434" s="91">
        <v>0</v>
      </c>
      <c r="I434" s="91">
        <v>35000</v>
      </c>
      <c r="J434" s="91">
        <f t="shared" si="92"/>
        <v>35000</v>
      </c>
    </row>
    <row r="435" spans="1:23" ht="15.75" customHeight="1" x14ac:dyDescent="0.2">
      <c r="A435" s="92" t="s">
        <v>646</v>
      </c>
      <c r="B435" s="92" t="s">
        <v>646</v>
      </c>
      <c r="C435" s="92" t="s">
        <v>668</v>
      </c>
      <c r="D435" s="92" t="s">
        <v>83</v>
      </c>
      <c r="E435" s="92" t="s">
        <v>1035</v>
      </c>
      <c r="F435" s="92" t="s">
        <v>1036</v>
      </c>
      <c r="G435" s="92"/>
      <c r="H435" s="91">
        <v>0</v>
      </c>
      <c r="I435" s="91">
        <v>1815000</v>
      </c>
      <c r="J435" s="91">
        <f t="shared" si="92"/>
        <v>1815000</v>
      </c>
    </row>
    <row r="436" spans="1:23" ht="15.75" customHeight="1" x14ac:dyDescent="0.2">
      <c r="A436" s="92" t="s">
        <v>646</v>
      </c>
      <c r="B436" s="92" t="s">
        <v>646</v>
      </c>
      <c r="C436" s="92" t="s">
        <v>668</v>
      </c>
      <c r="D436" s="92" t="s">
        <v>83</v>
      </c>
      <c r="E436" s="92" t="s">
        <v>1037</v>
      </c>
      <c r="F436" s="92"/>
      <c r="G436" s="92"/>
      <c r="H436" s="91">
        <v>0</v>
      </c>
      <c r="I436" s="91">
        <v>200000</v>
      </c>
      <c r="J436" s="91">
        <f t="shared" si="92"/>
        <v>200000</v>
      </c>
    </row>
    <row r="437" spans="1:23" ht="15.75" customHeight="1" x14ac:dyDescent="0.2">
      <c r="A437" s="92" t="s">
        <v>646</v>
      </c>
      <c r="B437" s="92" t="s">
        <v>646</v>
      </c>
      <c r="C437" s="92" t="s">
        <v>668</v>
      </c>
      <c r="D437" s="92" t="s">
        <v>83</v>
      </c>
      <c r="E437" s="92" t="s">
        <v>1038</v>
      </c>
      <c r="F437" s="92"/>
      <c r="G437" s="92"/>
      <c r="H437" s="91">
        <v>0</v>
      </c>
      <c r="I437" s="91">
        <v>225000</v>
      </c>
      <c r="J437" s="91">
        <f t="shared" si="92"/>
        <v>225000</v>
      </c>
    </row>
    <row r="438" spans="1:23" ht="15.75" customHeight="1" x14ac:dyDescent="0.2">
      <c r="A438" s="92" t="s">
        <v>646</v>
      </c>
      <c r="B438" s="92" t="s">
        <v>646</v>
      </c>
      <c r="C438" s="92" t="s">
        <v>668</v>
      </c>
      <c r="D438" s="92" t="s">
        <v>83</v>
      </c>
      <c r="E438" s="92" t="s">
        <v>1039</v>
      </c>
      <c r="F438" s="92"/>
      <c r="G438" s="92"/>
      <c r="H438" s="91">
        <v>0</v>
      </c>
      <c r="I438" s="91">
        <v>75000</v>
      </c>
      <c r="J438" s="91">
        <f t="shared" si="92"/>
        <v>75000</v>
      </c>
      <c r="M438" s="83"/>
    </row>
    <row r="439" spans="1:23" s="107" customFormat="1" ht="36" customHeight="1" x14ac:dyDescent="0.3">
      <c r="A439" s="110"/>
      <c r="B439" s="110"/>
      <c r="C439" s="110"/>
      <c r="D439" s="110"/>
      <c r="E439" s="111" t="s">
        <v>1040</v>
      </c>
      <c r="F439" s="110"/>
      <c r="G439" s="110"/>
      <c r="H439" s="112">
        <f>SUBTOTAL(9,H410:H438)</f>
        <v>1000000</v>
      </c>
      <c r="I439" s="112">
        <f>SUBTOTAL(9,I410:I438)</f>
        <v>50291205</v>
      </c>
      <c r="J439" s="112">
        <f>SUM(H439,I439)</f>
        <v>51291205</v>
      </c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</row>
    <row r="440" spans="1:23" s="107" customFormat="1" ht="36" customHeight="1" x14ac:dyDescent="0.3">
      <c r="A440" s="114"/>
      <c r="B440" s="114"/>
      <c r="C440" s="114"/>
      <c r="D440" s="114"/>
      <c r="E440" s="115" t="s">
        <v>1041</v>
      </c>
      <c r="F440" s="116" t="s">
        <v>1042</v>
      </c>
      <c r="G440" s="114"/>
      <c r="H440" s="117">
        <f>SUM(H408,H439)</f>
        <v>3060000</v>
      </c>
      <c r="I440" s="117">
        <f>SUM(I408,I439)</f>
        <v>136173455</v>
      </c>
      <c r="J440" s="117">
        <f>I440+H440</f>
        <v>139233455</v>
      </c>
      <c r="N440" s="234">
        <f>J439+N408</f>
        <v>150364855</v>
      </c>
    </row>
    <row r="441" spans="1:23" s="118" customFormat="1" ht="15.75" customHeight="1" x14ac:dyDescent="0.2">
      <c r="G441" s="42" t="s">
        <v>1043</v>
      </c>
      <c r="H441" s="97">
        <f>SUBTOTAL(9,H88:H438)</f>
        <v>4805000</v>
      </c>
      <c r="I441" s="97">
        <f>SUBTOTAL(9,I6:I438)</f>
        <v>212415855</v>
      </c>
      <c r="J441" s="97">
        <f>I441+H441</f>
        <v>217220855</v>
      </c>
      <c r="K441" s="119"/>
    </row>
    <row r="442" spans="1:23" ht="15.75" customHeight="1" x14ac:dyDescent="0.2">
      <c r="H442" s="91"/>
      <c r="I442" s="91"/>
      <c r="J442" s="97"/>
    </row>
    <row r="443" spans="1:23" ht="15.75" customHeight="1" x14ac:dyDescent="0.2">
      <c r="H443" s="91"/>
      <c r="I443" s="91"/>
      <c r="J443" s="91"/>
    </row>
    <row r="444" spans="1:23" ht="15.75" customHeight="1" x14ac:dyDescent="0.2">
      <c r="H444" s="91"/>
      <c r="I444" s="91"/>
      <c r="J444" s="91"/>
    </row>
    <row r="445" spans="1:23" ht="15.75" customHeight="1" x14ac:dyDescent="0.2"/>
    <row r="446" spans="1:23" ht="15.75" customHeight="1" x14ac:dyDescent="0.2"/>
    <row r="447" spans="1:23" ht="15.75" customHeight="1" x14ac:dyDescent="0.2">
      <c r="J447">
        <v>0</v>
      </c>
    </row>
    <row r="448" spans="1:23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A4:F440" xr:uid="{00000000-0009-0000-0000-000009000000}"/>
  <pageMargins left="0.7" right="0.7" top="0.75" bottom="0.75" header="0" footer="0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71"/>
  <sheetViews>
    <sheetView topLeftCell="C1" zoomScale="90" zoomScaleNormal="90" workbookViewId="0">
      <selection activeCell="D257" sqref="D257"/>
    </sheetView>
  </sheetViews>
  <sheetFormatPr baseColWidth="10" defaultColWidth="8.83203125" defaultRowHeight="15" x14ac:dyDescent="0.2"/>
  <cols>
    <col min="1" max="1" width="12.5" bestFit="1" customWidth="1"/>
    <col min="2" max="2" width="10.33203125" customWidth="1"/>
    <col min="3" max="3" width="70" bestFit="1" customWidth="1"/>
    <col min="4" max="4" width="62.1640625" bestFit="1" customWidth="1"/>
    <col min="5" max="5" width="43.1640625" bestFit="1" customWidth="1"/>
    <col min="6" max="6" width="33.5" bestFit="1" customWidth="1"/>
    <col min="7" max="7" width="22.5" customWidth="1"/>
    <col min="8" max="8" width="15.83203125" customWidth="1"/>
    <col min="9" max="9" width="57.5" bestFit="1" customWidth="1"/>
    <col min="10" max="10" width="25" customWidth="1"/>
  </cols>
  <sheetData>
    <row r="1" spans="1:9" s="5" customForma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</row>
    <row r="2" spans="1:9" s="6" customFormat="1" x14ac:dyDescent="0.2">
      <c r="A2" s="6" t="s">
        <v>9</v>
      </c>
      <c r="B2" s="6">
        <v>67</v>
      </c>
      <c r="C2" s="6" t="s">
        <v>10</v>
      </c>
      <c r="D2" s="6" t="s">
        <v>11</v>
      </c>
      <c r="E2" s="6" t="s">
        <v>12</v>
      </c>
      <c r="G2" s="7">
        <v>11067</v>
      </c>
      <c r="H2" s="6" t="s">
        <v>13</v>
      </c>
      <c r="I2" s="6" t="s">
        <v>14</v>
      </c>
    </row>
    <row r="3" spans="1:9" s="6" customFormat="1" x14ac:dyDescent="0.2">
      <c r="A3" s="6" t="s">
        <v>9</v>
      </c>
      <c r="B3" s="6">
        <v>67</v>
      </c>
      <c r="C3" s="6" t="s">
        <v>15</v>
      </c>
      <c r="D3" s="6" t="s">
        <v>16</v>
      </c>
      <c r="E3" s="6" t="s">
        <v>17</v>
      </c>
      <c r="F3" s="6" t="s">
        <v>18</v>
      </c>
      <c r="G3" s="7">
        <v>40000</v>
      </c>
      <c r="H3" s="6" t="s">
        <v>13</v>
      </c>
      <c r="I3" s="6" t="s">
        <v>14</v>
      </c>
    </row>
    <row r="4" spans="1:9" s="6" customFormat="1" x14ac:dyDescent="0.2">
      <c r="A4" s="6" t="s">
        <v>9</v>
      </c>
      <c r="B4" s="6">
        <v>67</v>
      </c>
      <c r="C4" s="6" t="s">
        <v>15</v>
      </c>
      <c r="D4" s="6" t="s">
        <v>16</v>
      </c>
      <c r="E4" s="6" t="s">
        <v>19</v>
      </c>
      <c r="F4" s="6" t="s">
        <v>20</v>
      </c>
      <c r="G4" s="7">
        <v>40000</v>
      </c>
      <c r="H4" s="6" t="s">
        <v>13</v>
      </c>
      <c r="I4" s="6" t="s">
        <v>14</v>
      </c>
    </row>
    <row r="5" spans="1:9" s="6" customFormat="1" x14ac:dyDescent="0.2">
      <c r="A5" s="6" t="s">
        <v>9</v>
      </c>
      <c r="B5" s="6">
        <v>67</v>
      </c>
      <c r="C5" s="6" t="s">
        <v>21</v>
      </c>
      <c r="D5" s="6" t="s">
        <v>22</v>
      </c>
      <c r="E5" s="6" t="s">
        <v>12</v>
      </c>
      <c r="G5" s="7">
        <v>700000</v>
      </c>
      <c r="H5" s="6" t="s">
        <v>13</v>
      </c>
      <c r="I5" s="6" t="s">
        <v>14</v>
      </c>
    </row>
    <row r="6" spans="1:9" s="6" customFormat="1" x14ac:dyDescent="0.2">
      <c r="A6" s="6" t="s">
        <v>9</v>
      </c>
      <c r="B6" s="6">
        <v>67</v>
      </c>
      <c r="C6" s="6" t="s">
        <v>23</v>
      </c>
      <c r="D6" s="6" t="s">
        <v>24</v>
      </c>
      <c r="E6" s="6" t="s">
        <v>25</v>
      </c>
      <c r="G6" s="7">
        <v>1600000</v>
      </c>
      <c r="H6" s="6" t="s">
        <v>13</v>
      </c>
      <c r="I6" s="6" t="s">
        <v>14</v>
      </c>
    </row>
    <row r="7" spans="1:9" s="6" customFormat="1" x14ac:dyDescent="0.2">
      <c r="A7" s="6" t="s">
        <v>26</v>
      </c>
      <c r="B7" s="6">
        <v>45</v>
      </c>
      <c r="C7" s="6" t="s">
        <v>15</v>
      </c>
      <c r="D7" s="6" t="s">
        <v>16</v>
      </c>
      <c r="E7" s="6" t="s">
        <v>27</v>
      </c>
      <c r="G7" s="7">
        <v>40000</v>
      </c>
      <c r="H7" s="6" t="s">
        <v>28</v>
      </c>
      <c r="I7" s="6" t="s">
        <v>29</v>
      </c>
    </row>
    <row r="8" spans="1:9" s="6" customFormat="1" x14ac:dyDescent="0.2">
      <c r="A8" s="6" t="s">
        <v>26</v>
      </c>
      <c r="B8" s="6">
        <v>45</v>
      </c>
      <c r="C8" s="6" t="s">
        <v>15</v>
      </c>
      <c r="D8" s="6" t="s">
        <v>16</v>
      </c>
      <c r="E8" s="6" t="s">
        <v>27</v>
      </c>
      <c r="G8" s="7">
        <v>40000</v>
      </c>
      <c r="H8" s="6" t="s">
        <v>28</v>
      </c>
      <c r="I8" s="6" t="s">
        <v>29</v>
      </c>
    </row>
    <row r="9" spans="1:9" s="6" customFormat="1" x14ac:dyDescent="0.2">
      <c r="A9" s="6" t="s">
        <v>26</v>
      </c>
      <c r="B9" s="6">
        <v>45</v>
      </c>
      <c r="C9" s="6" t="s">
        <v>15</v>
      </c>
      <c r="D9" s="6" t="s">
        <v>16</v>
      </c>
      <c r="E9" s="6" t="s">
        <v>27</v>
      </c>
      <c r="G9" s="7">
        <v>40000</v>
      </c>
      <c r="H9" s="6" t="s">
        <v>28</v>
      </c>
      <c r="I9" s="6" t="s">
        <v>29</v>
      </c>
    </row>
    <row r="10" spans="1:9" s="6" customFormat="1" x14ac:dyDescent="0.2">
      <c r="A10" s="6" t="s">
        <v>9</v>
      </c>
      <c r="B10" s="6">
        <v>79</v>
      </c>
      <c r="C10" s="6" t="s">
        <v>15</v>
      </c>
      <c r="D10" s="6" t="s">
        <v>16</v>
      </c>
      <c r="E10" s="6" t="s">
        <v>27</v>
      </c>
      <c r="G10" s="7">
        <v>40000</v>
      </c>
      <c r="H10" s="6" t="s">
        <v>28</v>
      </c>
      <c r="I10" s="6" t="s">
        <v>30</v>
      </c>
    </row>
    <row r="11" spans="1:9" s="6" customFormat="1" x14ac:dyDescent="0.2">
      <c r="A11" s="6" t="s">
        <v>9</v>
      </c>
      <c r="B11" s="6">
        <v>79</v>
      </c>
      <c r="C11" s="6" t="s">
        <v>15</v>
      </c>
      <c r="D11" s="6" t="s">
        <v>16</v>
      </c>
      <c r="E11" s="6" t="s">
        <v>27</v>
      </c>
      <c r="G11" s="7">
        <v>40000</v>
      </c>
      <c r="H11" s="6" t="s">
        <v>28</v>
      </c>
      <c r="I11" s="6" t="s">
        <v>30</v>
      </c>
    </row>
    <row r="12" spans="1:9" s="6" customFormat="1" x14ac:dyDescent="0.2">
      <c r="A12" s="6" t="s">
        <v>9</v>
      </c>
      <c r="B12" s="6">
        <v>79</v>
      </c>
      <c r="C12" s="6" t="s">
        <v>15</v>
      </c>
      <c r="D12" s="6" t="s">
        <v>16</v>
      </c>
      <c r="E12" s="6" t="s">
        <v>27</v>
      </c>
      <c r="G12" s="7">
        <v>40000</v>
      </c>
      <c r="H12" s="6" t="s">
        <v>28</v>
      </c>
      <c r="I12" s="6" t="s">
        <v>30</v>
      </c>
    </row>
    <row r="13" spans="1:9" s="6" customFormat="1" x14ac:dyDescent="0.2">
      <c r="A13" s="6" t="s">
        <v>9</v>
      </c>
      <c r="B13" s="6">
        <v>73</v>
      </c>
      <c r="C13" s="6" t="s">
        <v>31</v>
      </c>
      <c r="D13" s="6" t="s">
        <v>32</v>
      </c>
      <c r="E13" s="6" t="s">
        <v>33</v>
      </c>
      <c r="G13" s="7">
        <v>350000</v>
      </c>
      <c r="H13" s="6" t="s">
        <v>13</v>
      </c>
      <c r="I13" s="6" t="s">
        <v>33</v>
      </c>
    </row>
    <row r="14" spans="1:9" s="6" customFormat="1" x14ac:dyDescent="0.2">
      <c r="A14" s="6" t="s">
        <v>9</v>
      </c>
      <c r="B14" s="6">
        <v>73</v>
      </c>
      <c r="C14" s="6" t="s">
        <v>34</v>
      </c>
      <c r="D14" s="6" t="s">
        <v>35</v>
      </c>
      <c r="E14" s="6" t="s">
        <v>36</v>
      </c>
      <c r="G14" s="7">
        <v>175000</v>
      </c>
      <c r="H14" s="6" t="s">
        <v>13</v>
      </c>
      <c r="I14" s="6" t="s">
        <v>37</v>
      </c>
    </row>
    <row r="15" spans="1:9" s="6" customFormat="1" x14ac:dyDescent="0.2">
      <c r="A15" s="6" t="s">
        <v>9</v>
      </c>
      <c r="B15" s="6">
        <v>70</v>
      </c>
      <c r="C15" s="6" t="s">
        <v>23</v>
      </c>
      <c r="D15" s="6" t="s">
        <v>24</v>
      </c>
      <c r="E15" s="6" t="s">
        <v>38</v>
      </c>
      <c r="G15" s="7">
        <v>1600000</v>
      </c>
      <c r="H15" s="6" t="s">
        <v>13</v>
      </c>
      <c r="I15" s="6" t="s">
        <v>37</v>
      </c>
    </row>
    <row r="16" spans="1:9" s="6" customFormat="1" x14ac:dyDescent="0.2">
      <c r="A16" s="6" t="s">
        <v>9</v>
      </c>
      <c r="B16" s="6">
        <v>70</v>
      </c>
      <c r="C16" s="6" t="s">
        <v>39</v>
      </c>
      <c r="D16" s="6" t="s">
        <v>40</v>
      </c>
      <c r="E16" s="6" t="s">
        <v>38</v>
      </c>
      <c r="G16" s="7">
        <v>150000</v>
      </c>
      <c r="H16" s="6" t="s">
        <v>28</v>
      </c>
      <c r="I16" s="6" t="s">
        <v>37</v>
      </c>
    </row>
    <row r="17" spans="1:9" s="6" customFormat="1" x14ac:dyDescent="0.2">
      <c r="A17" s="6" t="s">
        <v>9</v>
      </c>
      <c r="B17" s="6">
        <v>73</v>
      </c>
      <c r="C17" s="6" t="s">
        <v>23</v>
      </c>
      <c r="D17" s="6" t="s">
        <v>24</v>
      </c>
      <c r="E17" s="6" t="s">
        <v>27</v>
      </c>
      <c r="G17" s="7">
        <v>800000</v>
      </c>
      <c r="H17" s="6" t="s">
        <v>28</v>
      </c>
      <c r="I17" s="6" t="s">
        <v>37</v>
      </c>
    </row>
    <row r="18" spans="1:9" s="6" customFormat="1" x14ac:dyDescent="0.2">
      <c r="A18" s="6" t="s">
        <v>9</v>
      </c>
      <c r="B18" s="6">
        <v>69</v>
      </c>
      <c r="C18" s="6" t="s">
        <v>15</v>
      </c>
      <c r="D18" s="6" t="s">
        <v>16</v>
      </c>
      <c r="E18" s="6" t="s">
        <v>41</v>
      </c>
      <c r="F18" s="6" t="s">
        <v>42</v>
      </c>
      <c r="G18" s="7">
        <v>40000</v>
      </c>
      <c r="H18" s="6" t="s">
        <v>13</v>
      </c>
      <c r="I18" s="6" t="s">
        <v>43</v>
      </c>
    </row>
    <row r="19" spans="1:9" s="6" customFormat="1" x14ac:dyDescent="0.2">
      <c r="A19" s="6" t="s">
        <v>9</v>
      </c>
      <c r="B19" s="6">
        <v>69</v>
      </c>
      <c r="C19" s="6" t="s">
        <v>15</v>
      </c>
      <c r="D19" s="6" t="s">
        <v>16</v>
      </c>
      <c r="E19" s="6" t="s">
        <v>44</v>
      </c>
      <c r="F19" s="6" t="s">
        <v>45</v>
      </c>
      <c r="G19" s="7">
        <v>40000</v>
      </c>
      <c r="H19" s="6" t="s">
        <v>13</v>
      </c>
      <c r="I19" s="6" t="s">
        <v>43</v>
      </c>
    </row>
    <row r="20" spans="1:9" s="6" customFormat="1" x14ac:dyDescent="0.2">
      <c r="A20" s="6" t="s">
        <v>9</v>
      </c>
      <c r="B20" s="6">
        <v>69</v>
      </c>
      <c r="C20" s="6" t="s">
        <v>15</v>
      </c>
      <c r="D20" s="6" t="s">
        <v>16</v>
      </c>
      <c r="E20" s="6" t="s">
        <v>46</v>
      </c>
      <c r="F20" s="6" t="s">
        <v>47</v>
      </c>
      <c r="G20" s="7">
        <v>40000</v>
      </c>
      <c r="H20" s="6" t="s">
        <v>13</v>
      </c>
      <c r="I20" s="6" t="s">
        <v>43</v>
      </c>
    </row>
    <row r="21" spans="1:9" s="6" customFormat="1" x14ac:dyDescent="0.2">
      <c r="A21" s="6" t="s">
        <v>9</v>
      </c>
      <c r="B21" s="6">
        <v>69</v>
      </c>
      <c r="C21" s="6" t="s">
        <v>15</v>
      </c>
      <c r="D21" s="6" t="s">
        <v>16</v>
      </c>
      <c r="E21" s="6" t="s">
        <v>48</v>
      </c>
      <c r="F21" s="6" t="s">
        <v>49</v>
      </c>
      <c r="G21" s="7">
        <v>40000</v>
      </c>
      <c r="H21" s="6" t="s">
        <v>13</v>
      </c>
      <c r="I21" s="6" t="s">
        <v>43</v>
      </c>
    </row>
    <row r="22" spans="1:9" s="6" customFormat="1" x14ac:dyDescent="0.2">
      <c r="A22" s="6" t="s">
        <v>9</v>
      </c>
      <c r="B22" s="6">
        <v>73</v>
      </c>
      <c r="C22" s="6" t="s">
        <v>15</v>
      </c>
      <c r="D22" s="6" t="s">
        <v>16</v>
      </c>
      <c r="E22" s="6" t="s">
        <v>50</v>
      </c>
      <c r="F22" s="6" t="s">
        <v>51</v>
      </c>
      <c r="G22" s="7">
        <v>40000</v>
      </c>
      <c r="H22" s="6" t="s">
        <v>13</v>
      </c>
      <c r="I22" s="6" t="s">
        <v>43</v>
      </c>
    </row>
    <row r="23" spans="1:9" s="6" customFormat="1" x14ac:dyDescent="0.2">
      <c r="A23" s="6" t="s">
        <v>9</v>
      </c>
      <c r="B23" s="6">
        <v>73</v>
      </c>
      <c r="C23" s="6" t="s">
        <v>15</v>
      </c>
      <c r="D23" s="6" t="s">
        <v>16</v>
      </c>
      <c r="E23" s="6" t="s">
        <v>52</v>
      </c>
      <c r="F23" s="6" t="s">
        <v>53</v>
      </c>
      <c r="G23" s="7">
        <v>40000</v>
      </c>
      <c r="H23" s="6" t="s">
        <v>13</v>
      </c>
      <c r="I23" s="6" t="s">
        <v>43</v>
      </c>
    </row>
    <row r="24" spans="1:9" s="6" customFormat="1" x14ac:dyDescent="0.2">
      <c r="A24" s="6" t="s">
        <v>9</v>
      </c>
      <c r="B24" s="6">
        <v>73</v>
      </c>
      <c r="C24" s="6" t="s">
        <v>15</v>
      </c>
      <c r="D24" s="6" t="s">
        <v>16</v>
      </c>
      <c r="E24" s="6" t="s">
        <v>54</v>
      </c>
      <c r="F24" s="6" t="s">
        <v>51</v>
      </c>
      <c r="G24" s="7">
        <v>40000</v>
      </c>
      <c r="H24" s="6" t="s">
        <v>13</v>
      </c>
      <c r="I24" s="6" t="s">
        <v>43</v>
      </c>
    </row>
    <row r="25" spans="1:9" s="6" customFormat="1" x14ac:dyDescent="0.2">
      <c r="A25" s="6" t="s">
        <v>9</v>
      </c>
      <c r="B25" s="6">
        <v>73</v>
      </c>
      <c r="C25" s="6" t="s">
        <v>23</v>
      </c>
      <c r="D25" s="6" t="s">
        <v>24</v>
      </c>
      <c r="E25" s="6" t="s">
        <v>55</v>
      </c>
      <c r="G25" s="7">
        <v>1600000</v>
      </c>
      <c r="H25" s="6" t="s">
        <v>13</v>
      </c>
      <c r="I25" s="6" t="s">
        <v>43</v>
      </c>
    </row>
    <row r="26" spans="1:9" s="6" customFormat="1" x14ac:dyDescent="0.2">
      <c r="A26" s="6" t="s">
        <v>9</v>
      </c>
      <c r="B26" s="6">
        <v>73</v>
      </c>
      <c r="C26" s="6" t="s">
        <v>23</v>
      </c>
      <c r="D26" s="6" t="s">
        <v>24</v>
      </c>
      <c r="E26" s="6" t="s">
        <v>56</v>
      </c>
      <c r="G26" s="7">
        <v>1600000</v>
      </c>
      <c r="H26" s="6" t="s">
        <v>13</v>
      </c>
      <c r="I26" s="6" t="s">
        <v>43</v>
      </c>
    </row>
    <row r="27" spans="1:9" s="6" customFormat="1" x14ac:dyDescent="0.2">
      <c r="A27" s="6" t="s">
        <v>57</v>
      </c>
      <c r="B27" s="6">
        <v>120</v>
      </c>
      <c r="C27" s="6" t="s">
        <v>15</v>
      </c>
      <c r="D27" s="6" t="s">
        <v>16</v>
      </c>
      <c r="E27" s="6" t="s">
        <v>58</v>
      </c>
      <c r="F27" s="6" t="s">
        <v>59</v>
      </c>
      <c r="G27" s="7">
        <v>40000</v>
      </c>
      <c r="H27" s="6" t="s">
        <v>13</v>
      </c>
      <c r="I27" s="6" t="s">
        <v>60</v>
      </c>
    </row>
    <row r="28" spans="1:9" s="6" customFormat="1" x14ac:dyDescent="0.2">
      <c r="A28" s="6" t="s">
        <v>57</v>
      </c>
      <c r="B28" s="6">
        <v>120</v>
      </c>
      <c r="C28" s="6" t="s">
        <v>15</v>
      </c>
      <c r="D28" s="6" t="s">
        <v>16</v>
      </c>
      <c r="E28" s="6" t="s">
        <v>61</v>
      </c>
      <c r="F28" s="6" t="s">
        <v>62</v>
      </c>
      <c r="G28" s="7">
        <v>40000</v>
      </c>
      <c r="H28" s="6" t="s">
        <v>13</v>
      </c>
      <c r="I28" s="6" t="s">
        <v>60</v>
      </c>
    </row>
    <row r="29" spans="1:9" s="6" customFormat="1" x14ac:dyDescent="0.2">
      <c r="A29" s="6" t="s">
        <v>57</v>
      </c>
      <c r="B29" s="6">
        <v>120</v>
      </c>
      <c r="C29" s="6" t="s">
        <v>15</v>
      </c>
      <c r="D29" s="6" t="s">
        <v>16</v>
      </c>
      <c r="E29" s="6" t="s">
        <v>63</v>
      </c>
      <c r="F29" s="6" t="s">
        <v>64</v>
      </c>
      <c r="G29" s="7">
        <v>40000</v>
      </c>
      <c r="H29" s="6" t="s">
        <v>13</v>
      </c>
      <c r="I29" s="6" t="s">
        <v>60</v>
      </c>
    </row>
    <row r="30" spans="1:9" s="6" customFormat="1" x14ac:dyDescent="0.2">
      <c r="A30" s="6" t="s">
        <v>57</v>
      </c>
      <c r="B30" s="6">
        <v>120</v>
      </c>
      <c r="C30" s="6" t="s">
        <v>15</v>
      </c>
      <c r="D30" s="6" t="s">
        <v>16</v>
      </c>
      <c r="E30" s="6" t="s">
        <v>65</v>
      </c>
      <c r="F30" s="6" t="s">
        <v>66</v>
      </c>
      <c r="G30" s="7">
        <v>40000</v>
      </c>
      <c r="H30" s="6" t="s">
        <v>13</v>
      </c>
      <c r="I30" s="6" t="s">
        <v>60</v>
      </c>
    </row>
    <row r="31" spans="1:9" s="6" customFormat="1" x14ac:dyDescent="0.2">
      <c r="A31" s="6" t="s">
        <v>57</v>
      </c>
      <c r="B31" s="6">
        <v>120</v>
      </c>
      <c r="C31" s="6" t="s">
        <v>34</v>
      </c>
      <c r="D31" s="6" t="s">
        <v>35</v>
      </c>
      <c r="E31" s="6" t="s">
        <v>67</v>
      </c>
      <c r="G31" s="7">
        <v>175000</v>
      </c>
      <c r="H31" s="6" t="s">
        <v>13</v>
      </c>
      <c r="I31" s="6" t="s">
        <v>60</v>
      </c>
    </row>
    <row r="32" spans="1:9" s="6" customFormat="1" x14ac:dyDescent="0.2">
      <c r="A32" s="6" t="s">
        <v>9</v>
      </c>
      <c r="B32" s="6">
        <v>75</v>
      </c>
      <c r="C32" s="6" t="s">
        <v>68</v>
      </c>
      <c r="D32" s="6" t="s">
        <v>69</v>
      </c>
      <c r="E32" s="6" t="s">
        <v>70</v>
      </c>
      <c r="G32" s="7">
        <v>180000</v>
      </c>
      <c r="H32" s="6" t="s">
        <v>13</v>
      </c>
      <c r="I32" s="6" t="s">
        <v>60</v>
      </c>
    </row>
    <row r="33" spans="1:9" s="6" customFormat="1" x14ac:dyDescent="0.2">
      <c r="A33" s="6" t="s">
        <v>57</v>
      </c>
      <c r="B33" s="6">
        <v>120</v>
      </c>
      <c r="C33" s="6" t="s">
        <v>31</v>
      </c>
      <c r="D33" s="6" t="s">
        <v>71</v>
      </c>
      <c r="E33" s="6" t="s">
        <v>72</v>
      </c>
      <c r="G33" s="7">
        <v>350000</v>
      </c>
      <c r="H33" s="6" t="s">
        <v>13</v>
      </c>
      <c r="I33" s="6" t="s">
        <v>60</v>
      </c>
    </row>
    <row r="34" spans="1:9" s="6" customFormat="1" x14ac:dyDescent="0.2">
      <c r="A34" s="6" t="s">
        <v>57</v>
      </c>
      <c r="B34" s="6">
        <v>120</v>
      </c>
      <c r="C34" s="6" t="s">
        <v>23</v>
      </c>
      <c r="D34" s="6" t="s">
        <v>24</v>
      </c>
      <c r="E34" s="6" t="s">
        <v>73</v>
      </c>
      <c r="G34" s="7">
        <v>1600000</v>
      </c>
      <c r="H34" s="6" t="s">
        <v>13</v>
      </c>
      <c r="I34" s="6" t="s">
        <v>60</v>
      </c>
    </row>
    <row r="35" spans="1:9" s="6" customFormat="1" x14ac:dyDescent="0.2">
      <c r="A35" s="6" t="s">
        <v>74</v>
      </c>
      <c r="B35" s="6">
        <v>114</v>
      </c>
      <c r="C35" s="6" t="s">
        <v>23</v>
      </c>
      <c r="D35" s="6" t="s">
        <v>24</v>
      </c>
      <c r="E35" s="6" t="s">
        <v>75</v>
      </c>
      <c r="G35" s="7">
        <v>1600000</v>
      </c>
      <c r="H35" s="6" t="s">
        <v>13</v>
      </c>
      <c r="I35" s="6" t="s">
        <v>76</v>
      </c>
    </row>
    <row r="36" spans="1:9" s="6" customFormat="1" x14ac:dyDescent="0.2">
      <c r="A36" s="6" t="s">
        <v>74</v>
      </c>
      <c r="B36" s="6">
        <v>114</v>
      </c>
      <c r="C36" s="6" t="s">
        <v>77</v>
      </c>
      <c r="D36" s="6" t="s">
        <v>78</v>
      </c>
      <c r="E36" s="6" t="s">
        <v>27</v>
      </c>
      <c r="G36" s="7">
        <v>50000</v>
      </c>
      <c r="H36" s="6" t="s">
        <v>28</v>
      </c>
      <c r="I36" s="6" t="s">
        <v>76</v>
      </c>
    </row>
    <row r="37" spans="1:9" s="6" customFormat="1" x14ac:dyDescent="0.2">
      <c r="A37" s="6" t="s">
        <v>74</v>
      </c>
      <c r="B37" s="6">
        <v>114</v>
      </c>
      <c r="C37" s="6" t="s">
        <v>77</v>
      </c>
      <c r="D37" s="6" t="s">
        <v>78</v>
      </c>
      <c r="E37" s="6" t="s">
        <v>27</v>
      </c>
      <c r="G37" s="7">
        <v>50000</v>
      </c>
      <c r="H37" s="6" t="s">
        <v>28</v>
      </c>
      <c r="I37" s="6" t="s">
        <v>76</v>
      </c>
    </row>
    <row r="38" spans="1:9" s="6" customFormat="1" x14ac:dyDescent="0.2">
      <c r="A38" s="6" t="s">
        <v>74</v>
      </c>
      <c r="B38" s="6">
        <v>114</v>
      </c>
      <c r="C38" s="6" t="s">
        <v>23</v>
      </c>
      <c r="D38" s="6" t="s">
        <v>24</v>
      </c>
      <c r="E38" s="6" t="s">
        <v>79</v>
      </c>
      <c r="G38" s="7">
        <v>800000</v>
      </c>
      <c r="H38" s="6" t="s">
        <v>28</v>
      </c>
      <c r="I38" s="6" t="s">
        <v>76</v>
      </c>
    </row>
    <row r="39" spans="1:9" s="6" customFormat="1" x14ac:dyDescent="0.2">
      <c r="A39" s="6" t="s">
        <v>74</v>
      </c>
      <c r="B39" s="6">
        <v>114</v>
      </c>
      <c r="C39" s="6" t="s">
        <v>23</v>
      </c>
      <c r="D39" s="6" t="s">
        <v>24</v>
      </c>
      <c r="E39" s="6" t="s">
        <v>80</v>
      </c>
      <c r="G39" s="7">
        <v>800000</v>
      </c>
      <c r="H39" s="6" t="s">
        <v>28</v>
      </c>
      <c r="I39" s="6" t="s">
        <v>76</v>
      </c>
    </row>
    <row r="40" spans="1:9" s="6" customFormat="1" x14ac:dyDescent="0.2">
      <c r="A40" s="6" t="s">
        <v>74</v>
      </c>
      <c r="B40" s="6">
        <v>101</v>
      </c>
      <c r="C40" s="6" t="s">
        <v>77</v>
      </c>
      <c r="D40" s="6" t="s">
        <v>78</v>
      </c>
      <c r="E40" s="6" t="s">
        <v>81</v>
      </c>
      <c r="G40" s="7">
        <v>50000</v>
      </c>
      <c r="H40" s="6" t="s">
        <v>13</v>
      </c>
      <c r="I40" s="6" t="s">
        <v>82</v>
      </c>
    </row>
    <row r="41" spans="1:9" s="6" customFormat="1" x14ac:dyDescent="0.2">
      <c r="A41" s="6" t="s">
        <v>83</v>
      </c>
      <c r="C41" s="6" t="s">
        <v>84</v>
      </c>
      <c r="D41" s="6" t="s">
        <v>85</v>
      </c>
      <c r="E41" s="6" t="s">
        <v>86</v>
      </c>
      <c r="G41" s="7">
        <v>500000</v>
      </c>
      <c r="H41" s="6" t="s">
        <v>13</v>
      </c>
      <c r="I41" s="6" t="s">
        <v>87</v>
      </c>
    </row>
    <row r="42" spans="1:9" s="6" customFormat="1" x14ac:dyDescent="0.2">
      <c r="A42" s="6" t="s">
        <v>83</v>
      </c>
      <c r="C42" s="6" t="s">
        <v>88</v>
      </c>
      <c r="D42" s="6" t="s">
        <v>89</v>
      </c>
      <c r="G42" s="7">
        <v>500000</v>
      </c>
      <c r="H42" s="6" t="s">
        <v>13</v>
      </c>
      <c r="I42" s="6" t="s">
        <v>90</v>
      </c>
    </row>
    <row r="43" spans="1:9" s="6" customFormat="1" x14ac:dyDescent="0.2">
      <c r="A43" s="6" t="s">
        <v>83</v>
      </c>
      <c r="C43" s="6" t="s">
        <v>91</v>
      </c>
      <c r="D43" s="6" t="s">
        <v>92</v>
      </c>
      <c r="E43" s="6" t="s">
        <v>93</v>
      </c>
      <c r="G43" s="7">
        <v>3105600</v>
      </c>
      <c r="H43" s="6" t="s">
        <v>13</v>
      </c>
      <c r="I43" s="6" t="s">
        <v>94</v>
      </c>
    </row>
    <row r="44" spans="1:9" s="6" customFormat="1" x14ac:dyDescent="0.2">
      <c r="A44" s="6" t="s">
        <v>9</v>
      </c>
      <c r="B44" s="6">
        <v>70</v>
      </c>
      <c r="C44" s="6" t="s">
        <v>15</v>
      </c>
      <c r="D44" s="6" t="s">
        <v>16</v>
      </c>
      <c r="E44" s="6" t="s">
        <v>95</v>
      </c>
      <c r="F44" s="6" t="s">
        <v>96</v>
      </c>
      <c r="G44" s="7">
        <v>40000</v>
      </c>
      <c r="H44" s="6" t="s">
        <v>13</v>
      </c>
      <c r="I44" s="6" t="s">
        <v>97</v>
      </c>
    </row>
    <row r="45" spans="1:9" s="6" customFormat="1" x14ac:dyDescent="0.2">
      <c r="A45" s="6" t="s">
        <v>9</v>
      </c>
      <c r="B45" s="6">
        <v>70</v>
      </c>
      <c r="C45" s="6" t="s">
        <v>15</v>
      </c>
      <c r="D45" s="6" t="s">
        <v>16</v>
      </c>
      <c r="E45" s="6" t="s">
        <v>27</v>
      </c>
      <c r="G45" s="7">
        <v>40000</v>
      </c>
      <c r="H45" s="6" t="s">
        <v>28</v>
      </c>
      <c r="I45" s="6" t="s">
        <v>97</v>
      </c>
    </row>
    <row r="46" spans="1:9" s="6" customFormat="1" x14ac:dyDescent="0.2">
      <c r="A46" s="6" t="s">
        <v>9</v>
      </c>
      <c r="B46" s="6">
        <v>70</v>
      </c>
      <c r="C46" s="6" t="s">
        <v>15</v>
      </c>
      <c r="D46" s="6" t="s">
        <v>16</v>
      </c>
      <c r="E46" s="6" t="s">
        <v>27</v>
      </c>
      <c r="G46" s="7">
        <v>40000</v>
      </c>
      <c r="H46" s="6" t="s">
        <v>28</v>
      </c>
      <c r="I46" s="6" t="s">
        <v>97</v>
      </c>
    </row>
    <row r="47" spans="1:9" s="6" customFormat="1" x14ac:dyDescent="0.2">
      <c r="A47" s="6" t="s">
        <v>9</v>
      </c>
      <c r="B47" s="6">
        <v>70</v>
      </c>
      <c r="C47" s="6" t="s">
        <v>15</v>
      </c>
      <c r="D47" s="6" t="s">
        <v>16</v>
      </c>
      <c r="E47" s="6" t="s">
        <v>27</v>
      </c>
      <c r="G47" s="7">
        <v>40000</v>
      </c>
      <c r="H47" s="6" t="s">
        <v>28</v>
      </c>
      <c r="I47" s="6" t="s">
        <v>97</v>
      </c>
    </row>
    <row r="48" spans="1:9" s="6" customFormat="1" x14ac:dyDescent="0.2">
      <c r="A48" s="6" t="s">
        <v>9</v>
      </c>
      <c r="B48" s="6">
        <v>70</v>
      </c>
      <c r="C48" s="6" t="s">
        <v>15</v>
      </c>
      <c r="D48" s="6" t="s">
        <v>16</v>
      </c>
      <c r="E48" s="6" t="s">
        <v>27</v>
      </c>
      <c r="G48" s="7">
        <v>40000</v>
      </c>
      <c r="H48" s="6" t="s">
        <v>28</v>
      </c>
      <c r="I48" s="6" t="s">
        <v>97</v>
      </c>
    </row>
    <row r="49" spans="1:9" s="6" customFormat="1" x14ac:dyDescent="0.2">
      <c r="A49" s="6" t="s">
        <v>9</v>
      </c>
      <c r="B49" s="6">
        <v>71</v>
      </c>
      <c r="C49" s="6" t="s">
        <v>15</v>
      </c>
      <c r="D49" s="6" t="s">
        <v>16</v>
      </c>
      <c r="E49" s="6" t="s">
        <v>98</v>
      </c>
      <c r="F49" s="6" t="s">
        <v>99</v>
      </c>
      <c r="G49" s="7">
        <v>40000</v>
      </c>
      <c r="H49" s="6" t="s">
        <v>13</v>
      </c>
      <c r="I49" s="6" t="s">
        <v>100</v>
      </c>
    </row>
    <row r="50" spans="1:9" s="6" customFormat="1" x14ac:dyDescent="0.2">
      <c r="A50" s="6" t="s">
        <v>9</v>
      </c>
      <c r="B50" s="6">
        <v>71</v>
      </c>
      <c r="C50" s="6" t="s">
        <v>15</v>
      </c>
      <c r="D50" s="6" t="s">
        <v>16</v>
      </c>
      <c r="E50" s="6" t="s">
        <v>101</v>
      </c>
      <c r="F50" s="6" t="s">
        <v>102</v>
      </c>
      <c r="G50" s="7">
        <v>40000</v>
      </c>
      <c r="H50" s="6" t="s">
        <v>13</v>
      </c>
      <c r="I50" s="6" t="s">
        <v>100</v>
      </c>
    </row>
    <row r="51" spans="1:9" s="6" customFormat="1" x14ac:dyDescent="0.2">
      <c r="A51" s="6" t="s">
        <v>9</v>
      </c>
      <c r="B51" s="6">
        <v>73</v>
      </c>
      <c r="C51" s="6" t="s">
        <v>15</v>
      </c>
      <c r="D51" s="6" t="s">
        <v>16</v>
      </c>
      <c r="E51" s="6" t="s">
        <v>103</v>
      </c>
      <c r="F51" s="6" t="s">
        <v>104</v>
      </c>
      <c r="G51" s="7">
        <v>40000</v>
      </c>
      <c r="H51" s="6" t="s">
        <v>13</v>
      </c>
      <c r="I51" s="6" t="s">
        <v>100</v>
      </c>
    </row>
    <row r="52" spans="1:9" s="6" customFormat="1" x14ac:dyDescent="0.2">
      <c r="A52" s="6" t="s">
        <v>9</v>
      </c>
      <c r="B52" s="6">
        <v>73</v>
      </c>
      <c r="C52" s="6" t="s">
        <v>15</v>
      </c>
      <c r="D52" s="6" t="s">
        <v>16</v>
      </c>
      <c r="E52" s="6" t="s">
        <v>105</v>
      </c>
      <c r="F52" s="6" t="s">
        <v>106</v>
      </c>
      <c r="G52" s="7">
        <v>40000</v>
      </c>
      <c r="H52" s="6" t="s">
        <v>13</v>
      </c>
      <c r="I52" s="6" t="s">
        <v>100</v>
      </c>
    </row>
    <row r="53" spans="1:9" s="6" customFormat="1" x14ac:dyDescent="0.2">
      <c r="A53" s="6" t="s">
        <v>9</v>
      </c>
      <c r="B53" s="6">
        <v>73</v>
      </c>
      <c r="C53" s="6" t="s">
        <v>15</v>
      </c>
      <c r="D53" s="6" t="s">
        <v>16</v>
      </c>
      <c r="E53" s="6" t="s">
        <v>107</v>
      </c>
      <c r="F53" s="6" t="s">
        <v>108</v>
      </c>
      <c r="G53" s="7">
        <v>40000</v>
      </c>
      <c r="H53" s="6" t="s">
        <v>13</v>
      </c>
      <c r="I53" s="6" t="s">
        <v>100</v>
      </c>
    </row>
    <row r="54" spans="1:9" s="6" customFormat="1" x14ac:dyDescent="0.2">
      <c r="A54" s="6" t="s">
        <v>9</v>
      </c>
      <c r="B54" s="6">
        <v>70</v>
      </c>
      <c r="C54" s="6" t="s">
        <v>77</v>
      </c>
      <c r="D54" s="6" t="s">
        <v>78</v>
      </c>
      <c r="E54" s="6" t="s">
        <v>38</v>
      </c>
      <c r="G54" s="7">
        <v>50000</v>
      </c>
      <c r="H54" s="6" t="s">
        <v>13</v>
      </c>
      <c r="I54" s="6" t="s">
        <v>100</v>
      </c>
    </row>
    <row r="55" spans="1:9" s="6" customFormat="1" x14ac:dyDescent="0.2">
      <c r="A55" s="6" t="s">
        <v>9</v>
      </c>
      <c r="B55" s="6">
        <v>71</v>
      </c>
      <c r="C55" s="6" t="s">
        <v>77</v>
      </c>
      <c r="D55" s="6" t="s">
        <v>78</v>
      </c>
      <c r="E55" s="6" t="s">
        <v>109</v>
      </c>
      <c r="G55" s="7">
        <v>50000</v>
      </c>
      <c r="H55" s="6" t="s">
        <v>13</v>
      </c>
      <c r="I55" s="6" t="s">
        <v>100</v>
      </c>
    </row>
    <row r="56" spans="1:9" s="6" customFormat="1" x14ac:dyDescent="0.2">
      <c r="A56" s="6" t="s">
        <v>9</v>
      </c>
      <c r="B56" s="6">
        <v>73</v>
      </c>
      <c r="C56" s="6" t="s">
        <v>77</v>
      </c>
      <c r="D56" s="6" t="s">
        <v>78</v>
      </c>
      <c r="E56" s="6" t="s">
        <v>56</v>
      </c>
      <c r="G56" s="7">
        <v>50000</v>
      </c>
      <c r="H56" s="6" t="s">
        <v>13</v>
      </c>
      <c r="I56" s="6" t="s">
        <v>100</v>
      </c>
    </row>
    <row r="57" spans="1:9" s="6" customFormat="1" x14ac:dyDescent="0.2">
      <c r="A57" s="6" t="s">
        <v>9</v>
      </c>
      <c r="B57" s="6">
        <v>73</v>
      </c>
      <c r="C57" s="6" t="s">
        <v>77</v>
      </c>
      <c r="D57" s="6" t="s">
        <v>78</v>
      </c>
      <c r="E57" s="6" t="s">
        <v>55</v>
      </c>
      <c r="G57" s="7">
        <v>50000</v>
      </c>
      <c r="H57" s="6" t="s">
        <v>13</v>
      </c>
      <c r="I57" s="6" t="s">
        <v>100</v>
      </c>
    </row>
    <row r="58" spans="1:9" s="6" customFormat="1" x14ac:dyDescent="0.2">
      <c r="A58" s="6" t="s">
        <v>9</v>
      </c>
      <c r="B58" s="6">
        <v>73</v>
      </c>
      <c r="C58" s="6" t="s">
        <v>31</v>
      </c>
      <c r="D58" s="6" t="s">
        <v>71</v>
      </c>
      <c r="E58" s="6" t="s">
        <v>110</v>
      </c>
      <c r="G58" s="7">
        <v>350000</v>
      </c>
      <c r="H58" s="6" t="s">
        <v>13</v>
      </c>
      <c r="I58" s="6" t="s">
        <v>100</v>
      </c>
    </row>
    <row r="59" spans="1:9" s="6" customFormat="1" x14ac:dyDescent="0.2">
      <c r="A59" s="6" t="s">
        <v>9</v>
      </c>
      <c r="B59" s="6">
        <v>71</v>
      </c>
      <c r="C59" s="6" t="s">
        <v>23</v>
      </c>
      <c r="D59" s="6" t="s">
        <v>24</v>
      </c>
      <c r="E59" s="6" t="s">
        <v>109</v>
      </c>
      <c r="G59" s="7">
        <v>1600000</v>
      </c>
      <c r="H59" s="6" t="s">
        <v>13</v>
      </c>
      <c r="I59" s="6" t="s">
        <v>100</v>
      </c>
    </row>
    <row r="60" spans="1:9" s="6" customFormat="1" x14ac:dyDescent="0.2">
      <c r="A60" s="6" t="s">
        <v>9</v>
      </c>
      <c r="B60" s="6" t="s">
        <v>111</v>
      </c>
      <c r="C60" s="6" t="s">
        <v>39</v>
      </c>
      <c r="D60" s="6" t="s">
        <v>40</v>
      </c>
      <c r="E60" s="6" t="s">
        <v>112</v>
      </c>
      <c r="G60" s="7">
        <v>250000</v>
      </c>
      <c r="H60" s="6" t="s">
        <v>28</v>
      </c>
      <c r="I60" s="6" t="s">
        <v>100</v>
      </c>
    </row>
    <row r="61" spans="1:9" s="6" customFormat="1" x14ac:dyDescent="0.2">
      <c r="A61" s="6" t="s">
        <v>9</v>
      </c>
      <c r="B61" s="6">
        <v>67</v>
      </c>
      <c r="C61" s="6" t="s">
        <v>23</v>
      </c>
      <c r="D61" s="6" t="s">
        <v>24</v>
      </c>
      <c r="E61" s="6" t="s">
        <v>27</v>
      </c>
      <c r="G61" s="7">
        <v>1600000</v>
      </c>
      <c r="H61" s="6" t="s">
        <v>28</v>
      </c>
      <c r="I61" s="6" t="s">
        <v>100</v>
      </c>
    </row>
    <row r="62" spans="1:9" s="6" customFormat="1" x14ac:dyDescent="0.2">
      <c r="A62" s="6" t="s">
        <v>113</v>
      </c>
      <c r="B62" s="6">
        <v>32</v>
      </c>
      <c r="C62" s="6" t="s">
        <v>77</v>
      </c>
      <c r="D62" s="6" t="s">
        <v>78</v>
      </c>
      <c r="E62" s="6" t="s">
        <v>114</v>
      </c>
      <c r="G62" s="7">
        <v>50000</v>
      </c>
      <c r="H62" s="6" t="s">
        <v>13</v>
      </c>
      <c r="I62" s="6" t="s">
        <v>115</v>
      </c>
    </row>
    <row r="63" spans="1:9" s="6" customFormat="1" x14ac:dyDescent="0.2">
      <c r="A63" s="6" t="s">
        <v>113</v>
      </c>
      <c r="B63" s="6" t="s">
        <v>116</v>
      </c>
      <c r="C63" s="6" t="s">
        <v>77</v>
      </c>
      <c r="D63" s="6" t="s">
        <v>78</v>
      </c>
      <c r="E63" s="6" t="s">
        <v>117</v>
      </c>
      <c r="G63" s="7">
        <v>50000</v>
      </c>
      <c r="H63" s="6" t="s">
        <v>13</v>
      </c>
      <c r="I63" s="6" t="s">
        <v>115</v>
      </c>
    </row>
    <row r="64" spans="1:9" s="6" customFormat="1" x14ac:dyDescent="0.2">
      <c r="A64" s="6" t="s">
        <v>26</v>
      </c>
      <c r="B64" s="6">
        <v>40</v>
      </c>
      <c r="C64" s="6" t="s">
        <v>68</v>
      </c>
      <c r="D64" s="6" t="s">
        <v>69</v>
      </c>
      <c r="E64" s="6" t="s">
        <v>118</v>
      </c>
      <c r="G64" s="7">
        <v>180000</v>
      </c>
      <c r="H64" s="6" t="s">
        <v>13</v>
      </c>
      <c r="I64" s="6" t="s">
        <v>119</v>
      </c>
    </row>
    <row r="65" spans="1:9" s="6" customFormat="1" x14ac:dyDescent="0.2">
      <c r="A65" s="6" t="s">
        <v>113</v>
      </c>
      <c r="B65" s="6" t="s">
        <v>116</v>
      </c>
      <c r="C65" s="6" t="s">
        <v>31</v>
      </c>
      <c r="D65" s="6" t="s">
        <v>71</v>
      </c>
      <c r="E65" s="6" t="s">
        <v>120</v>
      </c>
      <c r="G65" s="7">
        <v>350000</v>
      </c>
      <c r="H65" s="6" t="s">
        <v>13</v>
      </c>
      <c r="I65" s="6" t="s">
        <v>119</v>
      </c>
    </row>
    <row r="66" spans="1:9" s="6" customFormat="1" x14ac:dyDescent="0.2">
      <c r="A66" s="6" t="s">
        <v>113</v>
      </c>
      <c r="B66" s="6" t="s">
        <v>116</v>
      </c>
      <c r="C66" s="6" t="s">
        <v>23</v>
      </c>
      <c r="D66" s="6" t="s">
        <v>24</v>
      </c>
      <c r="E66" s="6" t="s">
        <v>117</v>
      </c>
      <c r="G66" s="7">
        <v>1600000</v>
      </c>
      <c r="H66" s="6" t="s">
        <v>13</v>
      </c>
      <c r="I66" s="6" t="s">
        <v>119</v>
      </c>
    </row>
    <row r="67" spans="1:9" s="6" customFormat="1" x14ac:dyDescent="0.2">
      <c r="A67" s="6" t="s">
        <v>113</v>
      </c>
      <c r="B67" s="6" t="s">
        <v>116</v>
      </c>
      <c r="C67" s="6" t="s">
        <v>39</v>
      </c>
      <c r="D67" s="6" t="s">
        <v>40</v>
      </c>
      <c r="E67" s="6" t="s">
        <v>117</v>
      </c>
      <c r="G67" s="7">
        <v>250000</v>
      </c>
      <c r="H67" s="6" t="s">
        <v>28</v>
      </c>
      <c r="I67" s="6" t="s">
        <v>119</v>
      </c>
    </row>
    <row r="68" spans="1:9" s="6" customFormat="1" x14ac:dyDescent="0.2">
      <c r="A68" s="6" t="s">
        <v>26</v>
      </c>
      <c r="B68" s="6">
        <v>47</v>
      </c>
      <c r="C68" s="6" t="s">
        <v>15</v>
      </c>
      <c r="D68" s="6" t="s">
        <v>16</v>
      </c>
      <c r="E68" s="6" t="s">
        <v>121</v>
      </c>
      <c r="F68" s="6" t="s">
        <v>122</v>
      </c>
      <c r="G68" s="7">
        <v>40000</v>
      </c>
      <c r="H68" s="6" t="s">
        <v>13</v>
      </c>
      <c r="I68" s="6" t="s">
        <v>123</v>
      </c>
    </row>
    <row r="69" spans="1:9" s="6" customFormat="1" x14ac:dyDescent="0.2">
      <c r="A69" s="6" t="s">
        <v>26</v>
      </c>
      <c r="B69" s="6">
        <v>47</v>
      </c>
      <c r="C69" s="6" t="s">
        <v>15</v>
      </c>
      <c r="D69" s="6" t="s">
        <v>16</v>
      </c>
      <c r="E69" s="6" t="s">
        <v>124</v>
      </c>
      <c r="F69" s="6" t="s">
        <v>125</v>
      </c>
      <c r="G69" s="7">
        <v>40000</v>
      </c>
      <c r="H69" s="6" t="s">
        <v>13</v>
      </c>
      <c r="I69" s="6" t="s">
        <v>123</v>
      </c>
    </row>
    <row r="70" spans="1:9" s="6" customFormat="1" x14ac:dyDescent="0.2">
      <c r="A70" s="6" t="s">
        <v>26</v>
      </c>
      <c r="B70" s="6">
        <v>47</v>
      </c>
      <c r="C70" s="6" t="s">
        <v>15</v>
      </c>
      <c r="D70" s="6" t="s">
        <v>16</v>
      </c>
      <c r="E70" s="6" t="s">
        <v>126</v>
      </c>
      <c r="F70" s="6" t="s">
        <v>127</v>
      </c>
      <c r="G70" s="7">
        <v>40000</v>
      </c>
      <c r="H70" s="6" t="s">
        <v>13</v>
      </c>
      <c r="I70" s="6" t="s">
        <v>123</v>
      </c>
    </row>
    <row r="71" spans="1:9" s="6" customFormat="1" x14ac:dyDescent="0.2">
      <c r="A71" s="6" t="s">
        <v>26</v>
      </c>
      <c r="B71" s="6">
        <v>47</v>
      </c>
      <c r="C71" s="6" t="s">
        <v>15</v>
      </c>
      <c r="D71" s="6" t="s">
        <v>16</v>
      </c>
      <c r="E71" s="6" t="s">
        <v>128</v>
      </c>
      <c r="F71" s="6" t="s">
        <v>129</v>
      </c>
      <c r="G71" s="7">
        <v>40000</v>
      </c>
      <c r="H71" s="6" t="s">
        <v>13</v>
      </c>
      <c r="I71" s="6" t="s">
        <v>123</v>
      </c>
    </row>
    <row r="72" spans="1:9" s="6" customFormat="1" x14ac:dyDescent="0.2">
      <c r="A72" s="6" t="s">
        <v>26</v>
      </c>
      <c r="B72" s="6">
        <v>47</v>
      </c>
      <c r="C72" s="6" t="s">
        <v>15</v>
      </c>
      <c r="D72" s="6" t="s">
        <v>16</v>
      </c>
      <c r="E72" s="6" t="s">
        <v>130</v>
      </c>
      <c r="F72" s="6" t="s">
        <v>131</v>
      </c>
      <c r="G72" s="7">
        <v>40000</v>
      </c>
      <c r="H72" s="6" t="s">
        <v>13</v>
      </c>
      <c r="I72" s="6" t="s">
        <v>123</v>
      </c>
    </row>
    <row r="73" spans="1:9" s="6" customFormat="1" x14ac:dyDescent="0.2">
      <c r="A73" s="6" t="s">
        <v>26</v>
      </c>
      <c r="B73" s="6">
        <v>47</v>
      </c>
      <c r="C73" s="6" t="s">
        <v>15</v>
      </c>
      <c r="D73" s="6" t="s">
        <v>16</v>
      </c>
      <c r="E73" s="6" t="s">
        <v>132</v>
      </c>
      <c r="F73" s="6" t="s">
        <v>133</v>
      </c>
      <c r="G73" s="7">
        <v>40000</v>
      </c>
      <c r="H73" s="6" t="s">
        <v>13</v>
      </c>
      <c r="I73" s="6" t="s">
        <v>123</v>
      </c>
    </row>
    <row r="74" spans="1:9" s="6" customFormat="1" x14ac:dyDescent="0.2">
      <c r="A74" s="6" t="s">
        <v>26</v>
      </c>
      <c r="B74" s="6">
        <v>47</v>
      </c>
      <c r="C74" s="6" t="s">
        <v>15</v>
      </c>
      <c r="D74" s="6" t="s">
        <v>16</v>
      </c>
      <c r="E74" s="6" t="s">
        <v>134</v>
      </c>
      <c r="F74" s="6" t="s">
        <v>135</v>
      </c>
      <c r="G74" s="7">
        <v>40000</v>
      </c>
      <c r="H74" s="6" t="s">
        <v>13</v>
      </c>
      <c r="I74" s="6" t="s">
        <v>123</v>
      </c>
    </row>
    <row r="75" spans="1:9" s="6" customFormat="1" x14ac:dyDescent="0.2">
      <c r="A75" s="6" t="s">
        <v>26</v>
      </c>
      <c r="B75" s="6">
        <v>52</v>
      </c>
      <c r="C75" s="6" t="s">
        <v>15</v>
      </c>
      <c r="D75" s="6" t="s">
        <v>16</v>
      </c>
      <c r="E75" s="6" t="s">
        <v>136</v>
      </c>
      <c r="F75" s="6" t="s">
        <v>137</v>
      </c>
      <c r="G75" s="7">
        <v>40000</v>
      </c>
      <c r="H75" s="6" t="s">
        <v>13</v>
      </c>
      <c r="I75" s="6" t="s">
        <v>123</v>
      </c>
    </row>
    <row r="76" spans="1:9" s="6" customFormat="1" x14ac:dyDescent="0.2">
      <c r="A76" s="6" t="s">
        <v>26</v>
      </c>
      <c r="B76" s="6">
        <v>52</v>
      </c>
      <c r="C76" s="6" t="s">
        <v>15</v>
      </c>
      <c r="D76" s="6" t="s">
        <v>16</v>
      </c>
      <c r="E76" s="6" t="s">
        <v>138</v>
      </c>
      <c r="F76" s="6" t="s">
        <v>139</v>
      </c>
      <c r="G76" s="7">
        <v>40000</v>
      </c>
      <c r="H76" s="6" t="s">
        <v>13</v>
      </c>
      <c r="I76" s="6" t="s">
        <v>123</v>
      </c>
    </row>
    <row r="77" spans="1:9" s="6" customFormat="1" x14ac:dyDescent="0.2">
      <c r="A77" s="6" t="s">
        <v>26</v>
      </c>
      <c r="B77" s="6">
        <v>46</v>
      </c>
      <c r="C77" s="6" t="s">
        <v>77</v>
      </c>
      <c r="D77" s="6" t="s">
        <v>78</v>
      </c>
      <c r="E77" s="6" t="s">
        <v>140</v>
      </c>
      <c r="G77" s="7">
        <v>50000</v>
      </c>
      <c r="H77" s="6" t="s">
        <v>13</v>
      </c>
      <c r="I77" s="6" t="s">
        <v>123</v>
      </c>
    </row>
    <row r="78" spans="1:9" s="6" customFormat="1" x14ac:dyDescent="0.2">
      <c r="A78" s="6" t="s">
        <v>26</v>
      </c>
      <c r="B78" s="6">
        <v>47</v>
      </c>
      <c r="C78" s="6" t="s">
        <v>77</v>
      </c>
      <c r="D78" s="6" t="s">
        <v>78</v>
      </c>
      <c r="E78" s="6" t="s">
        <v>141</v>
      </c>
      <c r="G78" s="7">
        <v>50000</v>
      </c>
      <c r="H78" s="6" t="s">
        <v>13</v>
      </c>
      <c r="I78" s="6" t="s">
        <v>123</v>
      </c>
    </row>
    <row r="79" spans="1:9" s="6" customFormat="1" x14ac:dyDescent="0.2">
      <c r="A79" s="6" t="s">
        <v>26</v>
      </c>
      <c r="B79" s="6">
        <v>52</v>
      </c>
      <c r="C79" s="6" t="s">
        <v>77</v>
      </c>
      <c r="D79" s="6" t="s">
        <v>78</v>
      </c>
      <c r="E79" s="6" t="s">
        <v>142</v>
      </c>
      <c r="G79" s="7">
        <v>50000</v>
      </c>
      <c r="H79" s="6" t="s">
        <v>13</v>
      </c>
      <c r="I79" s="6" t="s">
        <v>123</v>
      </c>
    </row>
    <row r="80" spans="1:9" s="6" customFormat="1" x14ac:dyDescent="0.2">
      <c r="A80" s="6" t="s">
        <v>26</v>
      </c>
      <c r="B80" s="6">
        <v>47</v>
      </c>
      <c r="C80" s="6" t="s">
        <v>31</v>
      </c>
      <c r="D80" s="6" t="s">
        <v>71</v>
      </c>
      <c r="E80" s="6" t="s">
        <v>143</v>
      </c>
      <c r="G80" s="7">
        <v>350000</v>
      </c>
      <c r="H80" s="6" t="s">
        <v>13</v>
      </c>
      <c r="I80" s="6" t="s">
        <v>123</v>
      </c>
    </row>
    <row r="81" spans="1:9" s="6" customFormat="1" x14ac:dyDescent="0.2">
      <c r="A81" s="6" t="s">
        <v>26</v>
      </c>
      <c r="B81" s="6">
        <v>46</v>
      </c>
      <c r="C81" s="6" t="s">
        <v>23</v>
      </c>
      <c r="D81" s="6" t="s">
        <v>24</v>
      </c>
      <c r="E81" s="6" t="s">
        <v>140</v>
      </c>
      <c r="G81" s="7">
        <v>1600000</v>
      </c>
      <c r="H81" s="6" t="s">
        <v>13</v>
      </c>
      <c r="I81" s="6" t="s">
        <v>123</v>
      </c>
    </row>
    <row r="82" spans="1:9" s="6" customFormat="1" x14ac:dyDescent="0.2">
      <c r="A82" s="6" t="s">
        <v>26</v>
      </c>
      <c r="B82" s="6">
        <v>47</v>
      </c>
      <c r="C82" s="6" t="s">
        <v>23</v>
      </c>
      <c r="D82" s="6" t="s">
        <v>24</v>
      </c>
      <c r="E82" s="6" t="s">
        <v>141</v>
      </c>
      <c r="G82" s="7">
        <v>1600000</v>
      </c>
      <c r="H82" s="6" t="s">
        <v>13</v>
      </c>
      <c r="I82" s="6" t="s">
        <v>123</v>
      </c>
    </row>
    <row r="83" spans="1:9" s="6" customFormat="1" x14ac:dyDescent="0.2">
      <c r="A83" s="6" t="s">
        <v>26</v>
      </c>
      <c r="B83" s="6">
        <v>52</v>
      </c>
      <c r="C83" s="6" t="s">
        <v>23</v>
      </c>
      <c r="D83" s="6" t="s">
        <v>24</v>
      </c>
      <c r="E83" s="6" t="s">
        <v>142</v>
      </c>
      <c r="G83" s="7">
        <v>1600000</v>
      </c>
      <c r="H83" s="6" t="s">
        <v>13</v>
      </c>
      <c r="I83" s="6" t="s">
        <v>123</v>
      </c>
    </row>
    <row r="84" spans="1:9" s="6" customFormat="1" x14ac:dyDescent="0.2">
      <c r="A84" s="6" t="s">
        <v>113</v>
      </c>
      <c r="B84" s="6">
        <v>23</v>
      </c>
      <c r="C84" s="6" t="s">
        <v>31</v>
      </c>
      <c r="D84" s="6" t="s">
        <v>144</v>
      </c>
      <c r="E84" s="6" t="s">
        <v>120</v>
      </c>
      <c r="G84" s="7">
        <v>450000</v>
      </c>
      <c r="H84" s="6" t="s">
        <v>13</v>
      </c>
      <c r="I84" s="6" t="s">
        <v>120</v>
      </c>
    </row>
    <row r="85" spans="1:9" s="6" customFormat="1" x14ac:dyDescent="0.2">
      <c r="A85" s="6" t="s">
        <v>74</v>
      </c>
      <c r="B85" s="6">
        <v>115</v>
      </c>
      <c r="C85" s="6" t="s">
        <v>77</v>
      </c>
      <c r="D85" s="6" t="s">
        <v>78</v>
      </c>
      <c r="E85" s="6" t="s">
        <v>27</v>
      </c>
      <c r="G85" s="7">
        <v>50000</v>
      </c>
      <c r="H85" s="6" t="s">
        <v>28</v>
      </c>
      <c r="I85" s="6" t="s">
        <v>145</v>
      </c>
    </row>
    <row r="86" spans="1:9" s="6" customFormat="1" x14ac:dyDescent="0.2">
      <c r="A86" s="6" t="s">
        <v>74</v>
      </c>
      <c r="B86" s="6">
        <v>115</v>
      </c>
      <c r="C86" s="6" t="s">
        <v>77</v>
      </c>
      <c r="D86" s="6" t="s">
        <v>78</v>
      </c>
      <c r="E86" s="6" t="s">
        <v>27</v>
      </c>
      <c r="G86" s="7">
        <v>50000</v>
      </c>
      <c r="H86" s="6" t="s">
        <v>28</v>
      </c>
      <c r="I86" s="6" t="s">
        <v>145</v>
      </c>
    </row>
    <row r="87" spans="1:9" s="6" customFormat="1" x14ac:dyDescent="0.2">
      <c r="A87" s="6" t="s">
        <v>74</v>
      </c>
      <c r="B87" s="6">
        <v>115</v>
      </c>
      <c r="C87" s="6" t="s">
        <v>77</v>
      </c>
      <c r="D87" s="6" t="s">
        <v>78</v>
      </c>
      <c r="E87" s="6" t="s">
        <v>27</v>
      </c>
      <c r="G87" s="7">
        <v>50000</v>
      </c>
      <c r="H87" s="6" t="s">
        <v>28</v>
      </c>
      <c r="I87" s="6" t="s">
        <v>145</v>
      </c>
    </row>
    <row r="88" spans="1:9" s="6" customFormat="1" x14ac:dyDescent="0.2">
      <c r="A88" s="6" t="s">
        <v>74</v>
      </c>
      <c r="B88" s="6">
        <v>115</v>
      </c>
      <c r="C88" s="6" t="s">
        <v>77</v>
      </c>
      <c r="D88" s="6" t="s">
        <v>78</v>
      </c>
      <c r="E88" s="6" t="s">
        <v>27</v>
      </c>
      <c r="G88" s="7">
        <v>50000</v>
      </c>
      <c r="H88" s="6" t="s">
        <v>28</v>
      </c>
      <c r="I88" s="6" t="s">
        <v>145</v>
      </c>
    </row>
    <row r="89" spans="1:9" s="6" customFormat="1" x14ac:dyDescent="0.2">
      <c r="A89" s="6" t="s">
        <v>74</v>
      </c>
      <c r="B89" s="6">
        <v>103</v>
      </c>
      <c r="C89" s="6" t="s">
        <v>31</v>
      </c>
      <c r="D89" s="6" t="s">
        <v>32</v>
      </c>
      <c r="E89" s="6" t="s">
        <v>146</v>
      </c>
      <c r="G89" s="7">
        <v>350000</v>
      </c>
      <c r="H89" s="6" t="s">
        <v>13</v>
      </c>
      <c r="I89" s="6" t="s">
        <v>147</v>
      </c>
    </row>
    <row r="90" spans="1:9" s="6" customFormat="1" x14ac:dyDescent="0.2">
      <c r="A90" s="6" t="s">
        <v>9</v>
      </c>
      <c r="B90" s="6">
        <v>60</v>
      </c>
      <c r="C90" s="6" t="s">
        <v>15</v>
      </c>
      <c r="D90" s="6" t="s">
        <v>16</v>
      </c>
      <c r="E90" s="6" t="s">
        <v>148</v>
      </c>
      <c r="F90" s="6" t="s">
        <v>149</v>
      </c>
      <c r="G90" s="7">
        <v>40000</v>
      </c>
      <c r="H90" s="6" t="s">
        <v>13</v>
      </c>
      <c r="I90" s="6" t="s">
        <v>150</v>
      </c>
    </row>
    <row r="91" spans="1:9" s="6" customFormat="1" x14ac:dyDescent="0.2">
      <c r="A91" s="6" t="s">
        <v>9</v>
      </c>
      <c r="B91" s="6">
        <v>60</v>
      </c>
      <c r="C91" s="6" t="s">
        <v>15</v>
      </c>
      <c r="D91" s="6" t="s">
        <v>16</v>
      </c>
      <c r="E91" s="6" t="s">
        <v>151</v>
      </c>
      <c r="F91" s="6" t="s">
        <v>152</v>
      </c>
      <c r="G91" s="7">
        <v>40000</v>
      </c>
      <c r="H91" s="6" t="s">
        <v>13</v>
      </c>
      <c r="I91" s="6" t="s">
        <v>150</v>
      </c>
    </row>
    <row r="92" spans="1:9" s="6" customFormat="1" x14ac:dyDescent="0.2">
      <c r="A92" s="6" t="s">
        <v>9</v>
      </c>
      <c r="B92" s="6">
        <v>60</v>
      </c>
      <c r="C92" s="6" t="s">
        <v>77</v>
      </c>
      <c r="D92" s="6" t="s">
        <v>78</v>
      </c>
      <c r="E92" s="6" t="s">
        <v>153</v>
      </c>
      <c r="G92" s="7">
        <v>50000</v>
      </c>
      <c r="H92" s="6" t="s">
        <v>13</v>
      </c>
      <c r="I92" s="6" t="s">
        <v>150</v>
      </c>
    </row>
    <row r="93" spans="1:9" s="6" customFormat="1" x14ac:dyDescent="0.2">
      <c r="A93" s="6" t="s">
        <v>9</v>
      </c>
      <c r="B93" s="6">
        <v>60</v>
      </c>
      <c r="C93" s="6" t="s">
        <v>23</v>
      </c>
      <c r="D93" s="6" t="s">
        <v>24</v>
      </c>
      <c r="E93" s="6" t="s">
        <v>153</v>
      </c>
      <c r="G93" s="7">
        <v>1600000</v>
      </c>
      <c r="H93" s="6" t="s">
        <v>13</v>
      </c>
      <c r="I93" s="6" t="s">
        <v>150</v>
      </c>
    </row>
    <row r="94" spans="1:9" s="6" customFormat="1" x14ac:dyDescent="0.2">
      <c r="A94" s="6" t="s">
        <v>9</v>
      </c>
      <c r="B94" s="6">
        <v>60</v>
      </c>
      <c r="C94" s="6" t="s">
        <v>15</v>
      </c>
      <c r="D94" s="6" t="s">
        <v>16</v>
      </c>
      <c r="E94" s="6" t="s">
        <v>27</v>
      </c>
      <c r="G94" s="7">
        <v>40000</v>
      </c>
      <c r="H94" s="6" t="s">
        <v>28</v>
      </c>
      <c r="I94" s="6" t="s">
        <v>150</v>
      </c>
    </row>
    <row r="95" spans="1:9" s="6" customFormat="1" x14ac:dyDescent="0.2">
      <c r="A95" s="6" t="s">
        <v>9</v>
      </c>
      <c r="B95" s="6">
        <v>60</v>
      </c>
      <c r="C95" s="6" t="s">
        <v>15</v>
      </c>
      <c r="D95" s="6" t="s">
        <v>16</v>
      </c>
      <c r="E95" s="6" t="s">
        <v>27</v>
      </c>
      <c r="G95" s="7">
        <v>40000</v>
      </c>
      <c r="H95" s="6" t="s">
        <v>28</v>
      </c>
      <c r="I95" s="6" t="s">
        <v>150</v>
      </c>
    </row>
    <row r="96" spans="1:9" s="6" customFormat="1" x14ac:dyDescent="0.2">
      <c r="A96" s="6" t="s">
        <v>9</v>
      </c>
      <c r="B96" s="6">
        <v>60</v>
      </c>
      <c r="C96" s="6" t="s">
        <v>15</v>
      </c>
      <c r="D96" s="6" t="s">
        <v>16</v>
      </c>
      <c r="E96" s="6" t="s">
        <v>27</v>
      </c>
      <c r="G96" s="7">
        <v>40000</v>
      </c>
      <c r="H96" s="6" t="s">
        <v>28</v>
      </c>
      <c r="I96" s="6" t="s">
        <v>150</v>
      </c>
    </row>
    <row r="97" spans="1:9" s="6" customFormat="1" x14ac:dyDescent="0.2">
      <c r="A97" s="6" t="s">
        <v>9</v>
      </c>
      <c r="B97" s="6">
        <v>60</v>
      </c>
      <c r="C97" s="6" t="s">
        <v>15</v>
      </c>
      <c r="D97" s="6" t="s">
        <v>16</v>
      </c>
      <c r="E97" s="6" t="s">
        <v>27</v>
      </c>
      <c r="G97" s="7">
        <v>40000</v>
      </c>
      <c r="H97" s="6" t="s">
        <v>28</v>
      </c>
      <c r="I97" s="6" t="s">
        <v>150</v>
      </c>
    </row>
    <row r="98" spans="1:9" s="6" customFormat="1" x14ac:dyDescent="0.2">
      <c r="A98" s="6" t="s">
        <v>9</v>
      </c>
      <c r="B98" s="6">
        <v>60</v>
      </c>
      <c r="C98" s="6" t="s">
        <v>39</v>
      </c>
      <c r="D98" s="6" t="s">
        <v>40</v>
      </c>
      <c r="E98" s="6" t="s">
        <v>153</v>
      </c>
      <c r="G98" s="7">
        <v>100000</v>
      </c>
      <c r="H98" s="6" t="s">
        <v>28</v>
      </c>
      <c r="I98" s="6" t="s">
        <v>150</v>
      </c>
    </row>
    <row r="99" spans="1:9" s="6" customFormat="1" x14ac:dyDescent="0.2">
      <c r="A99" s="6" t="s">
        <v>9</v>
      </c>
      <c r="B99" s="6">
        <v>77</v>
      </c>
      <c r="C99" s="6" t="s">
        <v>15</v>
      </c>
      <c r="D99" s="6" t="s">
        <v>16</v>
      </c>
      <c r="E99" s="6" t="s">
        <v>154</v>
      </c>
      <c r="F99" s="6" t="s">
        <v>155</v>
      </c>
      <c r="G99" s="7">
        <v>40000</v>
      </c>
      <c r="H99" s="6" t="s">
        <v>13</v>
      </c>
      <c r="I99" s="6" t="s">
        <v>156</v>
      </c>
    </row>
    <row r="100" spans="1:9" s="6" customFormat="1" x14ac:dyDescent="0.2">
      <c r="A100" s="6" t="s">
        <v>9</v>
      </c>
      <c r="B100" s="6">
        <v>77</v>
      </c>
      <c r="C100" s="6" t="s">
        <v>15</v>
      </c>
      <c r="D100" s="6" t="s">
        <v>16</v>
      </c>
      <c r="E100" s="6" t="s">
        <v>157</v>
      </c>
      <c r="F100" s="6" t="s">
        <v>158</v>
      </c>
      <c r="G100" s="7">
        <v>40000</v>
      </c>
      <c r="H100" s="6" t="s">
        <v>13</v>
      </c>
      <c r="I100" s="6" t="s">
        <v>156</v>
      </c>
    </row>
    <row r="101" spans="1:9" s="6" customFormat="1" x14ac:dyDescent="0.2">
      <c r="A101" s="6" t="s">
        <v>26</v>
      </c>
      <c r="B101" s="6">
        <v>40</v>
      </c>
      <c r="C101" s="6" t="s">
        <v>77</v>
      </c>
      <c r="D101" s="6" t="s">
        <v>78</v>
      </c>
      <c r="E101" s="6" t="s">
        <v>159</v>
      </c>
      <c r="G101" s="7">
        <v>50000</v>
      </c>
      <c r="H101" s="6" t="s">
        <v>13</v>
      </c>
      <c r="I101" s="6" t="s">
        <v>156</v>
      </c>
    </row>
    <row r="102" spans="1:9" s="6" customFormat="1" x14ac:dyDescent="0.2">
      <c r="A102" s="6" t="s">
        <v>26</v>
      </c>
      <c r="B102" s="6">
        <v>42</v>
      </c>
      <c r="C102" s="6" t="s">
        <v>77</v>
      </c>
      <c r="D102" s="6" t="s">
        <v>78</v>
      </c>
      <c r="E102" s="6" t="s">
        <v>160</v>
      </c>
      <c r="G102" s="7">
        <v>50000</v>
      </c>
      <c r="H102" s="6" t="s">
        <v>13</v>
      </c>
      <c r="I102" s="6" t="s">
        <v>156</v>
      </c>
    </row>
    <row r="103" spans="1:9" s="6" customFormat="1" x14ac:dyDescent="0.2">
      <c r="A103" s="6" t="s">
        <v>9</v>
      </c>
      <c r="B103" s="6">
        <v>77</v>
      </c>
      <c r="C103" s="6" t="s">
        <v>77</v>
      </c>
      <c r="D103" s="6" t="s">
        <v>78</v>
      </c>
      <c r="E103" s="6" t="s">
        <v>161</v>
      </c>
      <c r="G103" s="7">
        <v>50000</v>
      </c>
      <c r="H103" s="6" t="s">
        <v>13</v>
      </c>
      <c r="I103" s="6" t="s">
        <v>156</v>
      </c>
    </row>
    <row r="104" spans="1:9" s="6" customFormat="1" x14ac:dyDescent="0.2">
      <c r="A104" s="6" t="s">
        <v>9</v>
      </c>
      <c r="B104" s="6">
        <v>79</v>
      </c>
      <c r="C104" s="6" t="s">
        <v>77</v>
      </c>
      <c r="D104" s="6" t="s">
        <v>78</v>
      </c>
      <c r="E104" s="6" t="s">
        <v>162</v>
      </c>
      <c r="G104" s="7">
        <v>50000</v>
      </c>
      <c r="H104" s="6" t="s">
        <v>13</v>
      </c>
      <c r="I104" s="6" t="s">
        <v>156</v>
      </c>
    </row>
    <row r="105" spans="1:9" s="6" customFormat="1" x14ac:dyDescent="0.2">
      <c r="A105" s="6" t="s">
        <v>113</v>
      </c>
      <c r="B105" s="6" t="s">
        <v>86</v>
      </c>
      <c r="C105" s="6" t="s">
        <v>68</v>
      </c>
      <c r="D105" s="6" t="s">
        <v>69</v>
      </c>
      <c r="E105" s="6" t="s">
        <v>163</v>
      </c>
      <c r="G105" s="7">
        <v>250000</v>
      </c>
      <c r="H105" s="6" t="s">
        <v>13</v>
      </c>
      <c r="I105" s="6" t="s">
        <v>156</v>
      </c>
    </row>
    <row r="106" spans="1:9" s="6" customFormat="1" x14ac:dyDescent="0.2">
      <c r="A106" s="6" t="s">
        <v>9</v>
      </c>
      <c r="B106" s="6">
        <v>79</v>
      </c>
      <c r="C106" s="6" t="s">
        <v>31</v>
      </c>
      <c r="D106" s="6" t="s">
        <v>71</v>
      </c>
      <c r="E106" s="6" t="s">
        <v>164</v>
      </c>
      <c r="G106" s="7">
        <v>350000</v>
      </c>
      <c r="H106" s="6" t="s">
        <v>13</v>
      </c>
      <c r="I106" s="6" t="s">
        <v>156</v>
      </c>
    </row>
    <row r="107" spans="1:9" s="6" customFormat="1" x14ac:dyDescent="0.2">
      <c r="A107" s="6" t="s">
        <v>26</v>
      </c>
      <c r="B107" s="6" t="s">
        <v>165</v>
      </c>
      <c r="C107" s="6" t="s">
        <v>31</v>
      </c>
      <c r="D107" s="6" t="s">
        <v>71</v>
      </c>
      <c r="E107" s="6" t="s">
        <v>166</v>
      </c>
      <c r="G107" s="7">
        <v>350000</v>
      </c>
      <c r="H107" s="6" t="s">
        <v>13</v>
      </c>
      <c r="I107" s="6" t="s">
        <v>156</v>
      </c>
    </row>
    <row r="108" spans="1:9" s="6" customFormat="1" x14ac:dyDescent="0.2">
      <c r="A108" s="6" t="s">
        <v>83</v>
      </c>
      <c r="B108" s="6" t="s">
        <v>86</v>
      </c>
      <c r="C108" s="6" t="s">
        <v>167</v>
      </c>
      <c r="D108" s="6" t="s">
        <v>168</v>
      </c>
      <c r="G108" s="7">
        <v>932335</v>
      </c>
      <c r="H108" s="6" t="s">
        <v>13</v>
      </c>
      <c r="I108" s="6" t="s">
        <v>156</v>
      </c>
    </row>
    <row r="109" spans="1:9" s="6" customFormat="1" x14ac:dyDescent="0.2">
      <c r="A109" s="6" t="s">
        <v>26</v>
      </c>
      <c r="B109" s="6">
        <v>40</v>
      </c>
      <c r="C109" s="6" t="s">
        <v>23</v>
      </c>
      <c r="D109" s="6" t="s">
        <v>24</v>
      </c>
      <c r="E109" s="6" t="s">
        <v>159</v>
      </c>
      <c r="G109" s="7">
        <v>1600000</v>
      </c>
      <c r="H109" s="6" t="s">
        <v>13</v>
      </c>
      <c r="I109" s="6" t="s">
        <v>156</v>
      </c>
    </row>
    <row r="110" spans="1:9" s="6" customFormat="1" x14ac:dyDescent="0.2">
      <c r="A110" s="6" t="s">
        <v>26</v>
      </c>
      <c r="B110" s="6">
        <v>42</v>
      </c>
      <c r="C110" s="6" t="s">
        <v>23</v>
      </c>
      <c r="D110" s="6" t="s">
        <v>24</v>
      </c>
      <c r="E110" s="6" t="s">
        <v>160</v>
      </c>
      <c r="G110" s="7">
        <v>1600000</v>
      </c>
      <c r="H110" s="6" t="s">
        <v>13</v>
      </c>
      <c r="I110" s="6" t="s">
        <v>156</v>
      </c>
    </row>
    <row r="111" spans="1:9" s="6" customFormat="1" x14ac:dyDescent="0.2">
      <c r="A111" s="6" t="s">
        <v>9</v>
      </c>
      <c r="B111" s="6">
        <v>77</v>
      </c>
      <c r="C111" s="6" t="s">
        <v>23</v>
      </c>
      <c r="D111" s="6" t="s">
        <v>24</v>
      </c>
      <c r="E111" s="6" t="s">
        <v>161</v>
      </c>
      <c r="G111" s="7">
        <v>1600000</v>
      </c>
      <c r="H111" s="6" t="s">
        <v>13</v>
      </c>
      <c r="I111" s="6" t="s">
        <v>156</v>
      </c>
    </row>
    <row r="112" spans="1:9" s="6" customFormat="1" x14ac:dyDescent="0.2">
      <c r="A112" s="6" t="s">
        <v>9</v>
      </c>
      <c r="B112" s="6">
        <v>79</v>
      </c>
      <c r="C112" s="6" t="s">
        <v>23</v>
      </c>
      <c r="D112" s="6" t="s">
        <v>24</v>
      </c>
      <c r="E112" s="6" t="s">
        <v>162</v>
      </c>
      <c r="G112" s="7">
        <v>1600000</v>
      </c>
      <c r="H112" s="6" t="s">
        <v>13</v>
      </c>
      <c r="I112" s="6" t="s">
        <v>156</v>
      </c>
    </row>
    <row r="113" spans="1:9" s="6" customFormat="1" x14ac:dyDescent="0.2">
      <c r="A113" s="6" t="s">
        <v>26</v>
      </c>
      <c r="B113" s="6" t="s">
        <v>165</v>
      </c>
      <c r="C113" s="6" t="s">
        <v>39</v>
      </c>
      <c r="D113" s="6" t="s">
        <v>40</v>
      </c>
      <c r="E113" s="6" t="s">
        <v>169</v>
      </c>
      <c r="G113" s="7">
        <v>300000</v>
      </c>
      <c r="H113" s="6" t="s">
        <v>28</v>
      </c>
      <c r="I113" s="6" t="s">
        <v>156</v>
      </c>
    </row>
    <row r="114" spans="1:9" s="6" customFormat="1" x14ac:dyDescent="0.2">
      <c r="A114" s="6" t="s">
        <v>74</v>
      </c>
      <c r="B114" s="6">
        <v>103</v>
      </c>
      <c r="C114" s="6" t="s">
        <v>15</v>
      </c>
      <c r="D114" s="6" t="s">
        <v>16</v>
      </c>
      <c r="E114" s="6" t="s">
        <v>170</v>
      </c>
      <c r="F114" s="6" t="s">
        <v>171</v>
      </c>
      <c r="G114" s="7">
        <v>40000</v>
      </c>
      <c r="H114" s="6" t="s">
        <v>13</v>
      </c>
      <c r="I114" s="6" t="s">
        <v>172</v>
      </c>
    </row>
    <row r="115" spans="1:9" s="6" customFormat="1" x14ac:dyDescent="0.2">
      <c r="A115" s="6" t="s">
        <v>74</v>
      </c>
      <c r="B115" s="6">
        <v>103</v>
      </c>
      <c r="C115" s="6" t="s">
        <v>15</v>
      </c>
      <c r="D115" s="6" t="s">
        <v>16</v>
      </c>
      <c r="E115" s="6" t="s">
        <v>173</v>
      </c>
      <c r="F115" s="6" t="s">
        <v>174</v>
      </c>
      <c r="G115" s="7">
        <v>40000</v>
      </c>
      <c r="H115" s="6" t="s">
        <v>13</v>
      </c>
      <c r="I115" s="6" t="s">
        <v>172</v>
      </c>
    </row>
    <row r="116" spans="1:9" s="6" customFormat="1" x14ac:dyDescent="0.2">
      <c r="A116" s="6" t="s">
        <v>74</v>
      </c>
      <c r="B116" s="6">
        <v>103</v>
      </c>
      <c r="C116" s="6" t="s">
        <v>77</v>
      </c>
      <c r="D116" s="6" t="s">
        <v>78</v>
      </c>
      <c r="E116" s="6" t="s">
        <v>175</v>
      </c>
      <c r="G116" s="7">
        <v>50000</v>
      </c>
      <c r="H116" s="6" t="s">
        <v>13</v>
      </c>
      <c r="I116" s="6" t="s">
        <v>172</v>
      </c>
    </row>
    <row r="117" spans="1:9" s="6" customFormat="1" x14ac:dyDescent="0.2">
      <c r="A117" s="6" t="s">
        <v>74</v>
      </c>
      <c r="B117" s="6">
        <v>105</v>
      </c>
      <c r="C117" s="6" t="s">
        <v>77</v>
      </c>
      <c r="D117" s="6" t="s">
        <v>78</v>
      </c>
      <c r="E117" s="6" t="s">
        <v>176</v>
      </c>
      <c r="G117" s="7">
        <v>50000</v>
      </c>
      <c r="H117" s="6" t="s">
        <v>13</v>
      </c>
      <c r="I117" s="6" t="s">
        <v>172</v>
      </c>
    </row>
    <row r="118" spans="1:9" s="6" customFormat="1" x14ac:dyDescent="0.2">
      <c r="A118" s="6" t="s">
        <v>74</v>
      </c>
      <c r="B118" s="6">
        <v>103</v>
      </c>
      <c r="C118" s="6" t="s">
        <v>31</v>
      </c>
      <c r="D118" s="6" t="s">
        <v>71</v>
      </c>
      <c r="E118" s="6" t="s">
        <v>146</v>
      </c>
      <c r="G118" s="7">
        <v>350000</v>
      </c>
      <c r="H118" s="6" t="s">
        <v>13</v>
      </c>
      <c r="I118" s="6" t="s">
        <v>172</v>
      </c>
    </row>
    <row r="119" spans="1:9" s="6" customFormat="1" x14ac:dyDescent="0.2">
      <c r="A119" s="6" t="s">
        <v>83</v>
      </c>
      <c r="C119" s="6" t="s">
        <v>177</v>
      </c>
      <c r="D119" s="6" t="s">
        <v>178</v>
      </c>
      <c r="E119" s="6" t="s">
        <v>179</v>
      </c>
      <c r="G119" s="7">
        <v>500000</v>
      </c>
      <c r="H119" s="6" t="s">
        <v>13</v>
      </c>
      <c r="I119" s="6" t="s">
        <v>172</v>
      </c>
    </row>
    <row r="120" spans="1:9" s="6" customFormat="1" x14ac:dyDescent="0.2">
      <c r="A120" s="6" t="s">
        <v>83</v>
      </c>
      <c r="C120" s="6" t="s">
        <v>180</v>
      </c>
      <c r="D120" s="6" t="s">
        <v>178</v>
      </c>
      <c r="E120" s="6" t="s">
        <v>179</v>
      </c>
      <c r="G120" s="7">
        <v>750000</v>
      </c>
      <c r="H120" s="6" t="s">
        <v>13</v>
      </c>
      <c r="I120" s="6" t="s">
        <v>172</v>
      </c>
    </row>
    <row r="121" spans="1:9" s="6" customFormat="1" x14ac:dyDescent="0.2">
      <c r="A121" s="6" t="s">
        <v>74</v>
      </c>
      <c r="B121" s="6">
        <v>103</v>
      </c>
      <c r="C121" s="6" t="s">
        <v>23</v>
      </c>
      <c r="D121" s="6" t="s">
        <v>24</v>
      </c>
      <c r="E121" s="6" t="s">
        <v>175</v>
      </c>
      <c r="G121" s="7">
        <v>1600000</v>
      </c>
      <c r="H121" s="6" t="s">
        <v>13</v>
      </c>
      <c r="I121" s="6" t="s">
        <v>172</v>
      </c>
    </row>
    <row r="122" spans="1:9" s="6" customFormat="1" x14ac:dyDescent="0.2">
      <c r="A122" s="6" t="s">
        <v>74</v>
      </c>
      <c r="B122" s="6">
        <v>105</v>
      </c>
      <c r="C122" s="6" t="s">
        <v>23</v>
      </c>
      <c r="D122" s="6" t="s">
        <v>24</v>
      </c>
      <c r="E122" s="6" t="s">
        <v>176</v>
      </c>
      <c r="G122" s="7">
        <v>1600000</v>
      </c>
      <c r="H122" s="6" t="s">
        <v>13</v>
      </c>
      <c r="I122" s="6" t="s">
        <v>172</v>
      </c>
    </row>
    <row r="123" spans="1:9" s="6" customFormat="1" x14ac:dyDescent="0.2">
      <c r="A123" s="6" t="s">
        <v>74</v>
      </c>
      <c r="B123" s="6">
        <v>105</v>
      </c>
      <c r="C123" s="6" t="s">
        <v>15</v>
      </c>
      <c r="D123" s="6" t="s">
        <v>16</v>
      </c>
      <c r="E123" s="6" t="s">
        <v>27</v>
      </c>
      <c r="G123" s="7">
        <v>40000</v>
      </c>
      <c r="H123" s="6" t="s">
        <v>28</v>
      </c>
      <c r="I123" s="6" t="s">
        <v>172</v>
      </c>
    </row>
    <row r="124" spans="1:9" s="6" customFormat="1" x14ac:dyDescent="0.2">
      <c r="A124" s="6" t="s">
        <v>74</v>
      </c>
      <c r="B124" s="6">
        <v>105</v>
      </c>
      <c r="C124" s="6" t="s">
        <v>15</v>
      </c>
      <c r="D124" s="6" t="s">
        <v>16</v>
      </c>
      <c r="E124" s="6" t="s">
        <v>27</v>
      </c>
      <c r="G124" s="7">
        <v>40000</v>
      </c>
      <c r="H124" s="6" t="s">
        <v>28</v>
      </c>
      <c r="I124" s="6" t="s">
        <v>172</v>
      </c>
    </row>
    <row r="125" spans="1:9" s="6" customFormat="1" x14ac:dyDescent="0.2">
      <c r="A125" s="6" t="s">
        <v>74</v>
      </c>
      <c r="B125" s="6">
        <v>103</v>
      </c>
      <c r="C125" s="6" t="s">
        <v>39</v>
      </c>
      <c r="D125" s="6" t="s">
        <v>40</v>
      </c>
      <c r="E125" s="6" t="s">
        <v>175</v>
      </c>
      <c r="G125" s="7">
        <v>150000</v>
      </c>
      <c r="H125" s="6" t="s">
        <v>28</v>
      </c>
      <c r="I125" s="6" t="s">
        <v>172</v>
      </c>
    </row>
    <row r="126" spans="1:9" s="6" customFormat="1" x14ac:dyDescent="0.2">
      <c r="A126" s="6" t="s">
        <v>9</v>
      </c>
      <c r="B126" s="6">
        <v>67</v>
      </c>
      <c r="C126" s="6" t="s">
        <v>77</v>
      </c>
      <c r="D126" s="6" t="s">
        <v>78</v>
      </c>
      <c r="E126" s="6" t="s">
        <v>25</v>
      </c>
      <c r="G126" s="7">
        <v>50000</v>
      </c>
      <c r="H126" s="6" t="s">
        <v>13</v>
      </c>
      <c r="I126" s="6" t="s">
        <v>181</v>
      </c>
    </row>
    <row r="127" spans="1:9" s="6" customFormat="1" x14ac:dyDescent="0.2">
      <c r="A127" s="6" t="s">
        <v>9</v>
      </c>
      <c r="B127" s="6">
        <v>75</v>
      </c>
      <c r="C127" s="6" t="s">
        <v>31</v>
      </c>
      <c r="D127" s="6" t="s">
        <v>144</v>
      </c>
      <c r="E127" s="6" t="s">
        <v>164</v>
      </c>
      <c r="G127" s="7">
        <v>1000000</v>
      </c>
      <c r="H127" s="6" t="s">
        <v>13</v>
      </c>
      <c r="I127" s="6" t="s">
        <v>164</v>
      </c>
    </row>
    <row r="128" spans="1:9" s="6" customFormat="1" x14ac:dyDescent="0.2">
      <c r="A128" s="6" t="s">
        <v>74</v>
      </c>
      <c r="B128" s="6">
        <v>113</v>
      </c>
      <c r="C128" s="6" t="s">
        <v>77</v>
      </c>
      <c r="D128" s="6" t="s">
        <v>78</v>
      </c>
      <c r="E128" s="6" t="s">
        <v>182</v>
      </c>
      <c r="G128" s="7">
        <v>50000</v>
      </c>
      <c r="H128" s="6" t="s">
        <v>13</v>
      </c>
      <c r="I128" s="6" t="s">
        <v>183</v>
      </c>
    </row>
    <row r="129" spans="1:9" s="6" customFormat="1" x14ac:dyDescent="0.2">
      <c r="A129" s="6" t="s">
        <v>74</v>
      </c>
      <c r="B129" s="6">
        <v>113</v>
      </c>
      <c r="C129" s="6" t="s">
        <v>34</v>
      </c>
      <c r="D129" s="6" t="s">
        <v>35</v>
      </c>
      <c r="E129" s="6" t="s">
        <v>184</v>
      </c>
      <c r="G129" s="7">
        <v>175000</v>
      </c>
      <c r="H129" s="6" t="s">
        <v>13</v>
      </c>
      <c r="I129" s="6" t="s">
        <v>183</v>
      </c>
    </row>
    <row r="130" spans="1:9" s="6" customFormat="1" x14ac:dyDescent="0.2">
      <c r="A130" s="6" t="s">
        <v>74</v>
      </c>
      <c r="B130" s="6">
        <v>113</v>
      </c>
      <c r="C130" s="6" t="s">
        <v>68</v>
      </c>
      <c r="D130" s="6" t="s">
        <v>69</v>
      </c>
      <c r="E130" s="6" t="s">
        <v>185</v>
      </c>
      <c r="G130" s="7">
        <v>180000</v>
      </c>
      <c r="H130" s="6" t="s">
        <v>13</v>
      </c>
      <c r="I130" s="6" t="s">
        <v>183</v>
      </c>
    </row>
    <row r="131" spans="1:9" s="6" customFormat="1" x14ac:dyDescent="0.2">
      <c r="A131" s="6" t="s">
        <v>74</v>
      </c>
      <c r="B131" s="6">
        <v>113</v>
      </c>
      <c r="C131" s="6" t="s">
        <v>31</v>
      </c>
      <c r="D131" s="6" t="s">
        <v>71</v>
      </c>
      <c r="E131" s="6" t="s">
        <v>146</v>
      </c>
      <c r="G131" s="7">
        <v>350000</v>
      </c>
      <c r="H131" s="6" t="s">
        <v>13</v>
      </c>
      <c r="I131" s="6" t="s">
        <v>183</v>
      </c>
    </row>
    <row r="132" spans="1:9" s="6" customFormat="1" x14ac:dyDescent="0.2">
      <c r="A132" s="6" t="s">
        <v>74</v>
      </c>
      <c r="B132" s="6">
        <v>113</v>
      </c>
      <c r="C132" s="6" t="s">
        <v>23</v>
      </c>
      <c r="D132" s="6" t="s">
        <v>24</v>
      </c>
      <c r="E132" s="6" t="s">
        <v>182</v>
      </c>
      <c r="G132" s="7">
        <v>1600000</v>
      </c>
      <c r="H132" s="6" t="s">
        <v>13</v>
      </c>
      <c r="I132" s="6" t="s">
        <v>183</v>
      </c>
    </row>
    <row r="133" spans="1:9" s="6" customFormat="1" x14ac:dyDescent="0.2">
      <c r="A133" s="6" t="s">
        <v>74</v>
      </c>
      <c r="B133" s="6">
        <v>113</v>
      </c>
      <c r="C133" s="6" t="s">
        <v>23</v>
      </c>
      <c r="D133" s="6" t="s">
        <v>24</v>
      </c>
      <c r="E133" s="6" t="s">
        <v>27</v>
      </c>
      <c r="G133" s="7">
        <v>800000</v>
      </c>
      <c r="H133" s="6" t="s">
        <v>28</v>
      </c>
      <c r="I133" s="6" t="s">
        <v>183</v>
      </c>
    </row>
    <row r="134" spans="1:9" s="6" customFormat="1" x14ac:dyDescent="0.2">
      <c r="A134" s="6" t="s">
        <v>9</v>
      </c>
      <c r="B134" s="6">
        <v>75</v>
      </c>
      <c r="C134" s="6" t="s">
        <v>15</v>
      </c>
      <c r="D134" s="6" t="s">
        <v>16</v>
      </c>
      <c r="E134" s="6" t="s">
        <v>186</v>
      </c>
      <c r="G134" s="7">
        <v>40000</v>
      </c>
      <c r="H134" s="6" t="s">
        <v>13</v>
      </c>
      <c r="I134" s="6" t="s">
        <v>187</v>
      </c>
    </row>
    <row r="135" spans="1:9" s="6" customFormat="1" x14ac:dyDescent="0.2">
      <c r="A135" s="6" t="s">
        <v>9</v>
      </c>
      <c r="B135" s="6">
        <v>69</v>
      </c>
      <c r="C135" s="6" t="s">
        <v>77</v>
      </c>
      <c r="D135" s="6" t="s">
        <v>78</v>
      </c>
      <c r="E135" s="6" t="s">
        <v>188</v>
      </c>
      <c r="G135" s="7">
        <v>50000</v>
      </c>
      <c r="H135" s="6" t="s">
        <v>13</v>
      </c>
      <c r="I135" s="6" t="s">
        <v>187</v>
      </c>
    </row>
    <row r="136" spans="1:9" s="6" customFormat="1" x14ac:dyDescent="0.2">
      <c r="A136" s="6" t="s">
        <v>9</v>
      </c>
      <c r="B136" s="6">
        <v>75</v>
      </c>
      <c r="C136" s="6" t="s">
        <v>77</v>
      </c>
      <c r="D136" s="6" t="s">
        <v>78</v>
      </c>
      <c r="E136" s="6" t="s">
        <v>189</v>
      </c>
      <c r="G136" s="7">
        <v>50000</v>
      </c>
      <c r="H136" s="6" t="s">
        <v>13</v>
      </c>
      <c r="I136" s="6" t="s">
        <v>187</v>
      </c>
    </row>
    <row r="137" spans="1:9" s="6" customFormat="1" x14ac:dyDescent="0.2">
      <c r="A137" s="6" t="s">
        <v>9</v>
      </c>
      <c r="B137" s="6">
        <v>75</v>
      </c>
      <c r="C137" s="6" t="s">
        <v>77</v>
      </c>
      <c r="D137" s="6" t="s">
        <v>78</v>
      </c>
      <c r="E137" s="6" t="s">
        <v>190</v>
      </c>
      <c r="G137" s="7">
        <v>50000</v>
      </c>
      <c r="H137" s="6" t="s">
        <v>13</v>
      </c>
      <c r="I137" s="6" t="s">
        <v>187</v>
      </c>
    </row>
    <row r="138" spans="1:9" s="6" customFormat="1" x14ac:dyDescent="0.2">
      <c r="A138" s="6" t="s">
        <v>9</v>
      </c>
      <c r="B138" s="6">
        <v>75</v>
      </c>
      <c r="C138" s="6" t="s">
        <v>68</v>
      </c>
      <c r="D138" s="6" t="s">
        <v>69</v>
      </c>
      <c r="E138" s="6" t="s">
        <v>191</v>
      </c>
      <c r="G138" s="7">
        <v>180000</v>
      </c>
      <c r="H138" s="6" t="s">
        <v>13</v>
      </c>
      <c r="I138" s="6" t="s">
        <v>187</v>
      </c>
    </row>
    <row r="139" spans="1:9" s="6" customFormat="1" x14ac:dyDescent="0.2">
      <c r="A139" s="6" t="s">
        <v>9</v>
      </c>
      <c r="B139" s="6">
        <v>75</v>
      </c>
      <c r="C139" s="6" t="s">
        <v>31</v>
      </c>
      <c r="D139" s="6" t="s">
        <v>71</v>
      </c>
      <c r="E139" s="6" t="s">
        <v>164</v>
      </c>
      <c r="G139" s="7">
        <v>350000</v>
      </c>
      <c r="H139" s="6" t="s">
        <v>13</v>
      </c>
      <c r="I139" s="6" t="s">
        <v>187</v>
      </c>
    </row>
    <row r="140" spans="1:9" s="6" customFormat="1" x14ac:dyDescent="0.2">
      <c r="A140" s="6" t="s">
        <v>9</v>
      </c>
      <c r="B140" s="6">
        <v>69</v>
      </c>
      <c r="C140" s="6" t="s">
        <v>23</v>
      </c>
      <c r="D140" s="6" t="s">
        <v>24</v>
      </c>
      <c r="E140" s="6" t="s">
        <v>188</v>
      </c>
      <c r="G140" s="7">
        <v>1600000</v>
      </c>
      <c r="H140" s="6" t="s">
        <v>13</v>
      </c>
      <c r="I140" s="6" t="s">
        <v>187</v>
      </c>
    </row>
    <row r="141" spans="1:9" s="6" customFormat="1" x14ac:dyDescent="0.2">
      <c r="A141" s="6" t="s">
        <v>9</v>
      </c>
      <c r="B141" s="6">
        <v>75</v>
      </c>
      <c r="C141" s="6" t="s">
        <v>23</v>
      </c>
      <c r="D141" s="6" t="s">
        <v>24</v>
      </c>
      <c r="E141" s="6" t="s">
        <v>190</v>
      </c>
      <c r="G141" s="7">
        <v>1600000</v>
      </c>
      <c r="H141" s="6" t="s">
        <v>13</v>
      </c>
      <c r="I141" s="6" t="s">
        <v>187</v>
      </c>
    </row>
    <row r="142" spans="1:9" s="6" customFormat="1" x14ac:dyDescent="0.2">
      <c r="A142" s="6" t="s">
        <v>9</v>
      </c>
      <c r="B142" s="6">
        <v>75</v>
      </c>
      <c r="C142" s="6" t="s">
        <v>23</v>
      </c>
      <c r="D142" s="6" t="s">
        <v>24</v>
      </c>
      <c r="E142" s="6" t="s">
        <v>189</v>
      </c>
      <c r="G142" s="7">
        <v>1600000</v>
      </c>
      <c r="H142" s="6" t="s">
        <v>13</v>
      </c>
      <c r="I142" s="6" t="s">
        <v>187</v>
      </c>
    </row>
    <row r="143" spans="1:9" s="6" customFormat="1" x14ac:dyDescent="0.2">
      <c r="A143" s="6" t="s">
        <v>9</v>
      </c>
      <c r="B143" s="6">
        <v>81</v>
      </c>
      <c r="C143" s="6" t="s">
        <v>23</v>
      </c>
      <c r="D143" s="6" t="s">
        <v>24</v>
      </c>
      <c r="E143" s="6" t="s">
        <v>192</v>
      </c>
      <c r="G143" s="7">
        <v>1600000</v>
      </c>
      <c r="H143" s="6" t="s">
        <v>13</v>
      </c>
      <c r="I143" s="6" t="s">
        <v>187</v>
      </c>
    </row>
    <row r="144" spans="1:9" s="6" customFormat="1" x14ac:dyDescent="0.2">
      <c r="A144" s="6" t="s">
        <v>9</v>
      </c>
      <c r="B144" s="6">
        <v>75</v>
      </c>
      <c r="C144" s="6" t="s">
        <v>15</v>
      </c>
      <c r="D144" s="6" t="s">
        <v>16</v>
      </c>
      <c r="E144" s="6" t="s">
        <v>27</v>
      </c>
      <c r="G144" s="7">
        <v>40000</v>
      </c>
      <c r="H144" s="6" t="s">
        <v>28</v>
      </c>
      <c r="I144" s="6" t="s">
        <v>187</v>
      </c>
    </row>
    <row r="145" spans="1:9" s="6" customFormat="1" x14ac:dyDescent="0.2">
      <c r="A145" s="6" t="s">
        <v>9</v>
      </c>
      <c r="B145" s="6">
        <v>75</v>
      </c>
      <c r="C145" s="6" t="s">
        <v>15</v>
      </c>
      <c r="D145" s="6" t="s">
        <v>16</v>
      </c>
      <c r="E145" s="6" t="s">
        <v>27</v>
      </c>
      <c r="G145" s="7">
        <v>40000</v>
      </c>
      <c r="H145" s="6" t="s">
        <v>28</v>
      </c>
      <c r="I145" s="6" t="s">
        <v>187</v>
      </c>
    </row>
    <row r="146" spans="1:9" s="6" customFormat="1" x14ac:dyDescent="0.2">
      <c r="A146" s="6" t="s">
        <v>9</v>
      </c>
      <c r="B146" s="6">
        <v>75</v>
      </c>
      <c r="C146" s="6" t="s">
        <v>15</v>
      </c>
      <c r="D146" s="6" t="s">
        <v>16</v>
      </c>
      <c r="E146" s="6" t="s">
        <v>27</v>
      </c>
      <c r="G146" s="7">
        <v>40000</v>
      </c>
      <c r="H146" s="6" t="s">
        <v>28</v>
      </c>
      <c r="I146" s="6" t="s">
        <v>187</v>
      </c>
    </row>
    <row r="147" spans="1:9" s="6" customFormat="1" x14ac:dyDescent="0.2">
      <c r="A147" s="6" t="s">
        <v>9</v>
      </c>
      <c r="B147" s="6">
        <v>75</v>
      </c>
      <c r="C147" s="6" t="s">
        <v>39</v>
      </c>
      <c r="D147" s="6" t="s">
        <v>40</v>
      </c>
      <c r="E147" s="6" t="s">
        <v>193</v>
      </c>
      <c r="G147" s="7">
        <v>200000</v>
      </c>
      <c r="H147" s="6" t="s">
        <v>28</v>
      </c>
      <c r="I147" s="6" t="s">
        <v>187</v>
      </c>
    </row>
    <row r="148" spans="1:9" s="6" customFormat="1" x14ac:dyDescent="0.2">
      <c r="A148" s="6" t="s">
        <v>74</v>
      </c>
      <c r="B148" s="6">
        <v>105</v>
      </c>
      <c r="C148" s="6" t="s">
        <v>15</v>
      </c>
      <c r="D148" s="6" t="s">
        <v>16</v>
      </c>
      <c r="E148" s="6" t="s">
        <v>194</v>
      </c>
      <c r="F148" s="6" t="s">
        <v>195</v>
      </c>
      <c r="G148" s="7">
        <v>40000</v>
      </c>
      <c r="H148" s="6" t="s">
        <v>13</v>
      </c>
      <c r="I148" s="6" t="s">
        <v>196</v>
      </c>
    </row>
    <row r="149" spans="1:9" s="6" customFormat="1" x14ac:dyDescent="0.2">
      <c r="A149" s="6" t="s">
        <v>74</v>
      </c>
      <c r="B149" s="6">
        <v>105</v>
      </c>
      <c r="C149" s="6" t="s">
        <v>15</v>
      </c>
      <c r="D149" s="6" t="s">
        <v>16</v>
      </c>
      <c r="E149" s="6" t="s">
        <v>197</v>
      </c>
      <c r="F149" s="6" t="s">
        <v>198</v>
      </c>
      <c r="G149" s="7">
        <v>40000</v>
      </c>
      <c r="H149" s="6" t="s">
        <v>13</v>
      </c>
      <c r="I149" s="6" t="s">
        <v>196</v>
      </c>
    </row>
    <row r="150" spans="1:9" s="6" customFormat="1" x14ac:dyDescent="0.2">
      <c r="A150" s="6" t="s">
        <v>74</v>
      </c>
      <c r="B150" s="6">
        <v>105</v>
      </c>
      <c r="C150" s="6" t="s">
        <v>15</v>
      </c>
      <c r="D150" s="6" t="s">
        <v>16</v>
      </c>
      <c r="E150" s="6" t="s">
        <v>199</v>
      </c>
      <c r="F150" s="6" t="s">
        <v>200</v>
      </c>
      <c r="G150" s="7">
        <v>40000</v>
      </c>
      <c r="H150" s="6" t="s">
        <v>13</v>
      </c>
      <c r="I150" s="6" t="s">
        <v>196</v>
      </c>
    </row>
    <row r="151" spans="1:9" s="6" customFormat="1" x14ac:dyDescent="0.2">
      <c r="A151" s="6" t="s">
        <v>74</v>
      </c>
      <c r="B151" s="6">
        <v>105</v>
      </c>
      <c r="C151" s="6" t="s">
        <v>15</v>
      </c>
      <c r="D151" s="6" t="s">
        <v>16</v>
      </c>
      <c r="E151" s="6" t="s">
        <v>201</v>
      </c>
      <c r="F151" s="6" t="s">
        <v>202</v>
      </c>
      <c r="G151" s="7">
        <v>40000</v>
      </c>
      <c r="H151" s="6" t="s">
        <v>13</v>
      </c>
      <c r="I151" s="6" t="s">
        <v>196</v>
      </c>
    </row>
    <row r="152" spans="1:9" s="6" customFormat="1" x14ac:dyDescent="0.2">
      <c r="A152" s="6" t="s">
        <v>74</v>
      </c>
      <c r="B152" s="6">
        <v>105</v>
      </c>
      <c r="C152" s="6" t="s">
        <v>15</v>
      </c>
      <c r="D152" s="6" t="s">
        <v>16</v>
      </c>
      <c r="E152" s="6" t="s">
        <v>203</v>
      </c>
      <c r="F152" s="6" t="s">
        <v>204</v>
      </c>
      <c r="G152" s="7">
        <v>40000</v>
      </c>
      <c r="H152" s="6" t="s">
        <v>13</v>
      </c>
      <c r="I152" s="6" t="s">
        <v>196</v>
      </c>
    </row>
    <row r="153" spans="1:9" s="6" customFormat="1" x14ac:dyDescent="0.2">
      <c r="A153" s="6" t="s">
        <v>205</v>
      </c>
      <c r="C153" s="6" t="s">
        <v>10</v>
      </c>
      <c r="D153" s="6" t="s">
        <v>206</v>
      </c>
      <c r="E153" s="6" t="s">
        <v>86</v>
      </c>
      <c r="G153" s="7">
        <v>470776</v>
      </c>
      <c r="H153" s="6" t="s">
        <v>13</v>
      </c>
      <c r="I153" s="6" t="s">
        <v>205</v>
      </c>
    </row>
    <row r="154" spans="1:9" s="6" customFormat="1" x14ac:dyDescent="0.2">
      <c r="A154" s="6" t="s">
        <v>57</v>
      </c>
      <c r="B154" s="6">
        <v>120</v>
      </c>
      <c r="C154" s="6" t="s">
        <v>15</v>
      </c>
      <c r="D154" s="6" t="s">
        <v>16</v>
      </c>
      <c r="E154" s="6" t="s">
        <v>186</v>
      </c>
      <c r="G154" s="7">
        <v>40000</v>
      </c>
      <c r="H154" s="6" t="s">
        <v>13</v>
      </c>
      <c r="I154" s="6" t="s">
        <v>207</v>
      </c>
    </row>
    <row r="155" spans="1:9" s="6" customFormat="1" x14ac:dyDescent="0.2">
      <c r="A155" s="6" t="s">
        <v>57</v>
      </c>
      <c r="B155" s="6">
        <v>120</v>
      </c>
      <c r="C155" s="6" t="s">
        <v>77</v>
      </c>
      <c r="D155" s="6" t="s">
        <v>78</v>
      </c>
      <c r="E155" s="6" t="s">
        <v>73</v>
      </c>
      <c r="G155" s="7">
        <v>50000</v>
      </c>
      <c r="H155" s="6" t="s">
        <v>13</v>
      </c>
      <c r="I155" s="6" t="s">
        <v>207</v>
      </c>
    </row>
    <row r="156" spans="1:9" s="6" customFormat="1" x14ac:dyDescent="0.2">
      <c r="A156" s="6" t="s">
        <v>57</v>
      </c>
      <c r="B156" s="6">
        <v>120</v>
      </c>
      <c r="C156" s="6" t="s">
        <v>15</v>
      </c>
      <c r="D156" s="6" t="s">
        <v>16</v>
      </c>
      <c r="E156" s="6" t="s">
        <v>186</v>
      </c>
      <c r="G156" s="7">
        <v>40000</v>
      </c>
      <c r="H156" s="6" t="s">
        <v>28</v>
      </c>
      <c r="I156" s="6" t="s">
        <v>207</v>
      </c>
    </row>
    <row r="157" spans="1:9" s="6" customFormat="1" x14ac:dyDescent="0.2">
      <c r="A157" s="6" t="s">
        <v>113</v>
      </c>
      <c r="B157" s="6">
        <v>26</v>
      </c>
      <c r="C157" s="6" t="s">
        <v>15</v>
      </c>
      <c r="D157" s="6" t="s">
        <v>16</v>
      </c>
      <c r="E157" s="6" t="s">
        <v>208</v>
      </c>
      <c r="F157" s="6" t="s">
        <v>209</v>
      </c>
      <c r="G157" s="7">
        <v>40000</v>
      </c>
      <c r="H157" s="6" t="s">
        <v>13</v>
      </c>
      <c r="I157" s="6" t="s">
        <v>210</v>
      </c>
    </row>
    <row r="158" spans="1:9" s="6" customFormat="1" x14ac:dyDescent="0.2">
      <c r="A158" s="6" t="s">
        <v>113</v>
      </c>
      <c r="B158" s="6">
        <v>32</v>
      </c>
      <c r="C158" s="6" t="s">
        <v>15</v>
      </c>
      <c r="D158" s="6" t="s">
        <v>16</v>
      </c>
      <c r="E158" s="6" t="s">
        <v>211</v>
      </c>
      <c r="F158" s="6" t="s">
        <v>212</v>
      </c>
      <c r="G158" s="7">
        <v>40000</v>
      </c>
      <c r="H158" s="6" t="s">
        <v>13</v>
      </c>
      <c r="I158" s="6" t="s">
        <v>210</v>
      </c>
    </row>
    <row r="159" spans="1:9" s="6" customFormat="1" x14ac:dyDescent="0.2">
      <c r="A159" s="6" t="s">
        <v>9</v>
      </c>
      <c r="B159" s="6">
        <v>75</v>
      </c>
      <c r="C159" s="6" t="s">
        <v>15</v>
      </c>
      <c r="D159" s="6" t="s">
        <v>16</v>
      </c>
      <c r="E159" s="6" t="s">
        <v>213</v>
      </c>
      <c r="F159" s="6" t="s">
        <v>214</v>
      </c>
      <c r="G159" s="7">
        <v>40000</v>
      </c>
      <c r="H159" s="6" t="s">
        <v>13</v>
      </c>
      <c r="I159" s="6" t="s">
        <v>210</v>
      </c>
    </row>
    <row r="160" spans="1:9" s="6" customFormat="1" x14ac:dyDescent="0.2">
      <c r="A160" s="6" t="s">
        <v>9</v>
      </c>
      <c r="B160" s="6">
        <v>75</v>
      </c>
      <c r="C160" s="6" t="s">
        <v>15</v>
      </c>
      <c r="D160" s="6" t="s">
        <v>16</v>
      </c>
      <c r="E160" s="6" t="s">
        <v>215</v>
      </c>
      <c r="F160" s="6" t="s">
        <v>216</v>
      </c>
      <c r="G160" s="7">
        <v>40000</v>
      </c>
      <c r="H160" s="6" t="s">
        <v>13</v>
      </c>
      <c r="I160" s="6" t="s">
        <v>210</v>
      </c>
    </row>
    <row r="161" spans="1:9" s="6" customFormat="1" x14ac:dyDescent="0.2">
      <c r="A161" s="6" t="s">
        <v>9</v>
      </c>
      <c r="B161" s="6">
        <v>75</v>
      </c>
      <c r="C161" s="6" t="s">
        <v>15</v>
      </c>
      <c r="D161" s="6" t="s">
        <v>16</v>
      </c>
      <c r="E161" s="6" t="s">
        <v>217</v>
      </c>
      <c r="F161" s="6" t="s">
        <v>218</v>
      </c>
      <c r="G161" s="7">
        <v>40000</v>
      </c>
      <c r="H161" s="6" t="s">
        <v>13</v>
      </c>
      <c r="I161" s="6" t="s">
        <v>210</v>
      </c>
    </row>
    <row r="162" spans="1:9" s="6" customFormat="1" x14ac:dyDescent="0.2">
      <c r="A162" s="6" t="s">
        <v>9</v>
      </c>
      <c r="B162" s="6">
        <v>75</v>
      </c>
      <c r="C162" s="6" t="s">
        <v>15</v>
      </c>
      <c r="D162" s="6" t="s">
        <v>16</v>
      </c>
      <c r="E162" s="6" t="s">
        <v>219</v>
      </c>
      <c r="F162" s="6" t="s">
        <v>220</v>
      </c>
      <c r="G162" s="7">
        <v>40000</v>
      </c>
      <c r="H162" s="6" t="s">
        <v>13</v>
      </c>
      <c r="I162" s="6" t="s">
        <v>210</v>
      </c>
    </row>
    <row r="163" spans="1:9" s="6" customFormat="1" x14ac:dyDescent="0.2">
      <c r="A163" s="6" t="s">
        <v>9</v>
      </c>
      <c r="B163" s="6">
        <v>79</v>
      </c>
      <c r="C163" s="6" t="s">
        <v>15</v>
      </c>
      <c r="D163" s="6" t="s">
        <v>16</v>
      </c>
      <c r="E163" s="6" t="s">
        <v>221</v>
      </c>
      <c r="F163" s="6" t="s">
        <v>222</v>
      </c>
      <c r="G163" s="7">
        <v>40000</v>
      </c>
      <c r="H163" s="6" t="s">
        <v>13</v>
      </c>
      <c r="I163" s="6" t="s">
        <v>210</v>
      </c>
    </row>
    <row r="164" spans="1:9" s="6" customFormat="1" x14ac:dyDescent="0.2">
      <c r="A164" s="6" t="s">
        <v>9</v>
      </c>
      <c r="B164" s="6">
        <v>79</v>
      </c>
      <c r="C164" s="6" t="s">
        <v>15</v>
      </c>
      <c r="D164" s="6" t="s">
        <v>16</v>
      </c>
      <c r="E164" s="6" t="s">
        <v>223</v>
      </c>
      <c r="F164" s="6" t="s">
        <v>224</v>
      </c>
      <c r="G164" s="7">
        <v>40000</v>
      </c>
      <c r="H164" s="6" t="s">
        <v>13</v>
      </c>
      <c r="I164" s="6" t="s">
        <v>210</v>
      </c>
    </row>
    <row r="165" spans="1:9" s="6" customFormat="1" x14ac:dyDescent="0.2">
      <c r="A165" s="6" t="s">
        <v>74</v>
      </c>
      <c r="B165" s="6">
        <v>113</v>
      </c>
      <c r="C165" s="6" t="s">
        <v>15</v>
      </c>
      <c r="D165" s="6" t="s">
        <v>16</v>
      </c>
      <c r="E165" s="6" t="s">
        <v>225</v>
      </c>
      <c r="F165" s="6" t="s">
        <v>226</v>
      </c>
      <c r="G165" s="7">
        <v>40000</v>
      </c>
      <c r="H165" s="6" t="s">
        <v>13</v>
      </c>
      <c r="I165" s="6" t="s">
        <v>210</v>
      </c>
    </row>
    <row r="166" spans="1:9" s="6" customFormat="1" x14ac:dyDescent="0.2">
      <c r="A166" s="6" t="s">
        <v>74</v>
      </c>
      <c r="B166" s="6">
        <v>113</v>
      </c>
      <c r="C166" s="6" t="s">
        <v>15</v>
      </c>
      <c r="D166" s="6" t="s">
        <v>16</v>
      </c>
      <c r="E166" s="6" t="s">
        <v>227</v>
      </c>
      <c r="F166" s="6" t="s">
        <v>228</v>
      </c>
      <c r="G166" s="7">
        <v>40000</v>
      </c>
      <c r="H166" s="6" t="s">
        <v>13</v>
      </c>
      <c r="I166" s="6" t="s">
        <v>210</v>
      </c>
    </row>
    <row r="167" spans="1:9" s="6" customFormat="1" x14ac:dyDescent="0.2">
      <c r="A167" s="6" t="s">
        <v>74</v>
      </c>
      <c r="B167" s="6">
        <v>113</v>
      </c>
      <c r="C167" s="6" t="s">
        <v>15</v>
      </c>
      <c r="D167" s="6" t="s">
        <v>16</v>
      </c>
      <c r="E167" s="6" t="s">
        <v>229</v>
      </c>
      <c r="F167" s="6" t="s">
        <v>230</v>
      </c>
      <c r="G167" s="7">
        <v>40000</v>
      </c>
      <c r="H167" s="6" t="s">
        <v>13</v>
      </c>
      <c r="I167" s="6" t="s">
        <v>210</v>
      </c>
    </row>
    <row r="168" spans="1:9" s="6" customFormat="1" x14ac:dyDescent="0.2">
      <c r="A168" s="6" t="s">
        <v>74</v>
      </c>
      <c r="B168" s="6">
        <v>113</v>
      </c>
      <c r="C168" s="6" t="s">
        <v>15</v>
      </c>
      <c r="D168" s="6" t="s">
        <v>16</v>
      </c>
      <c r="E168" s="6" t="s">
        <v>231</v>
      </c>
      <c r="F168" s="6" t="s">
        <v>232</v>
      </c>
      <c r="G168" s="7">
        <v>40000</v>
      </c>
      <c r="H168" s="6" t="s">
        <v>13</v>
      </c>
      <c r="I168" s="6" t="s">
        <v>210</v>
      </c>
    </row>
    <row r="169" spans="1:9" s="6" customFormat="1" x14ac:dyDescent="0.2">
      <c r="A169" s="6" t="s">
        <v>74</v>
      </c>
      <c r="B169" s="6">
        <v>113</v>
      </c>
      <c r="C169" s="6" t="s">
        <v>15</v>
      </c>
      <c r="D169" s="6" t="s">
        <v>16</v>
      </c>
      <c r="E169" s="6" t="s">
        <v>233</v>
      </c>
      <c r="F169" s="6" t="s">
        <v>234</v>
      </c>
      <c r="G169" s="7">
        <v>40000</v>
      </c>
      <c r="H169" s="6" t="s">
        <v>13</v>
      </c>
      <c r="I169" s="6" t="s">
        <v>210</v>
      </c>
    </row>
    <row r="170" spans="1:9" s="6" customFormat="1" x14ac:dyDescent="0.2">
      <c r="A170" s="6" t="s">
        <v>74</v>
      </c>
      <c r="B170" s="6">
        <v>113</v>
      </c>
      <c r="C170" s="6" t="s">
        <v>15</v>
      </c>
      <c r="D170" s="6" t="s">
        <v>16</v>
      </c>
      <c r="E170" s="6" t="s">
        <v>235</v>
      </c>
      <c r="F170" s="6" t="s">
        <v>236</v>
      </c>
      <c r="G170" s="7">
        <v>40000</v>
      </c>
      <c r="H170" s="6" t="s">
        <v>13</v>
      </c>
      <c r="I170" s="6" t="s">
        <v>210</v>
      </c>
    </row>
    <row r="171" spans="1:9" s="6" customFormat="1" x14ac:dyDescent="0.2">
      <c r="A171" s="6" t="s">
        <v>9</v>
      </c>
      <c r="B171" s="6">
        <v>81</v>
      </c>
      <c r="C171" s="6" t="s">
        <v>77</v>
      </c>
      <c r="D171" s="6" t="s">
        <v>78</v>
      </c>
      <c r="E171" s="6" t="s">
        <v>192</v>
      </c>
      <c r="G171" s="7">
        <v>50000</v>
      </c>
      <c r="H171" s="6" t="s">
        <v>13</v>
      </c>
      <c r="I171" s="6" t="s">
        <v>210</v>
      </c>
    </row>
    <row r="172" spans="1:9" s="6" customFormat="1" x14ac:dyDescent="0.2">
      <c r="A172" s="6" t="s">
        <v>9</v>
      </c>
      <c r="B172" s="6">
        <v>88</v>
      </c>
      <c r="C172" s="6" t="s">
        <v>77</v>
      </c>
      <c r="D172" s="6" t="s">
        <v>78</v>
      </c>
      <c r="E172" s="6" t="s">
        <v>237</v>
      </c>
      <c r="G172" s="7">
        <v>50000</v>
      </c>
      <c r="H172" s="6" t="s">
        <v>13</v>
      </c>
      <c r="I172" s="6" t="s">
        <v>210</v>
      </c>
    </row>
    <row r="173" spans="1:9" s="6" customFormat="1" x14ac:dyDescent="0.2">
      <c r="A173" s="6" t="s">
        <v>74</v>
      </c>
      <c r="B173" s="6">
        <v>114</v>
      </c>
      <c r="C173" s="6" t="s">
        <v>77</v>
      </c>
      <c r="D173" s="6" t="s">
        <v>78</v>
      </c>
      <c r="E173" s="6" t="s">
        <v>238</v>
      </c>
      <c r="G173" s="7">
        <v>50000</v>
      </c>
      <c r="H173" s="6" t="s">
        <v>13</v>
      </c>
      <c r="I173" s="6" t="s">
        <v>210</v>
      </c>
    </row>
    <row r="174" spans="1:9" s="6" customFormat="1" x14ac:dyDescent="0.2">
      <c r="A174" s="6" t="s">
        <v>26</v>
      </c>
      <c r="B174" s="6">
        <v>40</v>
      </c>
      <c r="C174" s="6" t="s">
        <v>31</v>
      </c>
      <c r="D174" s="6" t="s">
        <v>71</v>
      </c>
      <c r="E174" s="6" t="s">
        <v>166</v>
      </c>
      <c r="G174" s="7">
        <v>450000</v>
      </c>
      <c r="H174" s="6" t="s">
        <v>13</v>
      </c>
      <c r="I174" s="6" t="s">
        <v>239</v>
      </c>
    </row>
    <row r="175" spans="1:9" s="6" customFormat="1" x14ac:dyDescent="0.2">
      <c r="A175" s="6" t="s">
        <v>26</v>
      </c>
      <c r="B175" s="6">
        <v>40</v>
      </c>
      <c r="C175" s="6" t="s">
        <v>23</v>
      </c>
      <c r="D175" s="6" t="s">
        <v>24</v>
      </c>
      <c r="E175" s="6" t="s">
        <v>240</v>
      </c>
      <c r="G175" s="7">
        <v>1600000</v>
      </c>
      <c r="H175" s="6" t="s">
        <v>13</v>
      </c>
      <c r="I175" s="6" t="s">
        <v>239</v>
      </c>
    </row>
    <row r="176" spans="1:9" s="6" customFormat="1" x14ac:dyDescent="0.2">
      <c r="A176" s="6" t="s">
        <v>26</v>
      </c>
      <c r="B176" s="6">
        <v>43</v>
      </c>
      <c r="C176" s="6" t="s">
        <v>15</v>
      </c>
      <c r="D176" s="6" t="s">
        <v>16</v>
      </c>
      <c r="E176" s="6" t="s">
        <v>241</v>
      </c>
      <c r="F176" s="6" t="s">
        <v>242</v>
      </c>
      <c r="G176" s="7">
        <v>40000</v>
      </c>
      <c r="H176" s="6" t="s">
        <v>13</v>
      </c>
      <c r="I176" s="6" t="s">
        <v>243</v>
      </c>
    </row>
    <row r="177" spans="1:9" s="6" customFormat="1" x14ac:dyDescent="0.2">
      <c r="A177" s="6" t="s">
        <v>26</v>
      </c>
      <c r="B177" s="6">
        <v>43</v>
      </c>
      <c r="C177" s="6" t="s">
        <v>15</v>
      </c>
      <c r="D177" s="6" t="s">
        <v>16</v>
      </c>
      <c r="E177" s="6" t="s">
        <v>244</v>
      </c>
      <c r="F177" s="6" t="s">
        <v>245</v>
      </c>
      <c r="G177" s="7">
        <v>40000</v>
      </c>
      <c r="H177" s="6" t="s">
        <v>13</v>
      </c>
      <c r="I177" s="6" t="s">
        <v>243</v>
      </c>
    </row>
    <row r="178" spans="1:9" s="6" customFormat="1" x14ac:dyDescent="0.2">
      <c r="A178" s="6" t="s">
        <v>26</v>
      </c>
      <c r="B178" s="6">
        <v>43</v>
      </c>
      <c r="C178" s="6" t="s">
        <v>23</v>
      </c>
      <c r="D178" s="6" t="s">
        <v>24</v>
      </c>
      <c r="E178" s="6" t="s">
        <v>246</v>
      </c>
      <c r="G178" s="7">
        <v>1600000</v>
      </c>
      <c r="H178" s="6" t="s">
        <v>13</v>
      </c>
      <c r="I178" s="6" t="s">
        <v>243</v>
      </c>
    </row>
    <row r="179" spans="1:9" s="6" customFormat="1" x14ac:dyDescent="0.2">
      <c r="A179" s="6" t="s">
        <v>26</v>
      </c>
      <c r="B179" s="6">
        <v>43</v>
      </c>
      <c r="C179" s="6" t="s">
        <v>39</v>
      </c>
      <c r="D179" s="6" t="s">
        <v>40</v>
      </c>
      <c r="E179" s="6" t="s">
        <v>246</v>
      </c>
      <c r="G179" s="7">
        <v>150000</v>
      </c>
      <c r="H179" s="6" t="s">
        <v>28</v>
      </c>
      <c r="I179" s="6" t="s">
        <v>243</v>
      </c>
    </row>
    <row r="180" spans="1:9" s="6" customFormat="1" x14ac:dyDescent="0.2">
      <c r="A180" s="6" t="s">
        <v>74</v>
      </c>
      <c r="B180" s="6">
        <v>100</v>
      </c>
      <c r="C180" s="6" t="s">
        <v>15</v>
      </c>
      <c r="D180" s="6" t="s">
        <v>16</v>
      </c>
      <c r="E180" s="6" t="s">
        <v>247</v>
      </c>
      <c r="F180" s="6" t="s">
        <v>248</v>
      </c>
      <c r="G180" s="7">
        <v>40000</v>
      </c>
      <c r="H180" s="6" t="s">
        <v>13</v>
      </c>
      <c r="I180" s="6" t="s">
        <v>249</v>
      </c>
    </row>
    <row r="181" spans="1:9" s="6" customFormat="1" x14ac:dyDescent="0.2">
      <c r="A181" s="6" t="s">
        <v>74</v>
      </c>
      <c r="B181" s="6">
        <v>100</v>
      </c>
      <c r="C181" s="6" t="s">
        <v>15</v>
      </c>
      <c r="D181" s="6" t="s">
        <v>16</v>
      </c>
      <c r="E181" s="6" t="s">
        <v>250</v>
      </c>
      <c r="F181" s="6" t="s">
        <v>251</v>
      </c>
      <c r="G181" s="7">
        <v>40000</v>
      </c>
      <c r="H181" s="6" t="s">
        <v>13</v>
      </c>
      <c r="I181" s="6" t="s">
        <v>249</v>
      </c>
    </row>
    <row r="182" spans="1:9" s="6" customFormat="1" x14ac:dyDescent="0.2">
      <c r="A182" s="6" t="s">
        <v>74</v>
      </c>
      <c r="B182" s="6">
        <v>100</v>
      </c>
      <c r="C182" s="6" t="s">
        <v>15</v>
      </c>
      <c r="D182" s="6" t="s">
        <v>16</v>
      </c>
      <c r="E182" s="6" t="s">
        <v>252</v>
      </c>
      <c r="F182" s="6" t="s">
        <v>253</v>
      </c>
      <c r="G182" s="7">
        <v>40000</v>
      </c>
      <c r="H182" s="6" t="s">
        <v>13</v>
      </c>
      <c r="I182" s="6" t="s">
        <v>249</v>
      </c>
    </row>
    <row r="183" spans="1:9" s="6" customFormat="1" x14ac:dyDescent="0.2">
      <c r="A183" s="6" t="s">
        <v>74</v>
      </c>
      <c r="B183" s="6">
        <v>100</v>
      </c>
      <c r="C183" s="6" t="s">
        <v>15</v>
      </c>
      <c r="D183" s="6" t="s">
        <v>16</v>
      </c>
      <c r="E183" s="6" t="s">
        <v>254</v>
      </c>
      <c r="F183" s="6" t="s">
        <v>255</v>
      </c>
      <c r="G183" s="7">
        <v>40000</v>
      </c>
      <c r="H183" s="6" t="s">
        <v>13</v>
      </c>
      <c r="I183" s="6" t="s">
        <v>249</v>
      </c>
    </row>
    <row r="184" spans="1:9" s="6" customFormat="1" x14ac:dyDescent="0.2">
      <c r="A184" s="6" t="s">
        <v>26</v>
      </c>
      <c r="B184" s="6">
        <v>49</v>
      </c>
      <c r="C184" s="6" t="s">
        <v>15</v>
      </c>
      <c r="D184" s="6" t="s">
        <v>16</v>
      </c>
      <c r="E184" s="6" t="s">
        <v>256</v>
      </c>
      <c r="F184" s="6" t="s">
        <v>257</v>
      </c>
      <c r="G184" s="7">
        <v>40000</v>
      </c>
      <c r="H184" s="6" t="s">
        <v>13</v>
      </c>
      <c r="I184" s="6" t="s">
        <v>258</v>
      </c>
    </row>
    <row r="185" spans="1:9" s="6" customFormat="1" x14ac:dyDescent="0.2">
      <c r="A185" s="6" t="s">
        <v>26</v>
      </c>
      <c r="B185" s="6">
        <v>49</v>
      </c>
      <c r="C185" s="6" t="s">
        <v>15</v>
      </c>
      <c r="D185" s="6" t="s">
        <v>16</v>
      </c>
      <c r="E185" s="6" t="s">
        <v>259</v>
      </c>
      <c r="F185" s="6" t="s">
        <v>260</v>
      </c>
      <c r="G185" s="7">
        <v>40000</v>
      </c>
      <c r="H185" s="6" t="s">
        <v>13</v>
      </c>
      <c r="I185" s="6" t="s">
        <v>258</v>
      </c>
    </row>
    <row r="186" spans="1:9" s="6" customFormat="1" x14ac:dyDescent="0.2">
      <c r="A186" s="6" t="s">
        <v>26</v>
      </c>
      <c r="B186" s="6">
        <v>49</v>
      </c>
      <c r="C186" s="6" t="s">
        <v>15</v>
      </c>
      <c r="D186" s="6" t="s">
        <v>16</v>
      </c>
      <c r="E186" s="6" t="s">
        <v>261</v>
      </c>
      <c r="F186" s="6" t="s">
        <v>262</v>
      </c>
      <c r="G186" s="7">
        <v>40000</v>
      </c>
      <c r="H186" s="6" t="s">
        <v>13</v>
      </c>
      <c r="I186" s="6" t="s">
        <v>258</v>
      </c>
    </row>
    <row r="187" spans="1:9" s="6" customFormat="1" x14ac:dyDescent="0.2">
      <c r="A187" s="6" t="s">
        <v>26</v>
      </c>
      <c r="B187" s="6">
        <v>49</v>
      </c>
      <c r="C187" s="6" t="s">
        <v>15</v>
      </c>
      <c r="D187" s="6" t="s">
        <v>16</v>
      </c>
      <c r="E187" s="6" t="s">
        <v>263</v>
      </c>
      <c r="F187" s="6" t="s">
        <v>264</v>
      </c>
      <c r="G187" s="7">
        <v>40000</v>
      </c>
      <c r="H187" s="6" t="s">
        <v>13</v>
      </c>
      <c r="I187" s="6" t="s">
        <v>258</v>
      </c>
    </row>
    <row r="188" spans="1:9" s="6" customFormat="1" x14ac:dyDescent="0.2">
      <c r="A188" s="6" t="s">
        <v>26</v>
      </c>
      <c r="B188" s="6">
        <v>49</v>
      </c>
      <c r="C188" s="6" t="s">
        <v>15</v>
      </c>
      <c r="D188" s="6" t="s">
        <v>16</v>
      </c>
      <c r="E188" s="6" t="s">
        <v>265</v>
      </c>
      <c r="F188" s="6" t="s">
        <v>266</v>
      </c>
      <c r="G188" s="7">
        <v>40000</v>
      </c>
      <c r="H188" s="6" t="s">
        <v>13</v>
      </c>
      <c r="I188" s="6" t="s">
        <v>258</v>
      </c>
    </row>
    <row r="189" spans="1:9" s="6" customFormat="1" x14ac:dyDescent="0.2">
      <c r="A189" s="6" t="s">
        <v>9</v>
      </c>
      <c r="B189" s="6">
        <v>70</v>
      </c>
      <c r="C189" s="6" t="s">
        <v>15</v>
      </c>
      <c r="D189" s="6" t="s">
        <v>16</v>
      </c>
      <c r="E189" s="6" t="s">
        <v>267</v>
      </c>
      <c r="F189" s="6" t="s">
        <v>268</v>
      </c>
      <c r="G189" s="7">
        <v>40000</v>
      </c>
      <c r="H189" s="6" t="s">
        <v>13</v>
      </c>
      <c r="I189" s="6" t="s">
        <v>258</v>
      </c>
    </row>
    <row r="190" spans="1:9" s="6" customFormat="1" x14ac:dyDescent="0.2">
      <c r="A190" s="6" t="s">
        <v>9</v>
      </c>
      <c r="B190" s="6">
        <v>70</v>
      </c>
      <c r="C190" s="6" t="s">
        <v>15</v>
      </c>
      <c r="D190" s="6" t="s">
        <v>16</v>
      </c>
      <c r="E190" s="6" t="s">
        <v>269</v>
      </c>
      <c r="F190" s="6" t="s">
        <v>270</v>
      </c>
      <c r="G190" s="7">
        <v>40000</v>
      </c>
      <c r="H190" s="6" t="s">
        <v>13</v>
      </c>
      <c r="I190" s="6" t="s">
        <v>258</v>
      </c>
    </row>
    <row r="191" spans="1:9" s="6" customFormat="1" x14ac:dyDescent="0.2">
      <c r="A191" s="6" t="s">
        <v>9</v>
      </c>
      <c r="B191" s="6">
        <v>70</v>
      </c>
      <c r="C191" s="6" t="s">
        <v>15</v>
      </c>
      <c r="D191" s="6" t="s">
        <v>16</v>
      </c>
      <c r="E191" s="6" t="s">
        <v>271</v>
      </c>
      <c r="F191" s="6" t="s">
        <v>272</v>
      </c>
      <c r="G191" s="7">
        <v>40000</v>
      </c>
      <c r="H191" s="6" t="s">
        <v>13</v>
      </c>
      <c r="I191" s="6" t="s">
        <v>258</v>
      </c>
    </row>
    <row r="192" spans="1:9" s="6" customFormat="1" x14ac:dyDescent="0.2">
      <c r="A192" s="6" t="s">
        <v>9</v>
      </c>
      <c r="B192" s="6">
        <v>70</v>
      </c>
      <c r="C192" s="6" t="s">
        <v>15</v>
      </c>
      <c r="D192" s="6" t="s">
        <v>16</v>
      </c>
      <c r="E192" s="6" t="s">
        <v>273</v>
      </c>
      <c r="F192" s="6" t="s">
        <v>274</v>
      </c>
      <c r="G192" s="7">
        <v>40000</v>
      </c>
      <c r="H192" s="6" t="s">
        <v>13</v>
      </c>
      <c r="I192" s="6" t="s">
        <v>258</v>
      </c>
    </row>
    <row r="193" spans="1:9" s="6" customFormat="1" x14ac:dyDescent="0.2">
      <c r="A193" s="6" t="s">
        <v>9</v>
      </c>
      <c r="B193" s="6">
        <v>70</v>
      </c>
      <c r="C193" s="6" t="s">
        <v>15</v>
      </c>
      <c r="D193" s="6" t="s">
        <v>16</v>
      </c>
      <c r="E193" s="6" t="s">
        <v>275</v>
      </c>
      <c r="F193" s="6" t="s">
        <v>276</v>
      </c>
      <c r="G193" s="7">
        <v>40000</v>
      </c>
      <c r="H193" s="6" t="s">
        <v>13</v>
      </c>
      <c r="I193" s="6" t="s">
        <v>258</v>
      </c>
    </row>
    <row r="194" spans="1:9" s="6" customFormat="1" x14ac:dyDescent="0.2">
      <c r="A194" s="6" t="s">
        <v>9</v>
      </c>
      <c r="B194" s="6">
        <v>75</v>
      </c>
      <c r="C194" s="6" t="s">
        <v>15</v>
      </c>
      <c r="D194" s="6" t="s">
        <v>16</v>
      </c>
      <c r="E194" s="6" t="s">
        <v>277</v>
      </c>
      <c r="F194" s="6" t="s">
        <v>278</v>
      </c>
      <c r="G194" s="7">
        <v>40000</v>
      </c>
      <c r="H194" s="6" t="s">
        <v>13</v>
      </c>
      <c r="I194" s="6" t="s">
        <v>258</v>
      </c>
    </row>
    <row r="195" spans="1:9" s="6" customFormat="1" x14ac:dyDescent="0.2">
      <c r="A195" s="6" t="s">
        <v>9</v>
      </c>
      <c r="B195" s="6">
        <v>75</v>
      </c>
      <c r="C195" s="6" t="s">
        <v>15</v>
      </c>
      <c r="D195" s="6" t="s">
        <v>16</v>
      </c>
      <c r="E195" s="6" t="s">
        <v>279</v>
      </c>
      <c r="F195" s="6" t="s">
        <v>280</v>
      </c>
      <c r="G195" s="7">
        <v>40000</v>
      </c>
      <c r="H195" s="6" t="s">
        <v>13</v>
      </c>
      <c r="I195" s="6" t="s">
        <v>258</v>
      </c>
    </row>
    <row r="196" spans="1:9" s="6" customFormat="1" x14ac:dyDescent="0.2">
      <c r="A196" s="6" t="s">
        <v>9</v>
      </c>
      <c r="B196" s="6">
        <v>75</v>
      </c>
      <c r="C196" s="6" t="s">
        <v>15</v>
      </c>
      <c r="D196" s="6" t="s">
        <v>16</v>
      </c>
      <c r="E196" s="6" t="s">
        <v>281</v>
      </c>
      <c r="F196" s="6" t="s">
        <v>282</v>
      </c>
      <c r="G196" s="7">
        <v>40000</v>
      </c>
      <c r="H196" s="6" t="s">
        <v>13</v>
      </c>
      <c r="I196" s="6" t="s">
        <v>258</v>
      </c>
    </row>
    <row r="197" spans="1:9" s="6" customFormat="1" x14ac:dyDescent="0.2">
      <c r="A197" s="6" t="s">
        <v>9</v>
      </c>
      <c r="B197" s="6">
        <v>75</v>
      </c>
      <c r="C197" s="6" t="s">
        <v>15</v>
      </c>
      <c r="D197" s="6" t="s">
        <v>16</v>
      </c>
      <c r="E197" s="6" t="s">
        <v>283</v>
      </c>
      <c r="F197" s="6" t="s">
        <v>284</v>
      </c>
      <c r="G197" s="7">
        <v>40000</v>
      </c>
      <c r="H197" s="6" t="s">
        <v>13</v>
      </c>
      <c r="I197" s="6" t="s">
        <v>258</v>
      </c>
    </row>
    <row r="198" spans="1:9" s="6" customFormat="1" x14ac:dyDescent="0.2">
      <c r="A198" s="6" t="s">
        <v>9</v>
      </c>
      <c r="B198" s="6">
        <v>75</v>
      </c>
      <c r="C198" s="6" t="s">
        <v>15</v>
      </c>
      <c r="D198" s="6" t="s">
        <v>16</v>
      </c>
      <c r="E198" s="6" t="s">
        <v>285</v>
      </c>
      <c r="F198" s="6" t="s">
        <v>286</v>
      </c>
      <c r="G198" s="7">
        <v>40000</v>
      </c>
      <c r="H198" s="6" t="s">
        <v>13</v>
      </c>
      <c r="I198" s="6" t="s">
        <v>258</v>
      </c>
    </row>
    <row r="199" spans="1:9" s="6" customFormat="1" x14ac:dyDescent="0.2">
      <c r="A199" s="6" t="s">
        <v>9</v>
      </c>
      <c r="B199" s="6">
        <v>81</v>
      </c>
      <c r="C199" s="6" t="s">
        <v>15</v>
      </c>
      <c r="D199" s="6" t="s">
        <v>16</v>
      </c>
      <c r="E199" s="6" t="s">
        <v>287</v>
      </c>
      <c r="F199" s="6" t="s">
        <v>288</v>
      </c>
      <c r="G199" s="7">
        <v>40000</v>
      </c>
      <c r="H199" s="6" t="s">
        <v>13</v>
      </c>
      <c r="I199" s="6" t="s">
        <v>258</v>
      </c>
    </row>
    <row r="200" spans="1:9" s="6" customFormat="1" x14ac:dyDescent="0.2">
      <c r="A200" s="6" t="s">
        <v>9</v>
      </c>
      <c r="B200" s="6">
        <v>81</v>
      </c>
      <c r="C200" s="6" t="s">
        <v>15</v>
      </c>
      <c r="D200" s="6" t="s">
        <v>16</v>
      </c>
      <c r="E200" s="6" t="s">
        <v>289</v>
      </c>
      <c r="F200" s="6" t="s">
        <v>290</v>
      </c>
      <c r="G200" s="7">
        <v>40000</v>
      </c>
      <c r="H200" s="6" t="s">
        <v>13</v>
      </c>
      <c r="I200" s="6" t="s">
        <v>258</v>
      </c>
    </row>
    <row r="201" spans="1:9" s="6" customFormat="1" x14ac:dyDescent="0.2">
      <c r="A201" s="6" t="s">
        <v>9</v>
      </c>
      <c r="B201" s="6">
        <v>81</v>
      </c>
      <c r="C201" s="6" t="s">
        <v>15</v>
      </c>
      <c r="D201" s="6" t="s">
        <v>16</v>
      </c>
      <c r="E201" s="6" t="s">
        <v>291</v>
      </c>
      <c r="F201" s="6" t="s">
        <v>292</v>
      </c>
      <c r="G201" s="7">
        <v>40000</v>
      </c>
      <c r="H201" s="6" t="s">
        <v>13</v>
      </c>
      <c r="I201" s="6" t="s">
        <v>258</v>
      </c>
    </row>
    <row r="202" spans="1:9" s="6" customFormat="1" x14ac:dyDescent="0.2">
      <c r="A202" s="6" t="s">
        <v>9</v>
      </c>
      <c r="B202" s="6">
        <v>81</v>
      </c>
      <c r="C202" s="6" t="s">
        <v>15</v>
      </c>
      <c r="D202" s="6" t="s">
        <v>16</v>
      </c>
      <c r="E202" s="6" t="s">
        <v>293</v>
      </c>
      <c r="F202" s="6" t="s">
        <v>294</v>
      </c>
      <c r="G202" s="7">
        <v>40000</v>
      </c>
      <c r="H202" s="6" t="s">
        <v>13</v>
      </c>
      <c r="I202" s="6" t="s">
        <v>258</v>
      </c>
    </row>
    <row r="203" spans="1:9" s="6" customFormat="1" x14ac:dyDescent="0.2">
      <c r="A203" s="6" t="s">
        <v>9</v>
      </c>
      <c r="B203" s="6">
        <v>81</v>
      </c>
      <c r="C203" s="6" t="s">
        <v>15</v>
      </c>
      <c r="D203" s="6" t="s">
        <v>16</v>
      </c>
      <c r="E203" s="6" t="s">
        <v>295</v>
      </c>
      <c r="F203" s="6" t="s">
        <v>296</v>
      </c>
      <c r="G203" s="7">
        <v>40000</v>
      </c>
      <c r="H203" s="6" t="s">
        <v>13</v>
      </c>
      <c r="I203" s="6" t="s">
        <v>258</v>
      </c>
    </row>
    <row r="204" spans="1:9" s="6" customFormat="1" x14ac:dyDescent="0.2">
      <c r="A204" s="6" t="s">
        <v>74</v>
      </c>
      <c r="B204" s="6">
        <v>114</v>
      </c>
      <c r="C204" s="6" t="s">
        <v>15</v>
      </c>
      <c r="D204" s="6" t="s">
        <v>16</v>
      </c>
      <c r="E204" s="6" t="s">
        <v>297</v>
      </c>
      <c r="F204" s="6" t="s">
        <v>298</v>
      </c>
      <c r="G204" s="7">
        <v>40000</v>
      </c>
      <c r="H204" s="6" t="s">
        <v>13</v>
      </c>
      <c r="I204" s="6" t="s">
        <v>258</v>
      </c>
    </row>
    <row r="205" spans="1:9" s="6" customFormat="1" x14ac:dyDescent="0.2">
      <c r="A205" s="6" t="s">
        <v>74</v>
      </c>
      <c r="B205" s="6">
        <v>114</v>
      </c>
      <c r="C205" s="6" t="s">
        <v>15</v>
      </c>
      <c r="D205" s="6" t="s">
        <v>16</v>
      </c>
      <c r="E205" s="6" t="s">
        <v>299</v>
      </c>
      <c r="F205" s="6" t="s">
        <v>300</v>
      </c>
      <c r="G205" s="7">
        <v>40000</v>
      </c>
      <c r="H205" s="6" t="s">
        <v>13</v>
      </c>
      <c r="I205" s="6" t="s">
        <v>258</v>
      </c>
    </row>
    <row r="206" spans="1:9" s="6" customFormat="1" x14ac:dyDescent="0.2">
      <c r="A206" s="6" t="s">
        <v>74</v>
      </c>
      <c r="B206" s="6">
        <v>114</v>
      </c>
      <c r="C206" s="6" t="s">
        <v>15</v>
      </c>
      <c r="D206" s="6" t="s">
        <v>16</v>
      </c>
      <c r="E206" s="6" t="s">
        <v>301</v>
      </c>
      <c r="F206" s="6" t="s">
        <v>302</v>
      </c>
      <c r="G206" s="7">
        <v>40000</v>
      </c>
      <c r="H206" s="6" t="s">
        <v>13</v>
      </c>
      <c r="I206" s="6" t="s">
        <v>258</v>
      </c>
    </row>
    <row r="207" spans="1:9" s="6" customFormat="1" x14ac:dyDescent="0.2">
      <c r="A207" s="6" t="s">
        <v>74</v>
      </c>
      <c r="B207" s="6">
        <v>114</v>
      </c>
      <c r="C207" s="6" t="s">
        <v>15</v>
      </c>
      <c r="D207" s="6" t="s">
        <v>16</v>
      </c>
      <c r="E207" s="6" t="s">
        <v>303</v>
      </c>
      <c r="F207" s="6" t="s">
        <v>304</v>
      </c>
      <c r="G207" s="7">
        <v>40000</v>
      </c>
      <c r="H207" s="6" t="s">
        <v>13</v>
      </c>
      <c r="I207" s="6" t="s">
        <v>258</v>
      </c>
    </row>
    <row r="208" spans="1:9" s="6" customFormat="1" x14ac:dyDescent="0.2">
      <c r="A208" s="6" t="s">
        <v>74</v>
      </c>
      <c r="B208" s="6">
        <v>114</v>
      </c>
      <c r="C208" s="6" t="s">
        <v>15</v>
      </c>
      <c r="D208" s="6" t="s">
        <v>16</v>
      </c>
      <c r="E208" s="6" t="s">
        <v>305</v>
      </c>
      <c r="F208" s="6" t="s">
        <v>306</v>
      </c>
      <c r="G208" s="7">
        <v>40000</v>
      </c>
      <c r="H208" s="6" t="s">
        <v>13</v>
      </c>
      <c r="I208" s="6" t="s">
        <v>258</v>
      </c>
    </row>
    <row r="209" spans="1:9" s="6" customFormat="1" x14ac:dyDescent="0.2">
      <c r="A209" s="6" t="s">
        <v>74</v>
      </c>
      <c r="B209" s="6">
        <v>114</v>
      </c>
      <c r="C209" s="6" t="s">
        <v>15</v>
      </c>
      <c r="D209" s="6" t="s">
        <v>16</v>
      </c>
      <c r="E209" s="6" t="s">
        <v>307</v>
      </c>
      <c r="F209" s="6" t="s">
        <v>308</v>
      </c>
      <c r="G209" s="7">
        <v>40000</v>
      </c>
      <c r="H209" s="6" t="s">
        <v>13</v>
      </c>
      <c r="I209" s="6" t="s">
        <v>258</v>
      </c>
    </row>
    <row r="210" spans="1:9" s="6" customFormat="1" x14ac:dyDescent="0.2">
      <c r="A210" s="6" t="s">
        <v>57</v>
      </c>
      <c r="B210" s="6">
        <v>120</v>
      </c>
      <c r="C210" s="6" t="s">
        <v>31</v>
      </c>
      <c r="D210" s="6" t="s">
        <v>32</v>
      </c>
      <c r="E210" s="6" t="s">
        <v>72</v>
      </c>
      <c r="G210" s="7">
        <v>450000</v>
      </c>
      <c r="H210" s="6" t="s">
        <v>13</v>
      </c>
      <c r="I210" s="6" t="s">
        <v>72</v>
      </c>
    </row>
    <row r="211" spans="1:9" s="6" customFormat="1" x14ac:dyDescent="0.2">
      <c r="A211" s="6" t="s">
        <v>113</v>
      </c>
      <c r="B211" s="6" t="s">
        <v>116</v>
      </c>
      <c r="C211" s="6" t="s">
        <v>15</v>
      </c>
      <c r="D211" s="6" t="s">
        <v>16</v>
      </c>
      <c r="E211" s="6" t="s">
        <v>309</v>
      </c>
      <c r="F211" s="6" t="s">
        <v>310</v>
      </c>
      <c r="G211" s="7">
        <v>40000</v>
      </c>
      <c r="H211" s="6" t="s">
        <v>13</v>
      </c>
      <c r="I211" s="6" t="s">
        <v>311</v>
      </c>
    </row>
    <row r="212" spans="1:9" s="6" customFormat="1" x14ac:dyDescent="0.2">
      <c r="A212" s="6" t="s">
        <v>113</v>
      </c>
      <c r="B212" s="6" t="s">
        <v>116</v>
      </c>
      <c r="C212" s="6" t="s">
        <v>15</v>
      </c>
      <c r="D212" s="6" t="s">
        <v>16</v>
      </c>
      <c r="E212" s="6" t="s">
        <v>312</v>
      </c>
      <c r="F212" s="6" t="s">
        <v>313</v>
      </c>
      <c r="G212" s="7">
        <v>40000</v>
      </c>
      <c r="H212" s="6" t="s">
        <v>13</v>
      </c>
      <c r="I212" s="6" t="s">
        <v>311</v>
      </c>
    </row>
    <row r="213" spans="1:9" s="6" customFormat="1" x14ac:dyDescent="0.2">
      <c r="A213" s="6" t="s">
        <v>26</v>
      </c>
      <c r="B213" s="6">
        <v>45</v>
      </c>
      <c r="C213" s="6" t="s">
        <v>15</v>
      </c>
      <c r="D213" s="6" t="s">
        <v>16</v>
      </c>
      <c r="E213" s="6" t="s">
        <v>314</v>
      </c>
      <c r="F213" s="6" t="s">
        <v>315</v>
      </c>
      <c r="G213" s="7">
        <v>40000</v>
      </c>
      <c r="H213" s="6" t="s">
        <v>13</v>
      </c>
      <c r="I213" s="6" t="s">
        <v>311</v>
      </c>
    </row>
    <row r="214" spans="1:9" s="6" customFormat="1" x14ac:dyDescent="0.2">
      <c r="A214" s="6" t="s">
        <v>26</v>
      </c>
      <c r="B214" s="6">
        <v>45</v>
      </c>
      <c r="C214" s="6" t="s">
        <v>15</v>
      </c>
      <c r="D214" s="6" t="s">
        <v>16</v>
      </c>
      <c r="E214" s="6" t="s">
        <v>316</v>
      </c>
      <c r="F214" s="6" t="s">
        <v>317</v>
      </c>
      <c r="G214" s="7">
        <v>40000</v>
      </c>
      <c r="H214" s="6" t="s">
        <v>13</v>
      </c>
      <c r="I214" s="6" t="s">
        <v>311</v>
      </c>
    </row>
    <row r="215" spans="1:9" s="6" customFormat="1" x14ac:dyDescent="0.2">
      <c r="A215" s="6" t="s">
        <v>26</v>
      </c>
      <c r="B215" s="6">
        <v>45</v>
      </c>
      <c r="C215" s="6" t="s">
        <v>15</v>
      </c>
      <c r="D215" s="6" t="s">
        <v>16</v>
      </c>
      <c r="E215" s="6" t="s">
        <v>318</v>
      </c>
      <c r="F215" s="6" t="s">
        <v>319</v>
      </c>
      <c r="G215" s="7">
        <v>40000</v>
      </c>
      <c r="H215" s="6" t="s">
        <v>13</v>
      </c>
      <c r="I215" s="6" t="s">
        <v>311</v>
      </c>
    </row>
    <row r="216" spans="1:9" s="6" customFormat="1" x14ac:dyDescent="0.2">
      <c r="A216" s="6" t="s">
        <v>9</v>
      </c>
      <c r="B216" s="6">
        <v>79</v>
      </c>
      <c r="C216" s="6" t="s">
        <v>15</v>
      </c>
      <c r="D216" s="6" t="s">
        <v>16</v>
      </c>
      <c r="E216" s="6" t="s">
        <v>320</v>
      </c>
      <c r="F216" s="6" t="s">
        <v>321</v>
      </c>
      <c r="G216" s="7">
        <v>40000</v>
      </c>
      <c r="H216" s="6" t="s">
        <v>13</v>
      </c>
      <c r="I216" s="6" t="s">
        <v>311</v>
      </c>
    </row>
    <row r="217" spans="1:9" s="6" customFormat="1" x14ac:dyDescent="0.2">
      <c r="A217" s="6" t="s">
        <v>26</v>
      </c>
      <c r="B217" s="6">
        <v>43</v>
      </c>
      <c r="C217" s="6" t="s">
        <v>77</v>
      </c>
      <c r="D217" s="6" t="s">
        <v>78</v>
      </c>
      <c r="E217" s="6" t="s">
        <v>246</v>
      </c>
      <c r="G217" s="7">
        <v>50000</v>
      </c>
      <c r="H217" s="6" t="s">
        <v>13</v>
      </c>
      <c r="I217" s="6" t="s">
        <v>311</v>
      </c>
    </row>
    <row r="218" spans="1:9" s="6" customFormat="1" x14ac:dyDescent="0.2">
      <c r="A218" s="6" t="s">
        <v>9</v>
      </c>
      <c r="C218" s="6" t="s">
        <v>10</v>
      </c>
      <c r="D218" s="6" t="s">
        <v>206</v>
      </c>
      <c r="E218" s="6" t="s">
        <v>86</v>
      </c>
      <c r="G218" s="7">
        <v>36609</v>
      </c>
      <c r="H218" s="6" t="s">
        <v>13</v>
      </c>
      <c r="I218" s="6" t="s">
        <v>322</v>
      </c>
    </row>
    <row r="219" spans="1:9" s="6" customFormat="1" x14ac:dyDescent="0.2">
      <c r="A219" s="6" t="s">
        <v>9</v>
      </c>
      <c r="C219" s="6" t="s">
        <v>21</v>
      </c>
      <c r="D219" s="6" t="s">
        <v>22</v>
      </c>
      <c r="E219" s="6" t="s">
        <v>86</v>
      </c>
      <c r="G219" s="7">
        <v>300000</v>
      </c>
      <c r="H219" s="6" t="s">
        <v>13</v>
      </c>
      <c r="I219" s="6" t="s">
        <v>322</v>
      </c>
    </row>
    <row r="220" spans="1:9" s="6" customFormat="1" x14ac:dyDescent="0.2">
      <c r="A220" s="6" t="s">
        <v>9</v>
      </c>
      <c r="B220" s="6">
        <v>79</v>
      </c>
      <c r="C220" s="6" t="s">
        <v>31</v>
      </c>
      <c r="D220" s="6" t="s">
        <v>323</v>
      </c>
      <c r="E220" s="6" t="s">
        <v>324</v>
      </c>
      <c r="G220" s="7">
        <v>350000</v>
      </c>
      <c r="H220" s="6" t="s">
        <v>13</v>
      </c>
      <c r="I220" s="6" t="s">
        <v>322</v>
      </c>
    </row>
    <row r="221" spans="1:9" s="6" customFormat="1" x14ac:dyDescent="0.2">
      <c r="A221" s="6" t="s">
        <v>26</v>
      </c>
      <c r="C221" s="6" t="s">
        <v>10</v>
      </c>
      <c r="D221" s="6" t="s">
        <v>206</v>
      </c>
      <c r="E221" s="6" t="s">
        <v>143</v>
      </c>
      <c r="G221" s="7">
        <v>5796</v>
      </c>
      <c r="H221" s="6" t="s">
        <v>13</v>
      </c>
      <c r="I221" s="6" t="s">
        <v>325</v>
      </c>
    </row>
    <row r="222" spans="1:9" s="6" customFormat="1" x14ac:dyDescent="0.2">
      <c r="A222" s="6" t="s">
        <v>26</v>
      </c>
      <c r="B222" s="6">
        <v>47</v>
      </c>
      <c r="C222" s="6" t="s">
        <v>31</v>
      </c>
      <c r="D222" s="6" t="s">
        <v>32</v>
      </c>
      <c r="E222" s="6" t="s">
        <v>143</v>
      </c>
      <c r="G222" s="7">
        <v>350000</v>
      </c>
      <c r="H222" s="6" t="s">
        <v>13</v>
      </c>
      <c r="I222" s="6" t="s">
        <v>325</v>
      </c>
    </row>
    <row r="223" spans="1:9" s="6" customFormat="1" x14ac:dyDescent="0.2">
      <c r="A223" s="6" t="s">
        <v>113</v>
      </c>
      <c r="B223" s="6">
        <v>32</v>
      </c>
      <c r="C223" s="6" t="s">
        <v>34</v>
      </c>
      <c r="D223" s="6" t="s">
        <v>35</v>
      </c>
      <c r="E223" s="6" t="s">
        <v>326</v>
      </c>
      <c r="G223" s="7">
        <v>175000</v>
      </c>
      <c r="H223" s="6" t="s">
        <v>13</v>
      </c>
      <c r="I223" s="6" t="s">
        <v>327</v>
      </c>
    </row>
    <row r="224" spans="1:9" s="6" customFormat="1" x14ac:dyDescent="0.2">
      <c r="A224" s="6" t="s">
        <v>113</v>
      </c>
      <c r="B224" s="6">
        <v>32</v>
      </c>
      <c r="C224" s="6" t="s">
        <v>31</v>
      </c>
      <c r="D224" s="6" t="s">
        <v>71</v>
      </c>
      <c r="E224" s="6" t="s">
        <v>120</v>
      </c>
      <c r="G224" s="7">
        <v>350000</v>
      </c>
      <c r="H224" s="6" t="s">
        <v>13</v>
      </c>
      <c r="I224" s="6" t="s">
        <v>327</v>
      </c>
    </row>
    <row r="225" spans="1:9" s="6" customFormat="1" x14ac:dyDescent="0.2">
      <c r="A225" s="6" t="s">
        <v>113</v>
      </c>
      <c r="B225" s="6">
        <v>32</v>
      </c>
      <c r="C225" s="6" t="s">
        <v>23</v>
      </c>
      <c r="D225" s="6" t="s">
        <v>24</v>
      </c>
      <c r="E225" s="6" t="s">
        <v>114</v>
      </c>
      <c r="G225" s="7">
        <v>1600000</v>
      </c>
      <c r="H225" s="6" t="s">
        <v>13</v>
      </c>
      <c r="I225" s="6" t="s">
        <v>327</v>
      </c>
    </row>
    <row r="226" spans="1:9" s="6" customFormat="1" x14ac:dyDescent="0.2">
      <c r="A226" s="6" t="s">
        <v>113</v>
      </c>
      <c r="B226" s="6">
        <v>32</v>
      </c>
      <c r="C226" s="6" t="s">
        <v>39</v>
      </c>
      <c r="D226" s="6" t="s">
        <v>40</v>
      </c>
      <c r="E226" s="6" t="s">
        <v>328</v>
      </c>
      <c r="G226" s="7">
        <v>250000</v>
      </c>
      <c r="H226" s="6" t="s">
        <v>28</v>
      </c>
      <c r="I226" s="6" t="s">
        <v>327</v>
      </c>
    </row>
    <row r="227" spans="1:9" s="6" customFormat="1" x14ac:dyDescent="0.2">
      <c r="A227" s="6" t="s">
        <v>113</v>
      </c>
      <c r="B227" s="6">
        <v>32</v>
      </c>
      <c r="C227" s="6" t="s">
        <v>23</v>
      </c>
      <c r="D227" s="6" t="s">
        <v>24</v>
      </c>
      <c r="E227" s="6" t="s">
        <v>27</v>
      </c>
      <c r="G227" s="7">
        <v>800000</v>
      </c>
      <c r="H227" s="6" t="s">
        <v>28</v>
      </c>
      <c r="I227" s="6" t="s">
        <v>327</v>
      </c>
    </row>
    <row r="228" spans="1:9" s="6" customFormat="1" x14ac:dyDescent="0.2">
      <c r="A228" s="6" t="s">
        <v>9</v>
      </c>
      <c r="B228" s="6">
        <v>88</v>
      </c>
      <c r="C228" s="6" t="s">
        <v>15</v>
      </c>
      <c r="D228" s="6" t="s">
        <v>16</v>
      </c>
      <c r="E228" s="6" t="s">
        <v>329</v>
      </c>
      <c r="F228" s="6" t="s">
        <v>330</v>
      </c>
      <c r="G228" s="7">
        <v>40000</v>
      </c>
      <c r="H228" s="6" t="s">
        <v>13</v>
      </c>
      <c r="I228" s="6" t="s">
        <v>186</v>
      </c>
    </row>
    <row r="229" spans="1:9" s="6" customFormat="1" x14ac:dyDescent="0.2">
      <c r="A229" s="6" t="s">
        <v>9</v>
      </c>
      <c r="B229" s="6">
        <v>88</v>
      </c>
      <c r="C229" s="6" t="s">
        <v>15</v>
      </c>
      <c r="D229" s="6" t="s">
        <v>16</v>
      </c>
      <c r="E229" s="6" t="s">
        <v>331</v>
      </c>
      <c r="F229" s="6" t="s">
        <v>332</v>
      </c>
      <c r="G229" s="7">
        <v>40000</v>
      </c>
      <c r="H229" s="6" t="s">
        <v>13</v>
      </c>
      <c r="I229" s="6" t="s">
        <v>186</v>
      </c>
    </row>
    <row r="230" spans="1:9" s="6" customFormat="1" x14ac:dyDescent="0.2">
      <c r="A230" s="6" t="s">
        <v>83</v>
      </c>
      <c r="C230" s="6" t="s">
        <v>333</v>
      </c>
      <c r="D230" s="6" t="s">
        <v>334</v>
      </c>
      <c r="E230" s="6" t="s">
        <v>86</v>
      </c>
      <c r="G230" s="7">
        <v>3000000</v>
      </c>
      <c r="H230" s="6" t="s">
        <v>13</v>
      </c>
      <c r="I230" s="6" t="s">
        <v>335</v>
      </c>
    </row>
    <row r="231" spans="1:9" s="6" customFormat="1" x14ac:dyDescent="0.2">
      <c r="A231" s="6" t="s">
        <v>83</v>
      </c>
      <c r="C231" s="6" t="s">
        <v>336</v>
      </c>
      <c r="D231" s="6" t="s">
        <v>337</v>
      </c>
      <c r="G231" s="7">
        <v>250000</v>
      </c>
      <c r="H231" s="6" t="s">
        <v>13</v>
      </c>
      <c r="I231" s="6" t="s">
        <v>338</v>
      </c>
    </row>
    <row r="232" spans="1:9" s="6" customFormat="1" x14ac:dyDescent="0.2">
      <c r="A232" s="6" t="s">
        <v>83</v>
      </c>
      <c r="C232" s="6" t="s">
        <v>339</v>
      </c>
      <c r="D232" s="6" t="s">
        <v>337</v>
      </c>
      <c r="G232" s="7">
        <v>750000</v>
      </c>
      <c r="H232" s="6" t="s">
        <v>13</v>
      </c>
      <c r="I232" s="6" t="s">
        <v>338</v>
      </c>
    </row>
    <row r="233" spans="1:9" s="6" customFormat="1" x14ac:dyDescent="0.2">
      <c r="A233" s="6" t="s">
        <v>9</v>
      </c>
      <c r="B233" s="6">
        <v>88</v>
      </c>
      <c r="C233" s="6" t="s">
        <v>23</v>
      </c>
      <c r="D233" s="6" t="s">
        <v>24</v>
      </c>
      <c r="E233" s="6" t="s">
        <v>237</v>
      </c>
      <c r="G233" s="7">
        <v>1600000</v>
      </c>
      <c r="H233" s="6" t="s">
        <v>13</v>
      </c>
      <c r="I233" s="6" t="s">
        <v>340</v>
      </c>
    </row>
    <row r="234" spans="1:9" s="6" customFormat="1" x14ac:dyDescent="0.2">
      <c r="A234" s="6" t="s">
        <v>113</v>
      </c>
      <c r="B234" s="6">
        <v>32</v>
      </c>
      <c r="C234" s="6" t="s">
        <v>15</v>
      </c>
      <c r="D234" s="6" t="s">
        <v>16</v>
      </c>
      <c r="E234" s="6" t="s">
        <v>341</v>
      </c>
      <c r="F234" s="6" t="s">
        <v>342</v>
      </c>
      <c r="G234" s="7">
        <v>40000</v>
      </c>
      <c r="H234" s="6" t="s">
        <v>13</v>
      </c>
      <c r="I234" s="6" t="s">
        <v>343</v>
      </c>
    </row>
    <row r="235" spans="1:9" s="6" customFormat="1" x14ac:dyDescent="0.2">
      <c r="A235" s="6" t="s">
        <v>113</v>
      </c>
      <c r="B235" s="6">
        <v>34</v>
      </c>
      <c r="C235" s="6" t="s">
        <v>15</v>
      </c>
      <c r="D235" s="6" t="s">
        <v>16</v>
      </c>
      <c r="E235" s="6" t="s">
        <v>344</v>
      </c>
      <c r="F235" s="6" t="s">
        <v>345</v>
      </c>
      <c r="G235" s="7">
        <v>40000</v>
      </c>
      <c r="H235" s="6" t="s">
        <v>13</v>
      </c>
      <c r="I235" s="6" t="s">
        <v>343</v>
      </c>
    </row>
    <row r="236" spans="1:9" s="6" customFormat="1" x14ac:dyDescent="0.2">
      <c r="A236" s="6" t="s">
        <v>113</v>
      </c>
      <c r="B236" s="6">
        <v>34</v>
      </c>
      <c r="C236" s="6" t="s">
        <v>15</v>
      </c>
      <c r="D236" s="6" t="s">
        <v>16</v>
      </c>
      <c r="E236" s="6" t="s">
        <v>346</v>
      </c>
      <c r="F236" s="6" t="s">
        <v>347</v>
      </c>
      <c r="G236" s="7">
        <v>40000</v>
      </c>
      <c r="H236" s="6" t="s">
        <v>13</v>
      </c>
      <c r="I236" s="6" t="s">
        <v>343</v>
      </c>
    </row>
    <row r="237" spans="1:9" s="6" customFormat="1" x14ac:dyDescent="0.2">
      <c r="A237" s="6" t="s">
        <v>113</v>
      </c>
      <c r="B237" s="6">
        <v>34</v>
      </c>
      <c r="C237" s="6" t="s">
        <v>15</v>
      </c>
      <c r="D237" s="6" t="s">
        <v>16</v>
      </c>
      <c r="E237" s="6" t="s">
        <v>348</v>
      </c>
      <c r="F237" s="6" t="s">
        <v>349</v>
      </c>
      <c r="G237" s="7">
        <v>40000</v>
      </c>
      <c r="H237" s="6" t="s">
        <v>13</v>
      </c>
      <c r="I237" s="6" t="s">
        <v>343</v>
      </c>
    </row>
    <row r="238" spans="1:9" s="6" customFormat="1" x14ac:dyDescent="0.2">
      <c r="A238" s="6" t="s">
        <v>113</v>
      </c>
      <c r="B238" s="6">
        <v>34</v>
      </c>
      <c r="C238" s="6" t="s">
        <v>15</v>
      </c>
      <c r="D238" s="6" t="s">
        <v>16</v>
      </c>
      <c r="E238" s="6" t="s">
        <v>350</v>
      </c>
      <c r="F238" s="6" t="s">
        <v>351</v>
      </c>
      <c r="G238" s="7">
        <v>40000</v>
      </c>
      <c r="H238" s="6" t="s">
        <v>13</v>
      </c>
      <c r="I238" s="6" t="s">
        <v>343</v>
      </c>
    </row>
    <row r="239" spans="1:9" s="6" customFormat="1" x14ac:dyDescent="0.2">
      <c r="A239" s="6" t="s">
        <v>26</v>
      </c>
      <c r="B239" s="6">
        <v>40</v>
      </c>
      <c r="C239" s="6" t="s">
        <v>15</v>
      </c>
      <c r="D239" s="6" t="s">
        <v>16</v>
      </c>
      <c r="E239" s="6" t="s">
        <v>352</v>
      </c>
      <c r="F239" s="6" t="s">
        <v>353</v>
      </c>
      <c r="G239" s="7">
        <v>40000</v>
      </c>
      <c r="H239" s="6" t="s">
        <v>13</v>
      </c>
      <c r="I239" s="6" t="s">
        <v>343</v>
      </c>
    </row>
    <row r="240" spans="1:9" s="6" customFormat="1" x14ac:dyDescent="0.2">
      <c r="A240" s="6" t="s">
        <v>26</v>
      </c>
      <c r="B240" s="6">
        <v>40</v>
      </c>
      <c r="C240" s="6" t="s">
        <v>15</v>
      </c>
      <c r="D240" s="6" t="s">
        <v>16</v>
      </c>
      <c r="E240" s="6" t="s">
        <v>354</v>
      </c>
      <c r="F240" s="6" t="s">
        <v>355</v>
      </c>
      <c r="G240" s="7">
        <v>40000</v>
      </c>
      <c r="H240" s="6" t="s">
        <v>13</v>
      </c>
      <c r="I240" s="6" t="s">
        <v>343</v>
      </c>
    </row>
    <row r="241" spans="1:9" s="6" customFormat="1" x14ac:dyDescent="0.2">
      <c r="A241" s="6" t="s">
        <v>26</v>
      </c>
      <c r="B241" s="6">
        <v>40</v>
      </c>
      <c r="C241" s="6" t="s">
        <v>15</v>
      </c>
      <c r="D241" s="6" t="s">
        <v>16</v>
      </c>
      <c r="E241" s="6" t="s">
        <v>356</v>
      </c>
      <c r="F241" s="6" t="s">
        <v>353</v>
      </c>
      <c r="G241" s="7">
        <v>40000</v>
      </c>
      <c r="H241" s="6" t="s">
        <v>13</v>
      </c>
      <c r="I241" s="6" t="s">
        <v>343</v>
      </c>
    </row>
    <row r="242" spans="1:9" s="6" customFormat="1" x14ac:dyDescent="0.2">
      <c r="A242" s="6" t="s">
        <v>26</v>
      </c>
      <c r="B242" s="6">
        <v>40</v>
      </c>
      <c r="C242" s="6" t="s">
        <v>15</v>
      </c>
      <c r="D242" s="6" t="s">
        <v>16</v>
      </c>
      <c r="E242" s="6" t="s">
        <v>357</v>
      </c>
      <c r="F242" s="6" t="s">
        <v>358</v>
      </c>
      <c r="G242" s="7">
        <v>40000</v>
      </c>
      <c r="H242" s="6" t="s">
        <v>13</v>
      </c>
      <c r="I242" s="6" t="s">
        <v>343</v>
      </c>
    </row>
    <row r="243" spans="1:9" s="6" customFormat="1" x14ac:dyDescent="0.2">
      <c r="A243" s="6" t="s">
        <v>26</v>
      </c>
      <c r="B243" s="6">
        <v>42</v>
      </c>
      <c r="C243" s="6" t="s">
        <v>15</v>
      </c>
      <c r="D243" s="6" t="s">
        <v>16</v>
      </c>
      <c r="E243" s="6" t="s">
        <v>359</v>
      </c>
      <c r="F243" s="6" t="s">
        <v>360</v>
      </c>
      <c r="G243" s="7">
        <v>40000</v>
      </c>
      <c r="H243" s="6" t="s">
        <v>13</v>
      </c>
      <c r="I243" s="6" t="s">
        <v>343</v>
      </c>
    </row>
    <row r="244" spans="1:9" s="6" customFormat="1" x14ac:dyDescent="0.2">
      <c r="A244" s="6" t="s">
        <v>26</v>
      </c>
      <c r="B244" s="6">
        <v>42</v>
      </c>
      <c r="C244" s="6" t="s">
        <v>15</v>
      </c>
      <c r="D244" s="6" t="s">
        <v>16</v>
      </c>
      <c r="E244" s="6" t="s">
        <v>361</v>
      </c>
      <c r="F244" s="6" t="s">
        <v>362</v>
      </c>
      <c r="G244" s="7">
        <v>40000</v>
      </c>
      <c r="H244" s="6" t="s">
        <v>13</v>
      </c>
      <c r="I244" s="6" t="s">
        <v>343</v>
      </c>
    </row>
    <row r="245" spans="1:9" s="6" customFormat="1" x14ac:dyDescent="0.2">
      <c r="A245" s="6" t="s">
        <v>26</v>
      </c>
      <c r="B245" s="6">
        <v>44</v>
      </c>
      <c r="C245" s="6" t="s">
        <v>15</v>
      </c>
      <c r="D245" s="6" t="s">
        <v>16</v>
      </c>
      <c r="E245" s="6" t="s">
        <v>363</v>
      </c>
      <c r="F245" s="6" t="s">
        <v>364</v>
      </c>
      <c r="G245" s="7">
        <v>40000</v>
      </c>
      <c r="H245" s="6" t="s">
        <v>13</v>
      </c>
      <c r="I245" s="6" t="s">
        <v>343</v>
      </c>
    </row>
    <row r="246" spans="1:9" s="6" customFormat="1" x14ac:dyDescent="0.2">
      <c r="A246" s="6" t="s">
        <v>26</v>
      </c>
      <c r="B246" s="6">
        <v>44</v>
      </c>
      <c r="C246" s="6" t="s">
        <v>15</v>
      </c>
      <c r="D246" s="6" t="s">
        <v>16</v>
      </c>
      <c r="E246" s="6" t="s">
        <v>365</v>
      </c>
      <c r="F246" s="6" t="s">
        <v>366</v>
      </c>
      <c r="G246" s="7">
        <v>40000</v>
      </c>
      <c r="H246" s="6" t="s">
        <v>13</v>
      </c>
      <c r="I246" s="6" t="s">
        <v>343</v>
      </c>
    </row>
    <row r="247" spans="1:9" s="6" customFormat="1" x14ac:dyDescent="0.2">
      <c r="A247" s="6" t="s">
        <v>26</v>
      </c>
      <c r="B247" s="6">
        <v>44</v>
      </c>
      <c r="C247" s="6" t="s">
        <v>15</v>
      </c>
      <c r="D247" s="6" t="s">
        <v>16</v>
      </c>
      <c r="E247" s="6" t="s">
        <v>367</v>
      </c>
      <c r="F247" s="6" t="s">
        <v>368</v>
      </c>
      <c r="G247" s="7">
        <v>40000</v>
      </c>
      <c r="H247" s="6" t="s">
        <v>13</v>
      </c>
      <c r="I247" s="6" t="s">
        <v>343</v>
      </c>
    </row>
    <row r="248" spans="1:9" s="6" customFormat="1" x14ac:dyDescent="0.2">
      <c r="A248" s="6" t="s">
        <v>26</v>
      </c>
      <c r="B248" s="6">
        <v>44</v>
      </c>
      <c r="C248" s="6" t="s">
        <v>15</v>
      </c>
      <c r="D248" s="6" t="s">
        <v>16</v>
      </c>
      <c r="E248" s="6" t="s">
        <v>186</v>
      </c>
      <c r="G248" s="7">
        <v>40000</v>
      </c>
      <c r="H248" s="6" t="s">
        <v>13</v>
      </c>
      <c r="I248" s="6" t="s">
        <v>343</v>
      </c>
    </row>
    <row r="249" spans="1:9" s="6" customFormat="1" x14ac:dyDescent="0.2">
      <c r="A249" s="6" t="s">
        <v>26</v>
      </c>
      <c r="B249" s="6">
        <v>46</v>
      </c>
      <c r="C249" s="6" t="s">
        <v>15</v>
      </c>
      <c r="D249" s="6" t="s">
        <v>16</v>
      </c>
      <c r="E249" s="6" t="s">
        <v>369</v>
      </c>
      <c r="F249" s="6" t="s">
        <v>370</v>
      </c>
      <c r="G249" s="7">
        <v>40000</v>
      </c>
      <c r="H249" s="6" t="s">
        <v>13</v>
      </c>
      <c r="I249" s="6" t="s">
        <v>343</v>
      </c>
    </row>
    <row r="250" spans="1:9" s="6" customFormat="1" x14ac:dyDescent="0.2">
      <c r="A250" s="6" t="s">
        <v>26</v>
      </c>
      <c r="B250" s="6">
        <v>46</v>
      </c>
      <c r="C250" s="6" t="s">
        <v>15</v>
      </c>
      <c r="D250" s="6" t="s">
        <v>16</v>
      </c>
      <c r="E250" s="6" t="s">
        <v>371</v>
      </c>
      <c r="F250" s="6" t="s">
        <v>372</v>
      </c>
      <c r="G250" s="7">
        <v>40000</v>
      </c>
      <c r="H250" s="6" t="s">
        <v>13</v>
      </c>
      <c r="I250" s="6" t="s">
        <v>343</v>
      </c>
    </row>
    <row r="251" spans="1:9" s="6" customFormat="1" x14ac:dyDescent="0.2">
      <c r="A251" s="6" t="s">
        <v>26</v>
      </c>
      <c r="B251" s="6">
        <v>48</v>
      </c>
      <c r="C251" s="6" t="s">
        <v>15</v>
      </c>
      <c r="D251" s="6" t="s">
        <v>16</v>
      </c>
      <c r="E251" s="6" t="s">
        <v>373</v>
      </c>
      <c r="F251" s="6" t="s">
        <v>374</v>
      </c>
      <c r="G251" s="7">
        <v>40000</v>
      </c>
      <c r="H251" s="6" t="s">
        <v>13</v>
      </c>
      <c r="I251" s="6" t="s">
        <v>343</v>
      </c>
    </row>
    <row r="252" spans="1:9" s="6" customFormat="1" x14ac:dyDescent="0.2">
      <c r="A252" s="6" t="s">
        <v>26</v>
      </c>
      <c r="B252" s="6">
        <v>48</v>
      </c>
      <c r="C252" s="6" t="s">
        <v>15</v>
      </c>
      <c r="D252" s="6" t="s">
        <v>16</v>
      </c>
      <c r="E252" s="6" t="s">
        <v>375</v>
      </c>
      <c r="F252" s="6" t="s">
        <v>376</v>
      </c>
      <c r="G252" s="7">
        <v>40000</v>
      </c>
      <c r="H252" s="6" t="s">
        <v>13</v>
      </c>
      <c r="I252" s="6" t="s">
        <v>343</v>
      </c>
    </row>
    <row r="253" spans="1:9" s="6" customFormat="1" x14ac:dyDescent="0.2">
      <c r="A253" s="6" t="s">
        <v>26</v>
      </c>
      <c r="B253" s="6">
        <v>40</v>
      </c>
      <c r="C253" s="6" t="s">
        <v>77</v>
      </c>
      <c r="D253" s="6" t="s">
        <v>78</v>
      </c>
      <c r="E253" s="6" t="s">
        <v>240</v>
      </c>
      <c r="G253" s="7">
        <v>50000</v>
      </c>
      <c r="H253" s="6" t="s">
        <v>13</v>
      </c>
      <c r="I253" s="6" t="s">
        <v>343</v>
      </c>
    </row>
    <row r="254" spans="1:9" s="6" customFormat="1" x14ac:dyDescent="0.2">
      <c r="A254" s="6" t="s">
        <v>26</v>
      </c>
      <c r="B254" s="6">
        <v>44</v>
      </c>
      <c r="C254" s="6" t="s">
        <v>77</v>
      </c>
      <c r="D254" s="6" t="s">
        <v>78</v>
      </c>
      <c r="E254" s="6" t="s">
        <v>377</v>
      </c>
      <c r="G254" s="7">
        <v>50000</v>
      </c>
      <c r="H254" s="6" t="s">
        <v>13</v>
      </c>
      <c r="I254" s="6" t="s">
        <v>343</v>
      </c>
    </row>
    <row r="255" spans="1:9" s="6" customFormat="1" x14ac:dyDescent="0.2">
      <c r="A255" s="6" t="s">
        <v>26</v>
      </c>
      <c r="B255" s="6">
        <v>44</v>
      </c>
      <c r="C255" s="6" t="s">
        <v>77</v>
      </c>
      <c r="D255" s="6" t="s">
        <v>78</v>
      </c>
      <c r="E255" s="6" t="s">
        <v>378</v>
      </c>
      <c r="G255" s="7">
        <v>50000</v>
      </c>
      <c r="H255" s="6" t="s">
        <v>13</v>
      </c>
      <c r="I255" s="6" t="s">
        <v>343</v>
      </c>
    </row>
    <row r="256" spans="1:9" s="6" customFormat="1" x14ac:dyDescent="0.2">
      <c r="A256" s="6" t="s">
        <v>26</v>
      </c>
      <c r="B256" s="6">
        <v>48</v>
      </c>
      <c r="C256" s="6" t="s">
        <v>77</v>
      </c>
      <c r="D256" s="6" t="s">
        <v>78</v>
      </c>
      <c r="E256" s="6" t="s">
        <v>379</v>
      </c>
      <c r="G256" s="7">
        <v>50000</v>
      </c>
      <c r="H256" s="6" t="s">
        <v>13</v>
      </c>
      <c r="I256" s="6" t="s">
        <v>343</v>
      </c>
    </row>
    <row r="257" spans="1:9" s="6" customFormat="1" x14ac:dyDescent="0.2">
      <c r="A257" s="6" t="s">
        <v>26</v>
      </c>
      <c r="B257" s="6">
        <v>44</v>
      </c>
      <c r="C257" s="6" t="s">
        <v>34</v>
      </c>
      <c r="D257" s="6" t="s">
        <v>35</v>
      </c>
      <c r="E257" s="6" t="s">
        <v>380</v>
      </c>
      <c r="G257" s="7">
        <v>175000</v>
      </c>
      <c r="H257" s="6" t="s">
        <v>13</v>
      </c>
      <c r="I257" s="6" t="s">
        <v>343</v>
      </c>
    </row>
    <row r="258" spans="1:9" s="6" customFormat="1" x14ac:dyDescent="0.2">
      <c r="A258" s="6" t="s">
        <v>26</v>
      </c>
      <c r="B258" s="6" t="s">
        <v>205</v>
      </c>
      <c r="C258" s="6" t="s">
        <v>68</v>
      </c>
      <c r="D258" s="6" t="s">
        <v>69</v>
      </c>
      <c r="E258" s="6" t="s">
        <v>381</v>
      </c>
      <c r="G258" s="7">
        <v>180000</v>
      </c>
      <c r="H258" s="6" t="s">
        <v>13</v>
      </c>
      <c r="I258" s="6" t="s">
        <v>343</v>
      </c>
    </row>
    <row r="259" spans="1:9" s="6" customFormat="1" x14ac:dyDescent="0.2">
      <c r="A259" s="6" t="s">
        <v>382</v>
      </c>
      <c r="B259" s="6" t="s">
        <v>86</v>
      </c>
      <c r="C259" s="6" t="s">
        <v>68</v>
      </c>
      <c r="D259" s="6" t="s">
        <v>69</v>
      </c>
      <c r="E259" s="6" t="s">
        <v>383</v>
      </c>
      <c r="G259" s="7">
        <v>180000</v>
      </c>
      <c r="H259" s="6" t="s">
        <v>13</v>
      </c>
      <c r="I259" s="6" t="s">
        <v>343</v>
      </c>
    </row>
    <row r="260" spans="1:9" s="6" customFormat="1" x14ac:dyDescent="0.2">
      <c r="A260" s="6" t="s">
        <v>26</v>
      </c>
      <c r="B260" s="6">
        <v>44</v>
      </c>
      <c r="C260" s="6" t="s">
        <v>23</v>
      </c>
      <c r="D260" s="6" t="s">
        <v>24</v>
      </c>
      <c r="E260" s="6" t="s">
        <v>377</v>
      </c>
      <c r="G260" s="7">
        <v>1600000</v>
      </c>
      <c r="H260" s="6" t="s">
        <v>13</v>
      </c>
      <c r="I260" s="6" t="s">
        <v>343</v>
      </c>
    </row>
    <row r="261" spans="1:9" s="6" customFormat="1" x14ac:dyDescent="0.2">
      <c r="A261" s="6" t="s">
        <v>26</v>
      </c>
      <c r="B261" s="6">
        <v>44</v>
      </c>
      <c r="C261" s="6" t="s">
        <v>23</v>
      </c>
      <c r="D261" s="6" t="s">
        <v>24</v>
      </c>
      <c r="E261" s="6" t="s">
        <v>378</v>
      </c>
      <c r="G261" s="7">
        <v>1600000</v>
      </c>
      <c r="H261" s="6" t="s">
        <v>13</v>
      </c>
      <c r="I261" s="6" t="s">
        <v>343</v>
      </c>
    </row>
    <row r="262" spans="1:9" s="6" customFormat="1" x14ac:dyDescent="0.2">
      <c r="A262" s="6" t="s">
        <v>26</v>
      </c>
      <c r="B262" s="6">
        <v>48</v>
      </c>
      <c r="C262" s="6" t="s">
        <v>23</v>
      </c>
      <c r="D262" s="6" t="s">
        <v>24</v>
      </c>
      <c r="E262" s="6" t="s">
        <v>379</v>
      </c>
      <c r="G262" s="7">
        <v>1600000</v>
      </c>
      <c r="H262" s="6" t="s">
        <v>13</v>
      </c>
      <c r="I262" s="6" t="s">
        <v>343</v>
      </c>
    </row>
    <row r="263" spans="1:9" s="6" customFormat="1" x14ac:dyDescent="0.2">
      <c r="A263" s="6" t="s">
        <v>74</v>
      </c>
      <c r="B263" s="6">
        <v>101</v>
      </c>
      <c r="C263" s="6" t="s">
        <v>15</v>
      </c>
      <c r="D263" s="6" t="s">
        <v>16</v>
      </c>
      <c r="E263" s="6" t="s">
        <v>384</v>
      </c>
      <c r="F263" s="6" t="s">
        <v>385</v>
      </c>
      <c r="G263" s="7">
        <v>40000</v>
      </c>
      <c r="H263" s="6" t="s">
        <v>13</v>
      </c>
      <c r="I263" s="6" t="s">
        <v>386</v>
      </c>
    </row>
    <row r="264" spans="1:9" s="6" customFormat="1" x14ac:dyDescent="0.2">
      <c r="A264" s="6" t="s">
        <v>74</v>
      </c>
      <c r="B264" s="6">
        <v>101</v>
      </c>
      <c r="C264" s="6" t="s">
        <v>15</v>
      </c>
      <c r="D264" s="6" t="s">
        <v>16</v>
      </c>
      <c r="E264" s="6" t="s">
        <v>387</v>
      </c>
      <c r="F264" s="6" t="s">
        <v>388</v>
      </c>
      <c r="G264" s="7">
        <v>40000</v>
      </c>
      <c r="H264" s="6" t="s">
        <v>13</v>
      </c>
      <c r="I264" s="6" t="s">
        <v>386</v>
      </c>
    </row>
    <row r="265" spans="1:9" s="6" customFormat="1" x14ac:dyDescent="0.2">
      <c r="A265" s="6" t="s">
        <v>74</v>
      </c>
      <c r="B265" s="6">
        <v>101</v>
      </c>
      <c r="C265" s="6" t="s">
        <v>15</v>
      </c>
      <c r="D265" s="6" t="s">
        <v>16</v>
      </c>
      <c r="E265" s="6" t="s">
        <v>389</v>
      </c>
      <c r="F265" s="6" t="s">
        <v>390</v>
      </c>
      <c r="G265" s="7">
        <v>40000</v>
      </c>
      <c r="H265" s="6" t="s">
        <v>13</v>
      </c>
      <c r="I265" s="6" t="s">
        <v>386</v>
      </c>
    </row>
    <row r="266" spans="1:9" s="6" customFormat="1" x14ac:dyDescent="0.2">
      <c r="A266" s="6" t="s">
        <v>74</v>
      </c>
      <c r="B266" s="6">
        <v>101</v>
      </c>
      <c r="C266" s="6" t="s">
        <v>15</v>
      </c>
      <c r="D266" s="6" t="s">
        <v>16</v>
      </c>
      <c r="E266" s="6" t="s">
        <v>391</v>
      </c>
      <c r="F266" s="6" t="s">
        <v>392</v>
      </c>
      <c r="G266" s="7">
        <v>40000</v>
      </c>
      <c r="H266" s="6" t="s">
        <v>13</v>
      </c>
      <c r="I266" s="6" t="s">
        <v>386</v>
      </c>
    </row>
    <row r="267" spans="1:9" s="6" customFormat="1" x14ac:dyDescent="0.2">
      <c r="A267" s="6" t="s">
        <v>74</v>
      </c>
      <c r="B267" s="6">
        <v>101</v>
      </c>
      <c r="C267" s="6" t="s">
        <v>15</v>
      </c>
      <c r="D267" s="6" t="s">
        <v>16</v>
      </c>
      <c r="E267" s="6" t="s">
        <v>393</v>
      </c>
      <c r="F267" s="6" t="s">
        <v>394</v>
      </c>
      <c r="G267" s="7">
        <v>40000</v>
      </c>
      <c r="H267" s="6" t="s">
        <v>13</v>
      </c>
      <c r="I267" s="6" t="s">
        <v>386</v>
      </c>
    </row>
    <row r="268" spans="1:9" s="6" customFormat="1" x14ac:dyDescent="0.2">
      <c r="A268" s="6" t="s">
        <v>74</v>
      </c>
      <c r="B268" s="6">
        <v>101</v>
      </c>
      <c r="C268" s="6" t="s">
        <v>15</v>
      </c>
      <c r="D268" s="6" t="s">
        <v>16</v>
      </c>
      <c r="E268" s="6" t="s">
        <v>395</v>
      </c>
      <c r="F268" s="6" t="s">
        <v>396</v>
      </c>
      <c r="G268" s="7">
        <v>40000</v>
      </c>
      <c r="H268" s="6" t="s">
        <v>13</v>
      </c>
      <c r="I268" s="6" t="s">
        <v>386</v>
      </c>
    </row>
    <row r="269" spans="1:9" s="6" customFormat="1" x14ac:dyDescent="0.2">
      <c r="A269" s="6" t="s">
        <v>74</v>
      </c>
      <c r="B269" s="6">
        <v>101</v>
      </c>
      <c r="C269" s="6" t="s">
        <v>23</v>
      </c>
      <c r="D269" s="6" t="s">
        <v>24</v>
      </c>
      <c r="E269" s="6" t="s">
        <v>81</v>
      </c>
      <c r="G269" s="7">
        <v>1600000</v>
      </c>
      <c r="H269" s="6" t="s">
        <v>13</v>
      </c>
      <c r="I269" s="6" t="s">
        <v>386</v>
      </c>
    </row>
    <row r="270" spans="1:9" s="6" customFormat="1" x14ac:dyDescent="0.2">
      <c r="A270" s="6" t="s">
        <v>9</v>
      </c>
      <c r="B270" s="6">
        <v>79</v>
      </c>
      <c r="C270" s="6" t="s">
        <v>31</v>
      </c>
      <c r="D270" s="6" t="s">
        <v>144</v>
      </c>
      <c r="E270" s="6" t="s">
        <v>324</v>
      </c>
      <c r="G270" s="7">
        <v>350000</v>
      </c>
      <c r="H270" s="6" t="s">
        <v>13</v>
      </c>
      <c r="I270" s="6" t="s">
        <v>324</v>
      </c>
    </row>
    <row r="271" spans="1:9" x14ac:dyDescent="0.2">
      <c r="A271" s="8"/>
      <c r="B271" s="9"/>
      <c r="C271" s="10"/>
      <c r="D271" s="11"/>
      <c r="E271" s="11"/>
      <c r="F271" s="10"/>
      <c r="G271" s="12">
        <f>SUBTOTAL(109,Table1[Award Value])</f>
        <v>86067183</v>
      </c>
      <c r="H271" s="12"/>
      <c r="I271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0257-3413-A946-A850-6B3347CE0CB4}">
  <dimension ref="C2:K27"/>
  <sheetViews>
    <sheetView tabSelected="1" workbookViewId="0">
      <selection activeCell="H9" sqref="H9"/>
    </sheetView>
  </sheetViews>
  <sheetFormatPr baseColWidth="10" defaultRowHeight="15" x14ac:dyDescent="0.2"/>
  <cols>
    <col min="7" max="7" width="13.6640625" bestFit="1" customWidth="1"/>
    <col min="9" max="9" width="13.1640625" bestFit="1" customWidth="1"/>
    <col min="10" max="10" width="17.33203125" bestFit="1" customWidth="1"/>
  </cols>
  <sheetData>
    <row r="2" spans="3:9" ht="24" x14ac:dyDescent="0.3">
      <c r="C2" s="237" t="s">
        <v>1450</v>
      </c>
    </row>
    <row r="6" spans="3:9" x14ac:dyDescent="0.2">
      <c r="G6" s="232"/>
    </row>
    <row r="7" spans="3:9" x14ac:dyDescent="0.2">
      <c r="G7" s="232"/>
    </row>
    <row r="8" spans="3:9" x14ac:dyDescent="0.2">
      <c r="F8" t="s">
        <v>1451</v>
      </c>
      <c r="G8" s="232" t="s">
        <v>1454</v>
      </c>
      <c r="H8" t="s">
        <v>1452</v>
      </c>
      <c r="I8" s="238" t="s">
        <v>1455</v>
      </c>
    </row>
    <row r="9" spans="3:9" x14ac:dyDescent="0.2">
      <c r="F9">
        <v>2023</v>
      </c>
      <c r="G9" s="232">
        <v>102902726</v>
      </c>
      <c r="H9" s="257">
        <f>304.702/304.702</f>
        <v>1</v>
      </c>
      <c r="I9" s="239">
        <f>G9*H9</f>
        <v>102902726</v>
      </c>
    </row>
    <row r="10" spans="3:9" x14ac:dyDescent="0.2">
      <c r="F10">
        <v>2022</v>
      </c>
      <c r="G10" s="232">
        <v>92902726</v>
      </c>
      <c r="H10" s="257">
        <f>304.702/292.655</f>
        <v>1.0411645111137688</v>
      </c>
      <c r="I10" s="239">
        <f t="shared" ref="I10:I19" si="0">G10*H10</f>
        <v>96727021.296926424</v>
      </c>
    </row>
    <row r="11" spans="3:9" x14ac:dyDescent="0.2">
      <c r="F11">
        <v>2021</v>
      </c>
      <c r="G11" s="232">
        <v>52217326</v>
      </c>
      <c r="H11" s="257">
        <f>304.702/270.97</f>
        <v>1.1244861054729305</v>
      </c>
      <c r="I11" s="239">
        <f t="shared" si="0"/>
        <v>58717657.551950395</v>
      </c>
    </row>
    <row r="12" spans="3:9" x14ac:dyDescent="0.2">
      <c r="F12">
        <v>2020</v>
      </c>
      <c r="G12" s="232">
        <v>37632755</v>
      </c>
      <c r="H12" s="257">
        <f>304.702/258.811</f>
        <v>1.1773147200080369</v>
      </c>
      <c r="I12" s="239">
        <f t="shared" si="0"/>
        <v>44305596.41595605</v>
      </c>
    </row>
    <row r="13" spans="3:9" x14ac:dyDescent="0.2">
      <c r="F13">
        <v>2019</v>
      </c>
      <c r="G13" s="232">
        <v>36194104</v>
      </c>
      <c r="H13" s="257">
        <f>304.702/255.657</f>
        <v>1.1918390656230808</v>
      </c>
      <c r="I13" s="239">
        <f t="shared" si="0"/>
        <v>43137547.092424616</v>
      </c>
    </row>
    <row r="14" spans="3:9" x14ac:dyDescent="0.2">
      <c r="F14">
        <v>2018</v>
      </c>
      <c r="G14" s="232">
        <v>27280200</v>
      </c>
      <c r="H14" s="257">
        <f>304.702/251.107</f>
        <v>1.2134349102175566</v>
      </c>
      <c r="I14" s="239">
        <f t="shared" si="0"/>
        <v>33102747.037716985</v>
      </c>
    </row>
    <row r="15" spans="3:9" x14ac:dyDescent="0.2">
      <c r="F15">
        <v>2017</v>
      </c>
      <c r="G15" s="232">
        <v>22477934</v>
      </c>
      <c r="H15" s="257">
        <f>304.702/245.12</f>
        <v>1.2430727806788511</v>
      </c>
      <c r="I15" s="239">
        <f t="shared" si="0"/>
        <v>27941707.921295691</v>
      </c>
    </row>
    <row r="16" spans="3:9" x14ac:dyDescent="0.2">
      <c r="F16">
        <v>2016</v>
      </c>
      <c r="G16" s="232">
        <v>16755000</v>
      </c>
      <c r="H16" s="257">
        <f>304.702/240.007</f>
        <v>1.2695546379897253</v>
      </c>
      <c r="I16" s="239">
        <f t="shared" si="0"/>
        <v>21271387.959517848</v>
      </c>
    </row>
    <row r="17" spans="6:11" x14ac:dyDescent="0.2">
      <c r="F17">
        <v>2015</v>
      </c>
      <c r="G17" s="232">
        <v>12700000</v>
      </c>
      <c r="H17" s="257">
        <f>304.702/237.017</f>
        <v>1.2855702333587886</v>
      </c>
      <c r="I17" s="239">
        <f t="shared" si="0"/>
        <v>16326741.963656615</v>
      </c>
    </row>
    <row r="18" spans="6:11" x14ac:dyDescent="0.2">
      <c r="F18">
        <v>2014</v>
      </c>
      <c r="G18" s="232">
        <v>4702000</v>
      </c>
      <c r="H18" s="257">
        <f>304.702/236.736</f>
        <v>1.287096174641795</v>
      </c>
      <c r="I18" s="239">
        <f t="shared" si="0"/>
        <v>6051926.21316572</v>
      </c>
    </row>
    <row r="19" spans="6:11" x14ac:dyDescent="0.2">
      <c r="F19">
        <v>2013</v>
      </c>
      <c r="G19" s="232">
        <v>4187000</v>
      </c>
      <c r="H19" s="257">
        <f>304.702/232.957</f>
        <v>1.3079752915774157</v>
      </c>
      <c r="I19" s="239">
        <f t="shared" si="0"/>
        <v>5476492.5458346391</v>
      </c>
    </row>
    <row r="20" spans="6:11" x14ac:dyDescent="0.2">
      <c r="F20">
        <v>2012</v>
      </c>
      <c r="H20" s="257">
        <f>304.702/229.594</f>
        <v>1.3271339843375698</v>
      </c>
      <c r="J20" s="239">
        <f>SUM(I9:I19)</f>
        <v>455961551.99844497</v>
      </c>
    </row>
    <row r="21" spans="6:11" x14ac:dyDescent="0.2">
      <c r="F21">
        <v>2011</v>
      </c>
      <c r="H21" s="257">
        <f>304.702/224.939</f>
        <v>1.3545983577769973</v>
      </c>
      <c r="J21" s="239">
        <f>12*108*2240000</f>
        <v>2903040000</v>
      </c>
    </row>
    <row r="22" spans="6:11" x14ac:dyDescent="0.2">
      <c r="F22">
        <v>2010</v>
      </c>
      <c r="H22" s="257">
        <f>304.702/218.056</f>
        <v>1.3973566423304105</v>
      </c>
      <c r="J22" s="207"/>
      <c r="K22">
        <f>0.45*6.44</f>
        <v>2.8980000000000001</v>
      </c>
    </row>
    <row r="23" spans="6:11" x14ac:dyDescent="0.2">
      <c r="F23">
        <v>2009</v>
      </c>
      <c r="H23" s="257">
        <f>304.702/214.537</f>
        <v>1.4202771549895821</v>
      </c>
    </row>
    <row r="24" spans="6:11" x14ac:dyDescent="0.2">
      <c r="F24">
        <v>2008</v>
      </c>
      <c r="H24" s="257">
        <f>304.702/215.303</f>
        <v>1.4152241259991734</v>
      </c>
    </row>
    <row r="25" spans="6:11" x14ac:dyDescent="0.2">
      <c r="F25">
        <v>2007</v>
      </c>
      <c r="H25" s="257">
        <f>304.702/207.342</f>
        <v>1.4695623655602819</v>
      </c>
    </row>
    <row r="26" spans="6:11" x14ac:dyDescent="0.2">
      <c r="F26">
        <v>2006</v>
      </c>
      <c r="H26" s="257">
        <f>304.702/201.6</f>
        <v>1.5114186507936509</v>
      </c>
    </row>
    <row r="27" spans="6:11" x14ac:dyDescent="0.2">
      <c r="F27" t="s">
        <v>1453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0"/>
  <sheetViews>
    <sheetView topLeftCell="A155" workbookViewId="0">
      <selection activeCell="C181" sqref="C181"/>
    </sheetView>
  </sheetViews>
  <sheetFormatPr baseColWidth="10" defaultColWidth="8.83203125" defaultRowHeight="15" x14ac:dyDescent="0.2"/>
  <cols>
    <col min="1" max="1" width="31.83203125" customWidth="1"/>
    <col min="2" max="2" width="52.6640625" bestFit="1" customWidth="1"/>
    <col min="3" max="3" width="14.1640625" bestFit="1" customWidth="1"/>
    <col min="4" max="4" width="14.6640625" bestFit="1" customWidth="1"/>
    <col min="5" max="5" width="14.1640625" bestFit="1" customWidth="1"/>
  </cols>
  <sheetData>
    <row r="1" spans="1:5" x14ac:dyDescent="0.2">
      <c r="A1" s="49" t="s">
        <v>398</v>
      </c>
      <c r="B1" s="50" t="s">
        <v>399</v>
      </c>
      <c r="C1" s="242" t="s">
        <v>400</v>
      </c>
      <c r="D1" s="242"/>
      <c r="E1" s="243"/>
    </row>
    <row r="2" spans="1:5" x14ac:dyDescent="0.2">
      <c r="A2" s="51"/>
      <c r="B2" s="52"/>
      <c r="C2" s="53" t="s">
        <v>401</v>
      </c>
      <c r="D2" s="53" t="s">
        <v>596</v>
      </c>
      <c r="E2" s="54" t="s">
        <v>539</v>
      </c>
    </row>
    <row r="3" spans="1:5" x14ac:dyDescent="0.2">
      <c r="A3" s="51" t="s">
        <v>403</v>
      </c>
      <c r="B3" s="52" t="s">
        <v>597</v>
      </c>
      <c r="C3" s="55">
        <v>0</v>
      </c>
      <c r="D3" s="56">
        <v>500000</v>
      </c>
      <c r="E3" s="57">
        <v>0</v>
      </c>
    </row>
    <row r="4" spans="1:5" x14ac:dyDescent="0.2">
      <c r="A4" s="51" t="s">
        <v>407</v>
      </c>
      <c r="B4" s="52" t="s">
        <v>406</v>
      </c>
      <c r="C4" s="55">
        <v>129400</v>
      </c>
      <c r="D4" s="56">
        <v>0</v>
      </c>
      <c r="E4" s="57">
        <v>0</v>
      </c>
    </row>
    <row r="5" spans="1:5" x14ac:dyDescent="0.2">
      <c r="A5" s="51" t="s">
        <v>408</v>
      </c>
      <c r="B5" s="52" t="s">
        <v>598</v>
      </c>
      <c r="C5" s="55">
        <v>40000</v>
      </c>
      <c r="D5" s="56">
        <v>0</v>
      </c>
      <c r="E5" s="57">
        <v>0</v>
      </c>
    </row>
    <row r="6" spans="1:5" x14ac:dyDescent="0.2">
      <c r="A6" s="51" t="s">
        <v>408</v>
      </c>
      <c r="B6" s="52" t="s">
        <v>599</v>
      </c>
      <c r="C6" s="55">
        <v>40000</v>
      </c>
      <c r="D6" s="56">
        <v>0</v>
      </c>
      <c r="E6" s="57">
        <v>0</v>
      </c>
    </row>
    <row r="7" spans="1:5" x14ac:dyDescent="0.2">
      <c r="A7" s="58" t="s">
        <v>411</v>
      </c>
      <c r="B7" s="59" t="s">
        <v>412</v>
      </c>
      <c r="C7" s="60">
        <v>35000</v>
      </c>
      <c r="D7" s="61">
        <v>0</v>
      </c>
      <c r="E7" s="62">
        <v>0</v>
      </c>
    </row>
    <row r="8" spans="1:5" x14ac:dyDescent="0.2">
      <c r="A8" s="52"/>
      <c r="B8" s="52"/>
      <c r="C8" s="63"/>
      <c r="D8" s="52"/>
      <c r="E8" s="52"/>
    </row>
    <row r="9" spans="1:5" x14ac:dyDescent="0.2">
      <c r="A9" s="49" t="s">
        <v>437</v>
      </c>
      <c r="B9" s="50" t="s">
        <v>438</v>
      </c>
      <c r="C9" s="242" t="s">
        <v>431</v>
      </c>
      <c r="D9" s="242"/>
      <c r="E9" s="243"/>
    </row>
    <row r="10" spans="1:5" x14ac:dyDescent="0.2">
      <c r="A10" s="51"/>
      <c r="B10" s="52"/>
      <c r="C10" s="53" t="s">
        <v>401</v>
      </c>
      <c r="D10" s="53" t="s">
        <v>596</v>
      </c>
      <c r="E10" s="54" t="s">
        <v>539</v>
      </c>
    </row>
    <row r="11" spans="1:5" x14ac:dyDescent="0.2">
      <c r="A11" s="51" t="s">
        <v>403</v>
      </c>
      <c r="B11" s="52" t="s">
        <v>439</v>
      </c>
      <c r="C11" s="55">
        <v>250000</v>
      </c>
      <c r="D11" s="55">
        <v>0</v>
      </c>
      <c r="E11" s="57">
        <v>0</v>
      </c>
    </row>
    <row r="12" spans="1:5" x14ac:dyDescent="0.2">
      <c r="A12" s="51" t="s">
        <v>407</v>
      </c>
      <c r="B12" s="52" t="s">
        <v>436</v>
      </c>
      <c r="C12" s="55">
        <v>129400</v>
      </c>
      <c r="D12" s="55">
        <v>0</v>
      </c>
      <c r="E12" s="57">
        <v>0</v>
      </c>
    </row>
    <row r="13" spans="1:5" x14ac:dyDescent="0.2">
      <c r="A13" s="51" t="s">
        <v>408</v>
      </c>
      <c r="B13" s="52" t="s">
        <v>440</v>
      </c>
      <c r="C13" s="55">
        <v>40000</v>
      </c>
      <c r="D13" s="55">
        <v>0</v>
      </c>
      <c r="E13" s="57">
        <v>0</v>
      </c>
    </row>
    <row r="14" spans="1:5" x14ac:dyDescent="0.2">
      <c r="A14" s="51" t="s">
        <v>408</v>
      </c>
      <c r="B14" s="52" t="s">
        <v>556</v>
      </c>
      <c r="C14" s="55">
        <v>40000</v>
      </c>
      <c r="D14" s="55">
        <v>0</v>
      </c>
      <c r="E14" s="57">
        <v>0</v>
      </c>
    </row>
    <row r="15" spans="1:5" x14ac:dyDescent="0.2">
      <c r="A15" s="58" t="s">
        <v>411</v>
      </c>
      <c r="B15" s="59" t="s">
        <v>436</v>
      </c>
      <c r="C15" s="60">
        <v>35000</v>
      </c>
      <c r="D15" s="60">
        <v>0</v>
      </c>
      <c r="E15" s="62">
        <v>0</v>
      </c>
    </row>
    <row r="16" spans="1:5" x14ac:dyDescent="0.2">
      <c r="A16" s="52"/>
      <c r="B16" s="52"/>
      <c r="C16" s="63"/>
      <c r="D16" s="52"/>
      <c r="E16" s="52"/>
    </row>
    <row r="17" spans="1:5" x14ac:dyDescent="0.2">
      <c r="A17" s="49" t="s">
        <v>442</v>
      </c>
      <c r="B17" s="50" t="s">
        <v>140</v>
      </c>
      <c r="C17" s="242" t="s">
        <v>443</v>
      </c>
      <c r="D17" s="242"/>
      <c r="E17" s="243"/>
    </row>
    <row r="18" spans="1:5" x14ac:dyDescent="0.2">
      <c r="A18" s="64"/>
      <c r="B18" s="65"/>
      <c r="C18" s="53" t="s">
        <v>401</v>
      </c>
      <c r="D18" s="53" t="s">
        <v>596</v>
      </c>
      <c r="E18" s="54" t="s">
        <v>539</v>
      </c>
    </row>
    <row r="19" spans="1:5" x14ac:dyDescent="0.2">
      <c r="A19" s="51" t="s">
        <v>403</v>
      </c>
      <c r="B19" s="52" t="s">
        <v>123</v>
      </c>
      <c r="C19" s="55">
        <v>250000</v>
      </c>
      <c r="D19" s="56">
        <v>0</v>
      </c>
      <c r="E19" s="57">
        <v>0</v>
      </c>
    </row>
    <row r="20" spans="1:5" x14ac:dyDescent="0.2">
      <c r="A20" s="51" t="s">
        <v>407</v>
      </c>
      <c r="B20" s="52" t="s">
        <v>600</v>
      </c>
      <c r="C20" s="55">
        <v>129400</v>
      </c>
      <c r="D20" s="56">
        <v>0</v>
      </c>
      <c r="E20" s="57">
        <v>0</v>
      </c>
    </row>
    <row r="21" spans="1:5" x14ac:dyDescent="0.2">
      <c r="A21" s="51" t="s">
        <v>408</v>
      </c>
      <c r="B21" s="52" t="s">
        <v>558</v>
      </c>
      <c r="C21" s="55">
        <v>40000</v>
      </c>
      <c r="D21" s="56">
        <v>0</v>
      </c>
      <c r="E21" s="57">
        <v>0</v>
      </c>
    </row>
    <row r="22" spans="1:5" x14ac:dyDescent="0.2">
      <c r="A22" s="51" t="s">
        <v>408</v>
      </c>
      <c r="B22" s="52" t="s">
        <v>445</v>
      </c>
      <c r="C22" s="55">
        <v>40000</v>
      </c>
      <c r="D22" s="56">
        <v>0</v>
      </c>
      <c r="E22" s="57">
        <v>0</v>
      </c>
    </row>
    <row r="23" spans="1:5" x14ac:dyDescent="0.2">
      <c r="A23" s="58" t="s">
        <v>411</v>
      </c>
      <c r="B23" s="59" t="s">
        <v>446</v>
      </c>
      <c r="C23" s="60">
        <v>35000</v>
      </c>
      <c r="D23" s="61">
        <v>0</v>
      </c>
      <c r="E23" s="62">
        <v>0</v>
      </c>
    </row>
    <row r="24" spans="1:5" x14ac:dyDescent="0.2">
      <c r="A24" s="52"/>
      <c r="B24" s="52"/>
      <c r="C24" s="63"/>
      <c r="D24" s="52"/>
      <c r="E24" s="52"/>
    </row>
    <row r="25" spans="1:5" x14ac:dyDescent="0.2">
      <c r="A25" s="49" t="s">
        <v>447</v>
      </c>
      <c r="B25" s="50" t="s">
        <v>141</v>
      </c>
      <c r="C25" s="242" t="s">
        <v>448</v>
      </c>
      <c r="D25" s="242"/>
      <c r="E25" s="243"/>
    </row>
    <row r="26" spans="1:5" x14ac:dyDescent="0.2">
      <c r="A26" s="64"/>
      <c r="B26" s="65"/>
      <c r="C26" s="53" t="s">
        <v>401</v>
      </c>
      <c r="D26" s="53" t="s">
        <v>596</v>
      </c>
      <c r="E26" s="54" t="s">
        <v>539</v>
      </c>
    </row>
    <row r="27" spans="1:5" x14ac:dyDescent="0.2">
      <c r="A27" s="51" t="s">
        <v>403</v>
      </c>
      <c r="B27" s="52" t="s">
        <v>597</v>
      </c>
      <c r="C27" s="55">
        <v>0</v>
      </c>
      <c r="D27" s="56">
        <v>250000</v>
      </c>
      <c r="E27" s="57">
        <v>0</v>
      </c>
    </row>
    <row r="28" spans="1:5" x14ac:dyDescent="0.2">
      <c r="A28" s="51" t="s">
        <v>407</v>
      </c>
      <c r="B28" s="52" t="s">
        <v>433</v>
      </c>
      <c r="C28" s="55">
        <v>0</v>
      </c>
      <c r="D28" s="56">
        <v>129400</v>
      </c>
      <c r="E28" s="57">
        <v>0</v>
      </c>
    </row>
    <row r="29" spans="1:5" x14ac:dyDescent="0.2">
      <c r="A29" s="51" t="s">
        <v>408</v>
      </c>
      <c r="B29" s="52" t="s">
        <v>601</v>
      </c>
      <c r="C29" s="55">
        <v>0</v>
      </c>
      <c r="D29" s="56">
        <v>40000</v>
      </c>
      <c r="E29" s="57">
        <v>0</v>
      </c>
    </row>
    <row r="30" spans="1:5" x14ac:dyDescent="0.2">
      <c r="A30" s="51" t="s">
        <v>408</v>
      </c>
      <c r="B30" s="52" t="s">
        <v>602</v>
      </c>
      <c r="C30" s="55">
        <v>0</v>
      </c>
      <c r="D30" s="56">
        <v>40000</v>
      </c>
      <c r="E30" s="57">
        <v>0</v>
      </c>
    </row>
    <row r="31" spans="1:5" x14ac:dyDescent="0.2">
      <c r="A31" s="58" t="s">
        <v>411</v>
      </c>
      <c r="B31" s="59" t="s">
        <v>436</v>
      </c>
      <c r="C31" s="60">
        <v>35000</v>
      </c>
      <c r="D31" s="61">
        <v>0</v>
      </c>
      <c r="E31" s="62">
        <v>0</v>
      </c>
    </row>
    <row r="32" spans="1:5" x14ac:dyDescent="0.2">
      <c r="A32" s="52"/>
      <c r="B32" s="52"/>
      <c r="C32" s="63"/>
      <c r="D32" s="52"/>
      <c r="E32" s="52"/>
    </row>
    <row r="33" spans="1:5" x14ac:dyDescent="0.2">
      <c r="A33" s="49" t="s">
        <v>451</v>
      </c>
      <c r="B33" s="50" t="s">
        <v>452</v>
      </c>
      <c r="C33" s="242" t="s">
        <v>453</v>
      </c>
      <c r="D33" s="242"/>
      <c r="E33" s="243"/>
    </row>
    <row r="34" spans="1:5" x14ac:dyDescent="0.2">
      <c r="A34" s="51"/>
      <c r="B34" s="52"/>
      <c r="C34" s="53" t="s">
        <v>401</v>
      </c>
      <c r="D34" s="53" t="s">
        <v>596</v>
      </c>
      <c r="E34" s="54" t="s">
        <v>539</v>
      </c>
    </row>
    <row r="35" spans="1:5" x14ac:dyDescent="0.2">
      <c r="A35" s="51" t="s">
        <v>403</v>
      </c>
      <c r="B35" s="52" t="s">
        <v>603</v>
      </c>
      <c r="C35" s="55">
        <v>0</v>
      </c>
      <c r="D35" s="56">
        <v>330000</v>
      </c>
      <c r="E35" s="57">
        <v>0</v>
      </c>
    </row>
    <row r="36" spans="1:5" x14ac:dyDescent="0.2">
      <c r="A36" s="51" t="s">
        <v>407</v>
      </c>
      <c r="B36" s="52" t="s">
        <v>604</v>
      </c>
      <c r="C36" s="55">
        <v>129400</v>
      </c>
      <c r="D36" s="56">
        <v>0</v>
      </c>
      <c r="E36" s="57">
        <v>0</v>
      </c>
    </row>
    <row r="37" spans="1:5" x14ac:dyDescent="0.2">
      <c r="A37" s="51" t="s">
        <v>408</v>
      </c>
      <c r="B37" s="52" t="s">
        <v>563</v>
      </c>
      <c r="C37" s="55">
        <v>40000</v>
      </c>
      <c r="D37" s="56">
        <v>0</v>
      </c>
      <c r="E37" s="57">
        <v>0</v>
      </c>
    </row>
    <row r="38" spans="1:5" x14ac:dyDescent="0.2">
      <c r="A38" s="51" t="s">
        <v>408</v>
      </c>
      <c r="B38" s="52" t="s">
        <v>564</v>
      </c>
      <c r="C38" s="55">
        <v>40000</v>
      </c>
      <c r="D38" s="56">
        <v>0</v>
      </c>
      <c r="E38" s="57">
        <v>0</v>
      </c>
    </row>
    <row r="39" spans="1:5" x14ac:dyDescent="0.2">
      <c r="A39" s="58" t="s">
        <v>411</v>
      </c>
      <c r="B39" s="59" t="s">
        <v>566</v>
      </c>
      <c r="C39" s="60">
        <v>35000</v>
      </c>
      <c r="D39" s="61">
        <v>0</v>
      </c>
      <c r="E39" s="62">
        <v>0</v>
      </c>
    </row>
    <row r="40" spans="1:5" x14ac:dyDescent="0.2">
      <c r="A40" s="52"/>
      <c r="B40" s="52"/>
      <c r="C40" s="63"/>
      <c r="D40" s="52"/>
      <c r="E40" s="52"/>
    </row>
    <row r="41" spans="1:5" x14ac:dyDescent="0.2">
      <c r="A41" s="49" t="s">
        <v>12</v>
      </c>
      <c r="B41" s="50" t="s">
        <v>25</v>
      </c>
      <c r="C41" s="242" t="s">
        <v>458</v>
      </c>
      <c r="D41" s="242"/>
      <c r="E41" s="243"/>
    </row>
    <row r="42" spans="1:5" x14ac:dyDescent="0.2">
      <c r="A42" s="64"/>
      <c r="B42" s="65"/>
      <c r="C42" s="53" t="s">
        <v>401</v>
      </c>
      <c r="D42" s="53" t="s">
        <v>596</v>
      </c>
      <c r="E42" s="54" t="s">
        <v>539</v>
      </c>
    </row>
    <row r="43" spans="1:5" x14ac:dyDescent="0.2">
      <c r="A43" s="51" t="s">
        <v>403</v>
      </c>
      <c r="B43" s="52" t="s">
        <v>459</v>
      </c>
      <c r="C43" s="55">
        <v>250000</v>
      </c>
      <c r="D43" s="56">
        <v>0</v>
      </c>
      <c r="E43" s="57">
        <v>0</v>
      </c>
    </row>
    <row r="44" spans="1:5" x14ac:dyDescent="0.2">
      <c r="A44" s="51" t="s">
        <v>407</v>
      </c>
      <c r="B44" s="52" t="s">
        <v>460</v>
      </c>
      <c r="C44" s="55">
        <v>129400</v>
      </c>
      <c r="D44" s="56">
        <v>0</v>
      </c>
      <c r="E44" s="57">
        <v>0</v>
      </c>
    </row>
    <row r="45" spans="1:5" x14ac:dyDescent="0.2">
      <c r="A45" s="51" t="s">
        <v>408</v>
      </c>
      <c r="B45" s="52" t="s">
        <v>605</v>
      </c>
      <c r="C45" s="55">
        <v>40000</v>
      </c>
      <c r="D45" s="56">
        <v>0</v>
      </c>
      <c r="E45" s="57">
        <v>0</v>
      </c>
    </row>
    <row r="46" spans="1:5" x14ac:dyDescent="0.2">
      <c r="A46" s="51" t="s">
        <v>408</v>
      </c>
      <c r="B46" s="52" t="s">
        <v>568</v>
      </c>
      <c r="C46" s="55">
        <v>40000</v>
      </c>
      <c r="D46" s="56">
        <v>0</v>
      </c>
      <c r="E46" s="57">
        <v>0</v>
      </c>
    </row>
    <row r="47" spans="1:5" x14ac:dyDescent="0.2">
      <c r="A47" s="58" t="s">
        <v>411</v>
      </c>
      <c r="B47" s="59" t="s">
        <v>570</v>
      </c>
      <c r="C47" s="60">
        <v>35000</v>
      </c>
      <c r="D47" s="61">
        <v>0</v>
      </c>
      <c r="E47" s="62">
        <v>0</v>
      </c>
    </row>
    <row r="48" spans="1:5" x14ac:dyDescent="0.2">
      <c r="A48" s="53"/>
      <c r="B48" s="53"/>
      <c r="C48" s="53"/>
      <c r="D48" s="53"/>
      <c r="E48" s="53"/>
    </row>
    <row r="49" spans="1:5" x14ac:dyDescent="0.2">
      <c r="A49" s="49" t="s">
        <v>463</v>
      </c>
      <c r="B49" s="50" t="s">
        <v>464</v>
      </c>
      <c r="C49" s="242" t="s">
        <v>606</v>
      </c>
      <c r="D49" s="242"/>
      <c r="E49" s="243"/>
    </row>
    <row r="50" spans="1:5" x14ac:dyDescent="0.2">
      <c r="A50" s="51"/>
      <c r="B50" s="52"/>
      <c r="C50" s="53" t="s">
        <v>401</v>
      </c>
      <c r="D50" s="53" t="s">
        <v>596</v>
      </c>
      <c r="E50" s="54" t="s">
        <v>539</v>
      </c>
    </row>
    <row r="51" spans="1:5" x14ac:dyDescent="0.2">
      <c r="A51" s="51" t="s">
        <v>403</v>
      </c>
      <c r="B51" s="52" t="s">
        <v>466</v>
      </c>
      <c r="C51" s="55">
        <v>250000</v>
      </c>
      <c r="D51" s="56">
        <v>0</v>
      </c>
      <c r="E51" s="57">
        <v>0</v>
      </c>
    </row>
    <row r="52" spans="1:5" x14ac:dyDescent="0.2">
      <c r="A52" s="51" t="s">
        <v>407</v>
      </c>
      <c r="B52" s="52" t="s">
        <v>426</v>
      </c>
      <c r="C52" s="55">
        <v>0</v>
      </c>
      <c r="D52" s="56">
        <v>129400</v>
      </c>
      <c r="E52" s="57">
        <v>0</v>
      </c>
    </row>
    <row r="53" spans="1:5" x14ac:dyDescent="0.2">
      <c r="A53" s="51" t="s">
        <v>408</v>
      </c>
      <c r="B53" s="52" t="s">
        <v>607</v>
      </c>
      <c r="C53" s="55">
        <v>20000</v>
      </c>
      <c r="D53" s="56">
        <v>0</v>
      </c>
      <c r="E53" s="57">
        <v>0</v>
      </c>
    </row>
    <row r="54" spans="1:5" x14ac:dyDescent="0.2">
      <c r="A54" s="51" t="s">
        <v>408</v>
      </c>
      <c r="B54" s="52" t="s">
        <v>608</v>
      </c>
      <c r="C54" s="55">
        <v>20000</v>
      </c>
      <c r="D54" s="56">
        <v>0</v>
      </c>
      <c r="E54" s="57">
        <v>0</v>
      </c>
    </row>
    <row r="55" spans="1:5" x14ac:dyDescent="0.2">
      <c r="A55" s="51" t="s">
        <v>408</v>
      </c>
      <c r="B55" s="52" t="s">
        <v>468</v>
      </c>
      <c r="C55" s="55">
        <v>40000</v>
      </c>
      <c r="D55" s="56">
        <v>0</v>
      </c>
      <c r="E55" s="57">
        <v>0</v>
      </c>
    </row>
    <row r="56" spans="1:5" x14ac:dyDescent="0.2">
      <c r="A56" s="58" t="s">
        <v>411</v>
      </c>
      <c r="B56" s="59" t="s">
        <v>469</v>
      </c>
      <c r="C56" s="60">
        <v>35000</v>
      </c>
      <c r="D56" s="61">
        <v>0</v>
      </c>
      <c r="E56" s="62">
        <v>0</v>
      </c>
    </row>
    <row r="57" spans="1:5" x14ac:dyDescent="0.2">
      <c r="A57" s="53"/>
      <c r="B57" s="53"/>
      <c r="C57" s="53"/>
      <c r="D57" s="53"/>
      <c r="E57" s="53"/>
    </row>
    <row r="58" spans="1:5" x14ac:dyDescent="0.2">
      <c r="A58" s="49" t="s">
        <v>609</v>
      </c>
      <c r="B58" s="50" t="s">
        <v>471</v>
      </c>
      <c r="C58" s="242" t="s">
        <v>477</v>
      </c>
      <c r="D58" s="242"/>
      <c r="E58" s="243"/>
    </row>
    <row r="59" spans="1:5" x14ac:dyDescent="0.2">
      <c r="A59" s="51"/>
      <c r="B59" s="52"/>
      <c r="C59" s="53" t="s">
        <v>401</v>
      </c>
      <c r="D59" s="53" t="s">
        <v>596</v>
      </c>
      <c r="E59" s="54" t="s">
        <v>539</v>
      </c>
    </row>
    <row r="60" spans="1:5" x14ac:dyDescent="0.2">
      <c r="A60" s="51" t="s">
        <v>403</v>
      </c>
      <c r="B60" s="52" t="s">
        <v>473</v>
      </c>
      <c r="C60" s="55">
        <v>0</v>
      </c>
      <c r="D60" s="56">
        <v>500000</v>
      </c>
      <c r="E60" s="57">
        <v>0</v>
      </c>
    </row>
    <row r="61" spans="1:5" x14ac:dyDescent="0.2">
      <c r="A61" s="51" t="s">
        <v>407</v>
      </c>
      <c r="B61" s="52" t="s">
        <v>473</v>
      </c>
      <c r="C61" s="55">
        <v>129400</v>
      </c>
      <c r="D61" s="56">
        <v>0</v>
      </c>
      <c r="E61" s="57">
        <v>0</v>
      </c>
    </row>
    <row r="62" spans="1:5" x14ac:dyDescent="0.2">
      <c r="A62" s="51" t="s">
        <v>408</v>
      </c>
      <c r="B62" s="52" t="s">
        <v>610</v>
      </c>
      <c r="C62" s="55">
        <v>40000</v>
      </c>
      <c r="D62" s="56">
        <v>0</v>
      </c>
      <c r="E62" s="57">
        <v>0</v>
      </c>
    </row>
    <row r="63" spans="1:5" x14ac:dyDescent="0.2">
      <c r="A63" s="51" t="s">
        <v>408</v>
      </c>
      <c r="B63" s="52" t="s">
        <v>479</v>
      </c>
      <c r="C63" s="55">
        <v>40000</v>
      </c>
      <c r="D63" s="56">
        <v>0</v>
      </c>
      <c r="E63" s="57">
        <v>0</v>
      </c>
    </row>
    <row r="64" spans="1:5" x14ac:dyDescent="0.2">
      <c r="A64" s="58" t="s">
        <v>411</v>
      </c>
      <c r="B64" s="59" t="s">
        <v>473</v>
      </c>
      <c r="C64" s="60">
        <v>35000</v>
      </c>
      <c r="D64" s="61">
        <v>0</v>
      </c>
      <c r="E64" s="62">
        <v>0</v>
      </c>
    </row>
    <row r="65" spans="1:5" x14ac:dyDescent="0.2">
      <c r="A65" s="52"/>
      <c r="B65" s="52"/>
      <c r="C65" s="63"/>
      <c r="D65" s="52"/>
      <c r="E65" s="52"/>
    </row>
    <row r="66" spans="1:5" x14ac:dyDescent="0.2">
      <c r="A66" s="49" t="s">
        <v>493</v>
      </c>
      <c r="B66" s="50" t="s">
        <v>81</v>
      </c>
      <c r="C66" s="242" t="s">
        <v>494</v>
      </c>
      <c r="D66" s="242"/>
      <c r="E66" s="243"/>
    </row>
    <row r="67" spans="1:5" x14ac:dyDescent="0.2">
      <c r="A67" s="51"/>
      <c r="B67" s="52"/>
      <c r="C67" s="53" t="s">
        <v>401</v>
      </c>
      <c r="D67" s="53" t="s">
        <v>596</v>
      </c>
      <c r="E67" s="54" t="s">
        <v>539</v>
      </c>
    </row>
    <row r="68" spans="1:5" x14ac:dyDescent="0.2">
      <c r="A68" s="51" t="s">
        <v>403</v>
      </c>
      <c r="B68" s="52" t="s">
        <v>495</v>
      </c>
      <c r="C68" s="55">
        <v>250000</v>
      </c>
      <c r="D68" s="56">
        <v>0</v>
      </c>
      <c r="E68" s="57">
        <v>0</v>
      </c>
    </row>
    <row r="69" spans="1:5" x14ac:dyDescent="0.2">
      <c r="A69" s="51" t="s">
        <v>407</v>
      </c>
      <c r="B69" s="52" t="s">
        <v>611</v>
      </c>
      <c r="C69" s="55">
        <v>129400</v>
      </c>
      <c r="D69" s="56">
        <v>0</v>
      </c>
      <c r="E69" s="57">
        <v>0</v>
      </c>
    </row>
    <row r="70" spans="1:5" x14ac:dyDescent="0.2">
      <c r="A70" s="51" t="s">
        <v>408</v>
      </c>
      <c r="B70" s="52" t="s">
        <v>612</v>
      </c>
      <c r="C70" s="55">
        <v>0</v>
      </c>
      <c r="D70" s="56">
        <v>40000</v>
      </c>
      <c r="E70" s="57">
        <v>0</v>
      </c>
    </row>
    <row r="71" spans="1:5" x14ac:dyDescent="0.2">
      <c r="A71" s="51" t="s">
        <v>408</v>
      </c>
      <c r="B71" s="52" t="s">
        <v>613</v>
      </c>
      <c r="C71" s="55"/>
      <c r="D71" s="56"/>
      <c r="E71" s="57"/>
    </row>
    <row r="72" spans="1:5" x14ac:dyDescent="0.2">
      <c r="A72" s="51" t="s">
        <v>408</v>
      </c>
      <c r="B72" s="52" t="s">
        <v>614</v>
      </c>
      <c r="C72" s="55">
        <v>0</v>
      </c>
      <c r="D72" s="56">
        <v>40000</v>
      </c>
      <c r="E72" s="57">
        <v>0</v>
      </c>
    </row>
    <row r="73" spans="1:5" x14ac:dyDescent="0.2">
      <c r="A73" s="58" t="s">
        <v>411</v>
      </c>
      <c r="B73" s="59" t="s">
        <v>495</v>
      </c>
      <c r="C73" s="60">
        <v>35000</v>
      </c>
      <c r="D73" s="61">
        <v>0</v>
      </c>
      <c r="E73" s="62">
        <v>0</v>
      </c>
    </row>
    <row r="74" spans="1:5" x14ac:dyDescent="0.2">
      <c r="A74" s="52"/>
      <c r="B74" s="52"/>
      <c r="C74" s="63"/>
      <c r="D74" s="52"/>
      <c r="E74" s="52"/>
    </row>
    <row r="75" spans="1:5" x14ac:dyDescent="0.2">
      <c r="A75" s="49" t="s">
        <v>506</v>
      </c>
      <c r="B75" s="50" t="s">
        <v>507</v>
      </c>
      <c r="C75" s="242" t="s">
        <v>508</v>
      </c>
      <c r="D75" s="242"/>
      <c r="E75" s="243"/>
    </row>
    <row r="76" spans="1:5" x14ac:dyDescent="0.2">
      <c r="A76" s="51"/>
      <c r="B76" s="52"/>
      <c r="C76" s="53" t="s">
        <v>401</v>
      </c>
      <c r="D76" s="53" t="s">
        <v>596</v>
      </c>
      <c r="E76" s="54" t="s">
        <v>539</v>
      </c>
    </row>
    <row r="77" spans="1:5" x14ac:dyDescent="0.2">
      <c r="A77" s="51" t="s">
        <v>403</v>
      </c>
      <c r="B77" s="52" t="s">
        <v>615</v>
      </c>
      <c r="C77" s="55">
        <v>250000</v>
      </c>
      <c r="D77" s="56">
        <v>0</v>
      </c>
      <c r="E77" s="57">
        <v>0</v>
      </c>
    </row>
    <row r="78" spans="1:5" x14ac:dyDescent="0.2">
      <c r="A78" s="51" t="s">
        <v>407</v>
      </c>
      <c r="B78" s="52" t="s">
        <v>510</v>
      </c>
      <c r="C78" s="55">
        <v>0</v>
      </c>
      <c r="D78" s="56">
        <v>129400</v>
      </c>
      <c r="E78" s="57">
        <v>0</v>
      </c>
    </row>
    <row r="79" spans="1:5" x14ac:dyDescent="0.2">
      <c r="A79" s="51" t="s">
        <v>408</v>
      </c>
      <c r="B79" s="52" t="s">
        <v>581</v>
      </c>
      <c r="C79" s="55">
        <v>40000</v>
      </c>
      <c r="D79" s="56">
        <v>0</v>
      </c>
      <c r="E79" s="57">
        <v>0</v>
      </c>
    </row>
    <row r="80" spans="1:5" x14ac:dyDescent="0.2">
      <c r="A80" s="51" t="s">
        <v>408</v>
      </c>
      <c r="B80" s="52" t="s">
        <v>512</v>
      </c>
      <c r="C80" s="55">
        <v>40000</v>
      </c>
      <c r="D80" s="56">
        <v>0</v>
      </c>
      <c r="E80" s="57">
        <v>0</v>
      </c>
    </row>
    <row r="81" spans="1:5" x14ac:dyDescent="0.2">
      <c r="A81" s="58" t="s">
        <v>411</v>
      </c>
      <c r="B81" s="59" t="s">
        <v>513</v>
      </c>
      <c r="C81" s="60">
        <v>35000</v>
      </c>
      <c r="D81" s="61">
        <v>0</v>
      </c>
      <c r="E81" s="62">
        <v>0</v>
      </c>
    </row>
    <row r="82" spans="1:5" x14ac:dyDescent="0.2">
      <c r="A82" s="52"/>
      <c r="B82" s="52"/>
      <c r="C82" s="63"/>
      <c r="D82" s="52"/>
      <c r="E82" s="52"/>
    </row>
    <row r="83" spans="1:5" x14ac:dyDescent="0.2">
      <c r="A83" s="49" t="s">
        <v>413</v>
      </c>
      <c r="B83" s="50" t="s">
        <v>114</v>
      </c>
      <c r="C83" s="242" t="s">
        <v>414</v>
      </c>
      <c r="D83" s="242"/>
      <c r="E83" s="243"/>
    </row>
    <row r="84" spans="1:5" x14ac:dyDescent="0.2">
      <c r="A84" s="51"/>
      <c r="B84" s="52"/>
      <c r="C84" s="53" t="s">
        <v>401</v>
      </c>
      <c r="D84" s="53" t="s">
        <v>596</v>
      </c>
      <c r="E84" s="54" t="s">
        <v>539</v>
      </c>
    </row>
    <row r="85" spans="1:5" x14ac:dyDescent="0.2">
      <c r="A85" s="51" t="s">
        <v>415</v>
      </c>
      <c r="B85" s="52" t="s">
        <v>597</v>
      </c>
      <c r="C85" s="55">
        <v>0</v>
      </c>
      <c r="D85" s="56" t="s">
        <v>552</v>
      </c>
      <c r="E85" s="57">
        <v>0</v>
      </c>
    </row>
    <row r="86" spans="1:5" x14ac:dyDescent="0.2">
      <c r="A86" s="51" t="s">
        <v>407</v>
      </c>
      <c r="B86" s="52" t="s">
        <v>616</v>
      </c>
      <c r="C86" s="55">
        <v>129400</v>
      </c>
      <c r="D86" s="56">
        <v>0</v>
      </c>
      <c r="E86" s="57">
        <v>0</v>
      </c>
    </row>
    <row r="87" spans="1:5" x14ac:dyDescent="0.2">
      <c r="A87" s="51" t="s">
        <v>617</v>
      </c>
      <c r="B87" s="52" t="s">
        <v>616</v>
      </c>
      <c r="C87" s="55">
        <v>0</v>
      </c>
      <c r="D87" s="56">
        <v>0</v>
      </c>
      <c r="E87" s="57">
        <v>85000</v>
      </c>
    </row>
    <row r="88" spans="1:5" x14ac:dyDescent="0.2">
      <c r="A88" s="51" t="s">
        <v>408</v>
      </c>
      <c r="B88" s="52" t="s">
        <v>546</v>
      </c>
      <c r="C88" s="55">
        <v>40000</v>
      </c>
      <c r="D88" s="56">
        <v>0</v>
      </c>
      <c r="E88" s="57">
        <v>0</v>
      </c>
    </row>
    <row r="89" spans="1:5" x14ac:dyDescent="0.2">
      <c r="A89" s="51" t="s">
        <v>408</v>
      </c>
      <c r="B89" s="52" t="s">
        <v>422</v>
      </c>
      <c r="C89" s="55">
        <v>40000</v>
      </c>
      <c r="D89" s="56">
        <v>0</v>
      </c>
      <c r="E89" s="57">
        <v>0</v>
      </c>
    </row>
    <row r="90" spans="1:5" x14ac:dyDescent="0.2">
      <c r="A90" s="58" t="s">
        <v>411</v>
      </c>
      <c r="B90" s="59" t="s">
        <v>423</v>
      </c>
      <c r="C90" s="60">
        <v>0</v>
      </c>
      <c r="D90" s="61">
        <v>0</v>
      </c>
      <c r="E90" s="62">
        <f>35000+15000</f>
        <v>50000</v>
      </c>
    </row>
    <row r="91" spans="1:5" x14ac:dyDescent="0.2">
      <c r="A91" s="52"/>
      <c r="B91" s="52"/>
      <c r="C91" s="63"/>
      <c r="D91" s="52"/>
      <c r="E91" s="52"/>
    </row>
    <row r="92" spans="1:5" x14ac:dyDescent="0.2">
      <c r="A92" s="49" t="s">
        <v>424</v>
      </c>
      <c r="B92" s="50" t="s">
        <v>425</v>
      </c>
      <c r="C92" s="242" t="s">
        <v>400</v>
      </c>
      <c r="D92" s="242"/>
      <c r="E92" s="243"/>
    </row>
    <row r="93" spans="1:5" x14ac:dyDescent="0.2">
      <c r="A93" s="51"/>
      <c r="B93" s="52"/>
      <c r="C93" s="53" t="s">
        <v>401</v>
      </c>
      <c r="D93" s="53" t="s">
        <v>596</v>
      </c>
      <c r="E93" s="54" t="s">
        <v>539</v>
      </c>
    </row>
    <row r="94" spans="1:5" x14ac:dyDescent="0.2">
      <c r="A94" s="51" t="s">
        <v>403</v>
      </c>
      <c r="B94" s="52" t="s">
        <v>426</v>
      </c>
      <c r="C94" s="55">
        <v>0</v>
      </c>
      <c r="D94" s="56">
        <v>0</v>
      </c>
      <c r="E94" s="57">
        <v>500000</v>
      </c>
    </row>
    <row r="95" spans="1:5" x14ac:dyDescent="0.2">
      <c r="A95" s="51" t="s">
        <v>407</v>
      </c>
      <c r="B95" s="52" t="s">
        <v>426</v>
      </c>
      <c r="C95" s="55">
        <v>129400</v>
      </c>
      <c r="D95" s="56">
        <v>0</v>
      </c>
      <c r="E95" s="57">
        <v>0</v>
      </c>
    </row>
    <row r="96" spans="1:5" x14ac:dyDescent="0.2">
      <c r="A96" s="51" t="s">
        <v>617</v>
      </c>
      <c r="B96" s="52" t="s">
        <v>618</v>
      </c>
      <c r="C96" s="55">
        <v>0</v>
      </c>
      <c r="D96" s="56">
        <v>0</v>
      </c>
      <c r="E96" s="57">
        <v>85000</v>
      </c>
    </row>
    <row r="97" spans="1:5" x14ac:dyDescent="0.2">
      <c r="A97" s="51" t="s">
        <v>408</v>
      </c>
      <c r="B97" s="52" t="s">
        <v>427</v>
      </c>
      <c r="C97" s="55">
        <v>40000</v>
      </c>
      <c r="D97" s="56">
        <v>0</v>
      </c>
      <c r="E97" s="57">
        <v>0</v>
      </c>
    </row>
    <row r="98" spans="1:5" x14ac:dyDescent="0.2">
      <c r="A98" s="51" t="s">
        <v>408</v>
      </c>
      <c r="B98" s="52" t="s">
        <v>428</v>
      </c>
      <c r="C98" s="55">
        <v>40000</v>
      </c>
      <c r="D98" s="56">
        <v>0</v>
      </c>
      <c r="E98" s="57">
        <v>0</v>
      </c>
    </row>
    <row r="99" spans="1:5" x14ac:dyDescent="0.2">
      <c r="A99" s="58" t="s">
        <v>429</v>
      </c>
      <c r="B99" s="59" t="s">
        <v>426</v>
      </c>
      <c r="C99" s="60">
        <v>0</v>
      </c>
      <c r="D99" s="61">
        <v>0</v>
      </c>
      <c r="E99" s="62">
        <v>35000</v>
      </c>
    </row>
    <row r="100" spans="1:5" x14ac:dyDescent="0.2">
      <c r="A100" s="52"/>
      <c r="B100" s="52"/>
      <c r="C100" s="63"/>
      <c r="D100" s="52"/>
      <c r="E100" s="52"/>
    </row>
    <row r="101" spans="1:5" x14ac:dyDescent="0.2">
      <c r="A101" s="49" t="s">
        <v>430</v>
      </c>
      <c r="B101" s="50" t="s">
        <v>160</v>
      </c>
      <c r="C101" s="242" t="s">
        <v>431</v>
      </c>
      <c r="D101" s="242"/>
      <c r="E101" s="243"/>
    </row>
    <row r="102" spans="1:5" x14ac:dyDescent="0.2">
      <c r="A102" s="51"/>
      <c r="B102" s="52"/>
      <c r="C102" s="53" t="s">
        <v>401</v>
      </c>
      <c r="D102" s="53" t="s">
        <v>596</v>
      </c>
      <c r="E102" s="54" t="s">
        <v>539</v>
      </c>
    </row>
    <row r="103" spans="1:5" x14ac:dyDescent="0.2">
      <c r="A103" s="51" t="s">
        <v>403</v>
      </c>
      <c r="B103" s="52" t="s">
        <v>551</v>
      </c>
      <c r="C103" s="55">
        <v>0</v>
      </c>
      <c r="D103" s="56" t="s">
        <v>552</v>
      </c>
      <c r="E103" s="57">
        <v>0</v>
      </c>
    </row>
    <row r="104" spans="1:5" x14ac:dyDescent="0.2">
      <c r="A104" s="51" t="s">
        <v>407</v>
      </c>
      <c r="B104" s="52" t="s">
        <v>433</v>
      </c>
      <c r="C104" s="55">
        <v>0</v>
      </c>
      <c r="D104" s="56">
        <v>129400</v>
      </c>
      <c r="E104" s="57">
        <v>0</v>
      </c>
    </row>
    <row r="105" spans="1:5" x14ac:dyDescent="0.2">
      <c r="A105" s="51" t="s">
        <v>408</v>
      </c>
      <c r="B105" s="52" t="s">
        <v>619</v>
      </c>
      <c r="C105" s="55">
        <v>40000</v>
      </c>
      <c r="D105" s="56">
        <v>0</v>
      </c>
      <c r="E105" s="57">
        <v>0</v>
      </c>
    </row>
    <row r="106" spans="1:5" x14ac:dyDescent="0.2">
      <c r="A106" s="51" t="s">
        <v>408</v>
      </c>
      <c r="B106" s="52" t="s">
        <v>554</v>
      </c>
      <c r="C106" s="55">
        <v>40000</v>
      </c>
      <c r="D106" s="56">
        <v>0</v>
      </c>
      <c r="E106" s="57">
        <v>0</v>
      </c>
    </row>
    <row r="107" spans="1:5" x14ac:dyDescent="0.2">
      <c r="A107" s="58" t="s">
        <v>411</v>
      </c>
      <c r="B107" s="59" t="s">
        <v>436</v>
      </c>
      <c r="C107" s="60">
        <v>35000</v>
      </c>
      <c r="D107" s="61">
        <v>0</v>
      </c>
      <c r="E107" s="62">
        <v>0</v>
      </c>
    </row>
    <row r="108" spans="1:5" x14ac:dyDescent="0.2">
      <c r="A108" s="52"/>
      <c r="B108" s="52"/>
      <c r="C108" s="63"/>
      <c r="D108" s="52"/>
      <c r="E108" s="52"/>
    </row>
    <row r="109" spans="1:5" x14ac:dyDescent="0.2">
      <c r="A109" s="49" t="s">
        <v>609</v>
      </c>
      <c r="B109" s="50" t="s">
        <v>471</v>
      </c>
      <c r="C109" s="242" t="s">
        <v>472</v>
      </c>
      <c r="D109" s="242"/>
      <c r="E109" s="243"/>
    </row>
    <row r="110" spans="1:5" x14ac:dyDescent="0.2">
      <c r="A110" s="51"/>
      <c r="B110" s="52"/>
      <c r="C110" s="53" t="s">
        <v>401</v>
      </c>
      <c r="D110" s="53" t="s">
        <v>596</v>
      </c>
      <c r="E110" s="54" t="s">
        <v>539</v>
      </c>
    </row>
    <row r="111" spans="1:5" x14ac:dyDescent="0.2">
      <c r="A111" s="51" t="s">
        <v>403</v>
      </c>
      <c r="B111" s="52" t="s">
        <v>473</v>
      </c>
      <c r="C111" s="55">
        <v>0</v>
      </c>
      <c r="D111" s="55" t="s">
        <v>552</v>
      </c>
      <c r="E111" s="57">
        <v>0</v>
      </c>
    </row>
    <row r="112" spans="1:5" x14ac:dyDescent="0.2">
      <c r="A112" s="51" t="s">
        <v>407</v>
      </c>
      <c r="B112" s="52" t="s">
        <v>473</v>
      </c>
      <c r="C112" s="55">
        <v>129400</v>
      </c>
      <c r="D112" s="56">
        <v>0</v>
      </c>
      <c r="E112" s="57">
        <v>0</v>
      </c>
    </row>
    <row r="113" spans="1:5" x14ac:dyDescent="0.2">
      <c r="A113" s="51" t="s">
        <v>617</v>
      </c>
      <c r="B113" s="52" t="s">
        <v>617</v>
      </c>
      <c r="C113" s="55">
        <v>0</v>
      </c>
      <c r="D113" s="56">
        <v>0</v>
      </c>
      <c r="E113" s="57">
        <v>85000</v>
      </c>
    </row>
    <row r="114" spans="1:5" x14ac:dyDescent="0.2">
      <c r="A114" s="51" t="s">
        <v>408</v>
      </c>
      <c r="B114" s="52" t="s">
        <v>620</v>
      </c>
      <c r="C114" s="55">
        <v>40000</v>
      </c>
      <c r="D114" s="56">
        <v>0</v>
      </c>
      <c r="E114" s="57">
        <v>0</v>
      </c>
    </row>
    <row r="115" spans="1:5" x14ac:dyDescent="0.2">
      <c r="A115" s="51" t="s">
        <v>408</v>
      </c>
      <c r="B115" s="52" t="s">
        <v>475</v>
      </c>
      <c r="C115" s="55">
        <v>40000</v>
      </c>
      <c r="D115" s="56">
        <v>0</v>
      </c>
      <c r="E115" s="57">
        <v>0</v>
      </c>
    </row>
    <row r="116" spans="1:5" x14ac:dyDescent="0.2">
      <c r="A116" s="58" t="s">
        <v>429</v>
      </c>
      <c r="B116" s="59" t="s">
        <v>473</v>
      </c>
      <c r="C116" s="60">
        <v>0</v>
      </c>
      <c r="D116" s="60">
        <v>0</v>
      </c>
      <c r="E116" s="62">
        <v>35000</v>
      </c>
    </row>
    <row r="117" spans="1:5" x14ac:dyDescent="0.2">
      <c r="A117" s="52"/>
      <c r="B117" s="52"/>
      <c r="C117" s="63"/>
      <c r="D117" s="52"/>
      <c r="E117" s="52"/>
    </row>
    <row r="118" spans="1:5" x14ac:dyDescent="0.2">
      <c r="A118" s="49" t="s">
        <v>480</v>
      </c>
      <c r="B118" s="50" t="s">
        <v>161</v>
      </c>
      <c r="C118" s="242" t="s">
        <v>481</v>
      </c>
      <c r="D118" s="242"/>
      <c r="E118" s="243"/>
    </row>
    <row r="119" spans="1:5" x14ac:dyDescent="0.2">
      <c r="A119" s="51"/>
      <c r="B119" s="52"/>
      <c r="C119" s="53" t="s">
        <v>401</v>
      </c>
      <c r="D119" s="53" t="s">
        <v>596</v>
      </c>
      <c r="E119" s="54" t="s">
        <v>539</v>
      </c>
    </row>
    <row r="120" spans="1:5" x14ac:dyDescent="0.2">
      <c r="A120" s="51" t="s">
        <v>403</v>
      </c>
      <c r="B120" s="52" t="s">
        <v>482</v>
      </c>
      <c r="C120" s="55">
        <v>0</v>
      </c>
      <c r="D120" s="55" t="s">
        <v>552</v>
      </c>
      <c r="E120" s="66">
        <v>0</v>
      </c>
    </row>
    <row r="121" spans="1:5" x14ac:dyDescent="0.2">
      <c r="A121" s="51" t="s">
        <v>407</v>
      </c>
      <c r="B121" s="52" t="s">
        <v>484</v>
      </c>
      <c r="C121" s="55">
        <v>129400</v>
      </c>
      <c r="D121" s="56">
        <v>0</v>
      </c>
      <c r="E121" s="66">
        <v>0</v>
      </c>
    </row>
    <row r="122" spans="1:5" x14ac:dyDescent="0.2">
      <c r="A122" s="51" t="s">
        <v>408</v>
      </c>
      <c r="B122" s="52" t="s">
        <v>574</v>
      </c>
      <c r="C122" s="55">
        <v>40000</v>
      </c>
      <c r="D122" s="56">
        <v>0</v>
      </c>
      <c r="E122" s="66">
        <v>0</v>
      </c>
    </row>
    <row r="123" spans="1:5" x14ac:dyDescent="0.2">
      <c r="A123" s="51" t="s">
        <v>408</v>
      </c>
      <c r="B123" s="52" t="s">
        <v>486</v>
      </c>
      <c r="C123" s="55">
        <v>40000</v>
      </c>
      <c r="D123" s="56">
        <v>0</v>
      </c>
      <c r="E123" s="66">
        <v>0</v>
      </c>
    </row>
    <row r="124" spans="1:5" x14ac:dyDescent="0.2">
      <c r="A124" s="58" t="s">
        <v>411</v>
      </c>
      <c r="B124" s="59" t="s">
        <v>426</v>
      </c>
      <c r="C124" s="60">
        <v>35000</v>
      </c>
      <c r="D124" s="61">
        <v>0</v>
      </c>
      <c r="E124" s="67">
        <v>0</v>
      </c>
    </row>
    <row r="125" spans="1:5" x14ac:dyDescent="0.2">
      <c r="A125" s="52"/>
      <c r="B125" s="52"/>
      <c r="C125" s="63"/>
      <c r="D125" s="52"/>
      <c r="E125" s="52"/>
    </row>
    <row r="126" spans="1:5" x14ac:dyDescent="0.2">
      <c r="A126" s="49" t="s">
        <v>487</v>
      </c>
      <c r="B126" s="50" t="s">
        <v>488</v>
      </c>
      <c r="C126" s="242" t="s">
        <v>489</v>
      </c>
      <c r="D126" s="242"/>
      <c r="E126" s="243"/>
    </row>
    <row r="127" spans="1:5" x14ac:dyDescent="0.2">
      <c r="A127" s="51"/>
      <c r="B127" s="52"/>
      <c r="C127" s="53" t="s">
        <v>401</v>
      </c>
      <c r="D127" s="53" t="s">
        <v>596</v>
      </c>
      <c r="E127" s="54" t="s">
        <v>539</v>
      </c>
    </row>
    <row r="128" spans="1:5" x14ac:dyDescent="0.2">
      <c r="A128" s="51" t="s">
        <v>403</v>
      </c>
      <c r="B128" s="52" t="s">
        <v>551</v>
      </c>
      <c r="C128" s="55">
        <v>0</v>
      </c>
      <c r="D128" s="55" t="s">
        <v>552</v>
      </c>
      <c r="E128" s="57"/>
    </row>
    <row r="129" spans="1:5" x14ac:dyDescent="0.2">
      <c r="A129" s="51" t="s">
        <v>407</v>
      </c>
      <c r="B129" s="52" t="s">
        <v>484</v>
      </c>
      <c r="C129" s="55">
        <v>129400</v>
      </c>
      <c r="D129" s="56">
        <v>0</v>
      </c>
      <c r="E129" s="57">
        <v>0</v>
      </c>
    </row>
    <row r="130" spans="1:5" x14ac:dyDescent="0.2">
      <c r="A130" s="51" t="s">
        <v>408</v>
      </c>
      <c r="B130" s="52" t="s">
        <v>491</v>
      </c>
      <c r="C130" s="55">
        <v>40000</v>
      </c>
      <c r="D130" s="56">
        <v>0</v>
      </c>
      <c r="E130" s="57">
        <v>0</v>
      </c>
    </row>
    <row r="131" spans="1:5" x14ac:dyDescent="0.2">
      <c r="A131" s="51" t="s">
        <v>408</v>
      </c>
      <c r="B131" s="52" t="s">
        <v>492</v>
      </c>
      <c r="C131" s="55">
        <v>40000</v>
      </c>
      <c r="D131" s="56">
        <v>0</v>
      </c>
      <c r="E131" s="57">
        <v>0</v>
      </c>
    </row>
    <row r="132" spans="1:5" x14ac:dyDescent="0.2">
      <c r="A132" s="58" t="s">
        <v>411</v>
      </c>
      <c r="B132" s="59" t="s">
        <v>426</v>
      </c>
      <c r="C132" s="60">
        <v>35000</v>
      </c>
      <c r="D132" s="61">
        <v>0</v>
      </c>
      <c r="E132" s="62">
        <v>0</v>
      </c>
    </row>
    <row r="133" spans="1:5" x14ac:dyDescent="0.2">
      <c r="A133" s="53"/>
      <c r="B133" s="53"/>
      <c r="C133" s="53"/>
      <c r="D133" s="53"/>
      <c r="E133" s="53"/>
    </row>
    <row r="134" spans="1:5" x14ac:dyDescent="0.2">
      <c r="A134" s="49" t="s">
        <v>499</v>
      </c>
      <c r="B134" s="50" t="s">
        <v>182</v>
      </c>
      <c r="C134" s="242" t="s">
        <v>621</v>
      </c>
      <c r="D134" s="242"/>
      <c r="E134" s="243"/>
    </row>
    <row r="135" spans="1:5" x14ac:dyDescent="0.2">
      <c r="A135" s="51"/>
      <c r="B135" s="52"/>
      <c r="C135" s="53" t="s">
        <v>401</v>
      </c>
      <c r="D135" s="53" t="s">
        <v>596</v>
      </c>
      <c r="E135" s="54" t="s">
        <v>539</v>
      </c>
    </row>
    <row r="136" spans="1:5" x14ac:dyDescent="0.2">
      <c r="A136" s="51" t="s">
        <v>403</v>
      </c>
      <c r="B136" s="52" t="s">
        <v>501</v>
      </c>
      <c r="C136" s="55">
        <v>0</v>
      </c>
      <c r="D136" s="56">
        <v>0</v>
      </c>
      <c r="E136" s="57">
        <v>500000</v>
      </c>
    </row>
    <row r="137" spans="1:5" x14ac:dyDescent="0.2">
      <c r="A137" s="51" t="s">
        <v>622</v>
      </c>
      <c r="B137" s="52" t="s">
        <v>146</v>
      </c>
      <c r="C137" s="55">
        <v>90000</v>
      </c>
      <c r="D137" s="56"/>
      <c r="E137" s="57"/>
    </row>
    <row r="138" spans="1:5" x14ac:dyDescent="0.2">
      <c r="A138" s="51" t="s">
        <v>407</v>
      </c>
      <c r="B138" s="52" t="s">
        <v>503</v>
      </c>
      <c r="C138" s="55">
        <v>0</v>
      </c>
      <c r="D138" s="56">
        <v>129400</v>
      </c>
      <c r="E138" s="57">
        <v>0</v>
      </c>
    </row>
    <row r="139" spans="1:5" x14ac:dyDescent="0.2">
      <c r="A139" s="51" t="s">
        <v>617</v>
      </c>
      <c r="B139" s="52" t="s">
        <v>623</v>
      </c>
      <c r="C139" s="55">
        <v>0</v>
      </c>
      <c r="D139" s="56">
        <v>0</v>
      </c>
      <c r="E139" s="57">
        <v>85000</v>
      </c>
    </row>
    <row r="140" spans="1:5" x14ac:dyDescent="0.2">
      <c r="A140" s="51" t="s">
        <v>408</v>
      </c>
      <c r="B140" s="52" t="s">
        <v>624</v>
      </c>
      <c r="C140" s="55">
        <v>40000</v>
      </c>
      <c r="D140" s="56">
        <v>0</v>
      </c>
      <c r="E140" s="57">
        <v>0</v>
      </c>
    </row>
    <row r="141" spans="1:5" x14ac:dyDescent="0.2">
      <c r="A141" s="51" t="s">
        <v>408</v>
      </c>
      <c r="B141" s="52" t="s">
        <v>625</v>
      </c>
      <c r="C141" s="55">
        <v>40000</v>
      </c>
      <c r="D141" s="56">
        <v>0</v>
      </c>
      <c r="E141" s="57">
        <v>0</v>
      </c>
    </row>
    <row r="142" spans="1:5" x14ac:dyDescent="0.2">
      <c r="A142" s="58" t="s">
        <v>429</v>
      </c>
      <c r="B142" s="59" t="s">
        <v>502</v>
      </c>
      <c r="C142" s="60">
        <v>0</v>
      </c>
      <c r="D142" s="61">
        <v>0</v>
      </c>
      <c r="E142" s="62">
        <v>35000</v>
      </c>
    </row>
    <row r="143" spans="1:5" x14ac:dyDescent="0.2">
      <c r="A143" s="68"/>
      <c r="B143" s="68"/>
      <c r="C143" s="69"/>
      <c r="D143" s="68"/>
      <c r="E143" s="68"/>
    </row>
    <row r="144" spans="1:5" x14ac:dyDescent="0.2">
      <c r="A144" s="49" t="s">
        <v>514</v>
      </c>
      <c r="B144" s="50" t="s">
        <v>73</v>
      </c>
      <c r="C144" s="242" t="s">
        <v>515</v>
      </c>
      <c r="D144" s="242"/>
      <c r="E144" s="243"/>
    </row>
    <row r="145" spans="1:5" x14ac:dyDescent="0.2">
      <c r="A145" s="51"/>
      <c r="B145" s="52"/>
      <c r="C145" s="53" t="s">
        <v>401</v>
      </c>
      <c r="D145" s="53" t="s">
        <v>596</v>
      </c>
      <c r="E145" s="54" t="s">
        <v>539</v>
      </c>
    </row>
    <row r="146" spans="1:5" x14ac:dyDescent="0.2">
      <c r="A146" s="51" t="s">
        <v>403</v>
      </c>
      <c r="B146" s="52" t="s">
        <v>516</v>
      </c>
      <c r="C146" s="56">
        <v>0</v>
      </c>
      <c r="D146" s="56">
        <v>0</v>
      </c>
      <c r="E146" s="57">
        <v>500000</v>
      </c>
    </row>
    <row r="147" spans="1:5" x14ac:dyDescent="0.2">
      <c r="A147" s="51" t="s">
        <v>407</v>
      </c>
      <c r="B147" s="52" t="s">
        <v>426</v>
      </c>
      <c r="C147" s="55">
        <v>0</v>
      </c>
      <c r="D147" s="56">
        <v>129400</v>
      </c>
      <c r="E147" s="57">
        <v>0</v>
      </c>
    </row>
    <row r="148" spans="1:5" x14ac:dyDescent="0.2">
      <c r="A148" s="51" t="s">
        <v>617</v>
      </c>
      <c r="B148" s="52" t="s">
        <v>626</v>
      </c>
      <c r="C148" s="55">
        <v>0</v>
      </c>
      <c r="D148" s="56"/>
      <c r="E148" s="57">
        <v>85000</v>
      </c>
    </row>
    <row r="149" spans="1:5" x14ac:dyDescent="0.2">
      <c r="A149" s="51" t="s">
        <v>408</v>
      </c>
      <c r="B149" s="52" t="s">
        <v>518</v>
      </c>
      <c r="C149" s="55">
        <v>40000</v>
      </c>
      <c r="D149" s="55">
        <v>0</v>
      </c>
      <c r="E149" s="57">
        <v>0</v>
      </c>
    </row>
    <row r="150" spans="1:5" x14ac:dyDescent="0.2">
      <c r="A150" s="51" t="s">
        <v>408</v>
      </c>
      <c r="B150" s="52" t="s">
        <v>519</v>
      </c>
      <c r="C150" s="55">
        <v>40000</v>
      </c>
      <c r="D150" s="55">
        <v>0</v>
      </c>
      <c r="E150" s="57">
        <v>0</v>
      </c>
    </row>
    <row r="151" spans="1:5" x14ac:dyDescent="0.2">
      <c r="A151" s="58" t="s">
        <v>429</v>
      </c>
      <c r="B151" s="59" t="s">
        <v>516</v>
      </c>
      <c r="C151" s="61">
        <v>0</v>
      </c>
      <c r="D151" s="61">
        <v>0</v>
      </c>
      <c r="E151" s="62">
        <v>35000</v>
      </c>
    </row>
    <row r="152" spans="1:5" ht="16" thickBot="1" x14ac:dyDescent="0.25">
      <c r="A152" s="52"/>
      <c r="B152" s="52"/>
      <c r="C152" s="63"/>
      <c r="D152" s="52"/>
      <c r="E152" s="52"/>
    </row>
    <row r="153" spans="1:5" ht="21" thickTop="1" thickBot="1" x14ac:dyDescent="0.3">
      <c r="A153" s="240" t="s">
        <v>520</v>
      </c>
      <c r="B153" s="240"/>
      <c r="C153" s="240"/>
      <c r="D153" s="240"/>
      <c r="E153" s="240"/>
    </row>
    <row r="154" spans="1:5" ht="16" thickTop="1" x14ac:dyDescent="0.2">
      <c r="A154" s="52"/>
      <c r="B154" s="52"/>
      <c r="C154" s="63"/>
      <c r="D154" s="52"/>
      <c r="E154" s="52"/>
    </row>
    <row r="155" spans="1:5" x14ac:dyDescent="0.2">
      <c r="A155" s="241" t="s">
        <v>522</v>
      </c>
      <c r="B155" s="242"/>
      <c r="C155" s="242"/>
      <c r="D155" s="242"/>
      <c r="E155" s="243"/>
    </row>
    <row r="156" spans="1:5" x14ac:dyDescent="0.2">
      <c r="A156" s="51"/>
      <c r="B156" s="52"/>
      <c r="C156" s="53" t="s">
        <v>401</v>
      </c>
      <c r="D156" s="53" t="s">
        <v>596</v>
      </c>
      <c r="E156" s="54" t="s">
        <v>539</v>
      </c>
    </row>
    <row r="157" spans="1:5" x14ac:dyDescent="0.2">
      <c r="A157" s="51"/>
      <c r="B157" s="52" t="s">
        <v>584</v>
      </c>
      <c r="C157" s="55">
        <v>0</v>
      </c>
      <c r="D157" s="56">
        <v>180000</v>
      </c>
      <c r="E157" s="57">
        <v>100000</v>
      </c>
    </row>
    <row r="158" spans="1:5" x14ac:dyDescent="0.2">
      <c r="A158" s="51"/>
      <c r="B158" s="52" t="s">
        <v>627</v>
      </c>
      <c r="C158" s="55">
        <v>0</v>
      </c>
      <c r="D158" s="56">
        <v>470000</v>
      </c>
      <c r="E158" s="57">
        <v>0</v>
      </c>
    </row>
    <row r="159" spans="1:5" x14ac:dyDescent="0.2">
      <c r="A159" s="51"/>
      <c r="B159" s="52" t="s">
        <v>628</v>
      </c>
      <c r="C159" s="55">
        <v>0</v>
      </c>
      <c r="D159" s="56">
        <v>605000</v>
      </c>
      <c r="E159" s="57">
        <v>0</v>
      </c>
    </row>
    <row r="160" spans="1:5" x14ac:dyDescent="0.2">
      <c r="A160" s="51"/>
      <c r="B160" s="52" t="s">
        <v>525</v>
      </c>
      <c r="C160" s="55">
        <v>0</v>
      </c>
      <c r="D160" s="56">
        <v>136000</v>
      </c>
      <c r="E160" s="57">
        <v>0</v>
      </c>
    </row>
    <row r="161" spans="1:5" x14ac:dyDescent="0.2">
      <c r="A161" s="51"/>
      <c r="B161" s="52" t="s">
        <v>587</v>
      </c>
      <c r="C161" s="55">
        <v>0</v>
      </c>
      <c r="D161" s="56">
        <v>525000</v>
      </c>
      <c r="E161" s="57">
        <v>0</v>
      </c>
    </row>
    <row r="162" spans="1:5" x14ac:dyDescent="0.2">
      <c r="A162" s="51"/>
      <c r="B162" s="52" t="s">
        <v>527</v>
      </c>
      <c r="C162" s="55">
        <v>0</v>
      </c>
      <c r="D162" s="56">
        <v>600000</v>
      </c>
      <c r="E162" s="57">
        <v>0</v>
      </c>
    </row>
    <row r="163" spans="1:5" x14ac:dyDescent="0.2">
      <c r="A163" s="51"/>
      <c r="B163" s="52" t="s">
        <v>528</v>
      </c>
      <c r="C163" s="55">
        <v>0</v>
      </c>
      <c r="D163" s="56">
        <v>300000</v>
      </c>
      <c r="E163" s="57">
        <v>70000</v>
      </c>
    </row>
    <row r="164" spans="1:5" x14ac:dyDescent="0.2">
      <c r="A164" s="51"/>
      <c r="B164" s="52" t="s">
        <v>529</v>
      </c>
      <c r="C164" s="55">
        <v>0</v>
      </c>
      <c r="D164" s="56">
        <v>225000</v>
      </c>
      <c r="E164" s="57">
        <v>0</v>
      </c>
    </row>
    <row r="165" spans="1:5" x14ac:dyDescent="0.2">
      <c r="A165" s="51"/>
      <c r="B165" s="52" t="s">
        <v>589</v>
      </c>
      <c r="C165" s="55">
        <v>0</v>
      </c>
      <c r="D165" s="56">
        <v>320000</v>
      </c>
      <c r="E165" s="57">
        <v>0</v>
      </c>
    </row>
    <row r="166" spans="1:5" x14ac:dyDescent="0.2">
      <c r="A166" s="51"/>
      <c r="B166" s="52" t="s">
        <v>629</v>
      </c>
      <c r="C166" s="55">
        <v>2200</v>
      </c>
      <c r="D166" s="56">
        <v>122600</v>
      </c>
      <c r="E166" s="57">
        <v>100000</v>
      </c>
    </row>
    <row r="167" spans="1:5" x14ac:dyDescent="0.2">
      <c r="A167" s="51"/>
      <c r="B167" s="52" t="s">
        <v>591</v>
      </c>
      <c r="C167" s="55">
        <v>250000</v>
      </c>
      <c r="D167" s="56">
        <v>0</v>
      </c>
      <c r="E167" s="57">
        <v>0</v>
      </c>
    </row>
    <row r="168" spans="1:5" x14ac:dyDescent="0.2">
      <c r="A168" s="51"/>
      <c r="B168" s="52" t="s">
        <v>592</v>
      </c>
      <c r="C168" s="55">
        <v>200000</v>
      </c>
      <c r="D168" s="56">
        <v>0</v>
      </c>
      <c r="E168" s="57">
        <v>0</v>
      </c>
    </row>
    <row r="169" spans="1:5" x14ac:dyDescent="0.2">
      <c r="A169" s="51"/>
      <c r="B169" s="52" t="s">
        <v>630</v>
      </c>
      <c r="C169" s="55">
        <v>145000</v>
      </c>
      <c r="D169" s="56">
        <v>0</v>
      </c>
      <c r="E169" s="57">
        <v>0</v>
      </c>
    </row>
    <row r="170" spans="1:5" x14ac:dyDescent="0.2">
      <c r="A170" s="51"/>
      <c r="B170" s="52" t="s">
        <v>593</v>
      </c>
      <c r="C170" s="55">
        <v>10000</v>
      </c>
      <c r="D170" s="56">
        <v>0</v>
      </c>
      <c r="E170" s="57">
        <v>0</v>
      </c>
    </row>
    <row r="171" spans="1:5" x14ac:dyDescent="0.2">
      <c r="A171" s="51"/>
      <c r="B171" s="52" t="s">
        <v>594</v>
      </c>
      <c r="C171" s="55">
        <v>10000</v>
      </c>
      <c r="D171" s="56">
        <v>0</v>
      </c>
      <c r="E171" s="57">
        <v>0</v>
      </c>
    </row>
    <row r="172" spans="1:5" x14ac:dyDescent="0.2">
      <c r="A172" s="51"/>
      <c r="B172" s="52" t="s">
        <v>595</v>
      </c>
      <c r="C172" s="55">
        <v>30000</v>
      </c>
      <c r="D172" s="56">
        <v>0</v>
      </c>
      <c r="E172" s="57">
        <v>0</v>
      </c>
    </row>
    <row r="173" spans="1:5" x14ac:dyDescent="0.2">
      <c r="A173" s="58"/>
      <c r="B173" s="59" t="s">
        <v>533</v>
      </c>
      <c r="C173" s="60">
        <v>1175000</v>
      </c>
      <c r="D173" s="61">
        <v>0</v>
      </c>
      <c r="E173" s="62">
        <v>0</v>
      </c>
    </row>
    <row r="174" spans="1:5" x14ac:dyDescent="0.2">
      <c r="A174" s="52"/>
      <c r="B174" s="52"/>
      <c r="C174" s="70"/>
      <c r="D174" s="71"/>
      <c r="E174" s="71"/>
    </row>
    <row r="175" spans="1:5" x14ac:dyDescent="0.2">
      <c r="A175" s="72"/>
      <c r="B175" s="73"/>
      <c r="C175" s="74" t="s">
        <v>401</v>
      </c>
      <c r="D175" s="74" t="s">
        <v>596</v>
      </c>
      <c r="E175" s="75" t="s">
        <v>539</v>
      </c>
    </row>
    <row r="176" spans="1:5" x14ac:dyDescent="0.2">
      <c r="A176" s="51"/>
      <c r="B176" s="76" t="s">
        <v>536</v>
      </c>
      <c r="C176" s="77">
        <f>SUM(C157:C173,C146:C151,C136:C142,C128:C132,C120:C124,C111:C116,C103:C107,C94:C99,C85:C90,C77:C81,C68:C73,C60:C64,C51:C56,C43:C47,C35:C39,C27:C31,C19:C23,C11:C15,C3:C7)</f>
        <v>6700000</v>
      </c>
      <c r="D176" s="77">
        <f>SUM(D157:D173,D146:D151,D136:D142,D128:D132,D120:D124,D111:D116,D103:D107,D94:D99,D85:D90,D77:D81,D68:D73,D60:D64,D51:D56,D43:D47,D35:D39,D27:D31,D19:D23,D11:D15,D3:D7)</f>
        <v>6000000</v>
      </c>
      <c r="E176" s="231">
        <f>SUM(E157:E173,E146:E151,E136:E142,E128:E132,E120:E124,E111:E116,E103:E107,E94:E99,E85:E90,E77:E81,E68:E73,E60:E64,E51:E56,E43:E47,E35:E39,E27:E31,E19:E23,E11:E15,E3:E7)</f>
        <v>2385000</v>
      </c>
    </row>
    <row r="177" spans="1:5" x14ac:dyDescent="0.2">
      <c r="A177" s="58"/>
      <c r="B177" s="78" t="s">
        <v>537</v>
      </c>
      <c r="C177" s="244">
        <f>SUM(C176:E176)</f>
        <v>15085000</v>
      </c>
      <c r="D177" s="244"/>
      <c r="E177" s="245"/>
    </row>
    <row r="178" spans="1:5" ht="112" x14ac:dyDescent="0.2">
      <c r="A178" s="52"/>
      <c r="B178" s="52"/>
      <c r="C178" s="63"/>
      <c r="D178" s="52"/>
      <c r="E178" s="229" t="s">
        <v>1449</v>
      </c>
    </row>
    <row r="179" spans="1:5" x14ac:dyDescent="0.2">
      <c r="A179" s="52" t="s">
        <v>631</v>
      </c>
      <c r="B179" s="79"/>
      <c r="C179" s="63"/>
      <c r="D179" s="52"/>
      <c r="E179" s="52"/>
    </row>
    <row r="180" spans="1:5" x14ac:dyDescent="0.2">
      <c r="A180" s="52"/>
      <c r="B180" s="52"/>
      <c r="C180" s="80"/>
      <c r="D180" s="52"/>
      <c r="E180" s="52"/>
    </row>
  </sheetData>
  <mergeCells count="21">
    <mergeCell ref="C92:E92"/>
    <mergeCell ref="C1:E1"/>
    <mergeCell ref="C9:E9"/>
    <mergeCell ref="C17:E17"/>
    <mergeCell ref="C25:E25"/>
    <mergeCell ref="C33:E33"/>
    <mergeCell ref="C41:E41"/>
    <mergeCell ref="C49:E49"/>
    <mergeCell ref="C58:E58"/>
    <mergeCell ref="C66:E66"/>
    <mergeCell ref="C75:E75"/>
    <mergeCell ref="C83:E83"/>
    <mergeCell ref="A153:E153"/>
    <mergeCell ref="A155:E155"/>
    <mergeCell ref="C177:E177"/>
    <mergeCell ref="C101:E101"/>
    <mergeCell ref="C109:E109"/>
    <mergeCell ref="C118:E118"/>
    <mergeCell ref="C126:E126"/>
    <mergeCell ref="C134:E134"/>
    <mergeCell ref="C144:E1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99"/>
  <sheetViews>
    <sheetView topLeftCell="A188" workbookViewId="0">
      <selection activeCell="I23" sqref="I23"/>
    </sheetView>
  </sheetViews>
  <sheetFormatPr baseColWidth="10" defaultColWidth="8.83203125" defaultRowHeight="15" x14ac:dyDescent="0.2"/>
  <cols>
    <col min="1" max="1" width="24.1640625" bestFit="1" customWidth="1"/>
    <col min="2" max="2" width="56" bestFit="1" customWidth="1"/>
    <col min="3" max="3" width="12.5" bestFit="1" customWidth="1"/>
    <col min="4" max="4" width="12.83203125" bestFit="1" customWidth="1"/>
    <col min="5" max="5" width="11.5" bestFit="1" customWidth="1"/>
    <col min="6" max="6" width="8.6640625" bestFit="1" customWidth="1"/>
    <col min="7" max="7" width="2.33203125" customWidth="1"/>
  </cols>
  <sheetData>
    <row r="1" spans="1:6" ht="19" x14ac:dyDescent="0.25">
      <c r="A1" s="252" t="s">
        <v>538</v>
      </c>
      <c r="B1" s="252"/>
      <c r="C1" s="252"/>
      <c r="D1" s="252"/>
      <c r="E1" s="252"/>
      <c r="F1" s="252"/>
    </row>
    <row r="2" spans="1:6" x14ac:dyDescent="0.2">
      <c r="C2" s="13"/>
    </row>
    <row r="3" spans="1:6" x14ac:dyDescent="0.2">
      <c r="A3" s="14" t="s">
        <v>398</v>
      </c>
      <c r="B3" s="15" t="s">
        <v>399</v>
      </c>
      <c r="C3" s="246" t="s">
        <v>400</v>
      </c>
      <c r="D3" s="246"/>
      <c r="E3" s="246"/>
      <c r="F3" s="247"/>
    </row>
    <row r="4" spans="1:6" x14ac:dyDescent="0.2">
      <c r="A4" s="16"/>
      <c r="C4" s="17" t="s">
        <v>401</v>
      </c>
      <c r="D4" s="17" t="s">
        <v>402</v>
      </c>
      <c r="E4" s="17" t="s">
        <v>539</v>
      </c>
      <c r="F4" s="18" t="s">
        <v>540</v>
      </c>
    </row>
    <row r="5" spans="1:6" x14ac:dyDescent="0.2">
      <c r="A5" s="16" t="s">
        <v>403</v>
      </c>
      <c r="B5" t="s">
        <v>404</v>
      </c>
      <c r="C5" s="19">
        <v>250000</v>
      </c>
      <c r="D5" s="25">
        <v>0</v>
      </c>
      <c r="E5" s="25">
        <v>0</v>
      </c>
      <c r="F5" s="20">
        <v>0</v>
      </c>
    </row>
    <row r="6" spans="1:6" x14ac:dyDescent="0.2">
      <c r="A6" s="16" t="s">
        <v>407</v>
      </c>
      <c r="B6" t="s">
        <v>406</v>
      </c>
      <c r="C6" s="19">
        <v>129400</v>
      </c>
      <c r="D6" s="25">
        <v>0</v>
      </c>
      <c r="E6" s="25">
        <v>0</v>
      </c>
      <c r="F6" s="20">
        <v>0</v>
      </c>
    </row>
    <row r="7" spans="1:6" x14ac:dyDescent="0.2">
      <c r="A7" s="16" t="s">
        <v>408</v>
      </c>
      <c r="B7" t="s">
        <v>541</v>
      </c>
      <c r="C7" s="19">
        <v>40000</v>
      </c>
      <c r="D7" s="25">
        <v>0</v>
      </c>
      <c r="E7" s="25">
        <v>0</v>
      </c>
      <c r="F7" s="20">
        <v>0</v>
      </c>
    </row>
    <row r="8" spans="1:6" x14ac:dyDescent="0.2">
      <c r="A8" s="16" t="s">
        <v>408</v>
      </c>
      <c r="B8" t="s">
        <v>542</v>
      </c>
      <c r="C8" s="19">
        <v>40000</v>
      </c>
      <c r="D8" s="25">
        <v>0</v>
      </c>
      <c r="E8" s="25">
        <v>0</v>
      </c>
      <c r="F8" s="20">
        <v>0</v>
      </c>
    </row>
    <row r="9" spans="1:6" x14ac:dyDescent="0.2">
      <c r="A9" s="16" t="s">
        <v>543</v>
      </c>
      <c r="B9" t="s">
        <v>544</v>
      </c>
      <c r="C9" s="19">
        <v>18000</v>
      </c>
      <c r="D9" s="25"/>
      <c r="E9" s="25"/>
      <c r="F9" s="20"/>
    </row>
    <row r="10" spans="1:6" x14ac:dyDescent="0.2">
      <c r="A10" s="16" t="s">
        <v>543</v>
      </c>
      <c r="B10" t="s">
        <v>545</v>
      </c>
      <c r="C10" s="19">
        <v>18000</v>
      </c>
      <c r="D10" s="25"/>
      <c r="E10" s="25"/>
      <c r="F10" s="20"/>
    </row>
    <row r="11" spans="1:6" x14ac:dyDescent="0.2">
      <c r="A11" s="21" t="s">
        <v>411</v>
      </c>
      <c r="B11" s="22" t="s">
        <v>412</v>
      </c>
      <c r="C11" s="23">
        <v>35000</v>
      </c>
      <c r="D11" s="33">
        <v>0</v>
      </c>
      <c r="E11" s="33">
        <v>0</v>
      </c>
      <c r="F11" s="24">
        <v>0</v>
      </c>
    </row>
    <row r="12" spans="1:6" x14ac:dyDescent="0.2">
      <c r="A12" s="16"/>
      <c r="C12" s="19"/>
      <c r="D12" s="25"/>
      <c r="E12" s="25"/>
      <c r="F12" s="25"/>
    </row>
    <row r="13" spans="1:6" x14ac:dyDescent="0.2">
      <c r="A13" s="14" t="s">
        <v>413</v>
      </c>
      <c r="B13" s="15" t="s">
        <v>114</v>
      </c>
      <c r="C13" s="246" t="s">
        <v>414</v>
      </c>
      <c r="D13" s="246"/>
      <c r="E13" s="246"/>
      <c r="F13" s="247"/>
    </row>
    <row r="14" spans="1:6" x14ac:dyDescent="0.2">
      <c r="A14" s="16"/>
      <c r="C14" s="17" t="s">
        <v>401</v>
      </c>
      <c r="D14" s="17" t="s">
        <v>402</v>
      </c>
      <c r="E14" s="17" t="s">
        <v>539</v>
      </c>
      <c r="F14" s="18" t="s">
        <v>540</v>
      </c>
    </row>
    <row r="15" spans="1:6" x14ac:dyDescent="0.2">
      <c r="A15" s="16" t="s">
        <v>415</v>
      </c>
      <c r="B15" t="s">
        <v>416</v>
      </c>
      <c r="C15" s="25">
        <v>0</v>
      </c>
      <c r="D15" s="25">
        <v>250000</v>
      </c>
      <c r="E15" s="25">
        <v>0</v>
      </c>
      <c r="F15" s="20">
        <v>0</v>
      </c>
    </row>
    <row r="16" spans="1:6" x14ac:dyDescent="0.2">
      <c r="A16" s="16" t="s">
        <v>407</v>
      </c>
      <c r="B16" t="s">
        <v>420</v>
      </c>
      <c r="C16" s="19">
        <v>0</v>
      </c>
      <c r="D16" s="19">
        <v>129400</v>
      </c>
      <c r="E16" s="25">
        <v>0</v>
      </c>
      <c r="F16" s="20">
        <v>0</v>
      </c>
    </row>
    <row r="17" spans="1:6" x14ac:dyDescent="0.2">
      <c r="A17" s="16" t="s">
        <v>408</v>
      </c>
      <c r="B17" t="s">
        <v>546</v>
      </c>
      <c r="C17" s="19">
        <v>40000</v>
      </c>
      <c r="D17" s="25">
        <v>0</v>
      </c>
      <c r="E17" s="25">
        <v>0</v>
      </c>
      <c r="F17" s="20">
        <v>0</v>
      </c>
    </row>
    <row r="18" spans="1:6" x14ac:dyDescent="0.2">
      <c r="A18" s="16" t="s">
        <v>408</v>
      </c>
      <c r="B18" t="s">
        <v>422</v>
      </c>
      <c r="C18" s="19">
        <v>40000</v>
      </c>
      <c r="D18" s="25">
        <v>0</v>
      </c>
      <c r="E18" s="25">
        <v>0</v>
      </c>
      <c r="F18" s="20">
        <v>0</v>
      </c>
    </row>
    <row r="19" spans="1:6" x14ac:dyDescent="0.2">
      <c r="A19" s="16" t="s">
        <v>547</v>
      </c>
      <c r="B19" t="s">
        <v>548</v>
      </c>
      <c r="C19" s="19">
        <v>36000</v>
      </c>
      <c r="D19" s="25">
        <v>0</v>
      </c>
      <c r="E19" s="25">
        <v>0</v>
      </c>
      <c r="F19" s="20">
        <v>0</v>
      </c>
    </row>
    <row r="20" spans="1:6" x14ac:dyDescent="0.2">
      <c r="A20" s="21" t="s">
        <v>411</v>
      </c>
      <c r="B20" s="22" t="s">
        <v>423</v>
      </c>
      <c r="C20" s="23">
        <v>65000</v>
      </c>
      <c r="D20" s="33">
        <v>0</v>
      </c>
      <c r="E20" s="33">
        <v>50000</v>
      </c>
      <c r="F20" s="24">
        <v>0</v>
      </c>
    </row>
    <row r="21" spans="1:6" x14ac:dyDescent="0.2">
      <c r="A21" s="16"/>
      <c r="C21" s="19"/>
      <c r="D21" s="25"/>
      <c r="E21" s="25"/>
      <c r="F21" s="25"/>
    </row>
    <row r="22" spans="1:6" x14ac:dyDescent="0.2">
      <c r="A22" s="14" t="s">
        <v>424</v>
      </c>
      <c r="B22" s="15" t="s">
        <v>425</v>
      </c>
      <c r="C22" s="246" t="s">
        <v>400</v>
      </c>
      <c r="D22" s="246"/>
      <c r="E22" s="246"/>
      <c r="F22" s="247"/>
    </row>
    <row r="23" spans="1:6" x14ac:dyDescent="0.2">
      <c r="A23" s="16"/>
      <c r="C23" s="17" t="s">
        <v>401</v>
      </c>
      <c r="D23" s="17" t="s">
        <v>402</v>
      </c>
      <c r="E23" s="17" t="s">
        <v>539</v>
      </c>
      <c r="F23" s="18" t="s">
        <v>540</v>
      </c>
    </row>
    <row r="24" spans="1:6" x14ac:dyDescent="0.2">
      <c r="A24" s="16" t="s">
        <v>403</v>
      </c>
      <c r="B24" t="s">
        <v>426</v>
      </c>
      <c r="C24" s="19">
        <v>0</v>
      </c>
      <c r="D24" s="25">
        <v>0</v>
      </c>
      <c r="E24" s="25">
        <v>500000</v>
      </c>
      <c r="F24" s="20">
        <v>0</v>
      </c>
    </row>
    <row r="25" spans="1:6" x14ac:dyDescent="0.2">
      <c r="A25" s="16" t="s">
        <v>407</v>
      </c>
      <c r="B25" t="s">
        <v>426</v>
      </c>
      <c r="C25" s="19">
        <v>129400</v>
      </c>
      <c r="D25" s="25">
        <v>0</v>
      </c>
      <c r="E25" s="25">
        <v>0</v>
      </c>
      <c r="F25" s="20">
        <v>0</v>
      </c>
    </row>
    <row r="26" spans="1:6" x14ac:dyDescent="0.2">
      <c r="A26" s="16" t="s">
        <v>408</v>
      </c>
      <c r="B26" t="s">
        <v>427</v>
      </c>
      <c r="C26" s="19">
        <v>40000</v>
      </c>
      <c r="D26" s="25">
        <v>0</v>
      </c>
      <c r="E26" s="25">
        <v>0</v>
      </c>
      <c r="F26" s="20">
        <v>0</v>
      </c>
    </row>
    <row r="27" spans="1:6" x14ac:dyDescent="0.2">
      <c r="A27" s="16" t="s">
        <v>408</v>
      </c>
      <c r="B27" t="s">
        <v>428</v>
      </c>
      <c r="C27" s="19">
        <v>40000</v>
      </c>
      <c r="D27" s="25">
        <v>0</v>
      </c>
      <c r="E27" s="25">
        <v>0</v>
      </c>
      <c r="F27" s="20">
        <v>0</v>
      </c>
    </row>
    <row r="28" spans="1:6" x14ac:dyDescent="0.2">
      <c r="A28" s="16" t="s">
        <v>543</v>
      </c>
      <c r="B28" t="s">
        <v>549</v>
      </c>
      <c r="C28" s="19">
        <v>18000</v>
      </c>
      <c r="D28" s="25"/>
      <c r="E28" s="25"/>
      <c r="F28" s="20"/>
    </row>
    <row r="29" spans="1:6" x14ac:dyDescent="0.2">
      <c r="A29" s="16" t="s">
        <v>543</v>
      </c>
      <c r="B29" t="s">
        <v>550</v>
      </c>
      <c r="C29" s="19">
        <v>18000</v>
      </c>
      <c r="D29" s="25"/>
      <c r="E29" s="25"/>
      <c r="F29" s="20"/>
    </row>
    <row r="30" spans="1:6" x14ac:dyDescent="0.2">
      <c r="A30" s="21" t="s">
        <v>429</v>
      </c>
      <c r="B30" s="22" t="s">
        <v>426</v>
      </c>
      <c r="C30" s="23">
        <v>0</v>
      </c>
      <c r="D30" s="33">
        <v>0</v>
      </c>
      <c r="E30" s="33">
        <v>35000</v>
      </c>
      <c r="F30" s="24">
        <v>0</v>
      </c>
    </row>
    <row r="31" spans="1:6" x14ac:dyDescent="0.2">
      <c r="C31" s="13"/>
    </row>
    <row r="32" spans="1:6" x14ac:dyDescent="0.2">
      <c r="A32" s="14" t="s">
        <v>430</v>
      </c>
      <c r="B32" s="15" t="s">
        <v>160</v>
      </c>
      <c r="C32" s="246" t="s">
        <v>431</v>
      </c>
      <c r="D32" s="246"/>
      <c r="E32" s="246"/>
      <c r="F32" s="247"/>
    </row>
    <row r="33" spans="1:6" x14ac:dyDescent="0.2">
      <c r="A33" s="16"/>
      <c r="C33" s="17" t="s">
        <v>401</v>
      </c>
      <c r="D33" s="17" t="s">
        <v>402</v>
      </c>
      <c r="E33" s="17" t="s">
        <v>539</v>
      </c>
      <c r="F33" s="18" t="s">
        <v>540</v>
      </c>
    </row>
    <row r="34" spans="1:6" x14ac:dyDescent="0.2">
      <c r="A34" s="16" t="s">
        <v>403</v>
      </c>
      <c r="B34" t="s">
        <v>551</v>
      </c>
      <c r="C34" s="19">
        <v>0</v>
      </c>
      <c r="D34" s="25">
        <v>0</v>
      </c>
      <c r="E34" s="25">
        <v>0</v>
      </c>
      <c r="F34" s="20" t="s">
        <v>552</v>
      </c>
    </row>
    <row r="35" spans="1:6" x14ac:dyDescent="0.2">
      <c r="A35" s="16" t="s">
        <v>407</v>
      </c>
      <c r="B35" t="s">
        <v>433</v>
      </c>
      <c r="C35" s="19">
        <v>0</v>
      </c>
      <c r="D35" s="25">
        <v>129400</v>
      </c>
      <c r="E35" s="25">
        <v>0</v>
      </c>
      <c r="F35" s="20">
        <v>0</v>
      </c>
    </row>
    <row r="36" spans="1:6" x14ac:dyDescent="0.2">
      <c r="A36" s="16" t="s">
        <v>408</v>
      </c>
      <c r="B36" t="s">
        <v>553</v>
      </c>
      <c r="C36" s="19">
        <v>40000</v>
      </c>
      <c r="D36" s="25">
        <v>0</v>
      </c>
      <c r="E36" s="25">
        <v>0</v>
      </c>
      <c r="F36" s="20">
        <v>0</v>
      </c>
    </row>
    <row r="37" spans="1:6" x14ac:dyDescent="0.2">
      <c r="A37" s="16" t="s">
        <v>408</v>
      </c>
      <c r="B37" t="s">
        <v>554</v>
      </c>
      <c r="C37" s="19">
        <v>40000</v>
      </c>
      <c r="D37" s="25">
        <v>0</v>
      </c>
      <c r="E37" s="25">
        <v>0</v>
      </c>
      <c r="F37" s="20">
        <v>0</v>
      </c>
    </row>
    <row r="38" spans="1:6" x14ac:dyDescent="0.2">
      <c r="A38" s="16" t="s">
        <v>547</v>
      </c>
      <c r="B38" t="s">
        <v>555</v>
      </c>
      <c r="C38" s="19">
        <v>36000</v>
      </c>
      <c r="D38" s="25">
        <v>0</v>
      </c>
      <c r="E38" s="25">
        <v>0</v>
      </c>
      <c r="F38" s="20">
        <v>0</v>
      </c>
    </row>
    <row r="39" spans="1:6" x14ac:dyDescent="0.2">
      <c r="A39" s="21" t="s">
        <v>411</v>
      </c>
      <c r="B39" s="22" t="s">
        <v>436</v>
      </c>
      <c r="C39" s="23">
        <v>35000</v>
      </c>
      <c r="D39" s="33">
        <v>0</v>
      </c>
      <c r="E39" s="33">
        <v>0</v>
      </c>
      <c r="F39" s="24">
        <v>0</v>
      </c>
    </row>
    <row r="40" spans="1:6" x14ac:dyDescent="0.2">
      <c r="C40" s="13"/>
    </row>
    <row r="41" spans="1:6" x14ac:dyDescent="0.2">
      <c r="A41" s="14" t="s">
        <v>437</v>
      </c>
      <c r="B41" s="15" t="s">
        <v>438</v>
      </c>
      <c r="C41" s="246" t="s">
        <v>431</v>
      </c>
      <c r="D41" s="246"/>
      <c r="E41" s="246"/>
      <c r="F41" s="247"/>
    </row>
    <row r="42" spans="1:6" x14ac:dyDescent="0.2">
      <c r="A42" s="16"/>
      <c r="C42" s="17" t="s">
        <v>401</v>
      </c>
      <c r="D42" s="17" t="s">
        <v>402</v>
      </c>
      <c r="E42" s="17" t="s">
        <v>539</v>
      </c>
      <c r="F42" s="18" t="s">
        <v>540</v>
      </c>
    </row>
    <row r="43" spans="1:6" x14ac:dyDescent="0.2">
      <c r="A43" s="16" t="s">
        <v>403</v>
      </c>
      <c r="B43" t="s">
        <v>439</v>
      </c>
      <c r="C43" s="19">
        <v>0</v>
      </c>
      <c r="D43" s="19">
        <v>500000</v>
      </c>
      <c r="E43" s="25">
        <v>0</v>
      </c>
      <c r="F43" s="20">
        <v>0</v>
      </c>
    </row>
    <row r="44" spans="1:6" x14ac:dyDescent="0.2">
      <c r="A44" s="16" t="s">
        <v>407</v>
      </c>
      <c r="B44" t="s">
        <v>436</v>
      </c>
      <c r="C44" s="19">
        <v>129400</v>
      </c>
      <c r="D44" s="19">
        <v>0</v>
      </c>
      <c r="E44" s="25">
        <v>0</v>
      </c>
      <c r="F44" s="20">
        <v>0</v>
      </c>
    </row>
    <row r="45" spans="1:6" x14ac:dyDescent="0.2">
      <c r="A45" s="16" t="s">
        <v>408</v>
      </c>
      <c r="B45" t="s">
        <v>440</v>
      </c>
      <c r="C45" s="19">
        <v>40000</v>
      </c>
      <c r="D45" s="19">
        <v>0</v>
      </c>
      <c r="E45" s="25">
        <v>0</v>
      </c>
      <c r="F45" s="20">
        <v>0</v>
      </c>
    </row>
    <row r="46" spans="1:6" x14ac:dyDescent="0.2">
      <c r="A46" s="16" t="s">
        <v>408</v>
      </c>
      <c r="B46" t="s">
        <v>556</v>
      </c>
      <c r="C46" s="19">
        <v>40000</v>
      </c>
      <c r="D46" s="19">
        <v>0</v>
      </c>
      <c r="E46" s="25">
        <v>0</v>
      </c>
      <c r="F46" s="20">
        <v>0</v>
      </c>
    </row>
    <row r="47" spans="1:6" x14ac:dyDescent="0.2">
      <c r="A47" s="16" t="s">
        <v>557</v>
      </c>
      <c r="B47" t="s">
        <v>555</v>
      </c>
      <c r="C47" s="19">
        <v>36000</v>
      </c>
      <c r="D47" s="25">
        <v>0</v>
      </c>
      <c r="E47" s="25">
        <v>0</v>
      </c>
      <c r="F47" s="20">
        <v>0</v>
      </c>
    </row>
    <row r="48" spans="1:6" x14ac:dyDescent="0.2">
      <c r="A48" s="21" t="s">
        <v>411</v>
      </c>
      <c r="B48" s="22" t="s">
        <v>436</v>
      </c>
      <c r="C48" s="23">
        <v>35000</v>
      </c>
      <c r="D48" s="23">
        <v>0</v>
      </c>
      <c r="E48" s="33">
        <v>0</v>
      </c>
      <c r="F48" s="24">
        <v>0</v>
      </c>
    </row>
    <row r="49" spans="1:6" x14ac:dyDescent="0.2">
      <c r="C49" s="13"/>
    </row>
    <row r="50" spans="1:6" x14ac:dyDescent="0.2">
      <c r="A50" s="14" t="s">
        <v>442</v>
      </c>
      <c r="B50" s="15" t="s">
        <v>140</v>
      </c>
      <c r="C50" s="246" t="s">
        <v>443</v>
      </c>
      <c r="D50" s="246"/>
      <c r="E50" s="246"/>
      <c r="F50" s="247"/>
    </row>
    <row r="51" spans="1:6" x14ac:dyDescent="0.2">
      <c r="A51" s="28"/>
      <c r="B51" s="29"/>
      <c r="C51" s="17" t="s">
        <v>401</v>
      </c>
      <c r="D51" s="17" t="s">
        <v>402</v>
      </c>
      <c r="E51" s="17" t="s">
        <v>539</v>
      </c>
      <c r="F51" s="18" t="s">
        <v>540</v>
      </c>
    </row>
    <row r="52" spans="1:6" x14ac:dyDescent="0.2">
      <c r="A52" s="16" t="s">
        <v>403</v>
      </c>
      <c r="B52" t="s">
        <v>123</v>
      </c>
      <c r="C52" s="19">
        <v>0</v>
      </c>
      <c r="D52" s="25">
        <v>500000</v>
      </c>
      <c r="E52" s="25">
        <v>0</v>
      </c>
      <c r="F52" s="20">
        <v>0</v>
      </c>
    </row>
    <row r="53" spans="1:6" x14ac:dyDescent="0.2">
      <c r="A53" s="16" t="s">
        <v>407</v>
      </c>
      <c r="B53" t="s">
        <v>123</v>
      </c>
      <c r="C53" s="19">
        <v>129400</v>
      </c>
      <c r="D53" s="25">
        <v>0</v>
      </c>
      <c r="E53" s="25">
        <v>0</v>
      </c>
      <c r="F53" s="20">
        <v>0</v>
      </c>
    </row>
    <row r="54" spans="1:6" x14ac:dyDescent="0.2">
      <c r="A54" s="16" t="s">
        <v>408</v>
      </c>
      <c r="B54" t="s">
        <v>558</v>
      </c>
      <c r="C54" s="19">
        <v>40000</v>
      </c>
      <c r="D54" s="25">
        <v>0</v>
      </c>
      <c r="E54" s="25">
        <v>0</v>
      </c>
      <c r="F54" s="20">
        <v>0</v>
      </c>
    </row>
    <row r="55" spans="1:6" x14ac:dyDescent="0.2">
      <c r="A55" s="16" t="s">
        <v>408</v>
      </c>
      <c r="B55" t="s">
        <v>445</v>
      </c>
      <c r="C55" s="19">
        <v>40000</v>
      </c>
      <c r="D55" s="25">
        <v>0</v>
      </c>
      <c r="E55" s="25">
        <v>0</v>
      </c>
      <c r="F55" s="20">
        <v>0</v>
      </c>
    </row>
    <row r="56" spans="1:6" x14ac:dyDescent="0.2">
      <c r="A56" s="16" t="s">
        <v>547</v>
      </c>
      <c r="B56" t="s">
        <v>559</v>
      </c>
      <c r="C56" s="19">
        <v>18000</v>
      </c>
      <c r="D56" s="25"/>
      <c r="E56" s="25"/>
      <c r="F56" s="20"/>
    </row>
    <row r="57" spans="1:6" x14ac:dyDescent="0.2">
      <c r="A57" s="16" t="s">
        <v>547</v>
      </c>
      <c r="B57" t="s">
        <v>560</v>
      </c>
      <c r="C57" s="19">
        <v>18000</v>
      </c>
      <c r="D57" s="25"/>
      <c r="E57" s="25"/>
      <c r="F57" s="20"/>
    </row>
    <row r="58" spans="1:6" x14ac:dyDescent="0.2">
      <c r="A58" s="21" t="s">
        <v>411</v>
      </c>
      <c r="B58" s="22" t="s">
        <v>446</v>
      </c>
      <c r="C58" s="23">
        <v>35000</v>
      </c>
      <c r="D58" s="33">
        <v>0</v>
      </c>
      <c r="E58" s="33">
        <v>0</v>
      </c>
      <c r="F58" s="24">
        <v>0</v>
      </c>
    </row>
    <row r="59" spans="1:6" x14ac:dyDescent="0.2">
      <c r="C59" s="13"/>
    </row>
    <row r="60" spans="1:6" x14ac:dyDescent="0.2">
      <c r="A60" s="14" t="s">
        <v>447</v>
      </c>
      <c r="B60" s="15" t="s">
        <v>141</v>
      </c>
      <c r="C60" s="246" t="s">
        <v>448</v>
      </c>
      <c r="D60" s="246"/>
      <c r="E60" s="246"/>
      <c r="F60" s="247"/>
    </row>
    <row r="61" spans="1:6" x14ac:dyDescent="0.2">
      <c r="A61" s="28"/>
      <c r="B61" s="29"/>
      <c r="C61" s="17" t="s">
        <v>401</v>
      </c>
      <c r="D61" s="17" t="s">
        <v>402</v>
      </c>
      <c r="E61" s="17" t="s">
        <v>539</v>
      </c>
      <c r="F61" s="18" t="s">
        <v>540</v>
      </c>
    </row>
    <row r="62" spans="1:6" x14ac:dyDescent="0.2">
      <c r="A62" s="16" t="s">
        <v>403</v>
      </c>
      <c r="B62" t="s">
        <v>123</v>
      </c>
      <c r="C62" s="19">
        <v>250000</v>
      </c>
      <c r="D62" s="25">
        <v>0</v>
      </c>
      <c r="E62" s="25">
        <v>0</v>
      </c>
      <c r="F62" s="20">
        <v>0</v>
      </c>
    </row>
    <row r="63" spans="1:6" x14ac:dyDescent="0.2">
      <c r="A63" s="16" t="s">
        <v>407</v>
      </c>
      <c r="B63" t="s">
        <v>433</v>
      </c>
      <c r="C63" s="19">
        <v>0</v>
      </c>
      <c r="D63" s="25">
        <v>129400</v>
      </c>
      <c r="E63" s="25">
        <v>0</v>
      </c>
      <c r="F63" s="20">
        <v>0</v>
      </c>
    </row>
    <row r="64" spans="1:6" x14ac:dyDescent="0.2">
      <c r="A64" s="16" t="s">
        <v>408</v>
      </c>
      <c r="B64" t="s">
        <v>449</v>
      </c>
      <c r="C64" s="19">
        <v>0</v>
      </c>
      <c r="D64" s="25">
        <v>40000</v>
      </c>
      <c r="E64" s="25">
        <v>0</v>
      </c>
      <c r="F64" s="20">
        <v>0</v>
      </c>
    </row>
    <row r="65" spans="1:6" x14ac:dyDescent="0.2">
      <c r="A65" s="16" t="s">
        <v>408</v>
      </c>
      <c r="B65" t="s">
        <v>561</v>
      </c>
      <c r="C65" s="19">
        <v>0</v>
      </c>
      <c r="D65" s="25">
        <v>40000</v>
      </c>
      <c r="E65" s="25">
        <v>0</v>
      </c>
      <c r="F65" s="20">
        <v>0</v>
      </c>
    </row>
    <row r="66" spans="1:6" x14ac:dyDescent="0.2">
      <c r="A66" s="16" t="s">
        <v>547</v>
      </c>
      <c r="B66" s="46" t="s">
        <v>562</v>
      </c>
      <c r="C66" s="19">
        <v>36000</v>
      </c>
      <c r="D66" s="25">
        <v>0</v>
      </c>
      <c r="E66" s="25">
        <v>0</v>
      </c>
      <c r="F66" s="20">
        <v>0</v>
      </c>
    </row>
    <row r="67" spans="1:6" x14ac:dyDescent="0.2">
      <c r="A67" s="21" t="s">
        <v>411</v>
      </c>
      <c r="B67" s="22" t="s">
        <v>436</v>
      </c>
      <c r="C67" s="23">
        <v>35000</v>
      </c>
      <c r="D67" s="33">
        <v>0</v>
      </c>
      <c r="E67" s="33">
        <v>0</v>
      </c>
      <c r="F67" s="24">
        <v>0</v>
      </c>
    </row>
    <row r="68" spans="1:6" x14ac:dyDescent="0.2">
      <c r="C68" s="13"/>
    </row>
    <row r="69" spans="1:6" x14ac:dyDescent="0.2">
      <c r="A69" s="14" t="s">
        <v>451</v>
      </c>
      <c r="B69" s="15" t="s">
        <v>452</v>
      </c>
      <c r="C69" s="246" t="s">
        <v>453</v>
      </c>
      <c r="D69" s="246"/>
      <c r="E69" s="246"/>
      <c r="F69" s="247"/>
    </row>
    <row r="70" spans="1:6" x14ac:dyDescent="0.2">
      <c r="A70" s="16"/>
      <c r="C70" s="17" t="s">
        <v>401</v>
      </c>
      <c r="D70" s="17" t="s">
        <v>402</v>
      </c>
      <c r="E70" s="17" t="s">
        <v>539</v>
      </c>
      <c r="F70" s="18" t="s">
        <v>540</v>
      </c>
    </row>
    <row r="71" spans="1:6" x14ac:dyDescent="0.2">
      <c r="A71" s="16" t="s">
        <v>403</v>
      </c>
      <c r="B71" t="s">
        <v>454</v>
      </c>
      <c r="C71" s="19">
        <v>250000</v>
      </c>
      <c r="D71" s="25">
        <v>0</v>
      </c>
      <c r="E71" s="25">
        <v>0</v>
      </c>
      <c r="F71" s="20">
        <v>0</v>
      </c>
    </row>
    <row r="72" spans="1:6" x14ac:dyDescent="0.2">
      <c r="A72" s="16" t="s">
        <v>407</v>
      </c>
      <c r="B72" t="s">
        <v>455</v>
      </c>
      <c r="C72" s="19">
        <v>129400</v>
      </c>
      <c r="D72" s="25">
        <v>0</v>
      </c>
      <c r="E72" s="25">
        <v>0</v>
      </c>
      <c r="F72" s="20">
        <v>0</v>
      </c>
    </row>
    <row r="73" spans="1:6" x14ac:dyDescent="0.2">
      <c r="A73" s="16" t="s">
        <v>408</v>
      </c>
      <c r="B73" t="s">
        <v>563</v>
      </c>
      <c r="C73" s="19">
        <v>40000</v>
      </c>
      <c r="D73" s="25">
        <v>0</v>
      </c>
      <c r="E73" s="25">
        <v>0</v>
      </c>
      <c r="F73" s="20">
        <v>0</v>
      </c>
    </row>
    <row r="74" spans="1:6" x14ac:dyDescent="0.2">
      <c r="A74" s="16" t="s">
        <v>408</v>
      </c>
      <c r="B74" t="s">
        <v>564</v>
      </c>
      <c r="C74" s="19">
        <v>40000</v>
      </c>
      <c r="D74" s="25">
        <v>0</v>
      </c>
      <c r="E74" s="25">
        <v>0</v>
      </c>
      <c r="F74" s="20">
        <v>0</v>
      </c>
    </row>
    <row r="75" spans="1:6" x14ac:dyDescent="0.2">
      <c r="A75" s="16" t="s">
        <v>543</v>
      </c>
      <c r="B75" t="s">
        <v>565</v>
      </c>
      <c r="C75" s="19">
        <v>36000</v>
      </c>
      <c r="D75" s="25">
        <v>0</v>
      </c>
      <c r="E75" s="25">
        <v>0</v>
      </c>
      <c r="F75" s="20">
        <v>0</v>
      </c>
    </row>
    <row r="76" spans="1:6" x14ac:dyDescent="0.2">
      <c r="A76" s="21" t="s">
        <v>411</v>
      </c>
      <c r="B76" s="22" t="s">
        <v>566</v>
      </c>
      <c r="C76" s="23">
        <v>65000</v>
      </c>
      <c r="D76" s="33">
        <v>0</v>
      </c>
      <c r="E76" s="33">
        <v>0</v>
      </c>
      <c r="F76" s="24">
        <v>0</v>
      </c>
    </row>
    <row r="77" spans="1:6" x14ac:dyDescent="0.2">
      <c r="C77" s="13"/>
    </row>
    <row r="78" spans="1:6" x14ac:dyDescent="0.2">
      <c r="A78" s="14" t="s">
        <v>12</v>
      </c>
      <c r="B78" s="15" t="s">
        <v>25</v>
      </c>
      <c r="C78" s="246" t="s">
        <v>458</v>
      </c>
      <c r="D78" s="246"/>
      <c r="E78" s="246"/>
      <c r="F78" s="247"/>
    </row>
    <row r="79" spans="1:6" x14ac:dyDescent="0.2">
      <c r="A79" s="28"/>
      <c r="B79" s="29"/>
      <c r="C79" s="17" t="s">
        <v>401</v>
      </c>
      <c r="D79" s="17" t="s">
        <v>402</v>
      </c>
      <c r="E79" s="17" t="s">
        <v>539</v>
      </c>
      <c r="F79" s="18" t="s">
        <v>540</v>
      </c>
    </row>
    <row r="80" spans="1:6" x14ac:dyDescent="0.2">
      <c r="A80" s="16" t="s">
        <v>403</v>
      </c>
      <c r="B80" t="s">
        <v>459</v>
      </c>
      <c r="C80" s="19">
        <v>0</v>
      </c>
      <c r="D80" s="25">
        <v>500000</v>
      </c>
      <c r="E80" s="25">
        <v>0</v>
      </c>
      <c r="F80" s="20">
        <v>0</v>
      </c>
    </row>
    <row r="81" spans="1:6" x14ac:dyDescent="0.2">
      <c r="A81" s="16" t="s">
        <v>407</v>
      </c>
      <c r="B81" t="s">
        <v>460</v>
      </c>
      <c r="C81" s="19">
        <v>129400</v>
      </c>
      <c r="D81" s="25">
        <v>0</v>
      </c>
      <c r="E81" s="25">
        <v>0</v>
      </c>
      <c r="F81" s="20">
        <v>0</v>
      </c>
    </row>
    <row r="82" spans="1:6" x14ac:dyDescent="0.2">
      <c r="A82" s="16" t="s">
        <v>408</v>
      </c>
      <c r="B82" t="s">
        <v>567</v>
      </c>
      <c r="C82" s="19">
        <v>40000</v>
      </c>
      <c r="D82" s="25">
        <v>0</v>
      </c>
      <c r="E82" s="25">
        <v>0</v>
      </c>
      <c r="F82" s="20">
        <v>0</v>
      </c>
    </row>
    <row r="83" spans="1:6" x14ac:dyDescent="0.2">
      <c r="A83" s="16" t="s">
        <v>408</v>
      </c>
      <c r="B83" t="s">
        <v>568</v>
      </c>
      <c r="C83" s="19">
        <v>40000</v>
      </c>
      <c r="D83" s="25">
        <v>0</v>
      </c>
      <c r="E83" s="25">
        <v>0</v>
      </c>
      <c r="F83" s="20">
        <v>0</v>
      </c>
    </row>
    <row r="84" spans="1:6" x14ac:dyDescent="0.2">
      <c r="A84" s="16" t="s">
        <v>547</v>
      </c>
      <c r="B84" t="s">
        <v>569</v>
      </c>
      <c r="C84" s="19">
        <v>36000</v>
      </c>
      <c r="D84" s="25"/>
      <c r="E84" s="25"/>
      <c r="F84" s="20"/>
    </row>
    <row r="85" spans="1:6" x14ac:dyDescent="0.2">
      <c r="A85" s="21" t="s">
        <v>411</v>
      </c>
      <c r="B85" s="22" t="s">
        <v>570</v>
      </c>
      <c r="C85" s="23">
        <v>35000</v>
      </c>
      <c r="D85" s="33">
        <v>0</v>
      </c>
      <c r="E85" s="33">
        <v>0</v>
      </c>
      <c r="F85" s="24">
        <v>0</v>
      </c>
    </row>
    <row r="86" spans="1:6" x14ac:dyDescent="0.2">
      <c r="A86" s="17"/>
      <c r="B86" s="17"/>
      <c r="C86" s="17"/>
      <c r="D86" s="17"/>
      <c r="E86" s="17"/>
      <c r="F86" s="17"/>
    </row>
    <row r="87" spans="1:6" x14ac:dyDescent="0.2">
      <c r="A87" s="14" t="s">
        <v>463</v>
      </c>
      <c r="B87" s="15" t="s">
        <v>464</v>
      </c>
      <c r="C87" s="246" t="s">
        <v>465</v>
      </c>
      <c r="D87" s="246"/>
      <c r="E87" s="246"/>
      <c r="F87" s="247"/>
    </row>
    <row r="88" spans="1:6" x14ac:dyDescent="0.2">
      <c r="A88" s="16"/>
      <c r="C88" s="17" t="s">
        <v>401</v>
      </c>
      <c r="D88" s="17" t="s">
        <v>402</v>
      </c>
      <c r="E88" s="17" t="s">
        <v>539</v>
      </c>
      <c r="F88" s="18" t="s">
        <v>540</v>
      </c>
    </row>
    <row r="89" spans="1:6" x14ac:dyDescent="0.2">
      <c r="A89" s="16" t="s">
        <v>403</v>
      </c>
      <c r="B89" t="s">
        <v>466</v>
      </c>
      <c r="C89" s="19">
        <v>0</v>
      </c>
      <c r="D89" s="25">
        <v>500000</v>
      </c>
      <c r="E89" s="25">
        <v>0</v>
      </c>
      <c r="F89" s="20">
        <v>0</v>
      </c>
    </row>
    <row r="90" spans="1:6" x14ac:dyDescent="0.2">
      <c r="A90" s="16" t="s">
        <v>407</v>
      </c>
      <c r="B90" t="s">
        <v>426</v>
      </c>
      <c r="C90" s="19">
        <v>0</v>
      </c>
      <c r="D90" s="25">
        <v>129400</v>
      </c>
      <c r="E90" s="25">
        <v>0</v>
      </c>
      <c r="F90" s="20">
        <v>0</v>
      </c>
    </row>
    <row r="91" spans="1:6" x14ac:dyDescent="0.2">
      <c r="A91" s="16" t="s">
        <v>408</v>
      </c>
      <c r="B91" t="s">
        <v>467</v>
      </c>
      <c r="C91" s="19">
        <v>40000</v>
      </c>
      <c r="D91" s="25">
        <v>0</v>
      </c>
      <c r="E91" s="25">
        <v>0</v>
      </c>
      <c r="F91" s="20">
        <v>0</v>
      </c>
    </row>
    <row r="92" spans="1:6" x14ac:dyDescent="0.2">
      <c r="A92" s="16" t="s">
        <v>408</v>
      </c>
      <c r="B92" t="s">
        <v>468</v>
      </c>
      <c r="C92" s="19">
        <v>40000</v>
      </c>
      <c r="D92" s="25">
        <v>0</v>
      </c>
      <c r="E92" s="25">
        <v>0</v>
      </c>
      <c r="F92" s="20">
        <v>0</v>
      </c>
    </row>
    <row r="93" spans="1:6" x14ac:dyDescent="0.2">
      <c r="A93" s="16" t="s">
        <v>543</v>
      </c>
      <c r="B93" t="s">
        <v>571</v>
      </c>
      <c r="C93" s="19">
        <v>18000</v>
      </c>
      <c r="D93" s="25"/>
      <c r="E93" s="25"/>
      <c r="F93" s="20"/>
    </row>
    <row r="94" spans="1:6" x14ac:dyDescent="0.2">
      <c r="A94" s="16" t="s">
        <v>543</v>
      </c>
      <c r="B94" t="s">
        <v>572</v>
      </c>
      <c r="C94" s="19">
        <v>18000</v>
      </c>
      <c r="D94" s="25"/>
      <c r="E94" s="25"/>
      <c r="F94" s="20"/>
    </row>
    <row r="95" spans="1:6" x14ac:dyDescent="0.2">
      <c r="A95" s="21" t="s">
        <v>411</v>
      </c>
      <c r="B95" s="22" t="s">
        <v>469</v>
      </c>
      <c r="C95" s="23">
        <v>35000</v>
      </c>
      <c r="D95" s="33">
        <v>0</v>
      </c>
      <c r="E95" s="33">
        <v>0</v>
      </c>
      <c r="F95" s="24">
        <v>0</v>
      </c>
    </row>
    <row r="96" spans="1:6" x14ac:dyDescent="0.2">
      <c r="A96" s="17"/>
      <c r="B96" s="17"/>
      <c r="C96" s="17"/>
      <c r="D96" s="17"/>
      <c r="E96" s="17"/>
      <c r="F96" s="17"/>
    </row>
    <row r="97" spans="1:6" x14ac:dyDescent="0.2">
      <c r="A97" s="14" t="s">
        <v>470</v>
      </c>
      <c r="B97" s="15" t="s">
        <v>471</v>
      </c>
      <c r="C97" s="246" t="s">
        <v>472</v>
      </c>
      <c r="D97" s="246"/>
      <c r="E97" s="246"/>
      <c r="F97" s="247"/>
    </row>
    <row r="98" spans="1:6" x14ac:dyDescent="0.2">
      <c r="A98" s="16"/>
      <c r="C98" s="17" t="s">
        <v>401</v>
      </c>
      <c r="D98" s="17" t="s">
        <v>402</v>
      </c>
      <c r="E98" s="17" t="s">
        <v>539</v>
      </c>
      <c r="F98" s="18" t="s">
        <v>540</v>
      </c>
    </row>
    <row r="99" spans="1:6" x14ac:dyDescent="0.2">
      <c r="A99" s="16" t="s">
        <v>403</v>
      </c>
      <c r="B99" t="s">
        <v>473</v>
      </c>
      <c r="C99" s="19">
        <v>0</v>
      </c>
      <c r="D99" s="19">
        <v>0</v>
      </c>
      <c r="E99" s="19">
        <v>0</v>
      </c>
      <c r="F99" s="20" t="s">
        <v>552</v>
      </c>
    </row>
    <row r="100" spans="1:6" x14ac:dyDescent="0.2">
      <c r="A100" s="16" t="s">
        <v>407</v>
      </c>
      <c r="B100" t="s">
        <v>473</v>
      </c>
      <c r="C100" s="19">
        <v>129400</v>
      </c>
      <c r="D100" s="25">
        <v>0</v>
      </c>
      <c r="E100" s="25">
        <v>0</v>
      </c>
      <c r="F100" s="20">
        <v>0</v>
      </c>
    </row>
    <row r="101" spans="1:6" x14ac:dyDescent="0.2">
      <c r="A101" s="16" t="s">
        <v>408</v>
      </c>
      <c r="B101" t="s">
        <v>474</v>
      </c>
      <c r="C101" s="19">
        <v>40000</v>
      </c>
      <c r="D101" s="25">
        <v>0</v>
      </c>
      <c r="E101" s="25">
        <v>0</v>
      </c>
      <c r="F101" s="20">
        <v>0</v>
      </c>
    </row>
    <row r="102" spans="1:6" x14ac:dyDescent="0.2">
      <c r="A102" s="16" t="s">
        <v>408</v>
      </c>
      <c r="B102" t="s">
        <v>475</v>
      </c>
      <c r="C102" s="19">
        <v>40000</v>
      </c>
      <c r="D102" s="25">
        <v>0</v>
      </c>
      <c r="E102" s="25">
        <v>0</v>
      </c>
      <c r="F102" s="20">
        <v>0</v>
      </c>
    </row>
    <row r="103" spans="1:6" x14ac:dyDescent="0.2">
      <c r="A103" s="16" t="s">
        <v>543</v>
      </c>
      <c r="B103" t="s">
        <v>573</v>
      </c>
      <c r="C103" s="19">
        <v>36000</v>
      </c>
      <c r="D103" s="25"/>
      <c r="E103" s="25"/>
      <c r="F103" s="20"/>
    </row>
    <row r="104" spans="1:6" x14ac:dyDescent="0.2">
      <c r="A104" s="21" t="s">
        <v>429</v>
      </c>
      <c r="B104" s="22" t="s">
        <v>473</v>
      </c>
      <c r="C104" s="23">
        <v>0</v>
      </c>
      <c r="D104" s="23">
        <v>0</v>
      </c>
      <c r="E104" s="23">
        <v>35000</v>
      </c>
      <c r="F104" s="24">
        <v>0</v>
      </c>
    </row>
    <row r="105" spans="1:6" x14ac:dyDescent="0.2">
      <c r="A105" s="17"/>
      <c r="B105" s="17"/>
      <c r="C105" s="17"/>
      <c r="D105" s="17"/>
      <c r="E105" s="17"/>
      <c r="F105" s="17"/>
    </row>
    <row r="106" spans="1:6" x14ac:dyDescent="0.2">
      <c r="A106" s="14" t="s">
        <v>476</v>
      </c>
      <c r="B106" s="15" t="s">
        <v>471</v>
      </c>
      <c r="C106" s="246" t="s">
        <v>477</v>
      </c>
      <c r="D106" s="246"/>
      <c r="E106" s="246"/>
      <c r="F106" s="247"/>
    </row>
    <row r="107" spans="1:6" x14ac:dyDescent="0.2">
      <c r="A107" s="16"/>
      <c r="C107" s="17" t="s">
        <v>401</v>
      </c>
      <c r="D107" s="17" t="s">
        <v>402</v>
      </c>
      <c r="E107" s="17" t="s">
        <v>539</v>
      </c>
      <c r="F107" s="18" t="s">
        <v>540</v>
      </c>
    </row>
    <row r="108" spans="1:6" x14ac:dyDescent="0.2">
      <c r="A108" s="16" t="s">
        <v>403</v>
      </c>
      <c r="B108" t="s">
        <v>473</v>
      </c>
      <c r="C108" s="19">
        <v>0</v>
      </c>
      <c r="D108" s="25">
        <v>500000</v>
      </c>
      <c r="E108" s="25">
        <v>0</v>
      </c>
      <c r="F108" s="20">
        <v>0</v>
      </c>
    </row>
    <row r="109" spans="1:6" x14ac:dyDescent="0.2">
      <c r="A109" s="16" t="s">
        <v>407</v>
      </c>
      <c r="B109" t="s">
        <v>473</v>
      </c>
      <c r="C109" s="19">
        <v>129400</v>
      </c>
      <c r="D109" s="25">
        <v>0</v>
      </c>
      <c r="E109" s="25">
        <v>0</v>
      </c>
      <c r="F109" s="20">
        <v>0</v>
      </c>
    </row>
    <row r="110" spans="1:6" x14ac:dyDescent="0.2">
      <c r="A110" s="16" t="s">
        <v>408</v>
      </c>
      <c r="B110" t="s">
        <v>478</v>
      </c>
      <c r="C110" s="19">
        <v>40000</v>
      </c>
      <c r="D110" s="25">
        <v>0</v>
      </c>
      <c r="E110" s="25">
        <v>0</v>
      </c>
      <c r="F110" s="20">
        <v>0</v>
      </c>
    </row>
    <row r="111" spans="1:6" x14ac:dyDescent="0.2">
      <c r="A111" s="16" t="s">
        <v>408</v>
      </c>
      <c r="B111" t="s">
        <v>479</v>
      </c>
      <c r="C111" s="19">
        <v>40000</v>
      </c>
      <c r="D111" s="25">
        <v>0</v>
      </c>
      <c r="E111" s="25">
        <v>0</v>
      </c>
      <c r="F111" s="20">
        <v>0</v>
      </c>
    </row>
    <row r="112" spans="1:6" x14ac:dyDescent="0.2">
      <c r="A112" s="16" t="s">
        <v>543</v>
      </c>
      <c r="B112" t="s">
        <v>473</v>
      </c>
      <c r="C112" s="19">
        <v>36000</v>
      </c>
      <c r="D112" s="25"/>
      <c r="E112" s="25"/>
      <c r="F112" s="20"/>
    </row>
    <row r="113" spans="1:6" x14ac:dyDescent="0.2">
      <c r="A113" s="21" t="s">
        <v>411</v>
      </c>
      <c r="B113" s="22" t="s">
        <v>210</v>
      </c>
      <c r="C113" s="23">
        <v>35000</v>
      </c>
      <c r="D113" s="33">
        <v>0</v>
      </c>
      <c r="E113" s="33">
        <v>0</v>
      </c>
      <c r="F113" s="24">
        <v>0</v>
      </c>
    </row>
    <row r="114" spans="1:6" x14ac:dyDescent="0.2">
      <c r="C114" s="13"/>
    </row>
    <row r="115" spans="1:6" x14ac:dyDescent="0.2">
      <c r="A115" s="14" t="s">
        <v>480</v>
      </c>
      <c r="B115" s="15" t="s">
        <v>161</v>
      </c>
      <c r="C115" s="246" t="s">
        <v>481</v>
      </c>
      <c r="D115" s="246"/>
      <c r="E115" s="246"/>
      <c r="F115" s="247"/>
    </row>
    <row r="116" spans="1:6" x14ac:dyDescent="0.2">
      <c r="A116" s="16"/>
      <c r="C116" s="17" t="s">
        <v>401</v>
      </c>
      <c r="D116" s="17" t="s">
        <v>402</v>
      </c>
      <c r="E116" s="17" t="s">
        <v>539</v>
      </c>
      <c r="F116" s="18" t="s">
        <v>540</v>
      </c>
    </row>
    <row r="117" spans="1:6" x14ac:dyDescent="0.2">
      <c r="A117" s="16" t="s">
        <v>403</v>
      </c>
      <c r="B117" t="s">
        <v>482</v>
      </c>
      <c r="C117" s="19">
        <v>0</v>
      </c>
      <c r="D117" s="19">
        <v>0</v>
      </c>
      <c r="E117" s="25">
        <v>0</v>
      </c>
      <c r="F117" s="26" t="s">
        <v>552</v>
      </c>
    </row>
    <row r="118" spans="1:6" x14ac:dyDescent="0.2">
      <c r="A118" s="16" t="s">
        <v>407</v>
      </c>
      <c r="B118" t="s">
        <v>484</v>
      </c>
      <c r="C118" s="19">
        <v>129400</v>
      </c>
      <c r="D118" s="25">
        <v>0</v>
      </c>
      <c r="E118" s="25">
        <v>0</v>
      </c>
      <c r="F118" s="26">
        <v>0</v>
      </c>
    </row>
    <row r="119" spans="1:6" x14ac:dyDescent="0.2">
      <c r="A119" s="16" t="s">
        <v>408</v>
      </c>
      <c r="B119" t="s">
        <v>574</v>
      </c>
      <c r="C119" s="19">
        <v>40000</v>
      </c>
      <c r="D119" s="25">
        <v>0</v>
      </c>
      <c r="E119" s="25">
        <v>0</v>
      </c>
      <c r="F119" s="26">
        <v>0</v>
      </c>
    </row>
    <row r="120" spans="1:6" x14ac:dyDescent="0.2">
      <c r="A120" s="16" t="s">
        <v>408</v>
      </c>
      <c r="B120" t="s">
        <v>486</v>
      </c>
      <c r="C120" s="19">
        <v>40000</v>
      </c>
      <c r="D120" s="25">
        <v>0</v>
      </c>
      <c r="E120" s="25">
        <v>0</v>
      </c>
      <c r="F120" s="26">
        <v>0</v>
      </c>
    </row>
    <row r="121" spans="1:6" x14ac:dyDescent="0.2">
      <c r="A121" s="16" t="s">
        <v>547</v>
      </c>
      <c r="B121" t="s">
        <v>575</v>
      </c>
      <c r="C121" s="19">
        <v>18000</v>
      </c>
      <c r="D121" s="25"/>
      <c r="E121" s="25"/>
      <c r="F121" s="26"/>
    </row>
    <row r="122" spans="1:6" x14ac:dyDescent="0.2">
      <c r="A122" s="16" t="s">
        <v>547</v>
      </c>
      <c r="B122" t="s">
        <v>576</v>
      </c>
      <c r="C122" s="19">
        <v>18000</v>
      </c>
      <c r="D122" s="25"/>
      <c r="E122" s="25"/>
      <c r="F122" s="26"/>
    </row>
    <row r="123" spans="1:6" x14ac:dyDescent="0.2">
      <c r="A123" s="21" t="s">
        <v>411</v>
      </c>
      <c r="B123" s="22" t="s">
        <v>426</v>
      </c>
      <c r="C123" s="23">
        <v>35000</v>
      </c>
      <c r="D123" s="33">
        <v>0</v>
      </c>
      <c r="E123" s="33">
        <v>0</v>
      </c>
      <c r="F123" s="27">
        <v>0</v>
      </c>
    </row>
    <row r="124" spans="1:6" x14ac:dyDescent="0.2">
      <c r="C124" s="13"/>
    </row>
    <row r="125" spans="1:6" x14ac:dyDescent="0.2">
      <c r="A125" s="14" t="s">
        <v>487</v>
      </c>
      <c r="B125" s="15" t="s">
        <v>488</v>
      </c>
      <c r="C125" s="246" t="s">
        <v>489</v>
      </c>
      <c r="D125" s="246"/>
      <c r="E125" s="246"/>
      <c r="F125" s="247"/>
    </row>
    <row r="126" spans="1:6" x14ac:dyDescent="0.2">
      <c r="A126" s="16"/>
      <c r="C126" s="17" t="s">
        <v>401</v>
      </c>
      <c r="D126" s="17" t="s">
        <v>402</v>
      </c>
      <c r="E126" s="17" t="s">
        <v>539</v>
      </c>
      <c r="F126" s="18" t="s">
        <v>540</v>
      </c>
    </row>
    <row r="127" spans="1:6" x14ac:dyDescent="0.2">
      <c r="A127" s="16" t="s">
        <v>403</v>
      </c>
      <c r="B127" t="s">
        <v>551</v>
      </c>
      <c r="C127" s="19">
        <v>0</v>
      </c>
      <c r="D127" s="19">
        <v>0</v>
      </c>
      <c r="E127" s="25">
        <v>0</v>
      </c>
      <c r="F127" s="20" t="s">
        <v>552</v>
      </c>
    </row>
    <row r="128" spans="1:6" x14ac:dyDescent="0.2">
      <c r="A128" s="16" t="s">
        <v>407</v>
      </c>
      <c r="B128" t="s">
        <v>484</v>
      </c>
      <c r="C128" s="19">
        <v>129400</v>
      </c>
      <c r="D128" s="25">
        <v>0</v>
      </c>
      <c r="E128" s="25">
        <v>0</v>
      </c>
      <c r="F128" s="20">
        <v>0</v>
      </c>
    </row>
    <row r="129" spans="1:6" x14ac:dyDescent="0.2">
      <c r="A129" s="16" t="s">
        <v>408</v>
      </c>
      <c r="B129" t="s">
        <v>491</v>
      </c>
      <c r="C129" s="19">
        <v>40000</v>
      </c>
      <c r="D129" s="25">
        <v>0</v>
      </c>
      <c r="E129" s="25">
        <v>0</v>
      </c>
      <c r="F129" s="20">
        <v>0</v>
      </c>
    </row>
    <row r="130" spans="1:6" x14ac:dyDescent="0.2">
      <c r="A130" s="16" t="s">
        <v>408</v>
      </c>
      <c r="B130" t="s">
        <v>492</v>
      </c>
      <c r="C130" s="19">
        <v>40000</v>
      </c>
      <c r="D130" s="25">
        <v>0</v>
      </c>
      <c r="E130" s="25">
        <v>0</v>
      </c>
      <c r="F130" s="20">
        <v>0</v>
      </c>
    </row>
    <row r="131" spans="1:6" x14ac:dyDescent="0.2">
      <c r="A131" s="16" t="s">
        <v>547</v>
      </c>
      <c r="B131" t="s">
        <v>577</v>
      </c>
      <c r="C131" s="19">
        <v>36000</v>
      </c>
      <c r="D131" s="25"/>
      <c r="E131" s="25"/>
      <c r="F131" s="20"/>
    </row>
    <row r="132" spans="1:6" x14ac:dyDescent="0.2">
      <c r="A132" s="21" t="s">
        <v>411</v>
      </c>
      <c r="B132" s="22" t="s">
        <v>426</v>
      </c>
      <c r="C132" s="23">
        <v>35000</v>
      </c>
      <c r="D132" s="33">
        <v>0</v>
      </c>
      <c r="E132" s="33">
        <v>0</v>
      </c>
      <c r="F132" s="24">
        <v>0</v>
      </c>
    </row>
    <row r="133" spans="1:6" x14ac:dyDescent="0.2">
      <c r="C133" s="13"/>
    </row>
    <row r="134" spans="1:6" x14ac:dyDescent="0.2">
      <c r="A134" s="14" t="s">
        <v>493</v>
      </c>
      <c r="B134" s="15" t="s">
        <v>81</v>
      </c>
      <c r="C134" s="246" t="s">
        <v>494</v>
      </c>
      <c r="D134" s="246"/>
      <c r="E134" s="246"/>
      <c r="F134" s="247"/>
    </row>
    <row r="135" spans="1:6" x14ac:dyDescent="0.2">
      <c r="A135" s="16"/>
      <c r="C135" s="17" t="s">
        <v>401</v>
      </c>
      <c r="D135" s="17" t="s">
        <v>402</v>
      </c>
      <c r="E135" s="17" t="s">
        <v>539</v>
      </c>
      <c r="F135" s="18" t="s">
        <v>540</v>
      </c>
    </row>
    <row r="136" spans="1:6" x14ac:dyDescent="0.2">
      <c r="A136" s="16" t="s">
        <v>403</v>
      </c>
      <c r="B136" t="s">
        <v>495</v>
      </c>
      <c r="C136" s="19">
        <v>0</v>
      </c>
      <c r="D136" s="25">
        <v>500000</v>
      </c>
      <c r="E136" s="25">
        <v>0</v>
      </c>
      <c r="F136" s="20">
        <v>0</v>
      </c>
    </row>
    <row r="137" spans="1:6" x14ac:dyDescent="0.2">
      <c r="A137" s="16" t="s">
        <v>407</v>
      </c>
      <c r="B137" t="s">
        <v>496</v>
      </c>
      <c r="C137" s="19">
        <v>129400</v>
      </c>
      <c r="D137" s="25">
        <v>0</v>
      </c>
      <c r="E137" s="25">
        <v>0</v>
      </c>
      <c r="F137" s="20">
        <v>0</v>
      </c>
    </row>
    <row r="138" spans="1:6" x14ac:dyDescent="0.2">
      <c r="A138" s="16" t="s">
        <v>408</v>
      </c>
      <c r="B138" t="s">
        <v>497</v>
      </c>
      <c r="C138" s="19">
        <v>0</v>
      </c>
      <c r="D138" s="25">
        <v>40000</v>
      </c>
      <c r="E138" s="25">
        <v>0</v>
      </c>
      <c r="F138" s="20">
        <v>0</v>
      </c>
    </row>
    <row r="139" spans="1:6" x14ac:dyDescent="0.2">
      <c r="A139" s="16" t="s">
        <v>408</v>
      </c>
      <c r="B139" t="s">
        <v>498</v>
      </c>
      <c r="C139" s="19">
        <v>0</v>
      </c>
      <c r="D139" s="25">
        <v>40000</v>
      </c>
      <c r="E139" s="25">
        <v>0</v>
      </c>
      <c r="F139" s="20">
        <v>0</v>
      </c>
    </row>
    <row r="140" spans="1:6" x14ac:dyDescent="0.2">
      <c r="A140" s="16" t="s">
        <v>547</v>
      </c>
      <c r="B140" t="s">
        <v>578</v>
      </c>
      <c r="C140" s="19">
        <v>36000</v>
      </c>
      <c r="D140" s="25"/>
      <c r="E140" s="25"/>
      <c r="F140" s="20"/>
    </row>
    <row r="141" spans="1:6" x14ac:dyDescent="0.2">
      <c r="A141" s="21" t="s">
        <v>411</v>
      </c>
      <c r="B141" s="22" t="s">
        <v>495</v>
      </c>
      <c r="C141" s="23">
        <v>35000</v>
      </c>
      <c r="D141" s="33">
        <v>0</v>
      </c>
      <c r="E141" s="33">
        <v>0</v>
      </c>
      <c r="F141" s="24">
        <v>0</v>
      </c>
    </row>
    <row r="142" spans="1:6" x14ac:dyDescent="0.2">
      <c r="C142" s="13"/>
    </row>
    <row r="143" spans="1:6" x14ac:dyDescent="0.2">
      <c r="A143" s="14" t="s">
        <v>499</v>
      </c>
      <c r="B143" s="15" t="s">
        <v>182</v>
      </c>
      <c r="C143" s="246" t="s">
        <v>500</v>
      </c>
      <c r="D143" s="246"/>
      <c r="E143" s="246"/>
      <c r="F143" s="247"/>
    </row>
    <row r="144" spans="1:6" x14ac:dyDescent="0.2">
      <c r="A144" s="16"/>
      <c r="C144" s="17" t="s">
        <v>401</v>
      </c>
      <c r="D144" s="17" t="s">
        <v>402</v>
      </c>
      <c r="E144" s="17" t="s">
        <v>539</v>
      </c>
      <c r="F144" s="18" t="s">
        <v>540</v>
      </c>
    </row>
    <row r="145" spans="1:7" x14ac:dyDescent="0.2">
      <c r="A145" s="16" t="s">
        <v>403</v>
      </c>
      <c r="B145" t="s">
        <v>501</v>
      </c>
      <c r="C145" s="19">
        <v>0</v>
      </c>
      <c r="D145" s="25">
        <v>0</v>
      </c>
      <c r="E145" s="25">
        <v>500000</v>
      </c>
      <c r="F145" s="20">
        <v>0</v>
      </c>
    </row>
    <row r="146" spans="1:7" x14ac:dyDescent="0.2">
      <c r="A146" s="16" t="s">
        <v>407</v>
      </c>
      <c r="B146" t="s">
        <v>503</v>
      </c>
      <c r="C146" s="19">
        <v>0</v>
      </c>
      <c r="D146" s="25">
        <v>129400</v>
      </c>
      <c r="E146" s="25">
        <v>0</v>
      </c>
      <c r="F146" s="20">
        <v>0</v>
      </c>
    </row>
    <row r="147" spans="1:7" x14ac:dyDescent="0.2">
      <c r="A147" s="16" t="s">
        <v>408</v>
      </c>
      <c r="B147" t="s">
        <v>504</v>
      </c>
      <c r="C147" s="19">
        <v>40000</v>
      </c>
      <c r="D147" s="25">
        <v>0</v>
      </c>
      <c r="E147" s="25">
        <v>0</v>
      </c>
      <c r="F147" s="20">
        <v>0</v>
      </c>
    </row>
    <row r="148" spans="1:7" x14ac:dyDescent="0.2">
      <c r="A148" s="16" t="s">
        <v>408</v>
      </c>
      <c r="B148" t="s">
        <v>579</v>
      </c>
      <c r="C148" s="19">
        <v>40000</v>
      </c>
      <c r="D148" s="25">
        <v>0</v>
      </c>
      <c r="E148" s="25">
        <v>0</v>
      </c>
      <c r="F148" s="20">
        <v>0</v>
      </c>
    </row>
    <row r="149" spans="1:7" x14ac:dyDescent="0.2">
      <c r="A149" s="16" t="s">
        <v>543</v>
      </c>
      <c r="B149" t="s">
        <v>580</v>
      </c>
      <c r="C149" s="19">
        <v>36000</v>
      </c>
      <c r="D149" s="25"/>
      <c r="E149" s="25"/>
      <c r="F149" s="20"/>
    </row>
    <row r="150" spans="1:7" x14ac:dyDescent="0.2">
      <c r="A150" s="21" t="s">
        <v>429</v>
      </c>
      <c r="B150" s="22" t="s">
        <v>502</v>
      </c>
      <c r="C150" s="23">
        <v>0</v>
      </c>
      <c r="D150" s="33">
        <v>0</v>
      </c>
      <c r="E150" s="33">
        <v>35000</v>
      </c>
      <c r="F150" s="24">
        <v>0</v>
      </c>
    </row>
    <row r="151" spans="1:7" x14ac:dyDescent="0.2">
      <c r="C151" s="13"/>
    </row>
    <row r="152" spans="1:7" x14ac:dyDescent="0.2">
      <c r="A152" s="14" t="s">
        <v>506</v>
      </c>
      <c r="B152" s="15" t="s">
        <v>507</v>
      </c>
      <c r="C152" s="246" t="s">
        <v>508</v>
      </c>
      <c r="D152" s="246"/>
      <c r="E152" s="246"/>
      <c r="F152" s="247"/>
    </row>
    <row r="153" spans="1:7" x14ac:dyDescent="0.2">
      <c r="A153" s="16"/>
      <c r="C153" s="17" t="s">
        <v>401</v>
      </c>
      <c r="D153" s="17" t="s">
        <v>402</v>
      </c>
      <c r="E153" s="17" t="s">
        <v>539</v>
      </c>
      <c r="F153" s="18" t="s">
        <v>540</v>
      </c>
      <c r="G153" s="17"/>
    </row>
    <row r="154" spans="1:7" x14ac:dyDescent="0.2">
      <c r="A154" s="16" t="s">
        <v>403</v>
      </c>
      <c r="B154" t="s">
        <v>509</v>
      </c>
      <c r="C154" s="19">
        <v>250000</v>
      </c>
      <c r="D154" s="25">
        <v>0</v>
      </c>
      <c r="E154" s="25">
        <v>0</v>
      </c>
      <c r="F154" s="20">
        <v>0</v>
      </c>
    </row>
    <row r="155" spans="1:7" x14ac:dyDescent="0.2">
      <c r="A155" s="16" t="s">
        <v>407</v>
      </c>
      <c r="B155" t="s">
        <v>510</v>
      </c>
      <c r="C155" s="19">
        <v>0</v>
      </c>
      <c r="D155" s="25">
        <v>129400</v>
      </c>
      <c r="E155" s="25">
        <v>0</v>
      </c>
      <c r="F155" s="20">
        <v>0</v>
      </c>
    </row>
    <row r="156" spans="1:7" x14ac:dyDescent="0.2">
      <c r="A156" s="16" t="s">
        <v>408</v>
      </c>
      <c r="B156" t="s">
        <v>581</v>
      </c>
      <c r="C156" s="19">
        <v>40000</v>
      </c>
      <c r="D156" s="25">
        <v>0</v>
      </c>
      <c r="E156" s="25">
        <v>0</v>
      </c>
      <c r="F156" s="20">
        <v>0</v>
      </c>
    </row>
    <row r="157" spans="1:7" x14ac:dyDescent="0.2">
      <c r="A157" s="16" t="s">
        <v>408</v>
      </c>
      <c r="B157" t="s">
        <v>512</v>
      </c>
      <c r="C157" s="19">
        <v>40000</v>
      </c>
      <c r="D157" s="25">
        <v>0</v>
      </c>
      <c r="E157" s="25">
        <v>0</v>
      </c>
      <c r="F157" s="20">
        <v>0</v>
      </c>
    </row>
    <row r="158" spans="1:7" x14ac:dyDescent="0.2">
      <c r="A158" s="16" t="s">
        <v>543</v>
      </c>
      <c r="B158" s="47" t="s">
        <v>582</v>
      </c>
      <c r="C158" s="19">
        <v>36000</v>
      </c>
      <c r="D158" s="25">
        <v>0</v>
      </c>
      <c r="E158" s="25">
        <v>0</v>
      </c>
      <c r="F158" s="20">
        <v>0</v>
      </c>
    </row>
    <row r="159" spans="1:7" x14ac:dyDescent="0.2">
      <c r="A159" s="21" t="s">
        <v>411</v>
      </c>
      <c r="B159" s="22" t="s">
        <v>513</v>
      </c>
      <c r="C159" s="23">
        <v>35000</v>
      </c>
      <c r="D159" s="33">
        <v>0</v>
      </c>
      <c r="E159" s="33">
        <v>0</v>
      </c>
      <c r="F159" s="24">
        <v>0</v>
      </c>
    </row>
    <row r="160" spans="1:7" x14ac:dyDescent="0.2">
      <c r="A160" s="31"/>
      <c r="B160" s="31"/>
      <c r="C160" s="32"/>
      <c r="D160" s="31"/>
      <c r="E160" s="31"/>
      <c r="F160" s="31"/>
    </row>
    <row r="161" spans="1:6" x14ac:dyDescent="0.2">
      <c r="A161" s="14" t="s">
        <v>514</v>
      </c>
      <c r="B161" s="15" t="s">
        <v>73</v>
      </c>
      <c r="C161" s="246" t="s">
        <v>515</v>
      </c>
      <c r="D161" s="246"/>
      <c r="E161" s="246"/>
      <c r="F161" s="247"/>
    </row>
    <row r="162" spans="1:6" x14ac:dyDescent="0.2">
      <c r="A162" s="16"/>
      <c r="C162" s="17" t="s">
        <v>401</v>
      </c>
      <c r="D162" s="17" t="s">
        <v>402</v>
      </c>
      <c r="E162" s="17" t="s">
        <v>539</v>
      </c>
      <c r="F162" s="18" t="s">
        <v>540</v>
      </c>
    </row>
    <row r="163" spans="1:6" x14ac:dyDescent="0.2">
      <c r="A163" s="16" t="s">
        <v>403</v>
      </c>
      <c r="B163" t="s">
        <v>516</v>
      </c>
      <c r="C163" s="25">
        <v>0</v>
      </c>
      <c r="D163" s="25">
        <v>0</v>
      </c>
      <c r="E163" s="25">
        <v>500000</v>
      </c>
      <c r="F163" s="20">
        <v>0</v>
      </c>
    </row>
    <row r="164" spans="1:6" x14ac:dyDescent="0.2">
      <c r="A164" s="16" t="s">
        <v>407</v>
      </c>
      <c r="B164" t="s">
        <v>426</v>
      </c>
      <c r="C164" s="25">
        <v>129400</v>
      </c>
      <c r="D164" s="25">
        <v>0</v>
      </c>
      <c r="E164" s="25">
        <v>0</v>
      </c>
      <c r="F164" s="20">
        <v>0</v>
      </c>
    </row>
    <row r="165" spans="1:6" x14ac:dyDescent="0.2">
      <c r="A165" s="16" t="s">
        <v>408</v>
      </c>
      <c r="B165" t="s">
        <v>518</v>
      </c>
      <c r="C165" s="19">
        <v>40000</v>
      </c>
      <c r="D165" s="19">
        <v>0</v>
      </c>
      <c r="E165" s="19">
        <v>0</v>
      </c>
      <c r="F165" s="20">
        <v>0</v>
      </c>
    </row>
    <row r="166" spans="1:6" x14ac:dyDescent="0.2">
      <c r="A166" s="16" t="s">
        <v>408</v>
      </c>
      <c r="B166" t="s">
        <v>519</v>
      </c>
      <c r="C166" s="19">
        <v>40000</v>
      </c>
      <c r="D166" s="19">
        <v>0</v>
      </c>
      <c r="E166" s="19">
        <v>0</v>
      </c>
      <c r="F166" s="20">
        <v>0</v>
      </c>
    </row>
    <row r="167" spans="1:6" x14ac:dyDescent="0.2">
      <c r="A167" s="16" t="s">
        <v>543</v>
      </c>
      <c r="B167" t="s">
        <v>583</v>
      </c>
      <c r="C167" s="19">
        <v>36000</v>
      </c>
      <c r="D167" s="19">
        <v>0</v>
      </c>
      <c r="E167" s="19">
        <v>0</v>
      </c>
      <c r="F167" s="20">
        <v>0</v>
      </c>
    </row>
    <row r="168" spans="1:6" x14ac:dyDescent="0.2">
      <c r="A168" s="21" t="s">
        <v>429</v>
      </c>
      <c r="B168" s="22" t="s">
        <v>516</v>
      </c>
      <c r="C168" s="33">
        <v>0</v>
      </c>
      <c r="D168" s="33">
        <v>0</v>
      </c>
      <c r="E168" s="33">
        <v>35000</v>
      </c>
      <c r="F168" s="24">
        <v>0</v>
      </c>
    </row>
    <row r="169" spans="1:6" ht="16" thickBot="1" x14ac:dyDescent="0.25">
      <c r="C169" s="13"/>
    </row>
    <row r="170" spans="1:6" ht="21" thickTop="1" thickBot="1" x14ac:dyDescent="0.3">
      <c r="A170" s="248" t="s">
        <v>520</v>
      </c>
      <c r="B170" s="248"/>
      <c r="C170" s="248"/>
      <c r="D170" s="248"/>
      <c r="E170" s="248"/>
      <c r="F170" s="248"/>
    </row>
    <row r="171" spans="1:6" ht="16" thickTop="1" x14ac:dyDescent="0.2">
      <c r="C171" s="13"/>
    </row>
    <row r="172" spans="1:6" x14ac:dyDescent="0.2">
      <c r="A172" s="249" t="s">
        <v>522</v>
      </c>
      <c r="B172" s="246"/>
      <c r="C172" s="246"/>
      <c r="D172" s="246"/>
      <c r="E172" s="246"/>
      <c r="F172" s="247"/>
    </row>
    <row r="173" spans="1:6" x14ac:dyDescent="0.2">
      <c r="A173" s="16"/>
      <c r="C173" s="17" t="s">
        <v>401</v>
      </c>
      <c r="D173" s="17" t="s">
        <v>402</v>
      </c>
      <c r="E173" s="17" t="s">
        <v>539</v>
      </c>
      <c r="F173" s="18" t="s">
        <v>540</v>
      </c>
    </row>
    <row r="174" spans="1:6" x14ac:dyDescent="0.2">
      <c r="A174" s="16"/>
      <c r="B174" t="s">
        <v>584</v>
      </c>
      <c r="C174" s="19">
        <v>60000</v>
      </c>
      <c r="D174" s="25">
        <v>180000</v>
      </c>
      <c r="E174" s="25">
        <v>100000</v>
      </c>
      <c r="F174" s="20"/>
    </row>
    <row r="175" spans="1:6" x14ac:dyDescent="0.2">
      <c r="A175" s="16"/>
      <c r="B175" t="s">
        <v>585</v>
      </c>
      <c r="C175" s="19">
        <v>250000</v>
      </c>
      <c r="D175" s="25"/>
      <c r="E175" s="25"/>
      <c r="F175" s="20"/>
    </row>
    <row r="176" spans="1:6" x14ac:dyDescent="0.2">
      <c r="A176" s="16"/>
      <c r="B176" t="s">
        <v>586</v>
      </c>
      <c r="C176" s="19">
        <v>250000</v>
      </c>
      <c r="D176" s="25"/>
      <c r="E176" s="25"/>
      <c r="F176" s="20"/>
    </row>
    <row r="177" spans="1:6" x14ac:dyDescent="0.2">
      <c r="A177" s="16"/>
      <c r="B177" t="s">
        <v>524</v>
      </c>
      <c r="C177" s="19">
        <v>0</v>
      </c>
      <c r="D177" s="25">
        <f>470000+605000+1075000</f>
        <v>2150000</v>
      </c>
      <c r="E177" s="25"/>
      <c r="F177" s="20">
        <v>0</v>
      </c>
    </row>
    <row r="178" spans="1:6" x14ac:dyDescent="0.2">
      <c r="A178" s="16"/>
      <c r="B178" t="s">
        <v>525</v>
      </c>
      <c r="C178" s="19">
        <v>0</v>
      </c>
      <c r="D178" s="25">
        <v>136000</v>
      </c>
      <c r="E178" s="25"/>
      <c r="F178" s="20">
        <v>0</v>
      </c>
    </row>
    <row r="179" spans="1:6" x14ac:dyDescent="0.2">
      <c r="A179" s="16"/>
      <c r="B179" t="s">
        <v>587</v>
      </c>
      <c r="C179" s="19">
        <v>0</v>
      </c>
      <c r="D179" s="25">
        <v>525000</v>
      </c>
      <c r="E179" s="25"/>
      <c r="F179" s="20">
        <v>0</v>
      </c>
    </row>
    <row r="180" spans="1:6" x14ac:dyDescent="0.2">
      <c r="A180" s="16"/>
      <c r="B180" t="s">
        <v>526</v>
      </c>
      <c r="C180" s="19">
        <v>0</v>
      </c>
      <c r="D180" s="25">
        <v>0</v>
      </c>
      <c r="E180" s="25">
        <v>425000</v>
      </c>
      <c r="F180" s="20">
        <v>0</v>
      </c>
    </row>
    <row r="181" spans="1:6" x14ac:dyDescent="0.2">
      <c r="A181" s="16"/>
      <c r="B181" t="s">
        <v>527</v>
      </c>
      <c r="C181" s="19">
        <v>0</v>
      </c>
      <c r="D181" s="25">
        <v>425000</v>
      </c>
      <c r="E181" s="25">
        <v>0</v>
      </c>
      <c r="F181" s="20">
        <v>0</v>
      </c>
    </row>
    <row r="182" spans="1:6" x14ac:dyDescent="0.2">
      <c r="A182" s="16"/>
      <c r="B182" t="s">
        <v>528</v>
      </c>
      <c r="C182" s="19">
        <v>0</v>
      </c>
      <c r="D182" s="25">
        <v>300000</v>
      </c>
      <c r="E182" s="25">
        <v>70000</v>
      </c>
      <c r="F182" s="20">
        <v>0</v>
      </c>
    </row>
    <row r="183" spans="1:6" x14ac:dyDescent="0.2">
      <c r="A183" s="16"/>
      <c r="B183" t="s">
        <v>529</v>
      </c>
      <c r="C183" s="19">
        <v>0</v>
      </c>
      <c r="D183" s="25">
        <v>225000</v>
      </c>
      <c r="E183" s="25">
        <v>0</v>
      </c>
      <c r="F183" s="20">
        <v>0</v>
      </c>
    </row>
    <row r="184" spans="1:6" x14ac:dyDescent="0.2">
      <c r="A184" s="16"/>
      <c r="B184" t="s">
        <v>530</v>
      </c>
      <c r="C184" s="19">
        <v>0</v>
      </c>
      <c r="D184" s="25">
        <v>75000</v>
      </c>
      <c r="E184" s="25">
        <v>0</v>
      </c>
      <c r="F184" s="20">
        <v>0</v>
      </c>
    </row>
    <row r="185" spans="1:6" x14ac:dyDescent="0.2">
      <c r="A185" s="16"/>
      <c r="B185" t="s">
        <v>588</v>
      </c>
      <c r="C185" s="19">
        <v>72000</v>
      </c>
      <c r="D185" s="25"/>
      <c r="E185" s="25"/>
      <c r="F185" s="20"/>
    </row>
    <row r="186" spans="1:6" x14ac:dyDescent="0.2">
      <c r="A186" s="16"/>
      <c r="B186" t="s">
        <v>589</v>
      </c>
      <c r="C186" s="19">
        <v>0</v>
      </c>
      <c r="D186" s="25">
        <v>320000</v>
      </c>
      <c r="E186" s="25">
        <v>0</v>
      </c>
      <c r="F186" s="20">
        <v>0</v>
      </c>
    </row>
    <row r="187" spans="1:6" x14ac:dyDescent="0.2">
      <c r="A187" s="16"/>
      <c r="B187" t="s">
        <v>590</v>
      </c>
      <c r="C187" s="19">
        <v>3000</v>
      </c>
      <c r="D187" s="25">
        <v>122600</v>
      </c>
      <c r="E187" s="25">
        <v>100000</v>
      </c>
      <c r="F187" s="20">
        <v>0</v>
      </c>
    </row>
    <row r="188" spans="1:6" x14ac:dyDescent="0.2">
      <c r="A188" s="16"/>
      <c r="B188" t="s">
        <v>591</v>
      </c>
      <c r="C188" s="19">
        <v>250000</v>
      </c>
      <c r="D188" s="25">
        <v>0</v>
      </c>
      <c r="E188" s="25">
        <v>0</v>
      </c>
      <c r="F188" s="20">
        <v>0</v>
      </c>
    </row>
    <row r="189" spans="1:6" x14ac:dyDescent="0.2">
      <c r="A189" s="16"/>
      <c r="B189" t="s">
        <v>592</v>
      </c>
      <c r="C189" s="19">
        <v>200000</v>
      </c>
      <c r="D189" s="25">
        <v>0</v>
      </c>
      <c r="E189" s="25">
        <v>0</v>
      </c>
      <c r="F189" s="20">
        <v>0</v>
      </c>
    </row>
    <row r="190" spans="1:6" x14ac:dyDescent="0.2">
      <c r="A190" s="16"/>
      <c r="B190" t="s">
        <v>532</v>
      </c>
      <c r="C190" s="19">
        <v>1500000</v>
      </c>
      <c r="D190" s="25">
        <v>100000</v>
      </c>
      <c r="E190" s="25">
        <v>0</v>
      </c>
      <c r="F190" s="20">
        <v>0</v>
      </c>
    </row>
    <row r="191" spans="1:6" x14ac:dyDescent="0.2">
      <c r="A191" s="16"/>
      <c r="B191" t="s">
        <v>593</v>
      </c>
      <c r="C191" s="19">
        <v>10000</v>
      </c>
      <c r="D191" s="25">
        <v>0</v>
      </c>
      <c r="E191" s="25">
        <v>0</v>
      </c>
      <c r="F191" s="20">
        <v>0</v>
      </c>
    </row>
    <row r="192" spans="1:6" x14ac:dyDescent="0.2">
      <c r="A192" s="16"/>
      <c r="B192" t="s">
        <v>594</v>
      </c>
      <c r="C192" s="19">
        <v>10000</v>
      </c>
      <c r="D192" s="25">
        <v>0</v>
      </c>
      <c r="E192" s="25">
        <v>0</v>
      </c>
      <c r="F192" s="20">
        <v>0</v>
      </c>
    </row>
    <row r="193" spans="1:6" x14ac:dyDescent="0.2">
      <c r="A193" s="16"/>
      <c r="B193" t="s">
        <v>595</v>
      </c>
      <c r="C193" s="19">
        <v>30000</v>
      </c>
      <c r="D193" s="25">
        <v>0</v>
      </c>
      <c r="E193" s="25">
        <v>0</v>
      </c>
      <c r="F193" s="20">
        <v>0</v>
      </c>
    </row>
    <row r="194" spans="1:6" x14ac:dyDescent="0.2">
      <c r="A194" s="21"/>
      <c r="B194" s="22" t="s">
        <v>533</v>
      </c>
      <c r="C194" s="23">
        <v>1175000</v>
      </c>
      <c r="D194" s="33">
        <v>0</v>
      </c>
      <c r="E194" s="33">
        <v>0</v>
      </c>
      <c r="F194" s="24">
        <v>0</v>
      </c>
    </row>
    <row r="195" spans="1:6" x14ac:dyDescent="0.2">
      <c r="C195" s="36"/>
      <c r="D195" s="37"/>
      <c r="E195" s="37"/>
      <c r="F195" s="37"/>
    </row>
    <row r="196" spans="1:6" x14ac:dyDescent="0.2">
      <c r="A196" s="38"/>
      <c r="B196" s="39"/>
      <c r="C196" s="40" t="s">
        <v>535</v>
      </c>
      <c r="D196" s="40" t="s">
        <v>596</v>
      </c>
      <c r="E196" s="40" t="s">
        <v>539</v>
      </c>
      <c r="F196" s="41" t="s">
        <v>540</v>
      </c>
    </row>
    <row r="197" spans="1:6" x14ac:dyDescent="0.2">
      <c r="A197" s="16"/>
      <c r="B197" s="42" t="s">
        <v>536</v>
      </c>
      <c r="C197" s="48">
        <f>SUM(C174:C194,C163:C168,C145:C150,C127:C132,C117:C123,C99:C104,C34:C39,C24:C30,C15:C20,C154:C159,C136:C141,C108:C113,C89:C95,C80:C85,C71:C76,C62:C67,C52:C58,C43:C48,C5:C11)</f>
        <v>8840800</v>
      </c>
      <c r="D197" s="48">
        <f>SUM(D174:D194,D163:D168,D145:D150,D127:D132,D117:D123,D99:D104,D34:D39,D24:D30,D15:D20,D154:D159,D136:D141,D108:D113,D89:D95,D80:D85,D71:D76,D62:D67,D52:D58,D43:D48,D5:D11)</f>
        <v>8745000</v>
      </c>
      <c r="E197" s="48">
        <f>SUM(E174:E194,E163:E168,E145:E150,E127:E132,E117:E123,E99:E104,E34:E39,E24:E30,E15:E20,E154:E159,E136:E141,E108:E113,E89:E95,E80:E85,E71:E76,E62:E67,E52:E58,E43:E48,E5:E11)</f>
        <v>2385000</v>
      </c>
      <c r="F197" s="44">
        <f>SUM(F174:F194,F163:F168,F145:F150,F127:F132,F117:F123,F99:F104,F34:F39,F24:F30,F15:F20,F154:F159,F136:F141,F108:F113,F89:F95,F80:F85,F71:F76,F62:F67,F52:F58,F43:F48,F5:F11)</f>
        <v>0</v>
      </c>
    </row>
    <row r="198" spans="1:6" x14ac:dyDescent="0.2">
      <c r="A198" s="21"/>
      <c r="B198" s="45" t="s">
        <v>537</v>
      </c>
      <c r="C198" s="250">
        <f>SUM(C197:F197)</f>
        <v>19970800</v>
      </c>
      <c r="D198" s="250"/>
      <c r="E198" s="250"/>
      <c r="F198" s="251"/>
    </row>
    <row r="199" spans="1:6" x14ac:dyDescent="0.2">
      <c r="C199" s="13"/>
      <c r="D199" s="83">
        <f>C198-E197</f>
        <v>17585800</v>
      </c>
    </row>
  </sheetData>
  <mergeCells count="22">
    <mergeCell ref="C97:F97"/>
    <mergeCell ref="A1:F1"/>
    <mergeCell ref="C3:F3"/>
    <mergeCell ref="C13:F13"/>
    <mergeCell ref="C22:F22"/>
    <mergeCell ref="C32:F32"/>
    <mergeCell ref="C41:F41"/>
    <mergeCell ref="C50:F50"/>
    <mergeCell ref="C60:F60"/>
    <mergeCell ref="C69:F69"/>
    <mergeCell ref="C78:F78"/>
    <mergeCell ref="C87:F87"/>
    <mergeCell ref="C161:F161"/>
    <mergeCell ref="A170:F170"/>
    <mergeCell ref="A172:F172"/>
    <mergeCell ref="C198:F198"/>
    <mergeCell ref="C106:F106"/>
    <mergeCell ref="C115:F115"/>
    <mergeCell ref="C125:F125"/>
    <mergeCell ref="C134:F134"/>
    <mergeCell ref="C143:F143"/>
    <mergeCell ref="C152:F152"/>
  </mergeCells>
  <pageMargins left="0.7" right="0.7" top="0.75" bottom="0.75" header="0.3" footer="0.3"/>
  <pageSetup scale="57" fitToHeight="0" orientation="portrait" r:id="rId1"/>
  <rowBreaks count="1" manualBreakCount="1">
    <brk id="85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4"/>
  <sheetViews>
    <sheetView view="pageBreakPreview" topLeftCell="A159" zoomScale="125" zoomScaleNormal="100" zoomScaleSheetLayoutView="85" workbookViewId="0">
      <selection activeCell="C183" sqref="C183:D183"/>
    </sheetView>
  </sheetViews>
  <sheetFormatPr baseColWidth="10" defaultColWidth="8.83203125" defaultRowHeight="15" x14ac:dyDescent="0.2"/>
  <cols>
    <col min="1" max="1" width="24.1640625" bestFit="1" customWidth="1"/>
    <col min="2" max="2" width="64" bestFit="1" customWidth="1"/>
    <col min="3" max="4" width="12.5" bestFit="1" customWidth="1"/>
    <col min="11" max="11" width="1.5" bestFit="1" customWidth="1"/>
  </cols>
  <sheetData>
    <row r="1" spans="1:4" ht="19" x14ac:dyDescent="0.25">
      <c r="A1" s="252" t="s">
        <v>397</v>
      </c>
      <c r="B1" s="252"/>
      <c r="C1" s="252"/>
      <c r="D1" s="252"/>
    </row>
    <row r="2" spans="1:4" x14ac:dyDescent="0.2">
      <c r="C2" s="13"/>
    </row>
    <row r="3" spans="1:4" x14ac:dyDescent="0.2">
      <c r="A3" s="14" t="s">
        <v>398</v>
      </c>
      <c r="B3" s="15" t="s">
        <v>399</v>
      </c>
      <c r="C3" s="246" t="s">
        <v>400</v>
      </c>
      <c r="D3" s="247"/>
    </row>
    <row r="4" spans="1:4" x14ac:dyDescent="0.2">
      <c r="A4" s="16"/>
      <c r="C4" s="17" t="s">
        <v>401</v>
      </c>
      <c r="D4" s="18" t="s">
        <v>402</v>
      </c>
    </row>
    <row r="5" spans="1:4" x14ac:dyDescent="0.2">
      <c r="A5" s="16" t="s">
        <v>403</v>
      </c>
      <c r="B5" t="s">
        <v>404</v>
      </c>
      <c r="C5" s="19">
        <v>500000</v>
      </c>
      <c r="D5" s="20">
        <v>0</v>
      </c>
    </row>
    <row r="6" spans="1:4" x14ac:dyDescent="0.2">
      <c r="A6" s="16" t="s">
        <v>405</v>
      </c>
      <c r="B6" t="s">
        <v>406</v>
      </c>
      <c r="C6" s="19">
        <v>90000</v>
      </c>
      <c r="D6" s="20"/>
    </row>
    <row r="7" spans="1:4" x14ac:dyDescent="0.2">
      <c r="A7" s="16" t="s">
        <v>407</v>
      </c>
      <c r="B7" t="s">
        <v>406</v>
      </c>
      <c r="C7" s="19">
        <v>129400</v>
      </c>
      <c r="D7" s="20">
        <v>0</v>
      </c>
    </row>
    <row r="8" spans="1:4" x14ac:dyDescent="0.2">
      <c r="A8" s="16" t="s">
        <v>408</v>
      </c>
      <c r="B8" t="s">
        <v>409</v>
      </c>
      <c r="C8" s="19">
        <v>40000</v>
      </c>
      <c r="D8" s="20">
        <v>0</v>
      </c>
    </row>
    <row r="9" spans="1:4" x14ac:dyDescent="0.2">
      <c r="A9" s="16" t="s">
        <v>408</v>
      </c>
      <c r="B9" t="s">
        <v>410</v>
      </c>
      <c r="C9" s="19">
        <v>40000</v>
      </c>
      <c r="D9" s="20">
        <v>0</v>
      </c>
    </row>
    <row r="10" spans="1:4" x14ac:dyDescent="0.2">
      <c r="A10" s="21" t="s">
        <v>411</v>
      </c>
      <c r="B10" s="22" t="s">
        <v>412</v>
      </c>
      <c r="C10" s="23">
        <v>35000</v>
      </c>
      <c r="D10" s="24">
        <v>0</v>
      </c>
    </row>
    <row r="11" spans="1:4" x14ac:dyDescent="0.2">
      <c r="A11" s="16"/>
      <c r="C11" s="19"/>
      <c r="D11" s="25"/>
    </row>
    <row r="12" spans="1:4" x14ac:dyDescent="0.2">
      <c r="A12" s="14" t="s">
        <v>413</v>
      </c>
      <c r="B12" s="15" t="s">
        <v>114</v>
      </c>
      <c r="C12" s="246" t="s">
        <v>414</v>
      </c>
      <c r="D12" s="247"/>
    </row>
    <row r="13" spans="1:4" x14ac:dyDescent="0.2">
      <c r="A13" s="16"/>
      <c r="C13" s="17" t="s">
        <v>401</v>
      </c>
      <c r="D13" s="18" t="s">
        <v>402</v>
      </c>
    </row>
    <row r="14" spans="1:4" x14ac:dyDescent="0.2">
      <c r="A14" s="16" t="s">
        <v>415</v>
      </c>
      <c r="B14" t="s">
        <v>416</v>
      </c>
      <c r="C14" s="25">
        <v>0</v>
      </c>
      <c r="D14" s="20">
        <v>500000</v>
      </c>
    </row>
    <row r="15" spans="1:4" x14ac:dyDescent="0.2">
      <c r="A15" s="16" t="s">
        <v>417</v>
      </c>
      <c r="B15" t="s">
        <v>120</v>
      </c>
      <c r="C15" s="25">
        <v>0</v>
      </c>
      <c r="D15" s="20">
        <v>100000</v>
      </c>
    </row>
    <row r="16" spans="1:4" x14ac:dyDescent="0.2">
      <c r="A16" s="16" t="s">
        <v>418</v>
      </c>
      <c r="B16" t="s">
        <v>419</v>
      </c>
      <c r="C16" s="25">
        <v>0</v>
      </c>
      <c r="D16" s="20">
        <v>175000</v>
      </c>
    </row>
    <row r="17" spans="1:4" x14ac:dyDescent="0.2">
      <c r="A17" s="16" t="s">
        <v>407</v>
      </c>
      <c r="B17" t="s">
        <v>420</v>
      </c>
      <c r="C17" s="19">
        <v>0</v>
      </c>
      <c r="D17" s="26">
        <v>129400</v>
      </c>
    </row>
    <row r="18" spans="1:4" x14ac:dyDescent="0.2">
      <c r="A18" s="16" t="s">
        <v>408</v>
      </c>
      <c r="B18" t="s">
        <v>421</v>
      </c>
      <c r="C18" s="19">
        <v>40000</v>
      </c>
      <c r="D18" s="20">
        <v>0</v>
      </c>
    </row>
    <row r="19" spans="1:4" x14ac:dyDescent="0.2">
      <c r="A19" s="16" t="s">
        <v>408</v>
      </c>
      <c r="B19" t="s">
        <v>422</v>
      </c>
      <c r="C19" s="19">
        <v>40000</v>
      </c>
      <c r="D19" s="20">
        <v>0</v>
      </c>
    </row>
    <row r="20" spans="1:4" x14ac:dyDescent="0.2">
      <c r="A20" s="21" t="s">
        <v>411</v>
      </c>
      <c r="B20" s="22" t="s">
        <v>423</v>
      </c>
      <c r="C20" s="23">
        <v>65000</v>
      </c>
      <c r="D20" s="24">
        <v>50000</v>
      </c>
    </row>
    <row r="21" spans="1:4" x14ac:dyDescent="0.2">
      <c r="A21" s="16"/>
      <c r="C21" s="19"/>
      <c r="D21" s="25"/>
    </row>
    <row r="22" spans="1:4" x14ac:dyDescent="0.2">
      <c r="A22" s="14" t="s">
        <v>424</v>
      </c>
      <c r="B22" s="15" t="s">
        <v>425</v>
      </c>
      <c r="C22" s="246" t="s">
        <v>400</v>
      </c>
      <c r="D22" s="247"/>
    </row>
    <row r="23" spans="1:4" x14ac:dyDescent="0.2">
      <c r="A23" s="16"/>
      <c r="C23" s="17" t="s">
        <v>401</v>
      </c>
      <c r="D23" s="18" t="s">
        <v>402</v>
      </c>
    </row>
    <row r="24" spans="1:4" x14ac:dyDescent="0.2">
      <c r="A24" s="16" t="s">
        <v>403</v>
      </c>
      <c r="B24" t="s">
        <v>426</v>
      </c>
      <c r="C24" s="19">
        <v>500000</v>
      </c>
      <c r="D24" s="20">
        <v>0</v>
      </c>
    </row>
    <row r="25" spans="1:4" x14ac:dyDescent="0.2">
      <c r="A25" s="16" t="s">
        <v>407</v>
      </c>
      <c r="B25" t="s">
        <v>426</v>
      </c>
      <c r="C25" s="19">
        <v>129400</v>
      </c>
      <c r="D25" s="20">
        <v>0</v>
      </c>
    </row>
    <row r="26" spans="1:4" x14ac:dyDescent="0.2">
      <c r="A26" s="16" t="s">
        <v>408</v>
      </c>
      <c r="B26" t="s">
        <v>427</v>
      </c>
      <c r="C26" s="19">
        <v>40000</v>
      </c>
      <c r="D26" s="20">
        <v>0</v>
      </c>
    </row>
    <row r="27" spans="1:4" x14ac:dyDescent="0.2">
      <c r="A27" s="16" t="s">
        <v>408</v>
      </c>
      <c r="B27" t="s">
        <v>428</v>
      </c>
      <c r="C27" s="19">
        <v>40000</v>
      </c>
      <c r="D27" s="20">
        <v>0</v>
      </c>
    </row>
    <row r="28" spans="1:4" x14ac:dyDescent="0.2">
      <c r="A28" s="21" t="s">
        <v>429</v>
      </c>
      <c r="B28" s="22" t="s">
        <v>426</v>
      </c>
      <c r="C28" s="23">
        <v>0</v>
      </c>
      <c r="D28" s="24">
        <v>35000</v>
      </c>
    </row>
    <row r="29" spans="1:4" x14ac:dyDescent="0.2">
      <c r="C29" s="13"/>
    </row>
    <row r="30" spans="1:4" x14ac:dyDescent="0.2">
      <c r="A30" s="14" t="s">
        <v>430</v>
      </c>
      <c r="B30" s="15" t="s">
        <v>160</v>
      </c>
      <c r="C30" s="246" t="s">
        <v>431</v>
      </c>
      <c r="D30" s="247"/>
    </row>
    <row r="31" spans="1:4" x14ac:dyDescent="0.2">
      <c r="A31" s="16"/>
      <c r="C31" s="17" t="s">
        <v>401</v>
      </c>
      <c r="D31" s="18" t="s">
        <v>402</v>
      </c>
    </row>
    <row r="32" spans="1:4" x14ac:dyDescent="0.2">
      <c r="A32" s="16" t="s">
        <v>403</v>
      </c>
      <c r="B32" t="s">
        <v>432</v>
      </c>
      <c r="C32" s="19">
        <v>500000</v>
      </c>
      <c r="D32" s="20">
        <v>0</v>
      </c>
    </row>
    <row r="33" spans="1:4" x14ac:dyDescent="0.2">
      <c r="A33" s="16" t="s">
        <v>417</v>
      </c>
      <c r="B33" t="s">
        <v>166</v>
      </c>
      <c r="C33" s="19">
        <v>0</v>
      </c>
      <c r="D33" s="20">
        <v>100000</v>
      </c>
    </row>
    <row r="34" spans="1:4" x14ac:dyDescent="0.2">
      <c r="A34" s="16" t="s">
        <v>418</v>
      </c>
      <c r="B34" t="s">
        <v>432</v>
      </c>
      <c r="C34" s="19">
        <v>175000</v>
      </c>
      <c r="D34" s="20">
        <v>0</v>
      </c>
    </row>
    <row r="35" spans="1:4" x14ac:dyDescent="0.2">
      <c r="A35" s="16" t="s">
        <v>407</v>
      </c>
      <c r="B35" t="s">
        <v>433</v>
      </c>
      <c r="C35" s="19">
        <v>0</v>
      </c>
      <c r="D35" s="20">
        <v>129400</v>
      </c>
    </row>
    <row r="36" spans="1:4" x14ac:dyDescent="0.2">
      <c r="A36" s="16" t="s">
        <v>408</v>
      </c>
      <c r="B36" t="s">
        <v>434</v>
      </c>
      <c r="C36" s="19">
        <v>40000</v>
      </c>
      <c r="D36" s="20">
        <v>0</v>
      </c>
    </row>
    <row r="37" spans="1:4" x14ac:dyDescent="0.2">
      <c r="A37" s="16" t="s">
        <v>408</v>
      </c>
      <c r="B37" t="s">
        <v>435</v>
      </c>
      <c r="C37" s="19">
        <v>40000</v>
      </c>
      <c r="D37" s="20">
        <v>0</v>
      </c>
    </row>
    <row r="38" spans="1:4" x14ac:dyDescent="0.2">
      <c r="A38" s="21" t="s">
        <v>411</v>
      </c>
      <c r="B38" s="22" t="s">
        <v>436</v>
      </c>
      <c r="C38" s="23">
        <v>35000</v>
      </c>
      <c r="D38" s="24">
        <v>0</v>
      </c>
    </row>
    <row r="39" spans="1:4" x14ac:dyDescent="0.2">
      <c r="C39" s="13"/>
    </row>
    <row r="40" spans="1:4" x14ac:dyDescent="0.2">
      <c r="A40" s="14" t="s">
        <v>437</v>
      </c>
      <c r="B40" s="15" t="s">
        <v>438</v>
      </c>
      <c r="C40" s="246" t="s">
        <v>431</v>
      </c>
      <c r="D40" s="247"/>
    </row>
    <row r="41" spans="1:4" x14ac:dyDescent="0.2">
      <c r="A41" s="16"/>
      <c r="C41" s="17" t="s">
        <v>401</v>
      </c>
      <c r="D41" s="18" t="s">
        <v>402</v>
      </c>
    </row>
    <row r="42" spans="1:4" x14ac:dyDescent="0.2">
      <c r="A42" s="16" t="s">
        <v>403</v>
      </c>
      <c r="B42" t="s">
        <v>439</v>
      </c>
      <c r="C42" s="19">
        <v>0</v>
      </c>
      <c r="D42" s="26">
        <v>500000</v>
      </c>
    </row>
    <row r="43" spans="1:4" x14ac:dyDescent="0.2">
      <c r="A43" s="16" t="s">
        <v>407</v>
      </c>
      <c r="B43" t="s">
        <v>436</v>
      </c>
      <c r="C43" s="19">
        <v>129400</v>
      </c>
      <c r="D43" s="26">
        <v>0</v>
      </c>
    </row>
    <row r="44" spans="1:4" x14ac:dyDescent="0.2">
      <c r="A44" s="16" t="s">
        <v>408</v>
      </c>
      <c r="B44" t="s">
        <v>440</v>
      </c>
      <c r="C44" s="19">
        <v>40000</v>
      </c>
      <c r="D44" s="26">
        <v>0</v>
      </c>
    </row>
    <row r="45" spans="1:4" x14ac:dyDescent="0.2">
      <c r="A45" s="16" t="s">
        <v>408</v>
      </c>
      <c r="B45" t="s">
        <v>441</v>
      </c>
      <c r="C45" s="19">
        <v>40000</v>
      </c>
      <c r="D45" s="26">
        <v>0</v>
      </c>
    </row>
    <row r="46" spans="1:4" x14ac:dyDescent="0.2">
      <c r="A46" s="21" t="s">
        <v>411</v>
      </c>
      <c r="B46" s="22" t="s">
        <v>436</v>
      </c>
      <c r="C46" s="23">
        <v>35000</v>
      </c>
      <c r="D46" s="27">
        <v>0</v>
      </c>
    </row>
    <row r="47" spans="1:4" x14ac:dyDescent="0.2">
      <c r="C47" s="13"/>
    </row>
    <row r="48" spans="1:4" x14ac:dyDescent="0.2">
      <c r="A48" s="14" t="s">
        <v>442</v>
      </c>
      <c r="B48" s="15" t="s">
        <v>140</v>
      </c>
      <c r="C48" s="246" t="s">
        <v>443</v>
      </c>
      <c r="D48" s="247"/>
    </row>
    <row r="49" spans="1:4" x14ac:dyDescent="0.2">
      <c r="A49" s="28"/>
      <c r="B49" s="29"/>
      <c r="C49" s="17" t="s">
        <v>401</v>
      </c>
      <c r="D49" s="18" t="s">
        <v>402</v>
      </c>
    </row>
    <row r="50" spans="1:4" x14ac:dyDescent="0.2">
      <c r="A50" s="16" t="s">
        <v>403</v>
      </c>
      <c r="B50" t="s">
        <v>123</v>
      </c>
      <c r="C50" s="19">
        <v>250000</v>
      </c>
      <c r="D50" s="20">
        <v>250000</v>
      </c>
    </row>
    <row r="51" spans="1:4" x14ac:dyDescent="0.2">
      <c r="A51" s="16" t="s">
        <v>405</v>
      </c>
      <c r="B51" t="s">
        <v>123</v>
      </c>
      <c r="C51" s="19">
        <v>90000</v>
      </c>
      <c r="D51" s="20">
        <v>0</v>
      </c>
    </row>
    <row r="52" spans="1:4" x14ac:dyDescent="0.2">
      <c r="A52" s="16" t="s">
        <v>407</v>
      </c>
      <c r="B52" t="s">
        <v>123</v>
      </c>
      <c r="C52" s="19">
        <v>129400</v>
      </c>
      <c r="D52" s="20">
        <v>0</v>
      </c>
    </row>
    <row r="53" spans="1:4" x14ac:dyDescent="0.2">
      <c r="A53" s="16" t="s">
        <v>408</v>
      </c>
      <c r="B53" t="s">
        <v>444</v>
      </c>
      <c r="C53" s="19">
        <v>40000</v>
      </c>
      <c r="D53" s="20">
        <v>0</v>
      </c>
    </row>
    <row r="54" spans="1:4" x14ac:dyDescent="0.2">
      <c r="A54" s="16" t="s">
        <v>408</v>
      </c>
      <c r="B54" t="s">
        <v>445</v>
      </c>
      <c r="C54" s="19">
        <v>40000</v>
      </c>
      <c r="D54" s="20">
        <v>0</v>
      </c>
    </row>
    <row r="55" spans="1:4" x14ac:dyDescent="0.2">
      <c r="A55" s="21" t="s">
        <v>411</v>
      </c>
      <c r="B55" s="22" t="s">
        <v>446</v>
      </c>
      <c r="C55" s="23">
        <v>35000</v>
      </c>
      <c r="D55" s="24">
        <v>0</v>
      </c>
    </row>
    <row r="56" spans="1:4" x14ac:dyDescent="0.2">
      <c r="C56" s="13"/>
    </row>
    <row r="57" spans="1:4" x14ac:dyDescent="0.2">
      <c r="A57" s="14" t="s">
        <v>447</v>
      </c>
      <c r="B57" s="15" t="s">
        <v>141</v>
      </c>
      <c r="C57" s="246" t="s">
        <v>448</v>
      </c>
      <c r="D57" s="247"/>
    </row>
    <row r="58" spans="1:4" x14ac:dyDescent="0.2">
      <c r="A58" s="28"/>
      <c r="B58" s="29"/>
      <c r="C58" s="17" t="s">
        <v>401</v>
      </c>
      <c r="D58" s="18" t="s">
        <v>402</v>
      </c>
    </row>
    <row r="59" spans="1:4" x14ac:dyDescent="0.2">
      <c r="A59" s="16" t="s">
        <v>403</v>
      </c>
      <c r="B59" t="s">
        <v>123</v>
      </c>
      <c r="C59" s="19">
        <v>500000</v>
      </c>
      <c r="D59" s="20">
        <v>0</v>
      </c>
    </row>
    <row r="60" spans="1:4" x14ac:dyDescent="0.2">
      <c r="A60" s="16" t="s">
        <v>407</v>
      </c>
      <c r="B60" t="s">
        <v>433</v>
      </c>
      <c r="C60" s="19">
        <v>0</v>
      </c>
      <c r="D60" s="20">
        <v>129400</v>
      </c>
    </row>
    <row r="61" spans="1:4" x14ac:dyDescent="0.2">
      <c r="A61" s="16" t="s">
        <v>408</v>
      </c>
      <c r="B61" t="s">
        <v>449</v>
      </c>
      <c r="C61" s="19">
        <v>0</v>
      </c>
      <c r="D61" s="20">
        <v>40000</v>
      </c>
    </row>
    <row r="62" spans="1:4" x14ac:dyDescent="0.2">
      <c r="A62" s="16" t="s">
        <v>408</v>
      </c>
      <c r="B62" t="s">
        <v>450</v>
      </c>
      <c r="C62" s="19">
        <v>0</v>
      </c>
      <c r="D62" s="20">
        <v>40000</v>
      </c>
    </row>
    <row r="63" spans="1:4" x14ac:dyDescent="0.2">
      <c r="A63" s="21" t="s">
        <v>411</v>
      </c>
      <c r="B63" s="22" t="s">
        <v>436</v>
      </c>
      <c r="C63" s="23">
        <v>35000</v>
      </c>
      <c r="D63" s="24">
        <v>0</v>
      </c>
    </row>
    <row r="64" spans="1:4" x14ac:dyDescent="0.2">
      <c r="C64" s="13"/>
    </row>
    <row r="65" spans="1:4" x14ac:dyDescent="0.2">
      <c r="A65" s="14" t="s">
        <v>451</v>
      </c>
      <c r="B65" s="15" t="s">
        <v>452</v>
      </c>
      <c r="C65" s="246" t="s">
        <v>453</v>
      </c>
      <c r="D65" s="247"/>
    </row>
    <row r="66" spans="1:4" x14ac:dyDescent="0.2">
      <c r="A66" s="16"/>
      <c r="C66" s="17" t="s">
        <v>401</v>
      </c>
      <c r="D66" s="18" t="s">
        <v>402</v>
      </c>
    </row>
    <row r="67" spans="1:4" x14ac:dyDescent="0.2">
      <c r="A67" s="16" t="s">
        <v>403</v>
      </c>
      <c r="B67" t="s">
        <v>454</v>
      </c>
      <c r="C67" s="19">
        <v>500000</v>
      </c>
      <c r="D67" s="20">
        <v>0</v>
      </c>
    </row>
    <row r="68" spans="1:4" x14ac:dyDescent="0.2">
      <c r="A68" s="16" t="s">
        <v>407</v>
      </c>
      <c r="B68" t="s">
        <v>455</v>
      </c>
      <c r="C68" s="19">
        <v>129400</v>
      </c>
      <c r="D68" s="20">
        <v>0</v>
      </c>
    </row>
    <row r="69" spans="1:4" x14ac:dyDescent="0.2">
      <c r="A69" s="16" t="s">
        <v>408</v>
      </c>
      <c r="B69" t="s">
        <v>456</v>
      </c>
      <c r="C69" s="19">
        <v>40000</v>
      </c>
      <c r="D69" s="20">
        <v>0</v>
      </c>
    </row>
    <row r="70" spans="1:4" x14ac:dyDescent="0.2">
      <c r="A70" s="16" t="s">
        <v>408</v>
      </c>
      <c r="B70" t="s">
        <v>457</v>
      </c>
      <c r="C70" s="19">
        <v>40000</v>
      </c>
      <c r="D70" s="20">
        <v>0</v>
      </c>
    </row>
    <row r="71" spans="1:4" x14ac:dyDescent="0.2">
      <c r="A71" s="21" t="s">
        <v>411</v>
      </c>
      <c r="B71" s="22" t="s">
        <v>454</v>
      </c>
      <c r="C71" s="23">
        <v>35000</v>
      </c>
      <c r="D71" s="24">
        <v>0</v>
      </c>
    </row>
    <row r="72" spans="1:4" x14ac:dyDescent="0.2">
      <c r="C72" s="13"/>
    </row>
    <row r="73" spans="1:4" x14ac:dyDescent="0.2">
      <c r="A73" s="14" t="s">
        <v>12</v>
      </c>
      <c r="B73" s="15" t="s">
        <v>25</v>
      </c>
      <c r="C73" s="246" t="s">
        <v>458</v>
      </c>
      <c r="D73" s="247"/>
    </row>
    <row r="74" spans="1:4" x14ac:dyDescent="0.2">
      <c r="A74" s="28"/>
      <c r="B74" s="29"/>
      <c r="C74" s="17" t="s">
        <v>401</v>
      </c>
      <c r="D74" s="18" t="s">
        <v>402</v>
      </c>
    </row>
    <row r="75" spans="1:4" x14ac:dyDescent="0.2">
      <c r="A75" s="16" t="s">
        <v>403</v>
      </c>
      <c r="B75" t="s">
        <v>459</v>
      </c>
      <c r="C75" s="19">
        <v>0</v>
      </c>
      <c r="D75" s="20">
        <v>500000</v>
      </c>
    </row>
    <row r="76" spans="1:4" x14ac:dyDescent="0.2">
      <c r="A76" s="16" t="s">
        <v>405</v>
      </c>
      <c r="B76" t="s">
        <v>459</v>
      </c>
      <c r="C76" s="19">
        <v>90000</v>
      </c>
      <c r="D76" s="20">
        <v>0</v>
      </c>
    </row>
    <row r="77" spans="1:4" x14ac:dyDescent="0.2">
      <c r="A77" s="16" t="s">
        <v>407</v>
      </c>
      <c r="B77" t="s">
        <v>460</v>
      </c>
      <c r="C77" s="19">
        <v>129400</v>
      </c>
      <c r="D77" s="20">
        <v>0</v>
      </c>
    </row>
    <row r="78" spans="1:4" x14ac:dyDescent="0.2">
      <c r="A78" s="16" t="s">
        <v>408</v>
      </c>
      <c r="B78" t="s">
        <v>461</v>
      </c>
      <c r="C78" s="19">
        <v>40000</v>
      </c>
      <c r="D78" s="20">
        <v>0</v>
      </c>
    </row>
    <row r="79" spans="1:4" x14ac:dyDescent="0.2">
      <c r="A79" s="16" t="s">
        <v>408</v>
      </c>
      <c r="B79" t="s">
        <v>462</v>
      </c>
      <c r="C79" s="19">
        <v>40000</v>
      </c>
      <c r="D79" s="20">
        <v>0</v>
      </c>
    </row>
    <row r="80" spans="1:4" x14ac:dyDescent="0.2">
      <c r="A80" s="21" t="s">
        <v>411</v>
      </c>
      <c r="B80" s="22" t="s">
        <v>459</v>
      </c>
      <c r="C80" s="23">
        <v>35000</v>
      </c>
      <c r="D80" s="24">
        <v>0</v>
      </c>
    </row>
    <row r="81" spans="1:4" x14ac:dyDescent="0.2">
      <c r="A81" s="17"/>
      <c r="B81" s="17"/>
      <c r="C81" s="17"/>
      <c r="D81" s="17"/>
    </row>
    <row r="82" spans="1:4" x14ac:dyDescent="0.2">
      <c r="A82" s="14" t="s">
        <v>463</v>
      </c>
      <c r="B82" s="15" t="s">
        <v>464</v>
      </c>
      <c r="C82" s="246" t="s">
        <v>465</v>
      </c>
      <c r="D82" s="247"/>
    </row>
    <row r="83" spans="1:4" x14ac:dyDescent="0.2">
      <c r="A83" s="16"/>
      <c r="C83" s="17" t="s">
        <v>401</v>
      </c>
      <c r="D83" s="18" t="s">
        <v>402</v>
      </c>
    </row>
    <row r="84" spans="1:4" x14ac:dyDescent="0.2">
      <c r="A84" s="16" t="s">
        <v>403</v>
      </c>
      <c r="B84" t="s">
        <v>466</v>
      </c>
      <c r="C84" s="19">
        <v>0</v>
      </c>
      <c r="D84" s="20">
        <v>500000</v>
      </c>
    </row>
    <row r="85" spans="1:4" x14ac:dyDescent="0.2">
      <c r="A85" s="16" t="s">
        <v>407</v>
      </c>
      <c r="B85" t="s">
        <v>426</v>
      </c>
      <c r="C85" s="19">
        <v>0</v>
      </c>
      <c r="D85" s="20">
        <v>129400</v>
      </c>
    </row>
    <row r="86" spans="1:4" x14ac:dyDescent="0.2">
      <c r="A86" s="16" t="s">
        <v>408</v>
      </c>
      <c r="B86" t="s">
        <v>467</v>
      </c>
      <c r="C86" s="19">
        <v>40000</v>
      </c>
      <c r="D86" s="20">
        <v>0</v>
      </c>
    </row>
    <row r="87" spans="1:4" x14ac:dyDescent="0.2">
      <c r="A87" s="16" t="s">
        <v>408</v>
      </c>
      <c r="B87" t="s">
        <v>468</v>
      </c>
      <c r="C87" s="19">
        <v>40000</v>
      </c>
      <c r="D87" s="20">
        <v>0</v>
      </c>
    </row>
    <row r="88" spans="1:4" x14ac:dyDescent="0.2">
      <c r="A88" s="21" t="s">
        <v>411</v>
      </c>
      <c r="B88" s="22" t="s">
        <v>469</v>
      </c>
      <c r="C88" s="23">
        <v>35000</v>
      </c>
      <c r="D88" s="24">
        <v>0</v>
      </c>
    </row>
    <row r="89" spans="1:4" x14ac:dyDescent="0.2">
      <c r="A89" s="17"/>
      <c r="B89" s="17"/>
      <c r="C89" s="17"/>
      <c r="D89" s="17"/>
    </row>
    <row r="90" spans="1:4" x14ac:dyDescent="0.2">
      <c r="A90" s="14" t="s">
        <v>470</v>
      </c>
      <c r="B90" s="15" t="s">
        <v>471</v>
      </c>
      <c r="C90" s="246" t="s">
        <v>472</v>
      </c>
      <c r="D90" s="247"/>
    </row>
    <row r="91" spans="1:4" x14ac:dyDescent="0.2">
      <c r="A91" s="16"/>
      <c r="C91" s="17" t="s">
        <v>401</v>
      </c>
      <c r="D91" s="18" t="s">
        <v>402</v>
      </c>
    </row>
    <row r="92" spans="1:4" x14ac:dyDescent="0.2">
      <c r="A92" s="16" t="s">
        <v>403</v>
      </c>
      <c r="B92" t="s">
        <v>473</v>
      </c>
      <c r="C92" s="19">
        <v>0</v>
      </c>
      <c r="D92" s="26">
        <v>500000</v>
      </c>
    </row>
    <row r="93" spans="1:4" x14ac:dyDescent="0.2">
      <c r="A93" s="16" t="s">
        <v>418</v>
      </c>
      <c r="B93" t="s">
        <v>473</v>
      </c>
      <c r="C93" s="19">
        <v>0</v>
      </c>
      <c r="D93" s="26">
        <v>175000</v>
      </c>
    </row>
    <row r="94" spans="1:4" x14ac:dyDescent="0.2">
      <c r="A94" s="16" t="s">
        <v>407</v>
      </c>
      <c r="B94" t="s">
        <v>473</v>
      </c>
      <c r="C94" s="19">
        <v>129400</v>
      </c>
      <c r="D94" s="20">
        <v>0</v>
      </c>
    </row>
    <row r="95" spans="1:4" x14ac:dyDescent="0.2">
      <c r="A95" s="16" t="s">
        <v>408</v>
      </c>
      <c r="B95" t="s">
        <v>474</v>
      </c>
      <c r="C95" s="19">
        <v>40000</v>
      </c>
      <c r="D95" s="20">
        <v>0</v>
      </c>
    </row>
    <row r="96" spans="1:4" x14ac:dyDescent="0.2">
      <c r="A96" s="16" t="s">
        <v>408</v>
      </c>
      <c r="B96" t="s">
        <v>475</v>
      </c>
      <c r="C96" s="19">
        <v>40000</v>
      </c>
      <c r="D96" s="20">
        <v>0</v>
      </c>
    </row>
    <row r="97" spans="1:4" x14ac:dyDescent="0.2">
      <c r="A97" s="21" t="s">
        <v>429</v>
      </c>
      <c r="B97" s="22" t="s">
        <v>473</v>
      </c>
      <c r="C97" s="23">
        <v>0</v>
      </c>
      <c r="D97" s="27">
        <v>35000</v>
      </c>
    </row>
    <row r="98" spans="1:4" x14ac:dyDescent="0.2">
      <c r="A98" s="17"/>
      <c r="B98" s="17"/>
      <c r="C98" s="17"/>
      <c r="D98" s="17"/>
    </row>
    <row r="99" spans="1:4" x14ac:dyDescent="0.2">
      <c r="A99" s="14" t="s">
        <v>476</v>
      </c>
      <c r="B99" s="15" t="s">
        <v>471</v>
      </c>
      <c r="C99" s="246" t="s">
        <v>477</v>
      </c>
      <c r="D99" s="247"/>
    </row>
    <row r="100" spans="1:4" x14ac:dyDescent="0.2">
      <c r="A100" s="16"/>
      <c r="C100" s="17" t="s">
        <v>401</v>
      </c>
      <c r="D100" s="18" t="s">
        <v>402</v>
      </c>
    </row>
    <row r="101" spans="1:4" x14ac:dyDescent="0.2">
      <c r="A101" s="16" t="s">
        <v>403</v>
      </c>
      <c r="B101" t="s">
        <v>473</v>
      </c>
      <c r="C101" s="19">
        <v>0</v>
      </c>
      <c r="D101" s="20">
        <v>500000</v>
      </c>
    </row>
    <row r="102" spans="1:4" x14ac:dyDescent="0.2">
      <c r="A102" s="16" t="s">
        <v>407</v>
      </c>
      <c r="B102" t="s">
        <v>473</v>
      </c>
      <c r="C102" s="19">
        <v>129400</v>
      </c>
      <c r="D102" s="20">
        <v>0</v>
      </c>
    </row>
    <row r="103" spans="1:4" x14ac:dyDescent="0.2">
      <c r="A103" s="16" t="s">
        <v>408</v>
      </c>
      <c r="B103" t="s">
        <v>478</v>
      </c>
      <c r="C103" s="19">
        <v>40000</v>
      </c>
      <c r="D103" s="20">
        <v>0</v>
      </c>
    </row>
    <row r="104" spans="1:4" x14ac:dyDescent="0.2">
      <c r="A104" s="16" t="s">
        <v>408</v>
      </c>
      <c r="B104" t="s">
        <v>479</v>
      </c>
      <c r="C104" s="19">
        <v>40000</v>
      </c>
      <c r="D104" s="20">
        <v>0</v>
      </c>
    </row>
    <row r="105" spans="1:4" x14ac:dyDescent="0.2">
      <c r="A105" s="21" t="s">
        <v>411</v>
      </c>
      <c r="B105" s="22" t="s">
        <v>210</v>
      </c>
      <c r="C105" s="23">
        <v>35000</v>
      </c>
      <c r="D105" s="24">
        <v>0</v>
      </c>
    </row>
    <row r="106" spans="1:4" x14ac:dyDescent="0.2">
      <c r="C106" s="13"/>
    </row>
    <row r="107" spans="1:4" x14ac:dyDescent="0.2">
      <c r="A107" s="14" t="s">
        <v>480</v>
      </c>
      <c r="B107" s="15" t="s">
        <v>161</v>
      </c>
      <c r="C107" s="246" t="s">
        <v>481</v>
      </c>
      <c r="D107" s="247"/>
    </row>
    <row r="108" spans="1:4" x14ac:dyDescent="0.2">
      <c r="A108" s="16"/>
      <c r="C108" s="17" t="s">
        <v>401</v>
      </c>
      <c r="D108" s="18" t="s">
        <v>402</v>
      </c>
    </row>
    <row r="109" spans="1:4" x14ac:dyDescent="0.2">
      <c r="A109" s="16" t="s">
        <v>403</v>
      </c>
      <c r="B109" t="s">
        <v>482</v>
      </c>
      <c r="C109" s="19">
        <v>500000</v>
      </c>
      <c r="D109" s="26">
        <v>0</v>
      </c>
    </row>
    <row r="110" spans="1:4" x14ac:dyDescent="0.2">
      <c r="A110" s="16" t="s">
        <v>417</v>
      </c>
      <c r="B110" t="s">
        <v>483</v>
      </c>
      <c r="C110" s="19">
        <v>0</v>
      </c>
      <c r="D110" s="26">
        <v>100000</v>
      </c>
    </row>
    <row r="111" spans="1:4" x14ac:dyDescent="0.2">
      <c r="A111" s="16" t="s">
        <v>418</v>
      </c>
      <c r="B111" t="s">
        <v>482</v>
      </c>
      <c r="C111" s="19">
        <v>0</v>
      </c>
      <c r="D111" s="26">
        <v>175000</v>
      </c>
    </row>
    <row r="112" spans="1:4" x14ac:dyDescent="0.2">
      <c r="A112" s="16" t="s">
        <v>407</v>
      </c>
      <c r="B112" t="s">
        <v>484</v>
      </c>
      <c r="C112" s="19">
        <v>129400</v>
      </c>
      <c r="D112" s="20">
        <v>0</v>
      </c>
    </row>
    <row r="113" spans="1:4" x14ac:dyDescent="0.2">
      <c r="A113" s="16" t="s">
        <v>408</v>
      </c>
      <c r="B113" t="s">
        <v>485</v>
      </c>
      <c r="C113" s="19">
        <v>40000</v>
      </c>
      <c r="D113" s="20">
        <v>0</v>
      </c>
    </row>
    <row r="114" spans="1:4" x14ac:dyDescent="0.2">
      <c r="A114" s="16" t="s">
        <v>408</v>
      </c>
      <c r="B114" t="s">
        <v>486</v>
      </c>
      <c r="C114" s="19">
        <v>40000</v>
      </c>
      <c r="D114" s="20">
        <v>0</v>
      </c>
    </row>
    <row r="115" spans="1:4" x14ac:dyDescent="0.2">
      <c r="A115" s="21" t="s">
        <v>411</v>
      </c>
      <c r="B115" s="22" t="s">
        <v>426</v>
      </c>
      <c r="C115" s="23">
        <v>35000</v>
      </c>
      <c r="D115" s="24">
        <v>0</v>
      </c>
    </row>
    <row r="116" spans="1:4" x14ac:dyDescent="0.2">
      <c r="C116" s="13"/>
    </row>
    <row r="117" spans="1:4" x14ac:dyDescent="0.2">
      <c r="A117" s="14" t="s">
        <v>487</v>
      </c>
      <c r="B117" s="15" t="s">
        <v>488</v>
      </c>
      <c r="C117" s="246" t="s">
        <v>489</v>
      </c>
      <c r="D117" s="247"/>
    </row>
    <row r="118" spans="1:4" x14ac:dyDescent="0.2">
      <c r="A118" s="16"/>
      <c r="C118" s="17" t="s">
        <v>401</v>
      </c>
      <c r="D118" s="18" t="s">
        <v>402</v>
      </c>
    </row>
    <row r="119" spans="1:4" x14ac:dyDescent="0.2">
      <c r="A119" s="16" t="s">
        <v>403</v>
      </c>
      <c r="B119" t="s">
        <v>490</v>
      </c>
      <c r="C119" s="19">
        <v>500000</v>
      </c>
      <c r="D119" s="26">
        <v>0</v>
      </c>
    </row>
    <row r="120" spans="1:4" x14ac:dyDescent="0.2">
      <c r="A120" s="16" t="s">
        <v>418</v>
      </c>
      <c r="B120" t="s">
        <v>490</v>
      </c>
      <c r="C120" s="19">
        <v>175000</v>
      </c>
      <c r="D120" s="26">
        <v>0</v>
      </c>
    </row>
    <row r="121" spans="1:4" x14ac:dyDescent="0.2">
      <c r="A121" s="16" t="s">
        <v>407</v>
      </c>
      <c r="B121" t="s">
        <v>484</v>
      </c>
      <c r="C121" s="19">
        <v>129400</v>
      </c>
      <c r="D121" s="20">
        <v>0</v>
      </c>
    </row>
    <row r="122" spans="1:4" x14ac:dyDescent="0.2">
      <c r="A122" s="16" t="s">
        <v>408</v>
      </c>
      <c r="B122" t="s">
        <v>491</v>
      </c>
      <c r="C122" s="19">
        <v>40000</v>
      </c>
      <c r="D122" s="20">
        <v>0</v>
      </c>
    </row>
    <row r="123" spans="1:4" x14ac:dyDescent="0.2">
      <c r="A123" s="16" t="s">
        <v>408</v>
      </c>
      <c r="B123" t="s">
        <v>492</v>
      </c>
      <c r="C123" s="19">
        <v>40000</v>
      </c>
      <c r="D123" s="20">
        <v>0</v>
      </c>
    </row>
    <row r="124" spans="1:4" x14ac:dyDescent="0.2">
      <c r="A124" s="21" t="s">
        <v>411</v>
      </c>
      <c r="B124" s="22" t="s">
        <v>426</v>
      </c>
      <c r="C124" s="23">
        <v>35000</v>
      </c>
      <c r="D124" s="24">
        <v>0</v>
      </c>
    </row>
    <row r="125" spans="1:4" x14ac:dyDescent="0.2">
      <c r="C125" s="13"/>
    </row>
    <row r="126" spans="1:4" x14ac:dyDescent="0.2">
      <c r="A126" s="14" t="s">
        <v>493</v>
      </c>
      <c r="B126" s="15" t="s">
        <v>81</v>
      </c>
      <c r="C126" s="246" t="s">
        <v>494</v>
      </c>
      <c r="D126" s="247"/>
    </row>
    <row r="127" spans="1:4" x14ac:dyDescent="0.2">
      <c r="A127" s="16"/>
      <c r="C127" s="17" t="s">
        <v>401</v>
      </c>
      <c r="D127" s="18" t="s">
        <v>402</v>
      </c>
    </row>
    <row r="128" spans="1:4" x14ac:dyDescent="0.2">
      <c r="A128" s="16" t="s">
        <v>403</v>
      </c>
      <c r="B128" t="s">
        <v>495</v>
      </c>
      <c r="C128" s="19">
        <v>0</v>
      </c>
      <c r="D128" s="20">
        <v>500000</v>
      </c>
    </row>
    <row r="129" spans="1:4" x14ac:dyDescent="0.2">
      <c r="A129" s="16" t="s">
        <v>407</v>
      </c>
      <c r="B129" t="s">
        <v>496</v>
      </c>
      <c r="C129" s="19">
        <v>129400</v>
      </c>
      <c r="D129" s="20">
        <v>0</v>
      </c>
    </row>
    <row r="130" spans="1:4" x14ac:dyDescent="0.2">
      <c r="A130" s="16" t="s">
        <v>408</v>
      </c>
      <c r="B130" t="s">
        <v>497</v>
      </c>
      <c r="C130" s="19">
        <v>0</v>
      </c>
      <c r="D130" s="20">
        <v>40000</v>
      </c>
    </row>
    <row r="131" spans="1:4" x14ac:dyDescent="0.2">
      <c r="A131" s="16" t="s">
        <v>408</v>
      </c>
      <c r="B131" t="s">
        <v>498</v>
      </c>
      <c r="C131" s="19">
        <v>0</v>
      </c>
      <c r="D131" s="20">
        <v>40000</v>
      </c>
    </row>
    <row r="132" spans="1:4" x14ac:dyDescent="0.2">
      <c r="A132" s="21" t="s">
        <v>411</v>
      </c>
      <c r="B132" s="22" t="s">
        <v>495</v>
      </c>
      <c r="C132" s="23">
        <v>35000</v>
      </c>
      <c r="D132" s="24">
        <v>0</v>
      </c>
    </row>
    <row r="133" spans="1:4" x14ac:dyDescent="0.2">
      <c r="C133" s="13"/>
    </row>
    <row r="134" spans="1:4" x14ac:dyDescent="0.2">
      <c r="A134" s="14" t="s">
        <v>499</v>
      </c>
      <c r="B134" s="15" t="s">
        <v>182</v>
      </c>
      <c r="C134" s="246" t="s">
        <v>500</v>
      </c>
      <c r="D134" s="247"/>
    </row>
    <row r="135" spans="1:4" x14ac:dyDescent="0.2">
      <c r="A135" s="16"/>
      <c r="C135" s="17" t="s">
        <v>401</v>
      </c>
      <c r="D135" s="18" t="s">
        <v>402</v>
      </c>
    </row>
    <row r="136" spans="1:4" x14ac:dyDescent="0.2">
      <c r="A136" s="16" t="s">
        <v>403</v>
      </c>
      <c r="B136" t="s">
        <v>501</v>
      </c>
      <c r="C136" s="19">
        <v>0</v>
      </c>
      <c r="D136" s="20">
        <v>500000</v>
      </c>
    </row>
    <row r="137" spans="1:4" x14ac:dyDescent="0.2">
      <c r="A137" s="16" t="s">
        <v>405</v>
      </c>
      <c r="B137" t="s">
        <v>501</v>
      </c>
      <c r="C137" s="19">
        <v>90000</v>
      </c>
      <c r="D137" s="20">
        <v>0</v>
      </c>
    </row>
    <row r="138" spans="1:4" x14ac:dyDescent="0.2">
      <c r="A138" s="16" t="s">
        <v>417</v>
      </c>
      <c r="B138" t="s">
        <v>186</v>
      </c>
      <c r="C138" s="19">
        <v>0</v>
      </c>
      <c r="D138" s="20">
        <v>100000</v>
      </c>
    </row>
    <row r="139" spans="1:4" x14ac:dyDescent="0.2">
      <c r="A139" s="16" t="s">
        <v>418</v>
      </c>
      <c r="B139" t="s">
        <v>502</v>
      </c>
      <c r="C139" s="19">
        <v>0</v>
      </c>
      <c r="D139" s="20">
        <v>175000</v>
      </c>
    </row>
    <row r="140" spans="1:4" x14ac:dyDescent="0.2">
      <c r="A140" s="16" t="s">
        <v>407</v>
      </c>
      <c r="B140" t="s">
        <v>503</v>
      </c>
      <c r="C140" s="19">
        <v>0</v>
      </c>
      <c r="D140" s="20">
        <v>129400</v>
      </c>
    </row>
    <row r="141" spans="1:4" x14ac:dyDescent="0.2">
      <c r="A141" s="16" t="s">
        <v>408</v>
      </c>
      <c r="B141" t="s">
        <v>504</v>
      </c>
      <c r="C141" s="19">
        <v>40000</v>
      </c>
      <c r="D141" s="20">
        <v>0</v>
      </c>
    </row>
    <row r="142" spans="1:4" x14ac:dyDescent="0.2">
      <c r="A142" s="16" t="s">
        <v>408</v>
      </c>
      <c r="B142" t="s">
        <v>505</v>
      </c>
      <c r="C142" s="19">
        <v>40000</v>
      </c>
      <c r="D142" s="20">
        <v>0</v>
      </c>
    </row>
    <row r="143" spans="1:4" x14ac:dyDescent="0.2">
      <c r="A143" s="21" t="s">
        <v>429</v>
      </c>
      <c r="B143" s="22" t="s">
        <v>502</v>
      </c>
      <c r="C143" s="23">
        <v>0</v>
      </c>
      <c r="D143" s="24">
        <v>35000</v>
      </c>
    </row>
    <row r="144" spans="1:4" x14ac:dyDescent="0.2">
      <c r="C144" s="13"/>
    </row>
    <row r="145" spans="1:5" x14ac:dyDescent="0.2">
      <c r="A145" s="14" t="s">
        <v>506</v>
      </c>
      <c r="B145" s="15" t="s">
        <v>507</v>
      </c>
      <c r="C145" s="246" t="s">
        <v>508</v>
      </c>
      <c r="D145" s="247"/>
    </row>
    <row r="146" spans="1:5" x14ac:dyDescent="0.2">
      <c r="A146" s="16"/>
      <c r="C146" s="17" t="s">
        <v>401</v>
      </c>
      <c r="D146" s="18" t="s">
        <v>402</v>
      </c>
      <c r="E146" s="17"/>
    </row>
    <row r="147" spans="1:5" x14ac:dyDescent="0.2">
      <c r="A147" s="16" t="s">
        <v>403</v>
      </c>
      <c r="B147" t="s">
        <v>509</v>
      </c>
      <c r="C147" s="19">
        <v>500000</v>
      </c>
      <c r="D147" s="20">
        <v>0</v>
      </c>
    </row>
    <row r="148" spans="1:5" x14ac:dyDescent="0.2">
      <c r="A148" s="16" t="s">
        <v>407</v>
      </c>
      <c r="B148" t="s">
        <v>510</v>
      </c>
      <c r="C148" s="19">
        <v>0</v>
      </c>
      <c r="D148" s="20">
        <v>129400</v>
      </c>
    </row>
    <row r="149" spans="1:5" x14ac:dyDescent="0.2">
      <c r="A149" s="16" t="s">
        <v>408</v>
      </c>
      <c r="B149" s="11" t="s">
        <v>511</v>
      </c>
      <c r="C149" s="30">
        <v>40000</v>
      </c>
      <c r="D149" s="20">
        <v>0</v>
      </c>
    </row>
    <row r="150" spans="1:5" x14ac:dyDescent="0.2">
      <c r="A150" s="16" t="s">
        <v>408</v>
      </c>
      <c r="B150" t="s">
        <v>512</v>
      </c>
      <c r="C150" s="19">
        <v>40000</v>
      </c>
      <c r="D150" s="20">
        <v>0</v>
      </c>
    </row>
    <row r="151" spans="1:5" x14ac:dyDescent="0.2">
      <c r="A151" s="21" t="s">
        <v>411</v>
      </c>
      <c r="B151" s="22" t="s">
        <v>513</v>
      </c>
      <c r="C151" s="23">
        <v>35000</v>
      </c>
      <c r="D151" s="24">
        <v>0</v>
      </c>
    </row>
    <row r="152" spans="1:5" x14ac:dyDescent="0.2">
      <c r="A152" s="31"/>
      <c r="B152" s="31"/>
      <c r="C152" s="32"/>
      <c r="D152" s="31"/>
    </row>
    <row r="153" spans="1:5" x14ac:dyDescent="0.2">
      <c r="A153" s="14" t="s">
        <v>514</v>
      </c>
      <c r="B153" s="15" t="s">
        <v>73</v>
      </c>
      <c r="C153" s="246" t="s">
        <v>515</v>
      </c>
      <c r="D153" s="247"/>
    </row>
    <row r="154" spans="1:5" x14ac:dyDescent="0.2">
      <c r="A154" s="16"/>
      <c r="C154" s="17" t="s">
        <v>401</v>
      </c>
      <c r="D154" s="18" t="s">
        <v>402</v>
      </c>
    </row>
    <row r="155" spans="1:5" x14ac:dyDescent="0.2">
      <c r="A155" s="16" t="s">
        <v>403</v>
      </c>
      <c r="B155" t="s">
        <v>516</v>
      </c>
      <c r="C155" s="25">
        <v>0</v>
      </c>
      <c r="D155" s="20">
        <v>500000</v>
      </c>
    </row>
    <row r="156" spans="1:5" x14ac:dyDescent="0.2">
      <c r="A156" s="16" t="s">
        <v>405</v>
      </c>
      <c r="B156" t="s">
        <v>516</v>
      </c>
      <c r="C156" s="25">
        <v>90000</v>
      </c>
      <c r="D156" s="20">
        <v>0</v>
      </c>
    </row>
    <row r="157" spans="1:5" x14ac:dyDescent="0.2">
      <c r="A157" s="16" t="s">
        <v>417</v>
      </c>
      <c r="B157" t="s">
        <v>517</v>
      </c>
      <c r="C157" s="25">
        <v>0</v>
      </c>
      <c r="D157" s="20">
        <v>100000</v>
      </c>
    </row>
    <row r="158" spans="1:5" x14ac:dyDescent="0.2">
      <c r="A158" s="16" t="s">
        <v>418</v>
      </c>
      <c r="B158" t="s">
        <v>516</v>
      </c>
      <c r="C158" s="25">
        <v>175000</v>
      </c>
      <c r="D158" s="20">
        <v>0</v>
      </c>
    </row>
    <row r="159" spans="1:5" x14ac:dyDescent="0.2">
      <c r="A159" s="16" t="s">
        <v>407</v>
      </c>
      <c r="B159" t="s">
        <v>426</v>
      </c>
      <c r="C159" s="25">
        <v>129400</v>
      </c>
      <c r="D159" s="20">
        <v>0</v>
      </c>
    </row>
    <row r="160" spans="1:5" x14ac:dyDescent="0.2">
      <c r="A160" s="16" t="s">
        <v>408</v>
      </c>
      <c r="B160" t="s">
        <v>518</v>
      </c>
      <c r="C160" s="19">
        <v>40000</v>
      </c>
      <c r="D160" s="26">
        <v>0</v>
      </c>
    </row>
    <row r="161" spans="1:11" x14ac:dyDescent="0.2">
      <c r="A161" s="16" t="s">
        <v>408</v>
      </c>
      <c r="B161" t="s">
        <v>519</v>
      </c>
      <c r="C161" s="19">
        <v>40000</v>
      </c>
      <c r="D161" s="26">
        <v>0</v>
      </c>
    </row>
    <row r="162" spans="1:11" x14ac:dyDescent="0.2">
      <c r="A162" s="21" t="s">
        <v>429</v>
      </c>
      <c r="B162" s="22" t="s">
        <v>516</v>
      </c>
      <c r="C162" s="33">
        <v>0</v>
      </c>
      <c r="D162" s="24">
        <v>35000</v>
      </c>
    </row>
    <row r="163" spans="1:11" ht="16" thickBot="1" x14ac:dyDescent="0.25">
      <c r="C163" s="13"/>
    </row>
    <row r="164" spans="1:11" ht="21" thickTop="1" thickBot="1" x14ac:dyDescent="0.3">
      <c r="A164" s="248" t="s">
        <v>520</v>
      </c>
      <c r="B164" s="248"/>
      <c r="C164" s="248"/>
      <c r="D164" s="248"/>
      <c r="K164" t="s">
        <v>521</v>
      </c>
    </row>
    <row r="165" spans="1:11" ht="16" thickTop="1" x14ac:dyDescent="0.2">
      <c r="C165" s="13"/>
    </row>
    <row r="166" spans="1:11" x14ac:dyDescent="0.2">
      <c r="A166" s="249" t="s">
        <v>522</v>
      </c>
      <c r="B166" s="246"/>
      <c r="C166" s="246"/>
      <c r="D166" s="247"/>
    </row>
    <row r="167" spans="1:11" x14ac:dyDescent="0.2">
      <c r="A167" s="34"/>
      <c r="C167" s="17" t="s">
        <v>401</v>
      </c>
      <c r="D167" s="18" t="s">
        <v>402</v>
      </c>
    </row>
    <row r="168" spans="1:11" x14ac:dyDescent="0.2">
      <c r="A168" s="16"/>
      <c r="B168" t="s">
        <v>523</v>
      </c>
      <c r="C168" s="19">
        <v>250000</v>
      </c>
      <c r="D168" s="20">
        <v>0</v>
      </c>
    </row>
    <row r="169" spans="1:11" x14ac:dyDescent="0.2">
      <c r="A169" s="16"/>
      <c r="B169" t="s">
        <v>524</v>
      </c>
      <c r="C169" s="19">
        <v>0</v>
      </c>
      <c r="D169" s="20">
        <v>2150000</v>
      </c>
    </row>
    <row r="170" spans="1:11" x14ac:dyDescent="0.2">
      <c r="A170" s="16"/>
      <c r="B170" t="s">
        <v>525</v>
      </c>
      <c r="C170" s="19">
        <v>0</v>
      </c>
      <c r="D170" s="20">
        <v>136000</v>
      </c>
    </row>
    <row r="171" spans="1:11" x14ac:dyDescent="0.2">
      <c r="A171" s="16"/>
      <c r="B171" t="s">
        <v>526</v>
      </c>
      <c r="C171" s="19">
        <v>0</v>
      </c>
      <c r="D171" s="20">
        <v>425000</v>
      </c>
    </row>
    <row r="172" spans="1:11" x14ac:dyDescent="0.2">
      <c r="A172" s="16"/>
      <c r="B172" t="s">
        <v>527</v>
      </c>
      <c r="C172" s="19">
        <v>0</v>
      </c>
      <c r="D172" s="20">
        <v>425000</v>
      </c>
    </row>
    <row r="173" spans="1:11" x14ac:dyDescent="0.2">
      <c r="A173" s="16"/>
      <c r="B173" t="s">
        <v>528</v>
      </c>
      <c r="C173" s="19">
        <v>0</v>
      </c>
      <c r="D173" s="20">
        <v>370000</v>
      </c>
    </row>
    <row r="174" spans="1:11" x14ac:dyDescent="0.2">
      <c r="A174" s="16"/>
      <c r="B174" t="s">
        <v>529</v>
      </c>
      <c r="C174" s="19">
        <v>0</v>
      </c>
      <c r="D174" s="20">
        <v>225000</v>
      </c>
    </row>
    <row r="175" spans="1:11" x14ac:dyDescent="0.2">
      <c r="A175" s="16"/>
      <c r="B175" t="s">
        <v>530</v>
      </c>
      <c r="C175" s="19">
        <v>0</v>
      </c>
      <c r="D175" s="20">
        <v>75000</v>
      </c>
    </row>
    <row r="176" spans="1:11" x14ac:dyDescent="0.2">
      <c r="A176" s="16"/>
      <c r="B176" t="s">
        <v>531</v>
      </c>
      <c r="C176" s="19">
        <v>0</v>
      </c>
      <c r="D176" s="20">
        <v>320000</v>
      </c>
    </row>
    <row r="177" spans="1:4" x14ac:dyDescent="0.2">
      <c r="A177" s="16"/>
      <c r="B177" t="s">
        <v>532</v>
      </c>
      <c r="C177" s="19">
        <v>1500000</v>
      </c>
      <c r="D177" s="20">
        <v>100000</v>
      </c>
    </row>
    <row r="178" spans="1:4" x14ac:dyDescent="0.2">
      <c r="A178" s="21"/>
      <c r="B178" s="22" t="s">
        <v>533</v>
      </c>
      <c r="C178" s="23">
        <v>1000000</v>
      </c>
      <c r="D178" s="24">
        <v>0</v>
      </c>
    </row>
    <row r="179" spans="1:4" x14ac:dyDescent="0.2">
      <c r="A179" s="21"/>
      <c r="B179" s="22" t="s">
        <v>534</v>
      </c>
      <c r="C179" s="35">
        <f>12734</f>
        <v>12734</v>
      </c>
      <c r="D179" s="24">
        <v>0</v>
      </c>
    </row>
    <row r="180" spans="1:4" x14ac:dyDescent="0.2">
      <c r="C180" s="36"/>
      <c r="D180" s="37"/>
    </row>
    <row r="181" spans="1:4" x14ac:dyDescent="0.2">
      <c r="A181" s="38"/>
      <c r="B181" s="39"/>
      <c r="C181" s="40" t="s">
        <v>535</v>
      </c>
      <c r="D181" s="41" t="s">
        <v>402</v>
      </c>
    </row>
    <row r="182" spans="1:4" x14ac:dyDescent="0.2">
      <c r="A182" s="16"/>
      <c r="B182" s="42" t="s">
        <v>536</v>
      </c>
      <c r="C182" s="43">
        <f>SUM(C168:C179,C155:C162,C147:C151,C136:C143,C128:C132,C119:C124,C109:C115,C101:C105,C92:C97,C84:C88,C75:C80,C67:C71,C59:C63,C50:C55,C45:C46,C42:C44,C32:C38,C24:C28,C14:C20,C5:C10)</f>
        <v>11340534</v>
      </c>
      <c r="D182" s="44">
        <f>SUM(D168:D179,D155:D162,D147:D151,D136:D143,D128:D132,D119:D124,D109:D115,D101:D105,D92:D97,D84:D88,D75:D80,D67:D71,D59:D63,D50:D55,D45:D46,D42:D44,D32:D38,D24:D28,D14:D20,D5:D10)</f>
        <v>11302400</v>
      </c>
    </row>
    <row r="183" spans="1:4" x14ac:dyDescent="0.2">
      <c r="A183" s="21"/>
      <c r="B183" s="45" t="s">
        <v>537</v>
      </c>
      <c r="C183" s="250">
        <f>SUM(C182:D182)</f>
        <v>22642934</v>
      </c>
      <c r="D183" s="251"/>
    </row>
    <row r="184" spans="1:4" x14ac:dyDescent="0.2">
      <c r="C184" s="13"/>
    </row>
  </sheetData>
  <mergeCells count="22">
    <mergeCell ref="C90:D90"/>
    <mergeCell ref="A1:D1"/>
    <mergeCell ref="C3:D3"/>
    <mergeCell ref="C12:D12"/>
    <mergeCell ref="C22:D22"/>
    <mergeCell ref="C30:D30"/>
    <mergeCell ref="C40:D40"/>
    <mergeCell ref="C48:D48"/>
    <mergeCell ref="C57:D57"/>
    <mergeCell ref="C65:D65"/>
    <mergeCell ref="C73:D73"/>
    <mergeCell ref="C82:D82"/>
    <mergeCell ref="C153:D153"/>
    <mergeCell ref="A164:D164"/>
    <mergeCell ref="A166:D166"/>
    <mergeCell ref="C183:D183"/>
    <mergeCell ref="C99:D99"/>
    <mergeCell ref="C107:D107"/>
    <mergeCell ref="C117:D117"/>
    <mergeCell ref="C126:D126"/>
    <mergeCell ref="C134:D134"/>
    <mergeCell ref="C145:D145"/>
  </mergeCells>
  <pageMargins left="0.7" right="0.7" top="0.75" bottom="0.75" header="0.3" footer="0.3"/>
  <pageSetup paperSize="5" scale="73" orientation="portrait" r:id="rId1"/>
  <rowBreaks count="2" manualBreakCount="2">
    <brk id="63" max="3" man="1"/>
    <brk id="124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4"/>
  <sheetViews>
    <sheetView topLeftCell="A159" zoomScaleNormal="100" zoomScaleSheetLayoutView="85" workbookViewId="0">
      <selection activeCell="B187" sqref="B187"/>
    </sheetView>
  </sheetViews>
  <sheetFormatPr baseColWidth="10" defaultColWidth="8.83203125" defaultRowHeight="15" x14ac:dyDescent="0.2"/>
  <cols>
    <col min="1" max="1" width="24.1640625" customWidth="1"/>
    <col min="2" max="2" width="64" bestFit="1" customWidth="1"/>
    <col min="3" max="3" width="13.5" customWidth="1"/>
    <col min="4" max="4" width="11.83203125" bestFit="1" customWidth="1"/>
    <col min="11" max="11" width="1.5" bestFit="1" customWidth="1"/>
  </cols>
  <sheetData>
    <row r="1" spans="1:4" ht="19" x14ac:dyDescent="0.25">
      <c r="A1" s="252" t="s">
        <v>1143</v>
      </c>
      <c r="B1" s="252"/>
      <c r="C1" s="252"/>
      <c r="D1" s="252"/>
    </row>
    <row r="2" spans="1:4" x14ac:dyDescent="0.2">
      <c r="C2" s="13"/>
    </row>
    <row r="3" spans="1:4" x14ac:dyDescent="0.2">
      <c r="A3" s="14" t="s">
        <v>398</v>
      </c>
      <c r="B3" s="15" t="s">
        <v>399</v>
      </c>
      <c r="C3" s="246" t="s">
        <v>690</v>
      </c>
      <c r="D3" s="247"/>
    </row>
    <row r="4" spans="1:4" x14ac:dyDescent="0.2">
      <c r="A4" s="16"/>
      <c r="C4" s="17" t="s">
        <v>401</v>
      </c>
      <c r="D4" s="18" t="s">
        <v>402</v>
      </c>
    </row>
    <row r="5" spans="1:4" x14ac:dyDescent="0.2">
      <c r="A5" s="16" t="s">
        <v>403</v>
      </c>
      <c r="B5" t="s">
        <v>404</v>
      </c>
      <c r="C5" s="19">
        <v>500000</v>
      </c>
      <c r="D5" s="20">
        <v>250000</v>
      </c>
    </row>
    <row r="6" spans="1:4" x14ac:dyDescent="0.2">
      <c r="A6" s="16" t="s">
        <v>405</v>
      </c>
      <c r="B6" t="s">
        <v>406</v>
      </c>
      <c r="C6" s="19">
        <v>90000</v>
      </c>
      <c r="D6" s="20"/>
    </row>
    <row r="7" spans="1:4" x14ac:dyDescent="0.2">
      <c r="A7" s="16" t="s">
        <v>407</v>
      </c>
      <c r="B7" t="s">
        <v>406</v>
      </c>
      <c r="C7" s="19">
        <v>129400</v>
      </c>
      <c r="D7" s="20">
        <v>0</v>
      </c>
    </row>
    <row r="8" spans="1:4" x14ac:dyDescent="0.2">
      <c r="A8" s="16" t="s">
        <v>408</v>
      </c>
      <c r="B8" t="s">
        <v>409</v>
      </c>
      <c r="C8" s="19">
        <v>40000</v>
      </c>
      <c r="D8" s="20">
        <v>0</v>
      </c>
    </row>
    <row r="9" spans="1:4" x14ac:dyDescent="0.2">
      <c r="A9" s="16" t="s">
        <v>408</v>
      </c>
      <c r="B9" t="s">
        <v>1144</v>
      </c>
      <c r="C9" s="19">
        <v>40000</v>
      </c>
      <c r="D9" s="20">
        <v>0</v>
      </c>
    </row>
    <row r="10" spans="1:4" x14ac:dyDescent="0.2">
      <c r="A10" s="21" t="s">
        <v>411</v>
      </c>
      <c r="B10" s="22" t="s">
        <v>412</v>
      </c>
      <c r="C10" s="23">
        <v>35000</v>
      </c>
      <c r="D10" s="24">
        <v>0</v>
      </c>
    </row>
    <row r="11" spans="1:4" x14ac:dyDescent="0.2">
      <c r="A11" s="16"/>
      <c r="C11" s="19"/>
      <c r="D11" s="25"/>
    </row>
    <row r="12" spans="1:4" x14ac:dyDescent="0.2">
      <c r="A12" s="14" t="s">
        <v>413</v>
      </c>
      <c r="B12" s="15" t="s">
        <v>114</v>
      </c>
      <c r="C12" s="246" t="s">
        <v>1145</v>
      </c>
      <c r="D12" s="247"/>
    </row>
    <row r="13" spans="1:4" x14ac:dyDescent="0.2">
      <c r="A13" s="16"/>
      <c r="C13" s="17" t="s">
        <v>401</v>
      </c>
      <c r="D13" s="18" t="s">
        <v>402</v>
      </c>
    </row>
    <row r="14" spans="1:4" x14ac:dyDescent="0.2">
      <c r="A14" s="16" t="s">
        <v>415</v>
      </c>
      <c r="B14" t="s">
        <v>416</v>
      </c>
      <c r="C14" s="25">
        <v>0</v>
      </c>
      <c r="D14" s="20">
        <v>750000</v>
      </c>
    </row>
    <row r="15" spans="1:4" x14ac:dyDescent="0.2">
      <c r="A15" s="16" t="s">
        <v>417</v>
      </c>
      <c r="B15" t="s">
        <v>120</v>
      </c>
      <c r="C15" s="25">
        <v>0</v>
      </c>
      <c r="D15" s="20">
        <v>100000</v>
      </c>
    </row>
    <row r="16" spans="1:4" x14ac:dyDescent="0.2">
      <c r="A16" s="16" t="s">
        <v>418</v>
      </c>
      <c r="B16" t="s">
        <v>419</v>
      </c>
      <c r="C16" s="25">
        <v>0</v>
      </c>
      <c r="D16" s="20">
        <v>175000</v>
      </c>
    </row>
    <row r="17" spans="1:4" x14ac:dyDescent="0.2">
      <c r="A17" s="16" t="s">
        <v>407</v>
      </c>
      <c r="B17" t="s">
        <v>420</v>
      </c>
      <c r="C17" s="19">
        <v>0</v>
      </c>
      <c r="D17" s="26">
        <v>129400</v>
      </c>
    </row>
    <row r="18" spans="1:4" x14ac:dyDescent="0.2">
      <c r="A18" s="16" t="s">
        <v>408</v>
      </c>
      <c r="B18" t="s">
        <v>1146</v>
      </c>
      <c r="C18" s="19">
        <v>40000</v>
      </c>
      <c r="D18" s="20">
        <v>0</v>
      </c>
    </row>
    <row r="19" spans="1:4" x14ac:dyDescent="0.2">
      <c r="A19" s="16" t="s">
        <v>408</v>
      </c>
      <c r="B19" t="s">
        <v>422</v>
      </c>
      <c r="C19" s="19">
        <v>40000</v>
      </c>
      <c r="D19" s="20">
        <v>0</v>
      </c>
    </row>
    <row r="20" spans="1:4" x14ac:dyDescent="0.2">
      <c r="A20" s="21" t="s">
        <v>411</v>
      </c>
      <c r="B20" s="22" t="s">
        <v>423</v>
      </c>
      <c r="C20" s="23">
        <v>65000</v>
      </c>
      <c r="D20" s="24">
        <v>50000</v>
      </c>
    </row>
    <row r="21" spans="1:4" x14ac:dyDescent="0.2">
      <c r="A21" s="16"/>
      <c r="C21" s="19"/>
      <c r="D21" s="25"/>
    </row>
    <row r="22" spans="1:4" x14ac:dyDescent="0.2">
      <c r="A22" s="14" t="s">
        <v>424</v>
      </c>
      <c r="B22" s="15" t="s">
        <v>425</v>
      </c>
      <c r="C22" s="246" t="s">
        <v>1147</v>
      </c>
      <c r="D22" s="247"/>
    </row>
    <row r="23" spans="1:4" x14ac:dyDescent="0.2">
      <c r="A23" s="16"/>
      <c r="C23" s="17" t="s">
        <v>401</v>
      </c>
      <c r="D23" s="18" t="s">
        <v>402</v>
      </c>
    </row>
    <row r="24" spans="1:4" x14ac:dyDescent="0.2">
      <c r="A24" s="16" t="s">
        <v>403</v>
      </c>
      <c r="B24" t="s">
        <v>426</v>
      </c>
      <c r="C24" s="19">
        <v>500000</v>
      </c>
      <c r="D24" s="20">
        <v>250000</v>
      </c>
    </row>
    <row r="25" spans="1:4" x14ac:dyDescent="0.2">
      <c r="A25" s="16" t="s">
        <v>407</v>
      </c>
      <c r="B25" t="s">
        <v>426</v>
      </c>
      <c r="C25" s="19">
        <v>129400</v>
      </c>
      <c r="D25" s="20">
        <v>0</v>
      </c>
    </row>
    <row r="26" spans="1:4" x14ac:dyDescent="0.2">
      <c r="A26" s="16" t="s">
        <v>408</v>
      </c>
      <c r="B26" t="s">
        <v>1148</v>
      </c>
      <c r="C26" s="19">
        <v>40000</v>
      </c>
      <c r="D26" s="20">
        <v>0</v>
      </c>
    </row>
    <row r="27" spans="1:4" x14ac:dyDescent="0.2">
      <c r="A27" s="16" t="s">
        <v>408</v>
      </c>
      <c r="B27" t="s">
        <v>428</v>
      </c>
      <c r="C27" s="19">
        <v>40000</v>
      </c>
      <c r="D27" s="20">
        <v>0</v>
      </c>
    </row>
    <row r="28" spans="1:4" x14ac:dyDescent="0.2">
      <c r="A28" s="21" t="s">
        <v>429</v>
      </c>
      <c r="B28" s="22" t="s">
        <v>426</v>
      </c>
      <c r="C28" s="23">
        <v>0</v>
      </c>
      <c r="D28" s="24">
        <v>35000</v>
      </c>
    </row>
    <row r="29" spans="1:4" x14ac:dyDescent="0.2">
      <c r="C29" s="13"/>
    </row>
    <row r="30" spans="1:4" x14ac:dyDescent="0.2">
      <c r="A30" s="14" t="s">
        <v>430</v>
      </c>
      <c r="B30" s="15" t="s">
        <v>160</v>
      </c>
      <c r="C30" s="246" t="s">
        <v>431</v>
      </c>
      <c r="D30" s="247"/>
    </row>
    <row r="31" spans="1:4" x14ac:dyDescent="0.2">
      <c r="A31" s="16"/>
      <c r="C31" s="17" t="s">
        <v>401</v>
      </c>
      <c r="D31" s="18" t="s">
        <v>402</v>
      </c>
    </row>
    <row r="32" spans="1:4" x14ac:dyDescent="0.2">
      <c r="A32" s="16" t="s">
        <v>403</v>
      </c>
      <c r="B32" t="s">
        <v>432</v>
      </c>
      <c r="C32" s="19">
        <v>500000</v>
      </c>
      <c r="D32" s="20">
        <v>250000</v>
      </c>
    </row>
    <row r="33" spans="1:4" x14ac:dyDescent="0.2">
      <c r="A33" s="16" t="s">
        <v>417</v>
      </c>
      <c r="B33" t="s">
        <v>166</v>
      </c>
      <c r="C33" s="19">
        <v>0</v>
      </c>
      <c r="D33" s="20">
        <v>100000</v>
      </c>
    </row>
    <row r="34" spans="1:4" x14ac:dyDescent="0.2">
      <c r="A34" s="16" t="s">
        <v>418</v>
      </c>
      <c r="B34" t="s">
        <v>432</v>
      </c>
      <c r="C34" s="19">
        <v>175000</v>
      </c>
      <c r="D34" s="20">
        <v>0</v>
      </c>
    </row>
    <row r="35" spans="1:4" x14ac:dyDescent="0.2">
      <c r="A35" s="16" t="s">
        <v>407</v>
      </c>
      <c r="B35" t="s">
        <v>433</v>
      </c>
      <c r="C35" s="19">
        <v>0</v>
      </c>
      <c r="D35" s="20">
        <v>129400</v>
      </c>
    </row>
    <row r="36" spans="1:4" x14ac:dyDescent="0.2">
      <c r="A36" s="16" t="s">
        <v>408</v>
      </c>
      <c r="B36" t="s">
        <v>434</v>
      </c>
      <c r="C36" s="19">
        <v>40000</v>
      </c>
      <c r="D36" s="20">
        <v>0</v>
      </c>
    </row>
    <row r="37" spans="1:4" x14ac:dyDescent="0.2">
      <c r="A37" s="16" t="s">
        <v>408</v>
      </c>
      <c r="B37" t="s">
        <v>435</v>
      </c>
      <c r="C37" s="19">
        <v>40000</v>
      </c>
      <c r="D37" s="20">
        <v>0</v>
      </c>
    </row>
    <row r="38" spans="1:4" x14ac:dyDescent="0.2">
      <c r="A38" s="21" t="s">
        <v>411</v>
      </c>
      <c r="B38" s="22" t="s">
        <v>436</v>
      </c>
      <c r="C38" s="23">
        <v>35000</v>
      </c>
      <c r="D38" s="24">
        <v>0</v>
      </c>
    </row>
    <row r="39" spans="1:4" x14ac:dyDescent="0.2">
      <c r="C39" s="13"/>
    </row>
    <row r="40" spans="1:4" x14ac:dyDescent="0.2">
      <c r="A40" s="14" t="s">
        <v>437</v>
      </c>
      <c r="B40" s="15" t="s">
        <v>438</v>
      </c>
      <c r="C40" s="246" t="s">
        <v>431</v>
      </c>
      <c r="D40" s="247"/>
    </row>
    <row r="41" spans="1:4" x14ac:dyDescent="0.2">
      <c r="A41" s="16"/>
      <c r="C41" s="17" t="s">
        <v>401</v>
      </c>
      <c r="D41" s="18" t="s">
        <v>402</v>
      </c>
    </row>
    <row r="42" spans="1:4" x14ac:dyDescent="0.2">
      <c r="A42" s="16" t="s">
        <v>403</v>
      </c>
      <c r="B42" t="s">
        <v>439</v>
      </c>
      <c r="C42" s="19">
        <v>0</v>
      </c>
      <c r="D42" s="26">
        <v>750000</v>
      </c>
    </row>
    <row r="43" spans="1:4" x14ac:dyDescent="0.2">
      <c r="A43" s="16" t="s">
        <v>407</v>
      </c>
      <c r="B43" t="s">
        <v>436</v>
      </c>
      <c r="C43" s="19">
        <v>129400</v>
      </c>
      <c r="D43" s="26">
        <v>0</v>
      </c>
    </row>
    <row r="44" spans="1:4" x14ac:dyDescent="0.2">
      <c r="A44" s="16" t="s">
        <v>408</v>
      </c>
      <c r="B44" t="s">
        <v>1149</v>
      </c>
      <c r="C44" s="19">
        <v>40000</v>
      </c>
      <c r="D44" s="26">
        <v>0</v>
      </c>
    </row>
    <row r="45" spans="1:4" x14ac:dyDescent="0.2">
      <c r="A45" s="16" t="s">
        <v>408</v>
      </c>
      <c r="B45" t="s">
        <v>1150</v>
      </c>
      <c r="C45" s="19">
        <v>40000</v>
      </c>
      <c r="D45" s="26">
        <v>0</v>
      </c>
    </row>
    <row r="46" spans="1:4" x14ac:dyDescent="0.2">
      <c r="A46" s="21" t="s">
        <v>411</v>
      </c>
      <c r="B46" s="22" t="s">
        <v>436</v>
      </c>
      <c r="C46" s="23">
        <v>35000</v>
      </c>
      <c r="D46" s="27">
        <v>0</v>
      </c>
    </row>
    <row r="47" spans="1:4" x14ac:dyDescent="0.2">
      <c r="C47" s="13"/>
    </row>
    <row r="48" spans="1:4" x14ac:dyDescent="0.2">
      <c r="A48" s="14" t="s">
        <v>442</v>
      </c>
      <c r="B48" s="15" t="s">
        <v>140</v>
      </c>
      <c r="C48" s="246" t="s">
        <v>443</v>
      </c>
      <c r="D48" s="247"/>
    </row>
    <row r="49" spans="1:4" x14ac:dyDescent="0.2">
      <c r="A49" s="28"/>
      <c r="B49" s="29"/>
      <c r="C49" s="17" t="s">
        <v>401</v>
      </c>
      <c r="D49" s="18" t="s">
        <v>402</v>
      </c>
    </row>
    <row r="50" spans="1:4" x14ac:dyDescent="0.2">
      <c r="A50" s="16" t="s">
        <v>403</v>
      </c>
      <c r="B50" t="s">
        <v>123</v>
      </c>
      <c r="C50" s="19">
        <v>250000</v>
      </c>
      <c r="D50" s="20">
        <v>500000</v>
      </c>
    </row>
    <row r="51" spans="1:4" x14ac:dyDescent="0.2">
      <c r="A51" s="16" t="s">
        <v>405</v>
      </c>
      <c r="B51" t="s">
        <v>123</v>
      </c>
      <c r="C51" s="19">
        <v>90000</v>
      </c>
      <c r="D51" s="20">
        <v>0</v>
      </c>
    </row>
    <row r="52" spans="1:4" x14ac:dyDescent="0.2">
      <c r="A52" s="16" t="s">
        <v>407</v>
      </c>
      <c r="B52" t="s">
        <v>123</v>
      </c>
      <c r="C52" s="19">
        <v>129400</v>
      </c>
      <c r="D52" s="20">
        <v>0</v>
      </c>
    </row>
    <row r="53" spans="1:4" x14ac:dyDescent="0.2">
      <c r="A53" s="16" t="s">
        <v>408</v>
      </c>
      <c r="B53" t="s">
        <v>444</v>
      </c>
      <c r="C53" s="19">
        <v>40000</v>
      </c>
      <c r="D53" s="20">
        <v>0</v>
      </c>
    </row>
    <row r="54" spans="1:4" x14ac:dyDescent="0.2">
      <c r="A54" s="16" t="s">
        <v>408</v>
      </c>
      <c r="B54" t="s">
        <v>445</v>
      </c>
      <c r="C54" s="19">
        <v>40000</v>
      </c>
      <c r="D54" s="20">
        <v>0</v>
      </c>
    </row>
    <row r="55" spans="1:4" x14ac:dyDescent="0.2">
      <c r="A55" s="21" t="s">
        <v>411</v>
      </c>
      <c r="B55" s="22" t="s">
        <v>446</v>
      </c>
      <c r="C55" s="23">
        <v>35000</v>
      </c>
      <c r="D55" s="24">
        <v>0</v>
      </c>
    </row>
    <row r="56" spans="1:4" x14ac:dyDescent="0.2">
      <c r="C56" s="13"/>
    </row>
    <row r="57" spans="1:4" x14ac:dyDescent="0.2">
      <c r="A57" s="14" t="s">
        <v>447</v>
      </c>
      <c r="B57" s="15" t="s">
        <v>141</v>
      </c>
      <c r="C57" s="246" t="s">
        <v>448</v>
      </c>
      <c r="D57" s="247"/>
    </row>
    <row r="58" spans="1:4" x14ac:dyDescent="0.2">
      <c r="A58" s="28"/>
      <c r="B58" s="29"/>
      <c r="C58" s="17" t="s">
        <v>401</v>
      </c>
      <c r="D58" s="18" t="s">
        <v>402</v>
      </c>
    </row>
    <row r="59" spans="1:4" x14ac:dyDescent="0.2">
      <c r="A59" s="16" t="s">
        <v>403</v>
      </c>
      <c r="B59" t="s">
        <v>123</v>
      </c>
      <c r="C59" s="19">
        <v>500000</v>
      </c>
      <c r="D59" s="20">
        <v>250000</v>
      </c>
    </row>
    <row r="60" spans="1:4" x14ac:dyDescent="0.2">
      <c r="A60" s="16" t="s">
        <v>407</v>
      </c>
      <c r="B60" t="s">
        <v>433</v>
      </c>
      <c r="C60" s="19">
        <v>0</v>
      </c>
      <c r="D60" s="20">
        <v>129400</v>
      </c>
    </row>
    <row r="61" spans="1:4" x14ac:dyDescent="0.2">
      <c r="A61" s="16" t="s">
        <v>408</v>
      </c>
      <c r="B61" t="s">
        <v>449</v>
      </c>
      <c r="C61" s="19">
        <v>0</v>
      </c>
      <c r="D61" s="20">
        <v>40000</v>
      </c>
    </row>
    <row r="62" spans="1:4" x14ac:dyDescent="0.2">
      <c r="A62" s="16" t="s">
        <v>408</v>
      </c>
      <c r="B62" t="s">
        <v>450</v>
      </c>
      <c r="C62" s="19">
        <v>0</v>
      </c>
      <c r="D62" s="20">
        <v>40000</v>
      </c>
    </row>
    <row r="63" spans="1:4" x14ac:dyDescent="0.2">
      <c r="A63" s="21" t="s">
        <v>411</v>
      </c>
      <c r="B63" s="22" t="s">
        <v>436</v>
      </c>
      <c r="C63" s="23">
        <v>35000</v>
      </c>
      <c r="D63" s="24">
        <v>0</v>
      </c>
    </row>
    <row r="64" spans="1:4" x14ac:dyDescent="0.2">
      <c r="C64" s="13"/>
    </row>
    <row r="65" spans="1:4" x14ac:dyDescent="0.2">
      <c r="A65" s="14" t="s">
        <v>451</v>
      </c>
      <c r="B65" s="15" t="s">
        <v>452</v>
      </c>
      <c r="C65" s="246" t="s">
        <v>453</v>
      </c>
      <c r="D65" s="247"/>
    </row>
    <row r="66" spans="1:4" x14ac:dyDescent="0.2">
      <c r="A66" s="16"/>
      <c r="C66" s="17" t="s">
        <v>401</v>
      </c>
      <c r="D66" s="18" t="s">
        <v>402</v>
      </c>
    </row>
    <row r="67" spans="1:4" x14ac:dyDescent="0.2">
      <c r="A67" s="16" t="s">
        <v>403</v>
      </c>
      <c r="B67" t="s">
        <v>454</v>
      </c>
      <c r="C67" s="19">
        <v>500000</v>
      </c>
      <c r="D67" s="20">
        <v>250000</v>
      </c>
    </row>
    <row r="68" spans="1:4" x14ac:dyDescent="0.2">
      <c r="A68" s="16" t="s">
        <v>407</v>
      </c>
      <c r="B68" t="s">
        <v>455</v>
      </c>
      <c r="C68" s="19">
        <v>129400</v>
      </c>
      <c r="D68" s="20">
        <v>0</v>
      </c>
    </row>
    <row r="69" spans="1:4" x14ac:dyDescent="0.2">
      <c r="A69" s="16" t="s">
        <v>408</v>
      </c>
      <c r="B69" t="s">
        <v>1151</v>
      </c>
      <c r="C69" s="19">
        <v>40000</v>
      </c>
      <c r="D69" s="20">
        <v>0</v>
      </c>
    </row>
    <row r="70" spans="1:4" x14ac:dyDescent="0.2">
      <c r="A70" s="16" t="s">
        <v>408</v>
      </c>
      <c r="B70" t="s">
        <v>1152</v>
      </c>
      <c r="C70" s="19">
        <v>40000</v>
      </c>
      <c r="D70" s="20">
        <v>0</v>
      </c>
    </row>
    <row r="71" spans="1:4" x14ac:dyDescent="0.2">
      <c r="A71" s="21" t="s">
        <v>411</v>
      </c>
      <c r="B71" s="22" t="s">
        <v>454</v>
      </c>
      <c r="C71" s="23">
        <v>35000</v>
      </c>
      <c r="D71" s="24">
        <v>0</v>
      </c>
    </row>
    <row r="72" spans="1:4" x14ac:dyDescent="0.2">
      <c r="C72" s="13"/>
    </row>
    <row r="73" spans="1:4" x14ac:dyDescent="0.2">
      <c r="A73" s="14" t="s">
        <v>12</v>
      </c>
      <c r="B73" s="15" t="s">
        <v>25</v>
      </c>
      <c r="C73" s="246" t="s">
        <v>458</v>
      </c>
      <c r="D73" s="247"/>
    </row>
    <row r="74" spans="1:4" x14ac:dyDescent="0.2">
      <c r="A74" s="28"/>
      <c r="B74" s="29"/>
      <c r="C74" s="17" t="s">
        <v>401</v>
      </c>
      <c r="D74" s="18" t="s">
        <v>402</v>
      </c>
    </row>
    <row r="75" spans="1:4" x14ac:dyDescent="0.2">
      <c r="A75" s="16" t="s">
        <v>403</v>
      </c>
      <c r="B75" t="s">
        <v>459</v>
      </c>
      <c r="C75" s="19">
        <v>0</v>
      </c>
      <c r="D75" s="20">
        <v>750000</v>
      </c>
    </row>
    <row r="76" spans="1:4" x14ac:dyDescent="0.2">
      <c r="A76" s="16" t="s">
        <v>405</v>
      </c>
      <c r="B76" t="s">
        <v>459</v>
      </c>
      <c r="C76" s="19">
        <v>90000</v>
      </c>
      <c r="D76" s="20">
        <v>0</v>
      </c>
    </row>
    <row r="77" spans="1:4" x14ac:dyDescent="0.2">
      <c r="A77" s="16" t="s">
        <v>407</v>
      </c>
      <c r="B77" t="s">
        <v>460</v>
      </c>
      <c r="C77" s="19">
        <v>129400</v>
      </c>
      <c r="D77" s="20">
        <v>0</v>
      </c>
    </row>
    <row r="78" spans="1:4" x14ac:dyDescent="0.2">
      <c r="A78" s="16" t="s">
        <v>408</v>
      </c>
      <c r="B78" t="s">
        <v>461</v>
      </c>
      <c r="C78" s="19">
        <v>40000</v>
      </c>
      <c r="D78" s="20">
        <v>0</v>
      </c>
    </row>
    <row r="79" spans="1:4" x14ac:dyDescent="0.2">
      <c r="A79" s="16" t="s">
        <v>408</v>
      </c>
      <c r="B79" t="s">
        <v>462</v>
      </c>
      <c r="C79" s="19">
        <v>40000</v>
      </c>
      <c r="D79" s="20">
        <v>0</v>
      </c>
    </row>
    <row r="80" spans="1:4" x14ac:dyDescent="0.2">
      <c r="A80" s="21" t="s">
        <v>411</v>
      </c>
      <c r="B80" s="22" t="s">
        <v>459</v>
      </c>
      <c r="C80" s="23">
        <v>35000</v>
      </c>
      <c r="D80" s="24">
        <v>0</v>
      </c>
    </row>
    <row r="81" spans="1:4" x14ac:dyDescent="0.2">
      <c r="A81" s="17"/>
      <c r="B81" s="17"/>
      <c r="C81" s="17"/>
      <c r="D81" s="17"/>
    </row>
    <row r="82" spans="1:4" x14ac:dyDescent="0.2">
      <c r="A82" s="14" t="s">
        <v>463</v>
      </c>
      <c r="B82" s="15" t="s">
        <v>464</v>
      </c>
      <c r="C82" s="246" t="s">
        <v>1153</v>
      </c>
      <c r="D82" s="247"/>
    </row>
    <row r="83" spans="1:4" x14ac:dyDescent="0.2">
      <c r="A83" s="16"/>
      <c r="C83" s="17" t="s">
        <v>401</v>
      </c>
      <c r="D83" s="18" t="s">
        <v>402</v>
      </c>
    </row>
    <row r="84" spans="1:4" x14ac:dyDescent="0.2">
      <c r="A84" s="16" t="s">
        <v>403</v>
      </c>
      <c r="B84" t="s">
        <v>466</v>
      </c>
      <c r="C84" s="19">
        <v>0</v>
      </c>
      <c r="D84" s="20">
        <v>750000</v>
      </c>
    </row>
    <row r="85" spans="1:4" x14ac:dyDescent="0.2">
      <c r="A85" s="16" t="s">
        <v>407</v>
      </c>
      <c r="B85" t="s">
        <v>426</v>
      </c>
      <c r="C85" s="19">
        <v>0</v>
      </c>
      <c r="D85" s="20">
        <v>129400</v>
      </c>
    </row>
    <row r="86" spans="1:4" x14ac:dyDescent="0.2">
      <c r="A86" s="16" t="s">
        <v>408</v>
      </c>
      <c r="B86" t="s">
        <v>467</v>
      </c>
      <c r="C86" s="19">
        <v>40000</v>
      </c>
      <c r="D86" s="20">
        <v>0</v>
      </c>
    </row>
    <row r="87" spans="1:4" x14ac:dyDescent="0.2">
      <c r="A87" s="16" t="s">
        <v>408</v>
      </c>
      <c r="B87" t="s">
        <v>468</v>
      </c>
      <c r="C87" s="19">
        <v>40000</v>
      </c>
      <c r="D87" s="20">
        <v>0</v>
      </c>
    </row>
    <row r="88" spans="1:4" x14ac:dyDescent="0.2">
      <c r="A88" s="21" t="s">
        <v>411</v>
      </c>
      <c r="B88" s="22" t="s">
        <v>469</v>
      </c>
      <c r="C88" s="23">
        <v>35000</v>
      </c>
      <c r="D88" s="24">
        <v>0</v>
      </c>
    </row>
    <row r="89" spans="1:4" x14ac:dyDescent="0.2">
      <c r="A89" s="17"/>
      <c r="B89" s="17"/>
      <c r="C89" s="17"/>
      <c r="D89" s="17"/>
    </row>
    <row r="90" spans="1:4" x14ac:dyDescent="0.2">
      <c r="A90" s="14" t="s">
        <v>470</v>
      </c>
      <c r="B90" s="15" t="s">
        <v>471</v>
      </c>
      <c r="C90" s="246" t="s">
        <v>472</v>
      </c>
      <c r="D90" s="247"/>
    </row>
    <row r="91" spans="1:4" x14ac:dyDescent="0.2">
      <c r="A91" s="16"/>
      <c r="C91" s="17" t="s">
        <v>401</v>
      </c>
      <c r="D91" s="18" t="s">
        <v>402</v>
      </c>
    </row>
    <row r="92" spans="1:4" x14ac:dyDescent="0.2">
      <c r="A92" s="16" t="s">
        <v>403</v>
      </c>
      <c r="B92" t="s">
        <v>473</v>
      </c>
      <c r="C92" s="19">
        <v>0</v>
      </c>
      <c r="D92" s="26">
        <v>750000</v>
      </c>
    </row>
    <row r="93" spans="1:4" x14ac:dyDescent="0.2">
      <c r="A93" s="16" t="s">
        <v>418</v>
      </c>
      <c r="B93" t="s">
        <v>473</v>
      </c>
      <c r="C93" s="19">
        <v>0</v>
      </c>
      <c r="D93" s="26">
        <v>175000</v>
      </c>
    </row>
    <row r="94" spans="1:4" x14ac:dyDescent="0.2">
      <c r="A94" s="16" t="s">
        <v>407</v>
      </c>
      <c r="B94" t="s">
        <v>473</v>
      </c>
      <c r="C94" s="19">
        <v>129400</v>
      </c>
      <c r="D94" s="20">
        <v>0</v>
      </c>
    </row>
    <row r="95" spans="1:4" x14ac:dyDescent="0.2">
      <c r="A95" s="16" t="s">
        <v>408</v>
      </c>
      <c r="B95" t="s">
        <v>1154</v>
      </c>
      <c r="C95" s="19">
        <v>40000</v>
      </c>
      <c r="D95" s="20">
        <v>0</v>
      </c>
    </row>
    <row r="96" spans="1:4" x14ac:dyDescent="0.2">
      <c r="A96" s="16" t="s">
        <v>408</v>
      </c>
      <c r="B96" t="s">
        <v>1155</v>
      </c>
      <c r="C96" s="19">
        <v>40000</v>
      </c>
      <c r="D96" s="20">
        <v>0</v>
      </c>
    </row>
    <row r="97" spans="1:4" x14ac:dyDescent="0.2">
      <c r="A97" s="21" t="s">
        <v>429</v>
      </c>
      <c r="B97" s="22" t="s">
        <v>473</v>
      </c>
      <c r="C97" s="23">
        <v>0</v>
      </c>
      <c r="D97" s="27">
        <v>35000</v>
      </c>
    </row>
    <row r="98" spans="1:4" x14ac:dyDescent="0.2">
      <c r="A98" s="17"/>
      <c r="B98" s="17"/>
      <c r="C98" s="17"/>
      <c r="D98" s="17"/>
    </row>
    <row r="99" spans="1:4" x14ac:dyDescent="0.2">
      <c r="A99" s="14" t="s">
        <v>476</v>
      </c>
      <c r="B99" s="15" t="s">
        <v>471</v>
      </c>
      <c r="C99" s="246" t="s">
        <v>477</v>
      </c>
      <c r="D99" s="247"/>
    </row>
    <row r="100" spans="1:4" x14ac:dyDescent="0.2">
      <c r="A100" s="16"/>
      <c r="C100" s="17" t="s">
        <v>401</v>
      </c>
      <c r="D100" s="18" t="s">
        <v>402</v>
      </c>
    </row>
    <row r="101" spans="1:4" x14ac:dyDescent="0.2">
      <c r="A101" s="16" t="s">
        <v>403</v>
      </c>
      <c r="B101" t="s">
        <v>473</v>
      </c>
      <c r="C101" s="19">
        <v>0</v>
      </c>
      <c r="D101" s="20">
        <v>750000</v>
      </c>
    </row>
    <row r="102" spans="1:4" x14ac:dyDescent="0.2">
      <c r="A102" s="16" t="s">
        <v>407</v>
      </c>
      <c r="B102" t="s">
        <v>473</v>
      </c>
      <c r="C102" s="19">
        <v>129400</v>
      </c>
      <c r="D102" s="20">
        <v>0</v>
      </c>
    </row>
    <row r="103" spans="1:4" x14ac:dyDescent="0.2">
      <c r="A103" s="16" t="s">
        <v>408</v>
      </c>
      <c r="B103" t="s">
        <v>474</v>
      </c>
      <c r="C103" s="19">
        <v>40000</v>
      </c>
      <c r="D103" s="20">
        <v>0</v>
      </c>
    </row>
    <row r="104" spans="1:4" x14ac:dyDescent="0.2">
      <c r="A104" s="16" t="s">
        <v>408</v>
      </c>
      <c r="B104" t="s">
        <v>479</v>
      </c>
      <c r="C104" s="19">
        <v>40000</v>
      </c>
      <c r="D104" s="20">
        <v>0</v>
      </c>
    </row>
    <row r="105" spans="1:4" x14ac:dyDescent="0.2">
      <c r="A105" s="21" t="s">
        <v>411</v>
      </c>
      <c r="B105" s="22" t="s">
        <v>210</v>
      </c>
      <c r="C105" s="23">
        <v>35000</v>
      </c>
      <c r="D105" s="24">
        <v>0</v>
      </c>
    </row>
    <row r="106" spans="1:4" x14ac:dyDescent="0.2">
      <c r="C106" s="13"/>
    </row>
    <row r="107" spans="1:4" x14ac:dyDescent="0.2">
      <c r="A107" s="14" t="s">
        <v>480</v>
      </c>
      <c r="B107" s="15" t="s">
        <v>161</v>
      </c>
      <c r="C107" s="246" t="s">
        <v>481</v>
      </c>
      <c r="D107" s="247"/>
    </row>
    <row r="108" spans="1:4" x14ac:dyDescent="0.2">
      <c r="A108" s="16"/>
      <c r="C108" s="17" t="s">
        <v>401</v>
      </c>
      <c r="D108" s="18" t="s">
        <v>402</v>
      </c>
    </row>
    <row r="109" spans="1:4" x14ac:dyDescent="0.2">
      <c r="A109" s="16" t="s">
        <v>403</v>
      </c>
      <c r="B109" t="s">
        <v>482</v>
      </c>
      <c r="C109" s="19">
        <v>500000</v>
      </c>
      <c r="D109" s="26">
        <v>250000</v>
      </c>
    </row>
    <row r="110" spans="1:4" x14ac:dyDescent="0.2">
      <c r="A110" s="16" t="s">
        <v>417</v>
      </c>
      <c r="B110" t="s">
        <v>483</v>
      </c>
      <c r="C110" s="19">
        <v>0</v>
      </c>
      <c r="D110" s="26">
        <v>100000</v>
      </c>
    </row>
    <row r="111" spans="1:4" x14ac:dyDescent="0.2">
      <c r="A111" s="16" t="s">
        <v>418</v>
      </c>
      <c r="B111" t="s">
        <v>482</v>
      </c>
      <c r="C111" s="19">
        <v>0</v>
      </c>
      <c r="D111" s="26">
        <v>175000</v>
      </c>
    </row>
    <row r="112" spans="1:4" x14ac:dyDescent="0.2">
      <c r="A112" s="16" t="s">
        <v>407</v>
      </c>
      <c r="B112" t="s">
        <v>484</v>
      </c>
      <c r="C112" s="19">
        <v>129400</v>
      </c>
      <c r="D112" s="20">
        <v>0</v>
      </c>
    </row>
    <row r="113" spans="1:4" x14ac:dyDescent="0.2">
      <c r="A113" s="16" t="s">
        <v>408</v>
      </c>
      <c r="B113" t="s">
        <v>485</v>
      </c>
      <c r="C113" s="19">
        <v>40000</v>
      </c>
      <c r="D113" s="20">
        <v>0</v>
      </c>
    </row>
    <row r="114" spans="1:4" x14ac:dyDescent="0.2">
      <c r="A114" s="16" t="s">
        <v>408</v>
      </c>
      <c r="B114" t="s">
        <v>1156</v>
      </c>
      <c r="C114" s="19">
        <v>40000</v>
      </c>
      <c r="D114" s="20">
        <v>0</v>
      </c>
    </row>
    <row r="115" spans="1:4" x14ac:dyDescent="0.2">
      <c r="A115" s="21" t="s">
        <v>411</v>
      </c>
      <c r="B115" s="22" t="s">
        <v>426</v>
      </c>
      <c r="C115" s="23">
        <v>35000</v>
      </c>
      <c r="D115" s="24">
        <v>0</v>
      </c>
    </row>
    <row r="116" spans="1:4" x14ac:dyDescent="0.2">
      <c r="C116" s="13"/>
    </row>
    <row r="117" spans="1:4" x14ac:dyDescent="0.2">
      <c r="A117" s="14" t="s">
        <v>487</v>
      </c>
      <c r="B117" s="15" t="s">
        <v>488</v>
      </c>
      <c r="C117" s="246" t="s">
        <v>489</v>
      </c>
      <c r="D117" s="247"/>
    </row>
    <row r="118" spans="1:4" x14ac:dyDescent="0.2">
      <c r="A118" s="16"/>
      <c r="C118" s="17" t="s">
        <v>401</v>
      </c>
      <c r="D118" s="18" t="s">
        <v>402</v>
      </c>
    </row>
    <row r="119" spans="1:4" x14ac:dyDescent="0.2">
      <c r="A119" s="16" t="s">
        <v>403</v>
      </c>
      <c r="B119" t="s">
        <v>490</v>
      </c>
      <c r="C119" s="19">
        <v>500000</v>
      </c>
      <c r="D119" s="26">
        <v>250000</v>
      </c>
    </row>
    <row r="120" spans="1:4" x14ac:dyDescent="0.2">
      <c r="A120" s="16" t="s">
        <v>418</v>
      </c>
      <c r="B120" t="s">
        <v>490</v>
      </c>
      <c r="C120" s="19">
        <v>175000</v>
      </c>
      <c r="D120" s="26">
        <v>0</v>
      </c>
    </row>
    <row r="121" spans="1:4" x14ac:dyDescent="0.2">
      <c r="A121" s="16" t="s">
        <v>407</v>
      </c>
      <c r="B121" t="s">
        <v>484</v>
      </c>
      <c r="C121" s="19">
        <v>129400</v>
      </c>
      <c r="D121" s="20">
        <v>0</v>
      </c>
    </row>
    <row r="122" spans="1:4" x14ac:dyDescent="0.2">
      <c r="A122" s="16" t="s">
        <v>408</v>
      </c>
      <c r="B122" t="s">
        <v>491</v>
      </c>
      <c r="C122" s="19">
        <v>40000</v>
      </c>
      <c r="D122" s="20">
        <v>0</v>
      </c>
    </row>
    <row r="123" spans="1:4" x14ac:dyDescent="0.2">
      <c r="A123" s="16" t="s">
        <v>408</v>
      </c>
      <c r="B123" t="s">
        <v>492</v>
      </c>
      <c r="C123" s="19">
        <v>40000</v>
      </c>
      <c r="D123" s="20">
        <v>0</v>
      </c>
    </row>
    <row r="124" spans="1:4" x14ac:dyDescent="0.2">
      <c r="A124" s="21" t="s">
        <v>411</v>
      </c>
      <c r="B124" s="22" t="s">
        <v>426</v>
      </c>
      <c r="C124" s="23">
        <v>35000</v>
      </c>
      <c r="D124" s="24">
        <v>0</v>
      </c>
    </row>
    <row r="125" spans="1:4" x14ac:dyDescent="0.2">
      <c r="C125" s="13"/>
    </row>
    <row r="126" spans="1:4" x14ac:dyDescent="0.2">
      <c r="A126" s="14" t="s">
        <v>493</v>
      </c>
      <c r="B126" s="15" t="s">
        <v>81</v>
      </c>
      <c r="C126" s="246" t="s">
        <v>494</v>
      </c>
      <c r="D126" s="247"/>
    </row>
    <row r="127" spans="1:4" x14ac:dyDescent="0.2">
      <c r="A127" s="16"/>
      <c r="C127" s="17" t="s">
        <v>401</v>
      </c>
      <c r="D127" s="18" t="s">
        <v>402</v>
      </c>
    </row>
    <row r="128" spans="1:4" x14ac:dyDescent="0.2">
      <c r="A128" s="16" t="s">
        <v>403</v>
      </c>
      <c r="B128" t="s">
        <v>495</v>
      </c>
      <c r="C128" s="19">
        <v>0</v>
      </c>
      <c r="D128" s="20">
        <v>750000</v>
      </c>
    </row>
    <row r="129" spans="1:4" x14ac:dyDescent="0.2">
      <c r="A129" s="16" t="s">
        <v>407</v>
      </c>
      <c r="B129" t="s">
        <v>496</v>
      </c>
      <c r="C129" s="19">
        <v>129400</v>
      </c>
      <c r="D129" s="20">
        <v>0</v>
      </c>
    </row>
    <row r="130" spans="1:4" x14ac:dyDescent="0.2">
      <c r="A130" s="16" t="s">
        <v>408</v>
      </c>
      <c r="B130" t="s">
        <v>497</v>
      </c>
      <c r="C130" s="19">
        <v>0</v>
      </c>
      <c r="D130" s="20">
        <v>40000</v>
      </c>
    </row>
    <row r="131" spans="1:4" x14ac:dyDescent="0.2">
      <c r="A131" s="16" t="s">
        <v>408</v>
      </c>
      <c r="B131" t="s">
        <v>498</v>
      </c>
      <c r="C131" s="19">
        <v>0</v>
      </c>
      <c r="D131" s="20">
        <v>40000</v>
      </c>
    </row>
    <row r="132" spans="1:4" x14ac:dyDescent="0.2">
      <c r="A132" s="21" t="s">
        <v>411</v>
      </c>
      <c r="B132" s="22" t="s">
        <v>495</v>
      </c>
      <c r="C132" s="23">
        <v>35000</v>
      </c>
      <c r="D132" s="24">
        <v>0</v>
      </c>
    </row>
    <row r="133" spans="1:4" x14ac:dyDescent="0.2">
      <c r="C133" s="13"/>
    </row>
    <row r="134" spans="1:4" x14ac:dyDescent="0.2">
      <c r="A134" s="14" t="s">
        <v>499</v>
      </c>
      <c r="B134" s="15" t="s">
        <v>182</v>
      </c>
      <c r="C134" s="246" t="s">
        <v>1157</v>
      </c>
      <c r="D134" s="247"/>
    </row>
    <row r="135" spans="1:4" x14ac:dyDescent="0.2">
      <c r="A135" s="16"/>
      <c r="C135" s="17" t="s">
        <v>401</v>
      </c>
      <c r="D135" s="18" t="s">
        <v>402</v>
      </c>
    </row>
    <row r="136" spans="1:4" x14ac:dyDescent="0.2">
      <c r="A136" s="16" t="s">
        <v>403</v>
      </c>
      <c r="B136" t="s">
        <v>501</v>
      </c>
      <c r="C136" s="19">
        <v>0</v>
      </c>
      <c r="D136" s="20">
        <v>750000</v>
      </c>
    </row>
    <row r="137" spans="1:4" x14ac:dyDescent="0.2">
      <c r="A137" s="16" t="s">
        <v>405</v>
      </c>
      <c r="B137" t="s">
        <v>501</v>
      </c>
      <c r="C137" s="19">
        <v>90000</v>
      </c>
      <c r="D137" s="20">
        <v>0</v>
      </c>
    </row>
    <row r="138" spans="1:4" x14ac:dyDescent="0.2">
      <c r="A138" s="16" t="s">
        <v>417</v>
      </c>
      <c r="B138" t="s">
        <v>186</v>
      </c>
      <c r="C138" s="19">
        <v>0</v>
      </c>
      <c r="D138" s="20">
        <v>100000</v>
      </c>
    </row>
    <row r="139" spans="1:4" x14ac:dyDescent="0.2">
      <c r="A139" s="16" t="s">
        <v>418</v>
      </c>
      <c r="B139" t="s">
        <v>502</v>
      </c>
      <c r="C139" s="19">
        <v>0</v>
      </c>
      <c r="D139" s="20">
        <v>175000</v>
      </c>
    </row>
    <row r="140" spans="1:4" x14ac:dyDescent="0.2">
      <c r="A140" s="16" t="s">
        <v>407</v>
      </c>
      <c r="B140" t="s">
        <v>503</v>
      </c>
      <c r="C140" s="19">
        <v>0</v>
      </c>
      <c r="D140" s="20">
        <v>129400</v>
      </c>
    </row>
    <row r="141" spans="1:4" x14ac:dyDescent="0.2">
      <c r="A141" s="16" t="s">
        <v>408</v>
      </c>
      <c r="B141" t="s">
        <v>504</v>
      </c>
      <c r="C141" s="19">
        <v>40000</v>
      </c>
      <c r="D141" s="20">
        <v>0</v>
      </c>
    </row>
    <row r="142" spans="1:4" x14ac:dyDescent="0.2">
      <c r="A142" s="16" t="s">
        <v>408</v>
      </c>
      <c r="B142" t="s">
        <v>505</v>
      </c>
      <c r="C142" s="19">
        <v>40000</v>
      </c>
      <c r="D142" s="20">
        <v>0</v>
      </c>
    </row>
    <row r="143" spans="1:4" x14ac:dyDescent="0.2">
      <c r="A143" s="21" t="s">
        <v>429</v>
      </c>
      <c r="B143" s="22" t="s">
        <v>502</v>
      </c>
      <c r="C143" s="23">
        <v>0</v>
      </c>
      <c r="D143" s="24">
        <v>35000</v>
      </c>
    </row>
    <row r="144" spans="1:4" x14ac:dyDescent="0.2">
      <c r="C144" s="13"/>
    </row>
    <row r="145" spans="1:5" x14ac:dyDescent="0.2">
      <c r="A145" s="14" t="s">
        <v>506</v>
      </c>
      <c r="B145" s="15" t="s">
        <v>507</v>
      </c>
      <c r="C145" s="246" t="s">
        <v>508</v>
      </c>
      <c r="D145" s="247"/>
    </row>
    <row r="146" spans="1:5" x14ac:dyDescent="0.2">
      <c r="A146" s="16"/>
      <c r="C146" s="17" t="s">
        <v>401</v>
      </c>
      <c r="D146" s="18" t="s">
        <v>402</v>
      </c>
      <c r="E146" s="17"/>
    </row>
    <row r="147" spans="1:5" x14ac:dyDescent="0.2">
      <c r="A147" s="16" t="s">
        <v>403</v>
      </c>
      <c r="B147" t="s">
        <v>509</v>
      </c>
      <c r="C147" s="19">
        <v>500000</v>
      </c>
      <c r="D147" s="20">
        <v>250000</v>
      </c>
    </row>
    <row r="148" spans="1:5" x14ac:dyDescent="0.2">
      <c r="A148" s="16" t="s">
        <v>407</v>
      </c>
      <c r="B148" t="s">
        <v>510</v>
      </c>
      <c r="C148" s="19">
        <v>0</v>
      </c>
      <c r="D148" s="20">
        <v>129400</v>
      </c>
    </row>
    <row r="149" spans="1:5" x14ac:dyDescent="0.2">
      <c r="A149" s="16" t="s">
        <v>408</v>
      </c>
      <c r="B149" t="s">
        <v>1158</v>
      </c>
      <c r="C149" s="19">
        <v>40000</v>
      </c>
      <c r="D149" s="20">
        <v>0</v>
      </c>
    </row>
    <row r="150" spans="1:5" x14ac:dyDescent="0.2">
      <c r="A150" s="16" t="s">
        <v>408</v>
      </c>
      <c r="B150" t="s">
        <v>1159</v>
      </c>
      <c r="C150" s="19">
        <v>40000</v>
      </c>
      <c r="D150" s="20">
        <v>0</v>
      </c>
    </row>
    <row r="151" spans="1:5" x14ac:dyDescent="0.2">
      <c r="A151" s="21" t="s">
        <v>411</v>
      </c>
      <c r="B151" s="22" t="s">
        <v>513</v>
      </c>
      <c r="C151" s="23">
        <v>35000</v>
      </c>
      <c r="D151" s="24">
        <v>0</v>
      </c>
    </row>
    <row r="152" spans="1:5" x14ac:dyDescent="0.2">
      <c r="A152" s="31"/>
      <c r="B152" s="31"/>
      <c r="C152" s="32"/>
      <c r="D152" s="31"/>
    </row>
    <row r="153" spans="1:5" x14ac:dyDescent="0.2">
      <c r="A153" s="14" t="s">
        <v>514</v>
      </c>
      <c r="B153" s="15" t="s">
        <v>73</v>
      </c>
      <c r="C153" s="246" t="s">
        <v>515</v>
      </c>
      <c r="D153" s="247"/>
    </row>
    <row r="154" spans="1:5" x14ac:dyDescent="0.2">
      <c r="A154" s="16"/>
      <c r="C154" s="17" t="s">
        <v>401</v>
      </c>
      <c r="D154" s="18" t="s">
        <v>402</v>
      </c>
    </row>
    <row r="155" spans="1:5" x14ac:dyDescent="0.2">
      <c r="A155" s="16" t="s">
        <v>403</v>
      </c>
      <c r="B155" t="s">
        <v>516</v>
      </c>
      <c r="C155" s="25">
        <v>0</v>
      </c>
      <c r="D155" s="20">
        <v>750000</v>
      </c>
    </row>
    <row r="156" spans="1:5" x14ac:dyDescent="0.2">
      <c r="A156" s="16" t="s">
        <v>405</v>
      </c>
      <c r="B156" t="s">
        <v>516</v>
      </c>
      <c r="C156" s="25">
        <v>90000</v>
      </c>
      <c r="D156" s="20">
        <v>0</v>
      </c>
    </row>
    <row r="157" spans="1:5" x14ac:dyDescent="0.2">
      <c r="A157" s="16" t="s">
        <v>417</v>
      </c>
      <c r="B157" t="s">
        <v>517</v>
      </c>
      <c r="C157" s="25">
        <v>0</v>
      </c>
      <c r="D157" s="20">
        <v>100000</v>
      </c>
    </row>
    <row r="158" spans="1:5" x14ac:dyDescent="0.2">
      <c r="A158" s="16" t="s">
        <v>418</v>
      </c>
      <c r="B158" t="s">
        <v>516</v>
      </c>
      <c r="C158" s="25">
        <v>175000</v>
      </c>
      <c r="D158" s="20">
        <v>0</v>
      </c>
    </row>
    <row r="159" spans="1:5" x14ac:dyDescent="0.2">
      <c r="A159" s="16" t="s">
        <v>407</v>
      </c>
      <c r="B159" t="s">
        <v>426</v>
      </c>
      <c r="C159" s="25">
        <v>129400</v>
      </c>
      <c r="D159" s="20">
        <v>0</v>
      </c>
    </row>
    <row r="160" spans="1:5" x14ac:dyDescent="0.2">
      <c r="A160" s="16" t="s">
        <v>408</v>
      </c>
      <c r="B160" t="s">
        <v>518</v>
      </c>
      <c r="C160" s="19">
        <v>40000</v>
      </c>
      <c r="D160" s="26">
        <v>0</v>
      </c>
    </row>
    <row r="161" spans="1:11" x14ac:dyDescent="0.2">
      <c r="A161" s="16" t="s">
        <v>408</v>
      </c>
      <c r="B161" t="s">
        <v>519</v>
      </c>
      <c r="C161" s="19">
        <v>40000</v>
      </c>
      <c r="D161" s="26">
        <v>0</v>
      </c>
    </row>
    <row r="162" spans="1:11" x14ac:dyDescent="0.2">
      <c r="A162" s="21" t="s">
        <v>429</v>
      </c>
      <c r="B162" s="22" t="s">
        <v>516</v>
      </c>
      <c r="C162" s="33">
        <v>0</v>
      </c>
      <c r="D162" s="24">
        <v>35000</v>
      </c>
    </row>
    <row r="163" spans="1:11" ht="16" thickBot="1" x14ac:dyDescent="0.25">
      <c r="C163" s="13"/>
    </row>
    <row r="164" spans="1:11" ht="21" thickTop="1" thickBot="1" x14ac:dyDescent="0.3">
      <c r="A164" s="248" t="s">
        <v>520</v>
      </c>
      <c r="B164" s="248"/>
      <c r="C164" s="248"/>
      <c r="D164" s="248"/>
      <c r="K164" t="s">
        <v>521</v>
      </c>
    </row>
    <row r="165" spans="1:11" ht="16" thickTop="1" x14ac:dyDescent="0.2">
      <c r="C165" s="13"/>
    </row>
    <row r="166" spans="1:11" x14ac:dyDescent="0.2">
      <c r="A166" s="249" t="s">
        <v>522</v>
      </c>
      <c r="B166" s="246"/>
      <c r="C166" s="246"/>
      <c r="D166" s="247"/>
    </row>
    <row r="167" spans="1:11" x14ac:dyDescent="0.2">
      <c r="A167" s="34"/>
      <c r="B167" s="118" t="s">
        <v>1160</v>
      </c>
      <c r="C167" s="17" t="s">
        <v>401</v>
      </c>
      <c r="D167" s="18" t="s">
        <v>402</v>
      </c>
    </row>
    <row r="168" spans="1:11" x14ac:dyDescent="0.2">
      <c r="A168" s="16"/>
      <c r="B168" t="s">
        <v>523</v>
      </c>
      <c r="C168" s="19">
        <v>250000</v>
      </c>
      <c r="D168" s="20">
        <v>0</v>
      </c>
    </row>
    <row r="169" spans="1:11" x14ac:dyDescent="0.2">
      <c r="A169" s="16"/>
      <c r="B169" t="s">
        <v>595</v>
      </c>
      <c r="C169" s="19">
        <v>30000</v>
      </c>
      <c r="D169" s="20"/>
    </row>
    <row r="170" spans="1:11" x14ac:dyDescent="0.2">
      <c r="A170" s="16"/>
      <c r="B170" t="s">
        <v>524</v>
      </c>
      <c r="C170" s="19">
        <v>0</v>
      </c>
      <c r="D170" s="20">
        <v>2150000</v>
      </c>
    </row>
    <row r="171" spans="1:11" x14ac:dyDescent="0.2">
      <c r="A171" s="16"/>
      <c r="B171" t="s">
        <v>525</v>
      </c>
      <c r="C171" s="19">
        <v>0</v>
      </c>
      <c r="D171" s="20">
        <v>136000</v>
      </c>
    </row>
    <row r="172" spans="1:11" x14ac:dyDescent="0.2">
      <c r="A172" s="16"/>
      <c r="B172" t="s">
        <v>526</v>
      </c>
      <c r="C172" s="19">
        <v>0</v>
      </c>
      <c r="D172" s="20">
        <v>425000</v>
      </c>
    </row>
    <row r="173" spans="1:11" x14ac:dyDescent="0.2">
      <c r="A173" s="16"/>
      <c r="B173" t="s">
        <v>527</v>
      </c>
      <c r="C173" s="19">
        <v>0</v>
      </c>
      <c r="D173" s="20">
        <v>425000</v>
      </c>
    </row>
    <row r="174" spans="1:11" x14ac:dyDescent="0.2">
      <c r="A174" s="16"/>
      <c r="B174" t="s">
        <v>528</v>
      </c>
      <c r="C174" s="19">
        <v>0</v>
      </c>
      <c r="D174" s="20">
        <v>370000</v>
      </c>
    </row>
    <row r="175" spans="1:11" x14ac:dyDescent="0.2">
      <c r="A175" s="16"/>
      <c r="B175" t="s">
        <v>1161</v>
      </c>
      <c r="C175" s="19">
        <v>0</v>
      </c>
      <c r="D175" s="20">
        <v>225000</v>
      </c>
    </row>
    <row r="176" spans="1:11" x14ac:dyDescent="0.2">
      <c r="A176" s="16"/>
      <c r="B176" t="s">
        <v>530</v>
      </c>
      <c r="C176" s="19">
        <v>0</v>
      </c>
      <c r="D176" s="20">
        <v>75000</v>
      </c>
    </row>
    <row r="177" spans="1:4" x14ac:dyDescent="0.2">
      <c r="A177" s="16"/>
      <c r="B177" t="s">
        <v>531</v>
      </c>
      <c r="C177" s="19">
        <v>0</v>
      </c>
      <c r="D177" s="20">
        <v>320000</v>
      </c>
    </row>
    <row r="178" spans="1:4" x14ac:dyDescent="0.2">
      <c r="A178" s="16"/>
      <c r="B178" t="s">
        <v>532</v>
      </c>
      <c r="C178" s="19">
        <v>1500000</v>
      </c>
      <c r="D178" s="20">
        <v>100000</v>
      </c>
    </row>
    <row r="179" spans="1:4" x14ac:dyDescent="0.2">
      <c r="A179" s="16"/>
      <c r="B179" t="s">
        <v>1162</v>
      </c>
      <c r="C179" s="19"/>
      <c r="D179" s="20">
        <v>150000</v>
      </c>
    </row>
    <row r="180" spans="1:4" x14ac:dyDescent="0.2">
      <c r="A180" s="21"/>
      <c r="B180" s="22" t="s">
        <v>533</v>
      </c>
      <c r="C180" s="23">
        <v>1000000</v>
      </c>
      <c r="D180" s="24">
        <v>0</v>
      </c>
    </row>
    <row r="181" spans="1:4" x14ac:dyDescent="0.2">
      <c r="C181" s="36"/>
      <c r="D181" s="37"/>
    </row>
    <row r="182" spans="1:4" x14ac:dyDescent="0.2">
      <c r="A182" s="38"/>
      <c r="B182" s="39"/>
      <c r="C182" s="40" t="s">
        <v>535</v>
      </c>
      <c r="D182" s="41" t="s">
        <v>402</v>
      </c>
    </row>
    <row r="183" spans="1:4" x14ac:dyDescent="0.2">
      <c r="A183" s="16"/>
      <c r="B183" s="42" t="s">
        <v>536</v>
      </c>
      <c r="C183" s="132">
        <f>SUM(C168:C180,C155:C162,C147:C151,C136:C143,C128:C132,C119:C124,C109:C115,C101:C105,C92:C97,C84:C88,C75:C80,C67:C71,C59:C63,C50:C55,C45:C46,C42:C44,C32:C38,C24:C28,C14:C20,C5:C10)</f>
        <v>11357800</v>
      </c>
      <c r="D183" s="133">
        <f>SUM(D168:D180,D155:D162,D147:D151,D136:D143,D128:D132,D119:D124,D109:D115,D101:D105,D92:D97,D84:D88,D75:D80,D67:D71,D59:D63,D50:D55,D45:D46,D42:D44,D32:D38,D24:D28,D14:D20,D5:D10)</f>
        <v>15952400</v>
      </c>
    </row>
    <row r="184" spans="1:4" x14ac:dyDescent="0.2">
      <c r="A184" s="21"/>
      <c r="B184" s="45" t="s">
        <v>537</v>
      </c>
      <c r="C184" s="250">
        <f>SUM(C183:D183)</f>
        <v>27310200</v>
      </c>
      <c r="D184" s="251"/>
    </row>
  </sheetData>
  <mergeCells count="22">
    <mergeCell ref="C153:D153"/>
    <mergeCell ref="A164:D164"/>
    <mergeCell ref="A166:D166"/>
    <mergeCell ref="C184:D184"/>
    <mergeCell ref="C99:D99"/>
    <mergeCell ref="C107:D107"/>
    <mergeCell ref="C117:D117"/>
    <mergeCell ref="C126:D126"/>
    <mergeCell ref="C134:D134"/>
    <mergeCell ref="C145:D145"/>
    <mergeCell ref="C90:D90"/>
    <mergeCell ref="A1:D1"/>
    <mergeCell ref="C3:D3"/>
    <mergeCell ref="C12:D12"/>
    <mergeCell ref="C22:D22"/>
    <mergeCell ref="C30:D30"/>
    <mergeCell ref="C40:D40"/>
    <mergeCell ref="C48:D48"/>
    <mergeCell ref="C57:D57"/>
    <mergeCell ref="C65:D65"/>
    <mergeCell ref="C73:D73"/>
    <mergeCell ref="C82:D82"/>
  </mergeCells>
  <pageMargins left="0.7" right="0.7" top="0.75" bottom="0.75" header="0.3" footer="0.3"/>
  <pageSetup paperSize="5" scale="73" orientation="portrait" r:id="rId1"/>
  <rowBreaks count="2" manualBreakCount="2">
    <brk id="63" max="3" man="1"/>
    <brk id="124" max="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7"/>
  <sheetViews>
    <sheetView topLeftCell="A232" zoomScaleNormal="100" zoomScaleSheetLayoutView="85" workbookViewId="0">
      <selection activeCell="A60" sqref="A60"/>
    </sheetView>
  </sheetViews>
  <sheetFormatPr baseColWidth="10" defaultColWidth="8.83203125" defaultRowHeight="15" x14ac:dyDescent="0.2"/>
  <cols>
    <col min="1" max="1" width="24.1640625" customWidth="1"/>
    <col min="2" max="2" width="64" bestFit="1" customWidth="1"/>
    <col min="3" max="3" width="13.5" customWidth="1"/>
    <col min="4" max="4" width="17" customWidth="1"/>
    <col min="11" max="11" width="1.5" bestFit="1" customWidth="1"/>
  </cols>
  <sheetData>
    <row r="1" spans="1:4" ht="19" x14ac:dyDescent="0.25">
      <c r="A1" s="252" t="s">
        <v>1163</v>
      </c>
      <c r="B1" s="252"/>
      <c r="C1" s="252"/>
      <c r="D1" s="252"/>
    </row>
    <row r="2" spans="1:4" x14ac:dyDescent="0.2">
      <c r="C2" s="13"/>
    </row>
    <row r="3" spans="1:4" x14ac:dyDescent="0.2">
      <c r="A3" s="14" t="s">
        <v>398</v>
      </c>
      <c r="B3" s="15" t="s">
        <v>399</v>
      </c>
      <c r="C3" s="246" t="s">
        <v>690</v>
      </c>
      <c r="D3" s="247"/>
    </row>
    <row r="4" spans="1:4" x14ac:dyDescent="0.2">
      <c r="A4" s="16"/>
      <c r="C4" s="17"/>
      <c r="D4" s="18"/>
    </row>
    <row r="5" spans="1:4" x14ac:dyDescent="0.2">
      <c r="A5" s="16" t="s">
        <v>403</v>
      </c>
      <c r="B5" t="s">
        <v>404</v>
      </c>
      <c r="C5" s="19">
        <v>0</v>
      </c>
      <c r="D5" s="20">
        <v>750000</v>
      </c>
    </row>
    <row r="6" spans="1:4" x14ac:dyDescent="0.2">
      <c r="A6" s="16" t="s">
        <v>405</v>
      </c>
      <c r="B6" t="s">
        <v>406</v>
      </c>
      <c r="C6" s="19"/>
      <c r="D6" s="20">
        <v>90000</v>
      </c>
    </row>
    <row r="7" spans="1:4" x14ac:dyDescent="0.2">
      <c r="A7" s="16" t="s">
        <v>1164</v>
      </c>
      <c r="B7" t="s">
        <v>406</v>
      </c>
      <c r="C7" s="19">
        <v>60000</v>
      </c>
      <c r="D7" s="20"/>
    </row>
    <row r="8" spans="1:4" x14ac:dyDescent="0.2">
      <c r="A8" s="16" t="s">
        <v>1165</v>
      </c>
      <c r="B8" t="s">
        <v>406</v>
      </c>
      <c r="C8" s="19">
        <v>0</v>
      </c>
      <c r="D8" s="20">
        <v>370323</v>
      </c>
    </row>
    <row r="9" spans="1:4" x14ac:dyDescent="0.2">
      <c r="A9" s="16" t="s">
        <v>407</v>
      </c>
      <c r="B9" t="s">
        <v>406</v>
      </c>
      <c r="C9" s="19">
        <v>0</v>
      </c>
      <c r="D9" s="20">
        <v>129400</v>
      </c>
    </row>
    <row r="10" spans="1:4" x14ac:dyDescent="0.2">
      <c r="A10" s="16" t="s">
        <v>408</v>
      </c>
      <c r="B10" t="s">
        <v>409</v>
      </c>
      <c r="C10" s="19">
        <v>40000</v>
      </c>
      <c r="D10" s="20">
        <v>0</v>
      </c>
    </row>
    <row r="11" spans="1:4" x14ac:dyDescent="0.2">
      <c r="A11" s="16" t="s">
        <v>408</v>
      </c>
      <c r="B11" t="s">
        <v>1144</v>
      </c>
      <c r="C11" s="19">
        <v>40000</v>
      </c>
      <c r="D11" s="20">
        <v>0</v>
      </c>
    </row>
    <row r="12" spans="1:4" x14ac:dyDescent="0.2">
      <c r="A12" s="22" t="s">
        <v>411</v>
      </c>
      <c r="B12" s="22" t="s">
        <v>412</v>
      </c>
      <c r="C12" s="23">
        <v>35000</v>
      </c>
      <c r="D12" s="24">
        <v>0</v>
      </c>
    </row>
    <row r="13" spans="1:4" x14ac:dyDescent="0.2">
      <c r="A13" s="16"/>
      <c r="C13" s="19"/>
      <c r="D13" s="25"/>
    </row>
    <row r="14" spans="1:4" x14ac:dyDescent="0.2">
      <c r="A14" s="14" t="s">
        <v>413</v>
      </c>
      <c r="B14" s="15" t="s">
        <v>114</v>
      </c>
      <c r="C14" s="246" t="s">
        <v>1145</v>
      </c>
      <c r="D14" s="247"/>
    </row>
    <row r="15" spans="1:4" x14ac:dyDescent="0.2">
      <c r="A15" s="16"/>
      <c r="C15" s="17"/>
      <c r="D15" s="18"/>
    </row>
    <row r="16" spans="1:4" x14ac:dyDescent="0.2">
      <c r="A16" s="16" t="s">
        <v>415</v>
      </c>
      <c r="B16" t="s">
        <v>416</v>
      </c>
      <c r="C16" s="25">
        <v>0</v>
      </c>
      <c r="D16" s="20">
        <v>750000</v>
      </c>
    </row>
    <row r="17" spans="1:8" x14ac:dyDescent="0.2">
      <c r="A17" s="16" t="s">
        <v>1166</v>
      </c>
      <c r="B17" t="s">
        <v>416</v>
      </c>
      <c r="C17" s="19">
        <v>0</v>
      </c>
      <c r="D17" s="20">
        <v>350000</v>
      </c>
    </row>
    <row r="18" spans="1:8" x14ac:dyDescent="0.2">
      <c r="A18" s="16" t="s">
        <v>417</v>
      </c>
      <c r="B18" t="s">
        <v>120</v>
      </c>
      <c r="C18" s="25">
        <v>0</v>
      </c>
      <c r="D18" s="20">
        <v>100000</v>
      </c>
    </row>
    <row r="19" spans="1:8" x14ac:dyDescent="0.2">
      <c r="A19" s="16" t="s">
        <v>1167</v>
      </c>
      <c r="B19" t="s">
        <v>419</v>
      </c>
      <c r="C19" s="25">
        <v>0</v>
      </c>
      <c r="D19" s="20">
        <v>175000</v>
      </c>
    </row>
    <row r="20" spans="1:8" x14ac:dyDescent="0.2">
      <c r="A20" s="16" t="s">
        <v>407</v>
      </c>
      <c r="B20" t="s">
        <v>420</v>
      </c>
      <c r="C20" s="19">
        <v>0</v>
      </c>
      <c r="D20" s="26">
        <v>129400</v>
      </c>
    </row>
    <row r="21" spans="1:8" x14ac:dyDescent="0.2">
      <c r="A21" s="16" t="s">
        <v>408</v>
      </c>
      <c r="B21" t="s">
        <v>1168</v>
      </c>
      <c r="C21" s="19">
        <v>0</v>
      </c>
      <c r="D21" s="20">
        <v>40000</v>
      </c>
      <c r="H21" s="134"/>
    </row>
    <row r="22" spans="1:8" x14ac:dyDescent="0.2">
      <c r="A22" s="16" t="s">
        <v>408</v>
      </c>
      <c r="B22" t="s">
        <v>422</v>
      </c>
      <c r="C22" s="19">
        <v>0</v>
      </c>
      <c r="D22" s="20">
        <v>40000</v>
      </c>
      <c r="H22" s="134"/>
    </row>
    <row r="23" spans="1:8" x14ac:dyDescent="0.2">
      <c r="A23" t="s">
        <v>411</v>
      </c>
      <c r="B23" t="s">
        <v>423</v>
      </c>
      <c r="C23" s="19">
        <v>0</v>
      </c>
      <c r="D23" s="20">
        <v>115000</v>
      </c>
      <c r="H23" s="134"/>
    </row>
    <row r="24" spans="1:8" x14ac:dyDescent="0.2">
      <c r="A24" s="21" t="s">
        <v>1169</v>
      </c>
      <c r="B24" s="22"/>
      <c r="C24" s="23"/>
      <c r="D24" s="24"/>
      <c r="H24" s="134"/>
    </row>
    <row r="25" spans="1:8" x14ac:dyDescent="0.2">
      <c r="A25" s="16"/>
      <c r="C25" s="19"/>
      <c r="D25" s="25"/>
      <c r="H25" s="134"/>
    </row>
    <row r="26" spans="1:8" x14ac:dyDescent="0.2">
      <c r="A26" s="14" t="s">
        <v>424</v>
      </c>
      <c r="B26" s="15" t="s">
        <v>425</v>
      </c>
      <c r="C26" s="246" t="s">
        <v>1147</v>
      </c>
      <c r="D26" s="247"/>
      <c r="H26" s="134"/>
    </row>
    <row r="27" spans="1:8" x14ac:dyDescent="0.2">
      <c r="A27" s="16"/>
      <c r="C27" s="17"/>
      <c r="D27" s="18"/>
      <c r="H27" s="134"/>
    </row>
    <row r="28" spans="1:8" x14ac:dyDescent="0.2">
      <c r="A28" s="16" t="s">
        <v>403</v>
      </c>
      <c r="B28" t="s">
        <v>426</v>
      </c>
      <c r="C28" s="19">
        <v>0</v>
      </c>
      <c r="D28" s="20">
        <v>750000</v>
      </c>
      <c r="H28" s="134"/>
    </row>
    <row r="29" spans="1:8" x14ac:dyDescent="0.2">
      <c r="A29" s="16" t="s">
        <v>1170</v>
      </c>
      <c r="B29" t="s">
        <v>426</v>
      </c>
      <c r="C29" s="19">
        <v>0</v>
      </c>
      <c r="D29" s="20">
        <v>90000</v>
      </c>
      <c r="H29" s="134"/>
    </row>
    <row r="30" spans="1:8" x14ac:dyDescent="0.2">
      <c r="A30" s="16" t="s">
        <v>407</v>
      </c>
      <c r="B30" t="s">
        <v>426</v>
      </c>
      <c r="C30" s="19">
        <v>0</v>
      </c>
      <c r="D30" s="20">
        <v>129400</v>
      </c>
      <c r="H30" s="134"/>
    </row>
    <row r="31" spans="1:8" x14ac:dyDescent="0.2">
      <c r="A31" s="16" t="s">
        <v>408</v>
      </c>
      <c r="B31" t="s">
        <v>1148</v>
      </c>
      <c r="C31" s="19">
        <v>0</v>
      </c>
      <c r="D31" s="20">
        <v>40000</v>
      </c>
      <c r="H31" s="134"/>
    </row>
    <row r="32" spans="1:8" x14ac:dyDescent="0.2">
      <c r="A32" s="16" t="s">
        <v>408</v>
      </c>
      <c r="B32" t="s">
        <v>428</v>
      </c>
      <c r="C32" s="19">
        <v>0</v>
      </c>
      <c r="D32" s="20">
        <v>40000</v>
      </c>
      <c r="H32" s="134"/>
    </row>
    <row r="33" spans="1:8" x14ac:dyDescent="0.2">
      <c r="A33" t="s">
        <v>429</v>
      </c>
      <c r="B33" t="s">
        <v>426</v>
      </c>
      <c r="C33" s="19">
        <v>0</v>
      </c>
      <c r="D33" s="20">
        <v>35000</v>
      </c>
      <c r="H33" s="134"/>
    </row>
    <row r="34" spans="1:8" x14ac:dyDescent="0.2">
      <c r="A34" s="21" t="s">
        <v>1171</v>
      </c>
      <c r="B34" s="22"/>
      <c r="C34" s="135"/>
      <c r="D34" s="136"/>
    </row>
    <row r="35" spans="1:8" x14ac:dyDescent="0.2">
      <c r="A35" s="16"/>
      <c r="C35" s="13"/>
    </row>
    <row r="36" spans="1:8" x14ac:dyDescent="0.2">
      <c r="A36" s="14" t="s">
        <v>430</v>
      </c>
      <c r="B36" s="15" t="s">
        <v>160</v>
      </c>
      <c r="C36" s="246" t="s">
        <v>431</v>
      </c>
      <c r="D36" s="247"/>
    </row>
    <row r="37" spans="1:8" x14ac:dyDescent="0.2">
      <c r="A37" s="16"/>
      <c r="C37" s="17"/>
      <c r="D37" s="18"/>
    </row>
    <row r="38" spans="1:8" x14ac:dyDescent="0.2">
      <c r="A38" s="16" t="s">
        <v>403</v>
      </c>
      <c r="B38" t="s">
        <v>432</v>
      </c>
      <c r="C38" s="19">
        <v>0</v>
      </c>
      <c r="D38" s="20">
        <v>750000</v>
      </c>
    </row>
    <row r="39" spans="1:8" x14ac:dyDescent="0.2">
      <c r="A39" s="16" t="s">
        <v>417</v>
      </c>
      <c r="B39" t="s">
        <v>166</v>
      </c>
      <c r="C39" s="19">
        <v>0</v>
      </c>
      <c r="D39" s="20">
        <v>100000</v>
      </c>
    </row>
    <row r="40" spans="1:8" x14ac:dyDescent="0.2">
      <c r="A40" s="16" t="s">
        <v>1167</v>
      </c>
      <c r="B40" t="s">
        <v>432</v>
      </c>
      <c r="C40" s="19">
        <v>0</v>
      </c>
      <c r="D40" s="20">
        <v>175000</v>
      </c>
    </row>
    <row r="41" spans="1:8" x14ac:dyDescent="0.2">
      <c r="A41" s="16" t="s">
        <v>407</v>
      </c>
      <c r="B41" t="s">
        <v>433</v>
      </c>
      <c r="C41" s="19">
        <v>0</v>
      </c>
      <c r="D41" s="20">
        <v>129400</v>
      </c>
    </row>
    <row r="42" spans="1:8" x14ac:dyDescent="0.2">
      <c r="A42" s="16" t="s">
        <v>408</v>
      </c>
      <c r="B42" t="s">
        <v>434</v>
      </c>
      <c r="C42" s="19">
        <v>0</v>
      </c>
      <c r="D42" s="20">
        <v>40000</v>
      </c>
    </row>
    <row r="43" spans="1:8" x14ac:dyDescent="0.2">
      <c r="A43" s="16" t="s">
        <v>408</v>
      </c>
      <c r="B43" t="s">
        <v>435</v>
      </c>
      <c r="C43" s="19">
        <v>0</v>
      </c>
      <c r="D43" s="20">
        <v>40000</v>
      </c>
    </row>
    <row r="44" spans="1:8" x14ac:dyDescent="0.2">
      <c r="A44" s="21" t="s">
        <v>411</v>
      </c>
      <c r="B44" s="22" t="s">
        <v>436</v>
      </c>
      <c r="C44" s="23">
        <v>0</v>
      </c>
      <c r="D44" s="24">
        <v>35000</v>
      </c>
    </row>
    <row r="45" spans="1:8" x14ac:dyDescent="0.2">
      <c r="C45" s="13"/>
    </row>
    <row r="46" spans="1:8" x14ac:dyDescent="0.2">
      <c r="A46" s="14" t="s">
        <v>437</v>
      </c>
      <c r="B46" s="15" t="s">
        <v>438</v>
      </c>
      <c r="C46" s="246" t="s">
        <v>431</v>
      </c>
      <c r="D46" s="247"/>
    </row>
    <row r="47" spans="1:8" x14ac:dyDescent="0.2">
      <c r="A47" s="16"/>
      <c r="C47" s="17"/>
      <c r="D47" s="18"/>
    </row>
    <row r="48" spans="1:8" x14ac:dyDescent="0.2">
      <c r="A48" s="16" t="s">
        <v>403</v>
      </c>
      <c r="B48" t="s">
        <v>439</v>
      </c>
      <c r="C48" s="19">
        <v>0</v>
      </c>
      <c r="D48" s="26">
        <v>750000</v>
      </c>
    </row>
    <row r="49" spans="1:4" x14ac:dyDescent="0.2">
      <c r="A49" s="16" t="s">
        <v>1166</v>
      </c>
      <c r="B49" t="s">
        <v>439</v>
      </c>
      <c r="C49" s="19">
        <v>0</v>
      </c>
      <c r="D49" s="26">
        <v>350000</v>
      </c>
    </row>
    <row r="50" spans="1:4" x14ac:dyDescent="0.2">
      <c r="A50" s="16" t="s">
        <v>407</v>
      </c>
      <c r="B50" t="s">
        <v>436</v>
      </c>
      <c r="C50" s="19">
        <v>0</v>
      </c>
      <c r="D50" s="26">
        <v>129400</v>
      </c>
    </row>
    <row r="51" spans="1:4" x14ac:dyDescent="0.2">
      <c r="A51" s="16" t="s">
        <v>408</v>
      </c>
      <c r="B51" t="s">
        <v>1149</v>
      </c>
      <c r="C51" s="19">
        <v>40000</v>
      </c>
      <c r="D51" s="26">
        <v>0</v>
      </c>
    </row>
    <row r="52" spans="1:4" x14ac:dyDescent="0.2">
      <c r="A52" s="16" t="s">
        <v>408</v>
      </c>
      <c r="B52" t="s">
        <v>1150</v>
      </c>
      <c r="C52" s="19">
        <v>40000</v>
      </c>
      <c r="D52" s="26">
        <v>0</v>
      </c>
    </row>
    <row r="53" spans="1:4" x14ac:dyDescent="0.2">
      <c r="A53" s="21" t="s">
        <v>411</v>
      </c>
      <c r="B53" s="22" t="s">
        <v>436</v>
      </c>
      <c r="C53" s="23">
        <v>0</v>
      </c>
      <c r="D53" s="27">
        <v>35000</v>
      </c>
    </row>
    <row r="54" spans="1:4" x14ac:dyDescent="0.2">
      <c r="C54" s="13"/>
    </row>
    <row r="55" spans="1:4" x14ac:dyDescent="0.2">
      <c r="A55" s="14" t="s">
        <v>442</v>
      </c>
      <c r="B55" s="15" t="s">
        <v>140</v>
      </c>
      <c r="C55" s="246" t="s">
        <v>443</v>
      </c>
      <c r="D55" s="247"/>
    </row>
    <row r="56" spans="1:4" x14ac:dyDescent="0.2">
      <c r="A56" s="28"/>
      <c r="B56" s="29"/>
      <c r="C56" s="17"/>
      <c r="D56" s="18"/>
    </row>
    <row r="57" spans="1:4" x14ac:dyDescent="0.2">
      <c r="A57" s="16" t="s">
        <v>403</v>
      </c>
      <c r="B57" t="s">
        <v>123</v>
      </c>
      <c r="C57" s="19">
        <v>0</v>
      </c>
      <c r="D57" s="20">
        <v>750000</v>
      </c>
    </row>
    <row r="58" spans="1:4" x14ac:dyDescent="0.2">
      <c r="A58" s="16" t="s">
        <v>405</v>
      </c>
      <c r="B58" t="s">
        <v>123</v>
      </c>
      <c r="C58" s="19">
        <v>0</v>
      </c>
      <c r="D58" s="20">
        <v>90000</v>
      </c>
    </row>
    <row r="59" spans="1:4" x14ac:dyDescent="0.2">
      <c r="A59" s="16" t="s">
        <v>407</v>
      </c>
      <c r="B59" t="s">
        <v>123</v>
      </c>
      <c r="C59" s="19">
        <v>0</v>
      </c>
      <c r="D59" s="20">
        <v>129400</v>
      </c>
    </row>
    <row r="60" spans="1:4" x14ac:dyDescent="0.2">
      <c r="A60" s="16" t="s">
        <v>408</v>
      </c>
      <c r="B60" t="s">
        <v>1172</v>
      </c>
      <c r="C60" s="19">
        <v>0</v>
      </c>
      <c r="D60" s="20">
        <v>40000</v>
      </c>
    </row>
    <row r="61" spans="1:4" x14ac:dyDescent="0.2">
      <c r="A61" s="16" t="s">
        <v>408</v>
      </c>
      <c r="B61" t="s">
        <v>445</v>
      </c>
      <c r="C61" s="19">
        <v>0</v>
      </c>
      <c r="D61" s="20">
        <v>40000</v>
      </c>
    </row>
    <row r="62" spans="1:4" x14ac:dyDescent="0.2">
      <c r="A62" s="21" t="s">
        <v>411</v>
      </c>
      <c r="B62" s="22" t="s">
        <v>446</v>
      </c>
      <c r="C62" s="23">
        <v>0</v>
      </c>
      <c r="D62" s="24">
        <v>35000</v>
      </c>
    </row>
    <row r="63" spans="1:4" x14ac:dyDescent="0.2">
      <c r="C63" s="19"/>
      <c r="D63" s="25"/>
    </row>
    <row r="64" spans="1:4" x14ac:dyDescent="0.2">
      <c r="C64" s="19"/>
      <c r="D64" s="25"/>
    </row>
    <row r="65" spans="1:4" x14ac:dyDescent="0.2">
      <c r="C65" s="13"/>
    </row>
    <row r="66" spans="1:4" x14ac:dyDescent="0.2">
      <c r="A66" s="14" t="s">
        <v>447</v>
      </c>
      <c r="B66" s="15" t="s">
        <v>141</v>
      </c>
      <c r="C66" s="246" t="s">
        <v>448</v>
      </c>
      <c r="D66" s="247"/>
    </row>
    <row r="67" spans="1:4" x14ac:dyDescent="0.2">
      <c r="A67" s="28"/>
      <c r="B67" s="29"/>
      <c r="C67" s="17"/>
      <c r="D67" s="18"/>
    </row>
    <row r="68" spans="1:4" x14ac:dyDescent="0.2">
      <c r="A68" s="16" t="s">
        <v>403</v>
      </c>
      <c r="B68" t="s">
        <v>123</v>
      </c>
      <c r="C68" s="19">
        <v>0</v>
      </c>
      <c r="D68" s="20">
        <v>750000</v>
      </c>
    </row>
    <row r="69" spans="1:4" x14ac:dyDescent="0.2">
      <c r="A69" s="16" t="s">
        <v>407</v>
      </c>
      <c r="B69" t="s">
        <v>433</v>
      </c>
      <c r="C69" s="19">
        <v>0</v>
      </c>
      <c r="D69" s="20">
        <v>129400</v>
      </c>
    </row>
    <row r="70" spans="1:4" x14ac:dyDescent="0.2">
      <c r="A70" s="16" t="s">
        <v>408</v>
      </c>
      <c r="B70" t="s">
        <v>449</v>
      </c>
      <c r="C70" s="19">
        <v>0</v>
      </c>
      <c r="D70" s="20">
        <v>40000</v>
      </c>
    </row>
    <row r="71" spans="1:4" x14ac:dyDescent="0.2">
      <c r="A71" s="16" t="s">
        <v>408</v>
      </c>
      <c r="B71" t="s">
        <v>450</v>
      </c>
      <c r="C71" s="19">
        <v>0</v>
      </c>
      <c r="D71" s="20">
        <v>40000</v>
      </c>
    </row>
    <row r="72" spans="1:4" ht="18.75" customHeight="1" x14ac:dyDescent="0.2">
      <c r="A72" s="21" t="s">
        <v>411</v>
      </c>
      <c r="B72" s="22" t="s">
        <v>436</v>
      </c>
      <c r="C72" s="23">
        <v>0</v>
      </c>
      <c r="D72" s="24">
        <v>35000</v>
      </c>
    </row>
    <row r="73" spans="1:4" x14ac:dyDescent="0.2">
      <c r="A73" s="16"/>
      <c r="C73" s="19"/>
      <c r="D73" s="20"/>
    </row>
    <row r="74" spans="1:4" x14ac:dyDescent="0.2">
      <c r="A74" s="14" t="s">
        <v>1173</v>
      </c>
      <c r="B74" s="15" t="s">
        <v>1174</v>
      </c>
      <c r="C74" s="15" t="s">
        <v>1175</v>
      </c>
      <c r="D74" s="137"/>
    </row>
    <row r="75" spans="1:4" x14ac:dyDescent="0.2">
      <c r="A75" s="28"/>
      <c r="B75" s="29"/>
      <c r="C75" s="17"/>
      <c r="D75" s="18"/>
    </row>
    <row r="76" spans="1:4" x14ac:dyDescent="0.2">
      <c r="A76" s="16" t="s">
        <v>403</v>
      </c>
      <c r="B76" t="s">
        <v>1176</v>
      </c>
      <c r="C76" s="19">
        <v>0</v>
      </c>
      <c r="D76" s="20">
        <v>750000</v>
      </c>
    </row>
    <row r="77" spans="1:4" x14ac:dyDescent="0.2">
      <c r="A77" s="16" t="s">
        <v>407</v>
      </c>
      <c r="B77" t="s">
        <v>1176</v>
      </c>
      <c r="C77" s="19">
        <v>0</v>
      </c>
      <c r="D77" s="20">
        <v>129400</v>
      </c>
    </row>
    <row r="78" spans="1:4" x14ac:dyDescent="0.2">
      <c r="A78" s="16" t="s">
        <v>408</v>
      </c>
      <c r="B78" t="s">
        <v>1176</v>
      </c>
      <c r="C78" s="19">
        <v>0</v>
      </c>
      <c r="D78" s="20">
        <v>40000</v>
      </c>
    </row>
    <row r="79" spans="1:4" x14ac:dyDescent="0.2">
      <c r="A79" s="16" t="s">
        <v>408</v>
      </c>
      <c r="B79" t="s">
        <v>1176</v>
      </c>
      <c r="C79" s="19">
        <v>0</v>
      </c>
      <c r="D79" s="20">
        <v>40000</v>
      </c>
    </row>
    <row r="80" spans="1:4" x14ac:dyDescent="0.2">
      <c r="A80" s="16" t="s">
        <v>411</v>
      </c>
      <c r="B80" t="s">
        <v>1176</v>
      </c>
      <c r="C80" s="19">
        <v>0</v>
      </c>
      <c r="D80" s="20">
        <v>35000</v>
      </c>
    </row>
    <row r="81" spans="1:4" x14ac:dyDescent="0.2">
      <c r="A81" s="22" t="s">
        <v>1177</v>
      </c>
      <c r="B81" s="22"/>
      <c r="C81" s="135"/>
      <c r="D81" s="136"/>
    </row>
    <row r="82" spans="1:4" x14ac:dyDescent="0.2">
      <c r="A82" s="16"/>
      <c r="C82" s="13"/>
    </row>
    <row r="83" spans="1:4" x14ac:dyDescent="0.2">
      <c r="A83" s="14" t="s">
        <v>1178</v>
      </c>
      <c r="B83" s="15" t="s">
        <v>1179</v>
      </c>
      <c r="C83" s="15" t="s">
        <v>1180</v>
      </c>
      <c r="D83" s="15"/>
    </row>
    <row r="84" spans="1:4" x14ac:dyDescent="0.2">
      <c r="A84" s="28"/>
      <c r="B84" s="29"/>
      <c r="C84" s="17"/>
      <c r="D84" s="18"/>
    </row>
    <row r="85" spans="1:4" x14ac:dyDescent="0.2">
      <c r="A85" s="16" t="s">
        <v>403</v>
      </c>
      <c r="B85" t="s">
        <v>123</v>
      </c>
      <c r="C85" s="19">
        <v>0</v>
      </c>
      <c r="D85" s="20">
        <v>750000</v>
      </c>
    </row>
    <row r="86" spans="1:4" x14ac:dyDescent="0.2">
      <c r="A86" s="16" t="s">
        <v>407</v>
      </c>
      <c r="B86" t="s">
        <v>123</v>
      </c>
      <c r="C86" s="19">
        <v>0</v>
      </c>
      <c r="D86" s="20">
        <v>129400</v>
      </c>
    </row>
    <row r="87" spans="1:4" x14ac:dyDescent="0.2">
      <c r="A87" s="16" t="s">
        <v>408</v>
      </c>
      <c r="B87" t="s">
        <v>1181</v>
      </c>
      <c r="C87" s="19">
        <v>0</v>
      </c>
      <c r="D87" s="20">
        <v>40000</v>
      </c>
    </row>
    <row r="88" spans="1:4" x14ac:dyDescent="0.2">
      <c r="A88" s="16" t="s">
        <v>408</v>
      </c>
      <c r="B88" t="s">
        <v>1182</v>
      </c>
      <c r="C88" s="19">
        <v>0</v>
      </c>
      <c r="D88" s="20">
        <v>40000</v>
      </c>
    </row>
    <row r="89" spans="1:4" x14ac:dyDescent="0.2">
      <c r="A89" s="21" t="s">
        <v>411</v>
      </c>
      <c r="B89" s="22" t="s">
        <v>123</v>
      </c>
      <c r="C89" s="23">
        <v>0</v>
      </c>
      <c r="D89" s="24">
        <v>35000</v>
      </c>
    </row>
    <row r="90" spans="1:4" x14ac:dyDescent="0.2">
      <c r="C90" s="19"/>
      <c r="D90" s="25"/>
    </row>
    <row r="91" spans="1:4" x14ac:dyDescent="0.2">
      <c r="A91" s="14" t="s">
        <v>451</v>
      </c>
      <c r="B91" s="15" t="s">
        <v>452</v>
      </c>
      <c r="C91" s="246" t="s">
        <v>453</v>
      </c>
      <c r="D91" s="247"/>
    </row>
    <row r="92" spans="1:4" x14ac:dyDescent="0.2">
      <c r="A92" s="16"/>
      <c r="C92" s="17" t="s">
        <v>401</v>
      </c>
      <c r="D92" s="18" t="s">
        <v>402</v>
      </c>
    </row>
    <row r="93" spans="1:4" x14ac:dyDescent="0.2">
      <c r="A93" s="16" t="s">
        <v>403</v>
      </c>
      <c r="B93" t="s">
        <v>454</v>
      </c>
      <c r="C93" s="25">
        <v>0</v>
      </c>
      <c r="D93" s="20">
        <v>750000</v>
      </c>
    </row>
    <row r="94" spans="1:4" x14ac:dyDescent="0.2">
      <c r="A94" s="16" t="s">
        <v>407</v>
      </c>
      <c r="B94" t="s">
        <v>455</v>
      </c>
      <c r="C94" s="25">
        <v>0</v>
      </c>
      <c r="D94" s="20">
        <v>129400</v>
      </c>
    </row>
    <row r="95" spans="1:4" x14ac:dyDescent="0.2">
      <c r="A95" s="16" t="s">
        <v>408</v>
      </c>
      <c r="B95" t="s">
        <v>1151</v>
      </c>
      <c r="C95" s="19">
        <v>0</v>
      </c>
      <c r="D95" s="26">
        <v>40000</v>
      </c>
    </row>
    <row r="96" spans="1:4" x14ac:dyDescent="0.2">
      <c r="A96" s="16" t="s">
        <v>408</v>
      </c>
      <c r="B96" t="s">
        <v>1152</v>
      </c>
      <c r="C96" s="19">
        <v>0</v>
      </c>
      <c r="D96" s="26">
        <v>40000</v>
      </c>
    </row>
    <row r="97" spans="1:4" x14ac:dyDescent="0.2">
      <c r="A97" s="21" t="s">
        <v>411</v>
      </c>
      <c r="B97" s="22" t="s">
        <v>454</v>
      </c>
      <c r="C97" s="23">
        <v>0</v>
      </c>
      <c r="D97" s="27">
        <v>35000</v>
      </c>
    </row>
    <row r="98" spans="1:4" x14ac:dyDescent="0.2">
      <c r="C98" s="19"/>
      <c r="D98" s="25"/>
    </row>
    <row r="99" spans="1:4" x14ac:dyDescent="0.2">
      <c r="A99" s="14" t="s">
        <v>12</v>
      </c>
      <c r="B99" s="15" t="s">
        <v>25</v>
      </c>
      <c r="C99" s="246" t="s">
        <v>458</v>
      </c>
      <c r="D99" s="247"/>
    </row>
    <row r="100" spans="1:4" x14ac:dyDescent="0.2">
      <c r="A100" s="28"/>
      <c r="B100" s="29"/>
      <c r="C100" s="19"/>
      <c r="D100" s="18"/>
    </row>
    <row r="101" spans="1:4" x14ac:dyDescent="0.2">
      <c r="A101" s="16" t="s">
        <v>403</v>
      </c>
      <c r="B101" t="s">
        <v>459</v>
      </c>
      <c r="C101" s="19">
        <v>0</v>
      </c>
      <c r="D101" s="20">
        <v>750000</v>
      </c>
    </row>
    <row r="102" spans="1:4" x14ac:dyDescent="0.2">
      <c r="A102" s="16" t="s">
        <v>405</v>
      </c>
      <c r="B102" t="s">
        <v>459</v>
      </c>
      <c r="C102" s="19">
        <v>0</v>
      </c>
      <c r="D102" s="20">
        <v>90000</v>
      </c>
    </row>
    <row r="103" spans="1:4" x14ac:dyDescent="0.2">
      <c r="A103" s="16" t="s">
        <v>1165</v>
      </c>
      <c r="B103" t="s">
        <v>459</v>
      </c>
      <c r="C103" s="19">
        <v>0</v>
      </c>
      <c r="D103" s="20">
        <v>370323</v>
      </c>
    </row>
    <row r="104" spans="1:4" x14ac:dyDescent="0.2">
      <c r="A104" s="16" t="s">
        <v>407</v>
      </c>
      <c r="B104" t="s">
        <v>459</v>
      </c>
      <c r="C104" s="19">
        <v>0</v>
      </c>
      <c r="D104" s="20">
        <v>129400</v>
      </c>
    </row>
    <row r="105" spans="1:4" x14ac:dyDescent="0.2">
      <c r="A105" s="16" t="s">
        <v>408</v>
      </c>
      <c r="B105" t="s">
        <v>459</v>
      </c>
      <c r="C105" s="19">
        <v>0</v>
      </c>
      <c r="D105" s="20">
        <v>40000</v>
      </c>
    </row>
    <row r="106" spans="1:4" x14ac:dyDescent="0.2">
      <c r="A106" s="16" t="s">
        <v>408</v>
      </c>
      <c r="B106" t="s">
        <v>459</v>
      </c>
      <c r="C106" s="19">
        <v>0</v>
      </c>
      <c r="D106" s="20">
        <v>40000</v>
      </c>
    </row>
    <row r="107" spans="1:4" x14ac:dyDescent="0.2">
      <c r="A107" s="16" t="s">
        <v>22</v>
      </c>
      <c r="B107" t="s">
        <v>1183</v>
      </c>
      <c r="C107" s="19">
        <v>0</v>
      </c>
      <c r="D107" s="20">
        <v>100000</v>
      </c>
    </row>
    <row r="108" spans="1:4" x14ac:dyDescent="0.2">
      <c r="A108" s="21" t="s">
        <v>411</v>
      </c>
      <c r="B108" s="22" t="s">
        <v>459</v>
      </c>
      <c r="C108" s="23">
        <v>0</v>
      </c>
      <c r="D108" s="24">
        <v>35000</v>
      </c>
    </row>
    <row r="109" spans="1:4" x14ac:dyDescent="0.2">
      <c r="C109" s="19"/>
      <c r="D109" s="25"/>
    </row>
    <row r="110" spans="1:4" x14ac:dyDescent="0.2">
      <c r="A110" s="14" t="s">
        <v>463</v>
      </c>
      <c r="B110" s="15" t="s">
        <v>464</v>
      </c>
      <c r="C110" s="246" t="s">
        <v>1153</v>
      </c>
      <c r="D110" s="247"/>
    </row>
    <row r="111" spans="1:4" x14ac:dyDescent="0.2">
      <c r="A111" s="16"/>
      <c r="C111" s="17"/>
      <c r="D111" s="18"/>
    </row>
    <row r="112" spans="1:4" x14ac:dyDescent="0.2">
      <c r="A112" s="16" t="s">
        <v>403</v>
      </c>
      <c r="B112" t="s">
        <v>466</v>
      </c>
      <c r="C112" s="19">
        <v>0</v>
      </c>
      <c r="D112" s="20">
        <v>750000</v>
      </c>
    </row>
    <row r="113" spans="1:4" x14ac:dyDescent="0.2">
      <c r="A113" s="16" t="s">
        <v>407</v>
      </c>
      <c r="B113" t="s">
        <v>426</v>
      </c>
      <c r="C113" s="19">
        <v>0</v>
      </c>
      <c r="D113" s="20">
        <v>129400</v>
      </c>
    </row>
    <row r="114" spans="1:4" x14ac:dyDescent="0.2">
      <c r="A114" s="16" t="s">
        <v>408</v>
      </c>
      <c r="B114" t="s">
        <v>789</v>
      </c>
      <c r="C114" s="19">
        <v>40000</v>
      </c>
      <c r="D114" s="20">
        <v>0</v>
      </c>
    </row>
    <row r="115" spans="1:4" x14ac:dyDescent="0.2">
      <c r="A115" s="16" t="s">
        <v>408</v>
      </c>
      <c r="B115" t="s">
        <v>789</v>
      </c>
      <c r="C115" s="19">
        <v>40000</v>
      </c>
      <c r="D115" s="20">
        <v>0</v>
      </c>
    </row>
    <row r="116" spans="1:4" x14ac:dyDescent="0.2">
      <c r="A116" s="16" t="s">
        <v>411</v>
      </c>
      <c r="B116" t="s">
        <v>469</v>
      </c>
      <c r="C116" s="19">
        <v>35000</v>
      </c>
      <c r="D116" s="20">
        <v>0</v>
      </c>
    </row>
    <row r="117" spans="1:4" x14ac:dyDescent="0.2">
      <c r="A117" s="138" t="s">
        <v>1184</v>
      </c>
      <c r="B117" s="139"/>
      <c r="C117" s="139"/>
      <c r="D117" s="140"/>
    </row>
    <row r="118" spans="1:4" x14ac:dyDescent="0.2">
      <c r="A118" s="13"/>
      <c r="B118" s="17"/>
      <c r="C118" s="17"/>
      <c r="D118" s="17"/>
    </row>
    <row r="119" spans="1:4" x14ac:dyDescent="0.2">
      <c r="A119" s="14" t="s">
        <v>470</v>
      </c>
      <c r="B119" s="15" t="s">
        <v>471</v>
      </c>
      <c r="C119" s="246" t="s">
        <v>472</v>
      </c>
      <c r="D119" s="247"/>
    </row>
    <row r="120" spans="1:4" x14ac:dyDescent="0.2">
      <c r="A120" s="16"/>
      <c r="C120" s="17"/>
      <c r="D120" s="18"/>
    </row>
    <row r="121" spans="1:4" x14ac:dyDescent="0.2">
      <c r="A121" s="16" t="s">
        <v>403</v>
      </c>
      <c r="B121" t="s">
        <v>473</v>
      </c>
      <c r="C121" s="19">
        <v>0</v>
      </c>
      <c r="D121" s="26">
        <v>750000</v>
      </c>
    </row>
    <row r="122" spans="1:4" x14ac:dyDescent="0.2">
      <c r="A122" s="16" t="s">
        <v>1185</v>
      </c>
      <c r="B122" t="s">
        <v>473</v>
      </c>
      <c r="C122" s="19">
        <v>0</v>
      </c>
      <c r="D122" s="26">
        <v>90000</v>
      </c>
    </row>
    <row r="123" spans="1:4" x14ac:dyDescent="0.2">
      <c r="A123" s="16" t="s">
        <v>1167</v>
      </c>
      <c r="B123" t="s">
        <v>473</v>
      </c>
      <c r="C123" s="19">
        <v>0</v>
      </c>
      <c r="D123" s="26">
        <v>175000</v>
      </c>
    </row>
    <row r="124" spans="1:4" x14ac:dyDescent="0.2">
      <c r="A124" s="16" t="s">
        <v>407</v>
      </c>
      <c r="B124" t="s">
        <v>473</v>
      </c>
      <c r="C124" s="19">
        <v>0</v>
      </c>
      <c r="D124" s="26">
        <v>129400</v>
      </c>
    </row>
    <row r="125" spans="1:4" x14ac:dyDescent="0.2">
      <c r="A125" s="16" t="s">
        <v>408</v>
      </c>
      <c r="B125" t="s">
        <v>1154</v>
      </c>
      <c r="C125" s="19">
        <v>0</v>
      </c>
      <c r="D125" s="20">
        <v>40000</v>
      </c>
    </row>
    <row r="126" spans="1:4" x14ac:dyDescent="0.2">
      <c r="A126" s="16" t="s">
        <v>408</v>
      </c>
      <c r="B126" t="s">
        <v>1155</v>
      </c>
      <c r="C126" s="19">
        <v>0</v>
      </c>
      <c r="D126" s="20">
        <v>40000</v>
      </c>
    </row>
    <row r="127" spans="1:4" x14ac:dyDescent="0.2">
      <c r="B127" t="s">
        <v>1186</v>
      </c>
      <c r="C127" s="19">
        <v>400000</v>
      </c>
      <c r="D127" s="26">
        <v>0</v>
      </c>
    </row>
    <row r="128" spans="1:4" x14ac:dyDescent="0.2">
      <c r="A128" t="s">
        <v>429</v>
      </c>
      <c r="B128" t="s">
        <v>473</v>
      </c>
      <c r="C128" s="19">
        <v>0</v>
      </c>
      <c r="D128" s="26">
        <v>35000</v>
      </c>
    </row>
    <row r="129" spans="1:4" x14ac:dyDescent="0.2">
      <c r="A129" s="21" t="s">
        <v>1187</v>
      </c>
      <c r="B129" s="22"/>
      <c r="C129" s="23"/>
      <c r="D129" s="24"/>
    </row>
    <row r="130" spans="1:4" x14ac:dyDescent="0.2">
      <c r="A130" s="17"/>
      <c r="B130" s="17"/>
      <c r="C130" s="17"/>
      <c r="D130" s="17"/>
    </row>
    <row r="131" spans="1:4" x14ac:dyDescent="0.2">
      <c r="A131" s="14" t="s">
        <v>476</v>
      </c>
      <c r="B131" s="15" t="s">
        <v>471</v>
      </c>
      <c r="C131" s="246" t="s">
        <v>477</v>
      </c>
      <c r="D131" s="247"/>
    </row>
    <row r="132" spans="1:4" x14ac:dyDescent="0.2">
      <c r="A132" s="16"/>
      <c r="C132" s="17"/>
      <c r="D132" s="18"/>
    </row>
    <row r="133" spans="1:4" x14ac:dyDescent="0.2">
      <c r="A133" s="16" t="s">
        <v>403</v>
      </c>
      <c r="B133" t="s">
        <v>473</v>
      </c>
      <c r="C133" s="19">
        <v>0</v>
      </c>
      <c r="D133" s="20">
        <v>750000</v>
      </c>
    </row>
    <row r="134" spans="1:4" x14ac:dyDescent="0.2">
      <c r="A134" s="16" t="s">
        <v>1166</v>
      </c>
      <c r="B134" t="s">
        <v>1188</v>
      </c>
      <c r="C134" s="19">
        <v>0</v>
      </c>
      <c r="D134" s="20">
        <v>350000</v>
      </c>
    </row>
    <row r="135" spans="1:4" x14ac:dyDescent="0.2">
      <c r="A135" s="16" t="s">
        <v>407</v>
      </c>
      <c r="B135" t="s">
        <v>473</v>
      </c>
      <c r="C135" s="19">
        <v>0</v>
      </c>
      <c r="D135" s="26">
        <v>129400</v>
      </c>
    </row>
    <row r="136" spans="1:4" x14ac:dyDescent="0.2">
      <c r="A136" s="16" t="s">
        <v>408</v>
      </c>
      <c r="B136" t="s">
        <v>474</v>
      </c>
      <c r="C136" s="19">
        <v>0</v>
      </c>
      <c r="D136" s="20">
        <v>40000</v>
      </c>
    </row>
    <row r="137" spans="1:4" x14ac:dyDescent="0.2">
      <c r="A137" s="16" t="s">
        <v>408</v>
      </c>
      <c r="B137" t="s">
        <v>479</v>
      </c>
      <c r="C137" s="19">
        <v>0</v>
      </c>
      <c r="D137" s="20">
        <v>40000</v>
      </c>
    </row>
    <row r="138" spans="1:4" x14ac:dyDescent="0.2">
      <c r="A138" s="21" t="s">
        <v>411</v>
      </c>
      <c r="B138" s="22" t="s">
        <v>210</v>
      </c>
      <c r="C138" s="23">
        <v>35000</v>
      </c>
      <c r="D138" s="24">
        <v>0</v>
      </c>
    </row>
    <row r="139" spans="1:4" x14ac:dyDescent="0.2">
      <c r="C139" s="13"/>
    </row>
    <row r="140" spans="1:4" x14ac:dyDescent="0.2">
      <c r="A140" s="14" t="s">
        <v>480</v>
      </c>
      <c r="B140" s="15" t="s">
        <v>161</v>
      </c>
      <c r="C140" s="246" t="s">
        <v>481</v>
      </c>
      <c r="D140" s="247"/>
    </row>
    <row r="141" spans="1:4" x14ac:dyDescent="0.2">
      <c r="A141" s="16"/>
      <c r="C141" s="17"/>
      <c r="D141" s="18"/>
    </row>
    <row r="142" spans="1:4" x14ac:dyDescent="0.2">
      <c r="A142" s="16" t="s">
        <v>403</v>
      </c>
      <c r="B142" t="s">
        <v>482</v>
      </c>
      <c r="C142" s="19">
        <v>0</v>
      </c>
      <c r="D142" s="26">
        <v>750000</v>
      </c>
    </row>
    <row r="143" spans="1:4" x14ac:dyDescent="0.2">
      <c r="A143" s="16" t="s">
        <v>417</v>
      </c>
      <c r="B143" t="s">
        <v>483</v>
      </c>
      <c r="C143" s="19">
        <v>0</v>
      </c>
      <c r="D143" s="26">
        <v>100000</v>
      </c>
    </row>
    <row r="144" spans="1:4" x14ac:dyDescent="0.2">
      <c r="A144" s="16" t="s">
        <v>1167</v>
      </c>
      <c r="B144" t="s">
        <v>482</v>
      </c>
      <c r="C144" s="19">
        <v>0</v>
      </c>
      <c r="D144" s="26">
        <v>175000</v>
      </c>
    </row>
    <row r="145" spans="1:4" x14ac:dyDescent="0.2">
      <c r="A145" s="16" t="s">
        <v>407</v>
      </c>
      <c r="B145" t="s">
        <v>484</v>
      </c>
      <c r="C145" s="25">
        <v>0</v>
      </c>
      <c r="D145" s="20">
        <v>129400</v>
      </c>
    </row>
    <row r="146" spans="1:4" x14ac:dyDescent="0.2">
      <c r="A146" s="16" t="s">
        <v>408</v>
      </c>
      <c r="B146" t="s">
        <v>485</v>
      </c>
      <c r="C146" s="19">
        <v>0</v>
      </c>
      <c r="D146" s="20">
        <v>40000</v>
      </c>
    </row>
    <row r="147" spans="1:4" x14ac:dyDescent="0.2">
      <c r="A147" s="16" t="s">
        <v>408</v>
      </c>
      <c r="B147" t="s">
        <v>1156</v>
      </c>
      <c r="C147" s="19">
        <v>40000</v>
      </c>
      <c r="D147" s="20">
        <v>0</v>
      </c>
    </row>
    <row r="148" spans="1:4" x14ac:dyDescent="0.2">
      <c r="A148" s="21" t="s">
        <v>411</v>
      </c>
      <c r="B148" s="22" t="s">
        <v>426</v>
      </c>
      <c r="C148" s="23">
        <v>0</v>
      </c>
      <c r="D148" s="24">
        <v>35000</v>
      </c>
    </row>
    <row r="149" spans="1:4" x14ac:dyDescent="0.2">
      <c r="C149" s="13"/>
    </row>
    <row r="150" spans="1:4" x14ac:dyDescent="0.2">
      <c r="A150" s="14" t="s">
        <v>487</v>
      </c>
      <c r="B150" s="15" t="s">
        <v>162</v>
      </c>
      <c r="C150" s="246" t="s">
        <v>489</v>
      </c>
      <c r="D150" s="247"/>
    </row>
    <row r="151" spans="1:4" x14ac:dyDescent="0.2">
      <c r="A151" s="16"/>
      <c r="C151" s="17"/>
      <c r="D151" s="18"/>
    </row>
    <row r="152" spans="1:4" x14ac:dyDescent="0.2">
      <c r="A152" s="16" t="s">
        <v>403</v>
      </c>
      <c r="B152" t="s">
        <v>490</v>
      </c>
      <c r="C152" s="19">
        <v>0</v>
      </c>
      <c r="D152" s="26">
        <v>750000</v>
      </c>
    </row>
    <row r="153" spans="1:4" x14ac:dyDescent="0.2">
      <c r="A153" s="16" t="s">
        <v>1167</v>
      </c>
      <c r="B153" t="s">
        <v>490</v>
      </c>
      <c r="C153" s="19">
        <v>0</v>
      </c>
      <c r="D153" s="26">
        <v>175000</v>
      </c>
    </row>
    <row r="154" spans="1:4" x14ac:dyDescent="0.2">
      <c r="A154" s="16" t="s">
        <v>407</v>
      </c>
      <c r="B154" t="s">
        <v>484</v>
      </c>
      <c r="C154" s="19">
        <v>0</v>
      </c>
      <c r="D154" s="20">
        <v>129400</v>
      </c>
    </row>
    <row r="155" spans="1:4" x14ac:dyDescent="0.2">
      <c r="A155" s="16" t="s">
        <v>408</v>
      </c>
      <c r="B155" t="s">
        <v>491</v>
      </c>
      <c r="C155" s="19">
        <v>40000</v>
      </c>
      <c r="D155" s="20">
        <v>0</v>
      </c>
    </row>
    <row r="156" spans="1:4" x14ac:dyDescent="0.2">
      <c r="A156" s="16" t="s">
        <v>408</v>
      </c>
      <c r="B156" t="s">
        <v>492</v>
      </c>
      <c r="C156" s="19">
        <v>40000</v>
      </c>
      <c r="D156" s="20">
        <v>0</v>
      </c>
    </row>
    <row r="157" spans="1:4" x14ac:dyDescent="0.2">
      <c r="A157" s="16" t="s">
        <v>411</v>
      </c>
      <c r="B157" t="s">
        <v>426</v>
      </c>
      <c r="C157" s="19">
        <v>0</v>
      </c>
      <c r="D157" s="20">
        <v>35000</v>
      </c>
    </row>
    <row r="158" spans="1:4" x14ac:dyDescent="0.2">
      <c r="A158" s="22" t="s">
        <v>1189</v>
      </c>
      <c r="B158" s="22"/>
      <c r="C158" s="23"/>
      <c r="D158" s="24"/>
    </row>
    <row r="159" spans="1:4" x14ac:dyDescent="0.2">
      <c r="A159" s="16"/>
      <c r="C159" s="19"/>
      <c r="D159" s="25"/>
    </row>
    <row r="160" spans="1:4" x14ac:dyDescent="0.2">
      <c r="A160" s="14" t="s">
        <v>1190</v>
      </c>
      <c r="B160" s="15" t="s">
        <v>162</v>
      </c>
      <c r="C160" s="246" t="s">
        <v>489</v>
      </c>
      <c r="D160" s="247"/>
    </row>
    <row r="161" spans="1:4" x14ac:dyDescent="0.2">
      <c r="A161" s="28"/>
      <c r="B161" s="29"/>
      <c r="C161" s="17"/>
      <c r="D161" s="18"/>
    </row>
    <row r="162" spans="1:4" x14ac:dyDescent="0.2">
      <c r="A162" s="16" t="s">
        <v>403</v>
      </c>
      <c r="B162" t="s">
        <v>1191</v>
      </c>
      <c r="C162" s="19">
        <v>0</v>
      </c>
      <c r="D162" s="20">
        <v>750000</v>
      </c>
    </row>
    <row r="163" spans="1:4" x14ac:dyDescent="0.2">
      <c r="A163" s="16" t="s">
        <v>407</v>
      </c>
      <c r="B163" t="s">
        <v>1191</v>
      </c>
      <c r="C163" s="19">
        <v>0</v>
      </c>
      <c r="D163" s="20">
        <v>129400</v>
      </c>
    </row>
    <row r="164" spans="1:4" x14ac:dyDescent="0.2">
      <c r="A164" s="16" t="s">
        <v>408</v>
      </c>
      <c r="B164" t="s">
        <v>1192</v>
      </c>
      <c r="C164" s="19">
        <v>0</v>
      </c>
      <c r="D164" s="20">
        <v>40000</v>
      </c>
    </row>
    <row r="165" spans="1:4" x14ac:dyDescent="0.2">
      <c r="A165" s="16" t="s">
        <v>408</v>
      </c>
      <c r="B165" t="s">
        <v>1193</v>
      </c>
      <c r="C165" s="19">
        <v>0</v>
      </c>
      <c r="D165" s="20">
        <v>40000</v>
      </c>
    </row>
    <row r="166" spans="1:4" x14ac:dyDescent="0.2">
      <c r="A166" s="21" t="s">
        <v>411</v>
      </c>
      <c r="B166" s="22" t="s">
        <v>1191</v>
      </c>
      <c r="C166" s="23">
        <v>0</v>
      </c>
      <c r="D166" s="24">
        <v>35000</v>
      </c>
    </row>
    <row r="167" spans="1:4" x14ac:dyDescent="0.2">
      <c r="A167" s="16"/>
      <c r="C167" s="19"/>
      <c r="D167" s="25"/>
    </row>
    <row r="168" spans="1:4" x14ac:dyDescent="0.2">
      <c r="A168" s="14" t="s">
        <v>1194</v>
      </c>
      <c r="B168" s="15" t="s">
        <v>1195</v>
      </c>
      <c r="C168" s="246" t="s">
        <v>481</v>
      </c>
      <c r="D168" s="247"/>
    </row>
    <row r="169" spans="1:4" x14ac:dyDescent="0.2">
      <c r="A169" s="28"/>
      <c r="B169" s="29"/>
      <c r="C169" s="17"/>
      <c r="D169" s="18"/>
    </row>
    <row r="170" spans="1:4" x14ac:dyDescent="0.2">
      <c r="A170" s="16" t="s">
        <v>403</v>
      </c>
      <c r="B170" t="s">
        <v>459</v>
      </c>
      <c r="C170" s="19">
        <v>0</v>
      </c>
      <c r="D170" s="20">
        <v>750000</v>
      </c>
    </row>
    <row r="171" spans="1:4" x14ac:dyDescent="0.2">
      <c r="A171" s="16" t="s">
        <v>407</v>
      </c>
      <c r="B171" t="s">
        <v>459</v>
      </c>
      <c r="C171" s="19">
        <v>0</v>
      </c>
      <c r="D171" s="20">
        <v>129400</v>
      </c>
    </row>
    <row r="172" spans="1:4" x14ac:dyDescent="0.2">
      <c r="A172" s="16" t="s">
        <v>408</v>
      </c>
      <c r="B172" t="s">
        <v>1196</v>
      </c>
      <c r="C172" s="19">
        <v>0</v>
      </c>
      <c r="D172" s="20">
        <v>40000</v>
      </c>
    </row>
    <row r="173" spans="1:4" x14ac:dyDescent="0.2">
      <c r="A173" s="16" t="s">
        <v>408</v>
      </c>
      <c r="B173" t="s">
        <v>1197</v>
      </c>
      <c r="C173" s="19">
        <v>0</v>
      </c>
      <c r="D173" s="20">
        <v>40000</v>
      </c>
    </row>
    <row r="174" spans="1:4" x14ac:dyDescent="0.2">
      <c r="A174" s="16" t="s">
        <v>411</v>
      </c>
      <c r="B174" t="s">
        <v>459</v>
      </c>
      <c r="C174" s="19">
        <v>0</v>
      </c>
      <c r="D174" s="20">
        <v>35000</v>
      </c>
    </row>
    <row r="175" spans="1:4" x14ac:dyDescent="0.2">
      <c r="A175" s="22" t="s">
        <v>1198</v>
      </c>
      <c r="B175" s="22"/>
      <c r="C175" s="23"/>
      <c r="D175" s="24"/>
    </row>
    <row r="176" spans="1:4" x14ac:dyDescent="0.2">
      <c r="A176" s="16"/>
      <c r="C176" s="19"/>
      <c r="D176" s="25"/>
    </row>
    <row r="177" spans="1:5" x14ac:dyDescent="0.2">
      <c r="A177" s="14" t="s">
        <v>1199</v>
      </c>
      <c r="B177" s="15" t="s">
        <v>1200</v>
      </c>
      <c r="C177" s="246" t="s">
        <v>1201</v>
      </c>
      <c r="D177" s="247"/>
    </row>
    <row r="178" spans="1:5" x14ac:dyDescent="0.2">
      <c r="A178" s="141" t="s">
        <v>22</v>
      </c>
      <c r="B178" s="142" t="s">
        <v>1202</v>
      </c>
      <c r="C178" s="143"/>
      <c r="D178" s="144">
        <v>100000</v>
      </c>
    </row>
    <row r="179" spans="1:5" x14ac:dyDescent="0.2">
      <c r="A179" s="141" t="s">
        <v>1203</v>
      </c>
      <c r="B179" s="142" t="s">
        <v>1202</v>
      </c>
      <c r="C179" s="143"/>
      <c r="D179" s="145"/>
    </row>
    <row r="180" spans="1:5" x14ac:dyDescent="0.2">
      <c r="A180" s="141"/>
      <c r="B180" s="142"/>
      <c r="C180" s="143"/>
      <c r="D180" s="143"/>
    </row>
    <row r="181" spans="1:5" x14ac:dyDescent="0.2">
      <c r="A181" s="14" t="s">
        <v>493</v>
      </c>
      <c r="B181" s="15" t="s">
        <v>81</v>
      </c>
      <c r="C181" s="246" t="s">
        <v>494</v>
      </c>
      <c r="D181" s="247"/>
    </row>
    <row r="182" spans="1:5" x14ac:dyDescent="0.2">
      <c r="A182" s="28"/>
      <c r="B182" s="29"/>
      <c r="C182" s="17"/>
      <c r="D182" s="18"/>
      <c r="E182" s="17"/>
    </row>
    <row r="183" spans="1:5" x14ac:dyDescent="0.2">
      <c r="A183" s="16" t="s">
        <v>403</v>
      </c>
      <c r="B183" t="s">
        <v>1204</v>
      </c>
      <c r="C183" s="25">
        <v>0</v>
      </c>
      <c r="D183" s="20">
        <v>750000</v>
      </c>
    </row>
    <row r="184" spans="1:5" x14ac:dyDescent="0.2">
      <c r="A184" s="16" t="s">
        <v>407</v>
      </c>
      <c r="B184" t="s">
        <v>1205</v>
      </c>
      <c r="C184" s="19">
        <v>0</v>
      </c>
      <c r="D184" s="20">
        <v>129400</v>
      </c>
    </row>
    <row r="185" spans="1:5" x14ac:dyDescent="0.2">
      <c r="A185" s="16" t="s">
        <v>408</v>
      </c>
      <c r="B185" t="s">
        <v>1206</v>
      </c>
      <c r="C185" s="19">
        <v>0</v>
      </c>
      <c r="D185" s="20">
        <v>40000</v>
      </c>
    </row>
    <row r="186" spans="1:5" x14ac:dyDescent="0.2">
      <c r="A186" s="16" t="s">
        <v>408</v>
      </c>
      <c r="B186" t="s">
        <v>1069</v>
      </c>
      <c r="C186" s="19">
        <v>0</v>
      </c>
      <c r="D186" s="20">
        <v>40000</v>
      </c>
    </row>
    <row r="187" spans="1:5" x14ac:dyDescent="0.2">
      <c r="A187" s="21" t="s">
        <v>411</v>
      </c>
      <c r="B187" s="22" t="s">
        <v>1204</v>
      </c>
      <c r="C187" s="33">
        <v>0</v>
      </c>
      <c r="D187" s="24">
        <v>35000</v>
      </c>
    </row>
    <row r="188" spans="1:5" x14ac:dyDescent="0.2">
      <c r="A188" s="16"/>
      <c r="C188" s="19"/>
      <c r="D188" s="25"/>
    </row>
    <row r="189" spans="1:5" x14ac:dyDescent="0.2">
      <c r="A189" s="14" t="s">
        <v>1207</v>
      </c>
      <c r="B189" s="15" t="s">
        <v>1208</v>
      </c>
      <c r="C189" s="246" t="s">
        <v>1209</v>
      </c>
      <c r="D189" s="247"/>
    </row>
    <row r="190" spans="1:5" x14ac:dyDescent="0.2">
      <c r="A190" s="16" t="s">
        <v>403</v>
      </c>
      <c r="B190" t="s">
        <v>940</v>
      </c>
      <c r="C190" s="19">
        <v>0</v>
      </c>
      <c r="D190" s="20">
        <v>750000</v>
      </c>
    </row>
    <row r="191" spans="1:5" x14ac:dyDescent="0.2">
      <c r="A191" s="16" t="str">
        <f>A213</f>
        <v>Mobile Trauma Unit</v>
      </c>
      <c r="B191" t="s">
        <v>940</v>
      </c>
      <c r="C191" s="19">
        <v>0</v>
      </c>
      <c r="D191" s="20">
        <f>D213</f>
        <v>350000</v>
      </c>
    </row>
    <row r="192" spans="1:5" x14ac:dyDescent="0.2">
      <c r="A192" s="16" t="s">
        <v>405</v>
      </c>
      <c r="B192" t="s">
        <v>940</v>
      </c>
      <c r="C192" s="19">
        <v>0</v>
      </c>
      <c r="D192" s="20">
        <v>90000</v>
      </c>
    </row>
    <row r="193" spans="1:11" x14ac:dyDescent="0.2">
      <c r="A193" s="16" t="s">
        <v>1165</v>
      </c>
      <c r="B193" t="s">
        <v>940</v>
      </c>
      <c r="C193" s="19">
        <v>0</v>
      </c>
      <c r="D193" s="20">
        <v>370323</v>
      </c>
    </row>
    <row r="194" spans="1:11" x14ac:dyDescent="0.2">
      <c r="A194" s="16" t="s">
        <v>417</v>
      </c>
      <c r="B194" t="s">
        <v>186</v>
      </c>
      <c r="C194" s="19">
        <v>0</v>
      </c>
      <c r="D194" s="20">
        <v>100000</v>
      </c>
    </row>
    <row r="195" spans="1:11" x14ac:dyDescent="0.2">
      <c r="A195" s="16" t="s">
        <v>1167</v>
      </c>
      <c r="B195" t="s">
        <v>940</v>
      </c>
      <c r="C195" s="19">
        <v>0</v>
      </c>
      <c r="D195" s="20">
        <v>175000</v>
      </c>
    </row>
    <row r="196" spans="1:11" x14ac:dyDescent="0.2">
      <c r="A196" s="16" t="s">
        <v>407</v>
      </c>
      <c r="B196" t="s">
        <v>503</v>
      </c>
      <c r="C196" s="19">
        <v>0</v>
      </c>
      <c r="D196" s="26">
        <v>129400</v>
      </c>
    </row>
    <row r="197" spans="1:11" x14ac:dyDescent="0.2">
      <c r="A197" s="16" t="s">
        <v>408</v>
      </c>
      <c r="B197" t="s">
        <v>504</v>
      </c>
      <c r="C197" s="19">
        <v>0</v>
      </c>
      <c r="D197" s="20">
        <v>40000</v>
      </c>
    </row>
    <row r="198" spans="1:11" x14ac:dyDescent="0.2">
      <c r="A198" s="16" t="s">
        <v>408</v>
      </c>
      <c r="B198" t="s">
        <v>505</v>
      </c>
      <c r="C198" s="19">
        <v>0</v>
      </c>
      <c r="D198" s="20">
        <v>40000</v>
      </c>
    </row>
    <row r="199" spans="1:11" x14ac:dyDescent="0.2">
      <c r="A199" s="21" t="s">
        <v>429</v>
      </c>
      <c r="B199" s="22" t="s">
        <v>502</v>
      </c>
      <c r="C199" s="23">
        <v>0</v>
      </c>
      <c r="D199" s="24">
        <v>35000</v>
      </c>
    </row>
    <row r="200" spans="1:11" x14ac:dyDescent="0.2">
      <c r="C200" s="13"/>
    </row>
    <row r="201" spans="1:11" x14ac:dyDescent="0.2">
      <c r="A201" s="14" t="s">
        <v>506</v>
      </c>
      <c r="B201" s="15" t="s">
        <v>507</v>
      </c>
      <c r="C201" s="246" t="s">
        <v>508</v>
      </c>
      <c r="D201" s="247"/>
    </row>
    <row r="202" spans="1:11" x14ac:dyDescent="0.2">
      <c r="A202" s="16"/>
      <c r="C202" s="17"/>
      <c r="D202" s="18"/>
      <c r="K202" t="s">
        <v>521</v>
      </c>
    </row>
    <row r="203" spans="1:11" x14ac:dyDescent="0.2">
      <c r="A203" s="16" t="s">
        <v>403</v>
      </c>
      <c r="B203" t="s">
        <v>509</v>
      </c>
      <c r="C203" s="19">
        <v>0</v>
      </c>
      <c r="D203" s="20">
        <v>750000</v>
      </c>
    </row>
    <row r="204" spans="1:11" x14ac:dyDescent="0.2">
      <c r="A204" s="16" t="s">
        <v>407</v>
      </c>
      <c r="B204" t="s">
        <v>510</v>
      </c>
      <c r="C204" s="19">
        <v>0</v>
      </c>
      <c r="D204" s="20">
        <v>129400</v>
      </c>
    </row>
    <row r="205" spans="1:11" x14ac:dyDescent="0.2">
      <c r="A205" s="16" t="s">
        <v>408</v>
      </c>
      <c r="B205" t="s">
        <v>1158</v>
      </c>
      <c r="C205" s="19">
        <v>40000</v>
      </c>
      <c r="D205" s="20">
        <v>0</v>
      </c>
    </row>
    <row r="206" spans="1:11" x14ac:dyDescent="0.2">
      <c r="A206" s="16" t="s">
        <v>408</v>
      </c>
      <c r="B206" t="s">
        <v>1159</v>
      </c>
      <c r="C206" s="25">
        <v>0</v>
      </c>
      <c r="D206" s="20">
        <v>40000</v>
      </c>
    </row>
    <row r="207" spans="1:11" x14ac:dyDescent="0.2">
      <c r="A207" t="s">
        <v>411</v>
      </c>
      <c r="B207" t="s">
        <v>513</v>
      </c>
      <c r="C207" s="19">
        <v>35000</v>
      </c>
      <c r="D207" s="20">
        <v>0</v>
      </c>
    </row>
    <row r="208" spans="1:11" x14ac:dyDescent="0.2">
      <c r="A208" s="21" t="s">
        <v>1210</v>
      </c>
      <c r="B208" s="22"/>
      <c r="C208" s="23"/>
      <c r="D208" s="24"/>
    </row>
    <row r="209" spans="1:4" x14ac:dyDescent="0.2">
      <c r="A209" s="31"/>
      <c r="B209" s="31"/>
      <c r="C209" s="32"/>
      <c r="D209" s="31"/>
    </row>
    <row r="210" spans="1:4" x14ac:dyDescent="0.2">
      <c r="A210" s="14" t="s">
        <v>514</v>
      </c>
      <c r="B210" s="15" t="s">
        <v>73</v>
      </c>
      <c r="C210" s="246" t="s">
        <v>515</v>
      </c>
      <c r="D210" s="247"/>
    </row>
    <row r="211" spans="1:4" x14ac:dyDescent="0.2">
      <c r="A211" s="16"/>
      <c r="C211" s="17"/>
      <c r="D211" s="18"/>
    </row>
    <row r="212" spans="1:4" x14ac:dyDescent="0.2">
      <c r="A212" s="16" t="s">
        <v>403</v>
      </c>
      <c r="B212" t="s">
        <v>516</v>
      </c>
      <c r="C212" s="25">
        <v>0</v>
      </c>
      <c r="D212" s="20">
        <v>750000</v>
      </c>
    </row>
    <row r="213" spans="1:4" x14ac:dyDescent="0.2">
      <c r="A213" s="16" t="s">
        <v>1166</v>
      </c>
      <c r="B213" t="s">
        <v>516</v>
      </c>
      <c r="C213" s="25">
        <v>0</v>
      </c>
      <c r="D213" s="20">
        <v>350000</v>
      </c>
    </row>
    <row r="214" spans="1:4" x14ac:dyDescent="0.2">
      <c r="A214" s="16" t="s">
        <v>405</v>
      </c>
      <c r="B214" t="s">
        <v>516</v>
      </c>
      <c r="C214" s="25">
        <v>0</v>
      </c>
      <c r="D214" s="20">
        <v>90000</v>
      </c>
    </row>
    <row r="215" spans="1:4" x14ac:dyDescent="0.2">
      <c r="A215" s="16" t="s">
        <v>417</v>
      </c>
      <c r="B215" t="s">
        <v>517</v>
      </c>
      <c r="C215" s="25">
        <v>0</v>
      </c>
      <c r="D215" s="20">
        <v>100000</v>
      </c>
    </row>
    <row r="216" spans="1:4" x14ac:dyDescent="0.2">
      <c r="A216" s="16" t="s">
        <v>1167</v>
      </c>
      <c r="B216" t="s">
        <v>516</v>
      </c>
      <c r="C216" s="25">
        <v>0</v>
      </c>
      <c r="D216" s="20">
        <v>175000</v>
      </c>
    </row>
    <row r="217" spans="1:4" x14ac:dyDescent="0.2">
      <c r="A217" s="16" t="s">
        <v>407</v>
      </c>
      <c r="B217" t="s">
        <v>426</v>
      </c>
      <c r="C217" s="25">
        <v>0</v>
      </c>
      <c r="D217" s="20">
        <v>129400</v>
      </c>
    </row>
    <row r="218" spans="1:4" x14ac:dyDescent="0.2">
      <c r="A218" s="16" t="s">
        <v>408</v>
      </c>
      <c r="B218" t="s">
        <v>518</v>
      </c>
      <c r="C218" s="19">
        <v>40000</v>
      </c>
      <c r="D218" s="26">
        <v>0</v>
      </c>
    </row>
    <row r="219" spans="1:4" x14ac:dyDescent="0.2">
      <c r="A219" s="16" t="s">
        <v>408</v>
      </c>
      <c r="B219" t="s">
        <v>519</v>
      </c>
      <c r="C219" s="19">
        <v>40000</v>
      </c>
      <c r="D219" s="26">
        <v>0</v>
      </c>
    </row>
    <row r="220" spans="1:4" x14ac:dyDescent="0.2">
      <c r="A220" t="s">
        <v>429</v>
      </c>
      <c r="B220" t="s">
        <v>516</v>
      </c>
      <c r="C220" s="25">
        <v>0</v>
      </c>
      <c r="D220" s="20">
        <v>35000</v>
      </c>
    </row>
    <row r="221" spans="1:4" x14ac:dyDescent="0.2">
      <c r="A221" s="21" t="s">
        <v>1211</v>
      </c>
      <c r="B221" s="22"/>
      <c r="C221" s="23"/>
      <c r="D221" s="27"/>
    </row>
    <row r="222" spans="1:4" x14ac:dyDescent="0.2">
      <c r="C222" s="146">
        <f>SUM(C5:C220)</f>
        <v>1080000</v>
      </c>
      <c r="D222" s="147">
        <f>SUM(D5:D220)</f>
        <v>26752769</v>
      </c>
    </row>
    <row r="223" spans="1:4" ht="16" thickBot="1" x14ac:dyDescent="0.25">
      <c r="B223" t="s">
        <v>1212</v>
      </c>
      <c r="C223" s="146">
        <f>C222+D222</f>
        <v>27832769</v>
      </c>
      <c r="D223" s="147"/>
    </row>
    <row r="224" spans="1:4" ht="21" thickTop="1" thickBot="1" x14ac:dyDescent="0.3">
      <c r="A224" s="248" t="s">
        <v>520</v>
      </c>
      <c r="B224" s="248"/>
      <c r="C224" s="248"/>
      <c r="D224" s="248"/>
    </row>
    <row r="225" spans="1:4" ht="16" thickTop="1" x14ac:dyDescent="0.2">
      <c r="C225" s="13"/>
    </row>
    <row r="226" spans="1:4" x14ac:dyDescent="0.2">
      <c r="A226" s="249" t="s">
        <v>522</v>
      </c>
      <c r="B226" s="246"/>
      <c r="C226" s="246"/>
      <c r="D226" s="247"/>
    </row>
    <row r="227" spans="1:4" x14ac:dyDescent="0.2">
      <c r="A227" s="34"/>
      <c r="B227" s="118" t="s">
        <v>1160</v>
      </c>
      <c r="C227" s="17" t="s">
        <v>401</v>
      </c>
      <c r="D227" s="18" t="s">
        <v>402</v>
      </c>
    </row>
    <row r="228" spans="1:4" x14ac:dyDescent="0.2">
      <c r="A228" s="16"/>
      <c r="B228" t="s">
        <v>523</v>
      </c>
      <c r="C228" s="19">
        <v>250000</v>
      </c>
      <c r="D228" s="20">
        <v>0</v>
      </c>
    </row>
    <row r="229" spans="1:4" x14ac:dyDescent="0.2">
      <c r="A229" s="16"/>
      <c r="B229" t="s">
        <v>1213</v>
      </c>
      <c r="C229" s="19">
        <v>0</v>
      </c>
      <c r="D229" s="20">
        <v>632335</v>
      </c>
    </row>
    <row r="230" spans="1:4" x14ac:dyDescent="0.2">
      <c r="A230" s="16"/>
      <c r="B230" t="s">
        <v>595</v>
      </c>
      <c r="C230" s="19">
        <v>30000</v>
      </c>
      <c r="D230" s="26">
        <v>0</v>
      </c>
    </row>
    <row r="231" spans="1:4" x14ac:dyDescent="0.2">
      <c r="A231" s="16"/>
      <c r="B231" t="s">
        <v>1214</v>
      </c>
      <c r="C231" s="19">
        <v>0</v>
      </c>
      <c r="D231" s="20">
        <v>133000</v>
      </c>
    </row>
    <row r="232" spans="1:4" x14ac:dyDescent="0.2">
      <c r="A232" s="16"/>
      <c r="B232" t="s">
        <v>1215</v>
      </c>
      <c r="C232" s="19">
        <v>0</v>
      </c>
      <c r="D232" s="20">
        <v>200000</v>
      </c>
    </row>
    <row r="233" spans="1:4" x14ac:dyDescent="0.2">
      <c r="A233" s="16"/>
      <c r="B233" t="s">
        <v>524</v>
      </c>
      <c r="C233" s="19">
        <v>0</v>
      </c>
      <c r="D233" s="20">
        <v>2150000</v>
      </c>
    </row>
    <row r="234" spans="1:4" x14ac:dyDescent="0.2">
      <c r="A234" s="16"/>
      <c r="B234" t="s">
        <v>525</v>
      </c>
      <c r="C234" s="19">
        <v>0</v>
      </c>
      <c r="D234" s="20">
        <v>136000</v>
      </c>
    </row>
    <row r="235" spans="1:4" x14ac:dyDescent="0.2">
      <c r="A235" s="16"/>
      <c r="B235" t="s">
        <v>526</v>
      </c>
      <c r="C235" s="19">
        <v>0</v>
      </c>
      <c r="D235" s="20">
        <v>425000</v>
      </c>
    </row>
    <row r="236" spans="1:4" x14ac:dyDescent="0.2">
      <c r="A236" s="16"/>
      <c r="B236" t="s">
        <v>527</v>
      </c>
      <c r="C236" s="19">
        <v>0</v>
      </c>
      <c r="D236" s="20">
        <v>425000</v>
      </c>
    </row>
    <row r="237" spans="1:4" x14ac:dyDescent="0.2">
      <c r="A237" s="16"/>
      <c r="B237" t="s">
        <v>528</v>
      </c>
      <c r="C237" s="19">
        <v>0</v>
      </c>
      <c r="D237" s="20">
        <v>370000</v>
      </c>
    </row>
    <row r="238" spans="1:4" x14ac:dyDescent="0.2">
      <c r="A238" s="16"/>
      <c r="B238" t="s">
        <v>1161</v>
      </c>
      <c r="C238" s="19">
        <v>0</v>
      </c>
      <c r="D238" s="20">
        <v>225000</v>
      </c>
    </row>
    <row r="239" spans="1:4" x14ac:dyDescent="0.2">
      <c r="A239" s="16"/>
      <c r="B239" t="s">
        <v>530</v>
      </c>
      <c r="C239" s="19">
        <v>0</v>
      </c>
      <c r="D239" s="20">
        <v>75000</v>
      </c>
    </row>
    <row r="240" spans="1:4" x14ac:dyDescent="0.2">
      <c r="A240" s="16"/>
      <c r="B240" t="s">
        <v>531</v>
      </c>
      <c r="C240" s="19">
        <v>0</v>
      </c>
      <c r="D240" s="20">
        <v>320000</v>
      </c>
    </row>
    <row r="241" spans="1:4" x14ac:dyDescent="0.2">
      <c r="A241" s="16"/>
      <c r="B241" t="s">
        <v>1216</v>
      </c>
      <c r="C241" s="19">
        <v>0</v>
      </c>
      <c r="D241" s="20">
        <v>1600000</v>
      </c>
    </row>
    <row r="242" spans="1:4" x14ac:dyDescent="0.2">
      <c r="A242" s="16"/>
      <c r="B242" t="s">
        <v>1162</v>
      </c>
      <c r="C242" s="19">
        <v>0</v>
      </c>
      <c r="D242" s="20">
        <v>450000</v>
      </c>
    </row>
    <row r="243" spans="1:4" x14ac:dyDescent="0.2">
      <c r="A243" s="21"/>
      <c r="B243" s="22" t="s">
        <v>533</v>
      </c>
      <c r="C243" s="23">
        <v>1000000</v>
      </c>
      <c r="D243" s="24">
        <v>0</v>
      </c>
    </row>
    <row r="244" spans="1:4" x14ac:dyDescent="0.2">
      <c r="C244" s="36">
        <f>SUM(C228:C243)</f>
        <v>1280000</v>
      </c>
      <c r="D244" s="37">
        <f>SUM(D228:D243)</f>
        <v>7141335</v>
      </c>
    </row>
    <row r="245" spans="1:4" x14ac:dyDescent="0.2">
      <c r="A245" s="38"/>
      <c r="B245" s="39"/>
      <c r="C245" s="40" t="s">
        <v>535</v>
      </c>
      <c r="D245" s="41" t="s">
        <v>402</v>
      </c>
    </row>
    <row r="246" spans="1:4" x14ac:dyDescent="0.2">
      <c r="A246" s="16"/>
      <c r="B246" s="42" t="s">
        <v>536</v>
      </c>
      <c r="C246" s="132">
        <f>C222+C244</f>
        <v>2360000</v>
      </c>
      <c r="D246" s="148">
        <f>D222+D244</f>
        <v>33894104</v>
      </c>
    </row>
    <row r="247" spans="1:4" x14ac:dyDescent="0.2">
      <c r="A247" s="21"/>
      <c r="B247" s="45" t="s">
        <v>537</v>
      </c>
      <c r="C247" s="250">
        <f>SUM(C246:D246)</f>
        <v>36254104</v>
      </c>
      <c r="D247" s="251"/>
    </row>
  </sheetData>
  <mergeCells count="25">
    <mergeCell ref="C247:D247"/>
    <mergeCell ref="C181:D181"/>
    <mergeCell ref="C189:D189"/>
    <mergeCell ref="C201:D201"/>
    <mergeCell ref="C210:D210"/>
    <mergeCell ref="A224:D224"/>
    <mergeCell ref="A226:D226"/>
    <mergeCell ref="C177:D177"/>
    <mergeCell ref="C55:D55"/>
    <mergeCell ref="C66:D66"/>
    <mergeCell ref="C91:D91"/>
    <mergeCell ref="C99:D99"/>
    <mergeCell ref="C110:D110"/>
    <mergeCell ref="C119:D119"/>
    <mergeCell ref="C131:D131"/>
    <mergeCell ref="C140:D140"/>
    <mergeCell ref="C150:D150"/>
    <mergeCell ref="C160:D160"/>
    <mergeCell ref="C168:D168"/>
    <mergeCell ref="C46:D46"/>
    <mergeCell ref="A1:D1"/>
    <mergeCell ref="C3:D3"/>
    <mergeCell ref="C14:D14"/>
    <mergeCell ref="C26:D26"/>
    <mergeCell ref="C36:D36"/>
  </mergeCells>
  <pageMargins left="0.7" right="0.7" top="0.75" bottom="0.75" header="0.3" footer="0.3"/>
  <pageSetup scale="73" orientation="portrait" r:id="rId1"/>
  <rowBreaks count="2" manualBreakCount="2">
    <brk id="130" max="3" man="1"/>
    <brk id="188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202"/>
  <sheetViews>
    <sheetView topLeftCell="A166" zoomScaleNormal="70" workbookViewId="0">
      <selection activeCell="E205" sqref="E205"/>
    </sheetView>
  </sheetViews>
  <sheetFormatPr baseColWidth="10" defaultColWidth="8.83203125" defaultRowHeight="15" x14ac:dyDescent="0.2"/>
  <cols>
    <col min="1" max="1" width="13" customWidth="1"/>
    <col min="2" max="2" width="10.6640625" customWidth="1"/>
    <col min="3" max="3" width="60.5" bestFit="1" customWidth="1"/>
    <col min="4" max="4" width="61.5" customWidth="1"/>
    <col min="5" max="5" width="12.5" customWidth="1"/>
    <col min="6" max="6" width="16.1640625" bestFit="1" customWidth="1"/>
    <col min="8" max="8" width="16.5" customWidth="1"/>
    <col min="9" max="9" width="15.6640625" customWidth="1"/>
  </cols>
  <sheetData>
    <row r="1" spans="1:6" ht="18.75" customHeight="1" x14ac:dyDescent="0.2">
      <c r="A1" s="253" t="s">
        <v>1217</v>
      </c>
      <c r="B1" s="253"/>
      <c r="C1" s="253"/>
      <c r="D1" s="253"/>
      <c r="E1" s="253"/>
      <c r="F1" s="253"/>
    </row>
    <row r="2" spans="1:6" x14ac:dyDescent="0.2">
      <c r="A2" s="253"/>
      <c r="B2" s="253"/>
      <c r="C2" s="253"/>
      <c r="D2" s="253"/>
      <c r="E2" s="253"/>
      <c r="F2" s="253"/>
    </row>
    <row r="3" spans="1:6" x14ac:dyDescent="0.2">
      <c r="A3" s="253"/>
      <c r="B3" s="253"/>
      <c r="C3" s="253"/>
      <c r="D3" s="253"/>
      <c r="E3" s="253"/>
      <c r="F3" s="253"/>
    </row>
    <row r="4" spans="1:6" ht="16" thickBot="1" x14ac:dyDescent="0.25">
      <c r="A4" s="149" t="s">
        <v>1218</v>
      </c>
      <c r="B4" s="149" t="s">
        <v>637</v>
      </c>
      <c r="C4" s="150" t="s">
        <v>1219</v>
      </c>
      <c r="D4" s="150" t="s">
        <v>1220</v>
      </c>
      <c r="E4" s="150" t="s">
        <v>535</v>
      </c>
      <c r="F4" s="150" t="s">
        <v>402</v>
      </c>
    </row>
    <row r="5" spans="1:6" x14ac:dyDescent="0.2">
      <c r="A5" s="151"/>
      <c r="B5" s="151"/>
      <c r="C5" s="152" t="s">
        <v>399</v>
      </c>
      <c r="D5" s="152" t="s">
        <v>645</v>
      </c>
      <c r="E5" s="153"/>
      <c r="F5" s="154"/>
    </row>
    <row r="6" spans="1:6" x14ac:dyDescent="0.2">
      <c r="A6" s="155" t="s">
        <v>646</v>
      </c>
      <c r="B6" s="155">
        <v>23</v>
      </c>
      <c r="C6" t="s">
        <v>415</v>
      </c>
      <c r="D6" t="s">
        <v>1221</v>
      </c>
      <c r="E6" s="156">
        <v>0</v>
      </c>
      <c r="F6" s="157">
        <v>750000</v>
      </c>
    </row>
    <row r="7" spans="1:6" x14ac:dyDescent="0.2">
      <c r="A7" s="155" t="s">
        <v>646</v>
      </c>
      <c r="B7" s="155">
        <v>23</v>
      </c>
      <c r="C7" t="s">
        <v>1222</v>
      </c>
      <c r="D7" t="s">
        <v>1221</v>
      </c>
      <c r="E7" s="156">
        <v>0</v>
      </c>
      <c r="F7" s="157">
        <v>90000</v>
      </c>
    </row>
    <row r="8" spans="1:6" x14ac:dyDescent="0.2">
      <c r="A8" s="155" t="s">
        <v>651</v>
      </c>
      <c r="B8" s="155">
        <v>23</v>
      </c>
      <c r="C8" t="s">
        <v>652</v>
      </c>
      <c r="D8" t="s">
        <v>1223</v>
      </c>
      <c r="E8" s="156">
        <v>0</v>
      </c>
      <c r="F8" s="157">
        <v>129400</v>
      </c>
    </row>
    <row r="9" spans="1:6" x14ac:dyDescent="0.2">
      <c r="A9" s="155" t="s">
        <v>653</v>
      </c>
      <c r="B9" s="155">
        <v>23</v>
      </c>
      <c r="C9" t="s">
        <v>408</v>
      </c>
      <c r="D9" t="s">
        <v>1224</v>
      </c>
      <c r="E9" s="157">
        <v>40000</v>
      </c>
      <c r="F9" s="156">
        <v>0</v>
      </c>
    </row>
    <row r="10" spans="1:6" x14ac:dyDescent="0.2">
      <c r="A10" s="155" t="s">
        <v>653</v>
      </c>
      <c r="B10" s="155">
        <v>23</v>
      </c>
      <c r="C10" t="s">
        <v>408</v>
      </c>
      <c r="D10" t="s">
        <v>1225</v>
      </c>
      <c r="E10" s="157">
        <v>40000</v>
      </c>
      <c r="F10" s="156">
        <v>0</v>
      </c>
    </row>
    <row r="11" spans="1:6" ht="16" thickBot="1" x14ac:dyDescent="0.25">
      <c r="A11" s="149" t="s">
        <v>646</v>
      </c>
      <c r="B11" s="149">
        <v>23</v>
      </c>
      <c r="C11" s="150" t="s">
        <v>411</v>
      </c>
      <c r="D11" s="150" t="s">
        <v>1223</v>
      </c>
      <c r="E11" s="158">
        <v>35000</v>
      </c>
      <c r="F11" s="159">
        <v>0</v>
      </c>
    </row>
    <row r="12" spans="1:6" x14ac:dyDescent="0.2">
      <c r="A12" s="151"/>
      <c r="B12" s="151"/>
      <c r="C12" s="152" t="s">
        <v>399</v>
      </c>
      <c r="D12" s="152"/>
      <c r="E12" s="153"/>
      <c r="F12" s="153"/>
    </row>
    <row r="13" spans="1:6" ht="16" thickBot="1" x14ac:dyDescent="0.25">
      <c r="A13" s="160"/>
      <c r="B13" s="161">
        <v>25</v>
      </c>
      <c r="C13" s="162" t="s">
        <v>1226</v>
      </c>
      <c r="D13" s="163" t="s">
        <v>1227</v>
      </c>
      <c r="E13" s="164"/>
      <c r="F13" s="165">
        <v>125000</v>
      </c>
    </row>
    <row r="14" spans="1:6" x14ac:dyDescent="0.2">
      <c r="A14" s="166"/>
      <c r="B14" s="151"/>
      <c r="C14" s="167" t="s">
        <v>665</v>
      </c>
      <c r="D14" s="152" t="s">
        <v>1145</v>
      </c>
      <c r="E14" s="168"/>
      <c r="F14" s="153"/>
    </row>
    <row r="15" spans="1:6" x14ac:dyDescent="0.2">
      <c r="A15" s="155" t="s">
        <v>646</v>
      </c>
      <c r="B15" s="155">
        <v>32</v>
      </c>
      <c r="C15" t="s">
        <v>415</v>
      </c>
      <c r="D15" t="s">
        <v>416</v>
      </c>
      <c r="E15" s="156">
        <v>0</v>
      </c>
      <c r="F15" s="169">
        <v>750000</v>
      </c>
    </row>
    <row r="16" spans="1:6" x14ac:dyDescent="0.2">
      <c r="A16" s="155" t="s">
        <v>646</v>
      </c>
      <c r="B16" s="155">
        <v>32</v>
      </c>
      <c r="C16" t="s">
        <v>669</v>
      </c>
      <c r="D16" t="s">
        <v>416</v>
      </c>
      <c r="E16" s="156">
        <v>0</v>
      </c>
      <c r="F16" s="169">
        <v>175000</v>
      </c>
    </row>
    <row r="17" spans="1:6" x14ac:dyDescent="0.2">
      <c r="A17" s="155" t="s">
        <v>90</v>
      </c>
      <c r="B17" s="155">
        <v>32</v>
      </c>
      <c r="C17" t="s">
        <v>1123</v>
      </c>
      <c r="D17" t="s">
        <v>670</v>
      </c>
      <c r="E17" s="156">
        <v>0</v>
      </c>
      <c r="F17" s="169">
        <v>100000</v>
      </c>
    </row>
    <row r="18" spans="1:6" x14ac:dyDescent="0.2">
      <c r="A18" s="155" t="s">
        <v>646</v>
      </c>
      <c r="B18" s="155">
        <v>32</v>
      </c>
      <c r="C18" t="s">
        <v>1228</v>
      </c>
      <c r="D18" t="s">
        <v>416</v>
      </c>
      <c r="E18" s="156">
        <v>0</v>
      </c>
      <c r="F18" s="169">
        <v>175000</v>
      </c>
    </row>
    <row r="19" spans="1:6" x14ac:dyDescent="0.2">
      <c r="A19" s="155" t="s">
        <v>651</v>
      </c>
      <c r="B19" s="155">
        <v>32</v>
      </c>
      <c r="C19" t="s">
        <v>652</v>
      </c>
      <c r="D19" t="s">
        <v>671</v>
      </c>
      <c r="E19" s="156">
        <v>0</v>
      </c>
      <c r="F19" s="169">
        <v>129400</v>
      </c>
    </row>
    <row r="20" spans="1:6" x14ac:dyDescent="0.2">
      <c r="A20" s="155" t="s">
        <v>646</v>
      </c>
      <c r="B20" s="155">
        <v>32</v>
      </c>
      <c r="C20" t="s">
        <v>408</v>
      </c>
      <c r="D20" t="s">
        <v>1229</v>
      </c>
      <c r="E20" s="156">
        <v>0</v>
      </c>
      <c r="F20" s="169">
        <v>40000</v>
      </c>
    </row>
    <row r="21" spans="1:6" x14ac:dyDescent="0.2">
      <c r="A21" s="155" t="s">
        <v>646</v>
      </c>
      <c r="B21" s="155">
        <v>32</v>
      </c>
      <c r="C21" t="s">
        <v>408</v>
      </c>
      <c r="D21" t="s">
        <v>422</v>
      </c>
      <c r="E21" s="156">
        <v>0</v>
      </c>
      <c r="F21" s="169">
        <v>40000</v>
      </c>
    </row>
    <row r="22" spans="1:6" ht="16" thickBot="1" x14ac:dyDescent="0.25">
      <c r="A22" s="149" t="s">
        <v>646</v>
      </c>
      <c r="B22" s="149">
        <v>32</v>
      </c>
      <c r="C22" s="150" t="s">
        <v>411</v>
      </c>
      <c r="D22" s="150" t="s">
        <v>673</v>
      </c>
      <c r="E22" s="159">
        <v>0</v>
      </c>
      <c r="F22" s="158">
        <v>35000</v>
      </c>
    </row>
    <row r="23" spans="1:6" x14ac:dyDescent="0.2">
      <c r="A23" s="151"/>
      <c r="B23" s="151"/>
      <c r="C23" s="152" t="s">
        <v>159</v>
      </c>
      <c r="D23" s="152" t="s">
        <v>1230</v>
      </c>
      <c r="E23" s="153"/>
      <c r="F23" s="170"/>
    </row>
    <row r="24" spans="1:6" x14ac:dyDescent="0.2">
      <c r="A24" s="155" t="s">
        <v>646</v>
      </c>
      <c r="B24" s="155">
        <v>40</v>
      </c>
      <c r="C24" t="s">
        <v>415</v>
      </c>
      <c r="D24" t="s">
        <v>1231</v>
      </c>
      <c r="E24" s="156">
        <v>0</v>
      </c>
      <c r="F24" s="169">
        <v>750000</v>
      </c>
    </row>
    <row r="25" spans="1:6" x14ac:dyDescent="0.2">
      <c r="A25" s="155" t="s">
        <v>646</v>
      </c>
      <c r="B25" s="155">
        <v>40</v>
      </c>
      <c r="C25" t="s">
        <v>1164</v>
      </c>
      <c r="D25" t="s">
        <v>1231</v>
      </c>
      <c r="E25" s="156">
        <v>0</v>
      </c>
      <c r="F25" s="169">
        <v>90000</v>
      </c>
    </row>
    <row r="26" spans="1:6" x14ac:dyDescent="0.2">
      <c r="A26" s="155" t="s">
        <v>651</v>
      </c>
      <c r="B26" s="155">
        <v>40</v>
      </c>
      <c r="C26" t="s">
        <v>652</v>
      </c>
      <c r="D26" t="s">
        <v>1232</v>
      </c>
      <c r="E26" s="156">
        <v>0</v>
      </c>
      <c r="F26" s="169">
        <v>129400</v>
      </c>
    </row>
    <row r="27" spans="1:6" x14ac:dyDescent="0.2">
      <c r="A27" s="155" t="s">
        <v>646</v>
      </c>
      <c r="B27" s="155">
        <v>40</v>
      </c>
      <c r="C27" t="s">
        <v>408</v>
      </c>
      <c r="D27" t="s">
        <v>1233</v>
      </c>
      <c r="E27" s="156">
        <v>0</v>
      </c>
      <c r="F27" s="169">
        <v>40000</v>
      </c>
    </row>
    <row r="28" spans="1:6" x14ac:dyDescent="0.2">
      <c r="A28" s="155" t="s">
        <v>646</v>
      </c>
      <c r="B28" s="155">
        <v>40</v>
      </c>
      <c r="C28" t="s">
        <v>408</v>
      </c>
      <c r="D28" t="s">
        <v>1234</v>
      </c>
      <c r="E28" s="156">
        <v>0</v>
      </c>
      <c r="F28" s="169">
        <v>40000</v>
      </c>
    </row>
    <row r="29" spans="1:6" ht="16" thickBot="1" x14ac:dyDescent="0.25">
      <c r="A29" s="155" t="s">
        <v>646</v>
      </c>
      <c r="B29" s="149">
        <v>40</v>
      </c>
      <c r="C29" s="150" t="s">
        <v>411</v>
      </c>
      <c r="D29" s="150" t="s">
        <v>426</v>
      </c>
      <c r="E29" s="159">
        <v>0</v>
      </c>
      <c r="F29" s="157">
        <v>35000</v>
      </c>
    </row>
    <row r="30" spans="1:6" x14ac:dyDescent="0.2">
      <c r="A30" s="166"/>
      <c r="B30" s="151"/>
      <c r="C30" s="152" t="s">
        <v>718</v>
      </c>
      <c r="D30" s="152" t="s">
        <v>431</v>
      </c>
      <c r="E30" s="153"/>
      <c r="F30" s="171"/>
    </row>
    <row r="31" spans="1:6" x14ac:dyDescent="0.2">
      <c r="A31" s="155" t="s">
        <v>646</v>
      </c>
      <c r="B31" s="155">
        <v>42</v>
      </c>
      <c r="C31" t="s">
        <v>415</v>
      </c>
      <c r="D31" t="s">
        <v>1231</v>
      </c>
      <c r="E31" s="156">
        <v>0</v>
      </c>
      <c r="F31" s="172">
        <v>750000</v>
      </c>
    </row>
    <row r="32" spans="1:6" x14ac:dyDescent="0.2">
      <c r="A32" s="155" t="s">
        <v>90</v>
      </c>
      <c r="B32" s="155">
        <v>42</v>
      </c>
      <c r="C32" t="s">
        <v>1123</v>
      </c>
      <c r="D32" t="s">
        <v>1235</v>
      </c>
      <c r="E32" s="156">
        <v>0</v>
      </c>
      <c r="F32" s="169">
        <v>100000</v>
      </c>
    </row>
    <row r="33" spans="1:9" x14ac:dyDescent="0.2">
      <c r="A33" s="155" t="s">
        <v>646</v>
      </c>
      <c r="B33" s="155">
        <v>42</v>
      </c>
      <c r="C33" t="s">
        <v>1228</v>
      </c>
      <c r="D33" t="s">
        <v>1231</v>
      </c>
      <c r="E33" s="156">
        <v>0</v>
      </c>
      <c r="F33" s="169">
        <v>175000</v>
      </c>
    </row>
    <row r="34" spans="1:9" x14ac:dyDescent="0.2">
      <c r="A34" s="155" t="s">
        <v>651</v>
      </c>
      <c r="B34" s="155">
        <v>42</v>
      </c>
      <c r="C34" t="s">
        <v>652</v>
      </c>
      <c r="D34" t="s">
        <v>1236</v>
      </c>
      <c r="E34" s="156">
        <v>0</v>
      </c>
      <c r="F34" s="169">
        <v>129400</v>
      </c>
    </row>
    <row r="35" spans="1:9" x14ac:dyDescent="0.2">
      <c r="A35" s="155" t="s">
        <v>646</v>
      </c>
      <c r="B35" s="155">
        <v>42</v>
      </c>
      <c r="C35" t="s">
        <v>408</v>
      </c>
      <c r="D35" t="s">
        <v>1237</v>
      </c>
      <c r="E35" s="156">
        <v>0</v>
      </c>
      <c r="F35" s="169">
        <v>40000</v>
      </c>
    </row>
    <row r="36" spans="1:9" x14ac:dyDescent="0.2">
      <c r="A36" s="155" t="s">
        <v>646</v>
      </c>
      <c r="B36" s="155">
        <v>42</v>
      </c>
      <c r="C36" t="s">
        <v>408</v>
      </c>
      <c r="D36" t="s">
        <v>435</v>
      </c>
      <c r="E36" s="156">
        <v>0</v>
      </c>
      <c r="F36" s="169">
        <v>40000</v>
      </c>
    </row>
    <row r="37" spans="1:9" ht="16" thickBot="1" x14ac:dyDescent="0.25">
      <c r="A37" s="149" t="s">
        <v>646</v>
      </c>
      <c r="B37" s="149">
        <v>42</v>
      </c>
      <c r="C37" s="150" t="s">
        <v>411</v>
      </c>
      <c r="D37" s="150" t="s">
        <v>682</v>
      </c>
      <c r="E37" s="159">
        <v>0</v>
      </c>
      <c r="F37" s="158">
        <v>35000</v>
      </c>
    </row>
    <row r="38" spans="1:9" x14ac:dyDescent="0.2">
      <c r="A38" s="151"/>
      <c r="B38" s="151"/>
      <c r="C38" s="152" t="s">
        <v>1238</v>
      </c>
      <c r="D38" s="152" t="s">
        <v>431</v>
      </c>
      <c r="E38" s="153"/>
      <c r="F38" s="170"/>
    </row>
    <row r="39" spans="1:9" x14ac:dyDescent="0.2">
      <c r="A39" s="155" t="s">
        <v>646</v>
      </c>
      <c r="B39" s="155">
        <v>44</v>
      </c>
      <c r="C39" t="s">
        <v>415</v>
      </c>
      <c r="D39" t="s">
        <v>682</v>
      </c>
      <c r="E39" s="156">
        <v>0</v>
      </c>
      <c r="F39" s="172">
        <v>750000</v>
      </c>
    </row>
    <row r="40" spans="1:9" x14ac:dyDescent="0.2">
      <c r="A40" s="155" t="s">
        <v>646</v>
      </c>
      <c r="B40" s="155">
        <v>44</v>
      </c>
      <c r="C40" t="s">
        <v>669</v>
      </c>
      <c r="D40" t="s">
        <v>682</v>
      </c>
      <c r="E40" s="156">
        <v>0</v>
      </c>
      <c r="F40" s="169">
        <v>175000</v>
      </c>
      <c r="I40" s="173"/>
    </row>
    <row r="41" spans="1:9" x14ac:dyDescent="0.2">
      <c r="A41" s="155" t="s">
        <v>651</v>
      </c>
      <c r="B41" s="155">
        <v>44</v>
      </c>
      <c r="C41" t="s">
        <v>652</v>
      </c>
      <c r="D41" t="s">
        <v>682</v>
      </c>
      <c r="E41" s="156">
        <v>0</v>
      </c>
      <c r="F41" s="169">
        <v>129400</v>
      </c>
    </row>
    <row r="42" spans="1:9" x14ac:dyDescent="0.2">
      <c r="A42" s="155" t="s">
        <v>653</v>
      </c>
      <c r="B42" s="155">
        <v>44</v>
      </c>
      <c r="C42" t="s">
        <v>408</v>
      </c>
      <c r="D42" t="s">
        <v>1239</v>
      </c>
      <c r="E42" s="156">
        <v>40000</v>
      </c>
      <c r="F42" s="169">
        <v>0</v>
      </c>
    </row>
    <row r="43" spans="1:9" x14ac:dyDescent="0.2">
      <c r="A43" s="155" t="s">
        <v>653</v>
      </c>
      <c r="B43" s="155">
        <v>44</v>
      </c>
      <c r="C43" t="s">
        <v>408</v>
      </c>
      <c r="D43" t="s">
        <v>1240</v>
      </c>
      <c r="E43" s="156">
        <v>40000</v>
      </c>
      <c r="F43" s="169">
        <v>0</v>
      </c>
    </row>
    <row r="44" spans="1:9" ht="16" thickBot="1" x14ac:dyDescent="0.25">
      <c r="A44" s="149" t="s">
        <v>646</v>
      </c>
      <c r="B44" s="149">
        <v>44</v>
      </c>
      <c r="C44" s="150" t="s">
        <v>411</v>
      </c>
      <c r="D44" s="150" t="s">
        <v>682</v>
      </c>
      <c r="E44" s="159">
        <v>0</v>
      </c>
      <c r="F44" s="158">
        <v>35000</v>
      </c>
    </row>
    <row r="45" spans="1:9" x14ac:dyDescent="0.2">
      <c r="A45" s="151"/>
      <c r="B45" s="151"/>
      <c r="C45" s="152" t="s">
        <v>751</v>
      </c>
      <c r="D45" s="152" t="s">
        <v>443</v>
      </c>
      <c r="E45" s="153"/>
      <c r="F45" s="170"/>
    </row>
    <row r="46" spans="1:9" x14ac:dyDescent="0.2">
      <c r="A46" s="155" t="s">
        <v>646</v>
      </c>
      <c r="B46" s="155">
        <v>46</v>
      </c>
      <c r="C46" t="s">
        <v>415</v>
      </c>
      <c r="D46" t="s">
        <v>1241</v>
      </c>
      <c r="E46" s="169">
        <v>0</v>
      </c>
      <c r="F46" s="172">
        <v>750000</v>
      </c>
    </row>
    <row r="47" spans="1:9" x14ac:dyDescent="0.2">
      <c r="A47" s="155" t="s">
        <v>646</v>
      </c>
      <c r="B47" s="155">
        <v>46</v>
      </c>
      <c r="C47" t="s">
        <v>1222</v>
      </c>
      <c r="D47" t="s">
        <v>186</v>
      </c>
      <c r="E47" s="169">
        <v>0</v>
      </c>
      <c r="F47" s="172">
        <v>90000</v>
      </c>
      <c r="I47" s="173"/>
    </row>
    <row r="48" spans="1:9" x14ac:dyDescent="0.2">
      <c r="A48" s="155" t="s">
        <v>651</v>
      </c>
      <c r="B48" s="155">
        <v>46</v>
      </c>
      <c r="C48" t="s">
        <v>652</v>
      </c>
      <c r="D48" t="s">
        <v>123</v>
      </c>
      <c r="E48" s="169">
        <v>0</v>
      </c>
      <c r="F48" s="169">
        <v>129400</v>
      </c>
    </row>
    <row r="49" spans="1:6" x14ac:dyDescent="0.2">
      <c r="A49" s="155" t="s">
        <v>653</v>
      </c>
      <c r="B49" s="155">
        <v>46</v>
      </c>
      <c r="C49" t="s">
        <v>408</v>
      </c>
      <c r="D49" t="s">
        <v>1242</v>
      </c>
      <c r="E49" s="169">
        <v>40000</v>
      </c>
      <c r="F49" s="169">
        <v>0</v>
      </c>
    </row>
    <row r="50" spans="1:6" x14ac:dyDescent="0.2">
      <c r="A50" s="155" t="s">
        <v>646</v>
      </c>
      <c r="B50" s="155">
        <v>46</v>
      </c>
      <c r="C50" t="s">
        <v>408</v>
      </c>
      <c r="D50" t="s">
        <v>1243</v>
      </c>
      <c r="E50" s="169">
        <v>0</v>
      </c>
      <c r="F50" s="169">
        <v>40000</v>
      </c>
    </row>
    <row r="51" spans="1:6" ht="16" thickBot="1" x14ac:dyDescent="0.25">
      <c r="A51" s="149" t="s">
        <v>646</v>
      </c>
      <c r="B51" s="149">
        <v>46</v>
      </c>
      <c r="C51" s="150" t="s">
        <v>411</v>
      </c>
      <c r="D51" s="150" t="s">
        <v>682</v>
      </c>
      <c r="E51" s="158">
        <v>0</v>
      </c>
      <c r="F51" s="158">
        <v>35000</v>
      </c>
    </row>
    <row r="52" spans="1:6" x14ac:dyDescent="0.2">
      <c r="A52" s="151"/>
      <c r="B52" s="151"/>
      <c r="C52" s="152" t="s">
        <v>141</v>
      </c>
      <c r="D52" s="152" t="s">
        <v>448</v>
      </c>
      <c r="E52" s="153"/>
      <c r="F52" s="170"/>
    </row>
    <row r="53" spans="1:6" x14ac:dyDescent="0.2">
      <c r="A53" s="155" t="s">
        <v>646</v>
      </c>
      <c r="B53" s="155">
        <v>47</v>
      </c>
      <c r="C53" t="s">
        <v>415</v>
      </c>
      <c r="D53" t="s">
        <v>1241</v>
      </c>
      <c r="E53" s="169">
        <v>0</v>
      </c>
      <c r="F53" s="172">
        <v>750000</v>
      </c>
    </row>
    <row r="54" spans="1:6" x14ac:dyDescent="0.2">
      <c r="A54" s="155" t="s">
        <v>651</v>
      </c>
      <c r="B54" s="155">
        <v>47</v>
      </c>
      <c r="C54" t="s">
        <v>652</v>
      </c>
      <c r="D54" t="s">
        <v>754</v>
      </c>
      <c r="E54" s="169">
        <v>0</v>
      </c>
      <c r="F54" s="169">
        <v>129400</v>
      </c>
    </row>
    <row r="55" spans="1:6" x14ac:dyDescent="0.2">
      <c r="A55" s="155" t="s">
        <v>653</v>
      </c>
      <c r="B55" s="155">
        <v>47</v>
      </c>
      <c r="C55" t="s">
        <v>408</v>
      </c>
      <c r="D55" t="s">
        <v>449</v>
      </c>
      <c r="E55" s="169">
        <v>0</v>
      </c>
      <c r="F55" s="169">
        <v>40000</v>
      </c>
    </row>
    <row r="56" spans="1:6" x14ac:dyDescent="0.2">
      <c r="A56" s="155" t="s">
        <v>653</v>
      </c>
      <c r="B56" s="155">
        <v>47</v>
      </c>
      <c r="C56" t="s">
        <v>408</v>
      </c>
      <c r="D56" t="s">
        <v>1244</v>
      </c>
      <c r="E56" s="169">
        <v>0</v>
      </c>
      <c r="F56" s="169">
        <v>40000</v>
      </c>
    </row>
    <row r="57" spans="1:6" ht="16" thickBot="1" x14ac:dyDescent="0.25">
      <c r="A57" s="155" t="s">
        <v>646</v>
      </c>
      <c r="B57" s="155">
        <v>47</v>
      </c>
      <c r="C57" t="s">
        <v>411</v>
      </c>
      <c r="D57" t="s">
        <v>682</v>
      </c>
      <c r="E57" s="157">
        <v>0</v>
      </c>
      <c r="F57" s="157">
        <v>35000</v>
      </c>
    </row>
    <row r="58" spans="1:6" x14ac:dyDescent="0.2">
      <c r="A58" s="174"/>
      <c r="B58" s="174"/>
      <c r="C58" s="152" t="s">
        <v>763</v>
      </c>
      <c r="D58" s="167" t="s">
        <v>1175</v>
      </c>
      <c r="E58" s="175"/>
      <c r="F58" s="176"/>
    </row>
    <row r="59" spans="1:6" x14ac:dyDescent="0.2">
      <c r="A59" s="155" t="s">
        <v>646</v>
      </c>
      <c r="B59" s="155">
        <v>48</v>
      </c>
      <c r="C59" t="s">
        <v>415</v>
      </c>
      <c r="D59" t="s">
        <v>682</v>
      </c>
      <c r="E59" s="169">
        <v>0</v>
      </c>
      <c r="F59" s="172">
        <v>750000</v>
      </c>
    </row>
    <row r="60" spans="1:6" x14ac:dyDescent="0.2">
      <c r="A60" s="155" t="s">
        <v>651</v>
      </c>
      <c r="B60" s="155">
        <v>48</v>
      </c>
      <c r="C60" t="s">
        <v>652</v>
      </c>
      <c r="D60" t="s">
        <v>682</v>
      </c>
      <c r="E60" s="169">
        <v>0</v>
      </c>
      <c r="F60" s="169">
        <v>129400</v>
      </c>
    </row>
    <row r="61" spans="1:6" x14ac:dyDescent="0.2">
      <c r="A61" s="155" t="s">
        <v>646</v>
      </c>
      <c r="B61" s="155">
        <v>48</v>
      </c>
      <c r="C61" t="s">
        <v>408</v>
      </c>
      <c r="D61" t="s">
        <v>1245</v>
      </c>
      <c r="E61" s="169">
        <v>0</v>
      </c>
      <c r="F61" s="169">
        <v>40000</v>
      </c>
    </row>
    <row r="62" spans="1:6" x14ac:dyDescent="0.2">
      <c r="A62" s="155" t="s">
        <v>646</v>
      </c>
      <c r="B62" s="155">
        <v>48</v>
      </c>
      <c r="C62" t="s">
        <v>408</v>
      </c>
      <c r="D62" t="s">
        <v>1246</v>
      </c>
      <c r="E62" s="169">
        <v>0</v>
      </c>
      <c r="F62" s="169">
        <v>40000</v>
      </c>
    </row>
    <row r="63" spans="1:6" ht="16" thickBot="1" x14ac:dyDescent="0.25">
      <c r="A63" s="149" t="s">
        <v>646</v>
      </c>
      <c r="B63" s="149">
        <v>48</v>
      </c>
      <c r="C63" s="150" t="s">
        <v>411</v>
      </c>
      <c r="D63" s="150" t="s">
        <v>766</v>
      </c>
      <c r="E63" s="158">
        <v>0</v>
      </c>
      <c r="F63" s="158">
        <v>35000</v>
      </c>
    </row>
    <row r="64" spans="1:6" x14ac:dyDescent="0.2">
      <c r="A64" s="174"/>
      <c r="B64" s="174"/>
      <c r="C64" s="152" t="s">
        <v>778</v>
      </c>
      <c r="D64" s="152" t="s">
        <v>1247</v>
      </c>
      <c r="E64" s="175"/>
      <c r="F64" s="177"/>
    </row>
    <row r="65" spans="1:7" x14ac:dyDescent="0.2">
      <c r="A65" s="155" t="s">
        <v>646</v>
      </c>
      <c r="B65" s="155">
        <v>52</v>
      </c>
      <c r="C65" t="s">
        <v>415</v>
      </c>
      <c r="D65" t="s">
        <v>1241</v>
      </c>
      <c r="E65" s="169">
        <v>0</v>
      </c>
      <c r="F65" s="172">
        <v>750000</v>
      </c>
    </row>
    <row r="66" spans="1:7" x14ac:dyDescent="0.2">
      <c r="A66" s="155" t="s">
        <v>651</v>
      </c>
      <c r="B66" s="155">
        <v>52</v>
      </c>
      <c r="C66" t="s">
        <v>652</v>
      </c>
      <c r="D66" t="s">
        <v>1241</v>
      </c>
      <c r="E66" s="169">
        <v>0</v>
      </c>
      <c r="F66" s="169">
        <v>129400</v>
      </c>
    </row>
    <row r="67" spans="1:7" x14ac:dyDescent="0.2">
      <c r="A67" s="155" t="s">
        <v>646</v>
      </c>
      <c r="B67" s="155">
        <v>52</v>
      </c>
      <c r="C67" t="s">
        <v>408</v>
      </c>
      <c r="D67" t="s">
        <v>1181</v>
      </c>
      <c r="E67" s="169">
        <v>0</v>
      </c>
      <c r="F67" s="169">
        <v>40000</v>
      </c>
    </row>
    <row r="68" spans="1:7" x14ac:dyDescent="0.2">
      <c r="A68" s="155" t="s">
        <v>646</v>
      </c>
      <c r="B68" s="155">
        <v>52</v>
      </c>
      <c r="C68" t="s">
        <v>408</v>
      </c>
      <c r="D68" t="s">
        <v>1182</v>
      </c>
      <c r="E68" s="169">
        <v>0</v>
      </c>
      <c r="F68" s="169">
        <v>40000</v>
      </c>
    </row>
    <row r="69" spans="1:7" ht="16" thickBot="1" x14ac:dyDescent="0.25">
      <c r="A69" s="149" t="s">
        <v>646</v>
      </c>
      <c r="B69" s="149">
        <v>52</v>
      </c>
      <c r="C69" s="150" t="s">
        <v>411</v>
      </c>
      <c r="D69" s="150" t="s">
        <v>1241</v>
      </c>
      <c r="E69" s="158">
        <v>0</v>
      </c>
      <c r="F69" s="158">
        <v>35000</v>
      </c>
    </row>
    <row r="70" spans="1:7" x14ac:dyDescent="0.2">
      <c r="A70" s="174"/>
      <c r="B70" s="174"/>
      <c r="C70" s="152" t="s">
        <v>153</v>
      </c>
      <c r="D70" s="152" t="s">
        <v>453</v>
      </c>
      <c r="E70" s="175"/>
      <c r="F70" s="177"/>
    </row>
    <row r="71" spans="1:7" x14ac:dyDescent="0.2">
      <c r="A71" s="155" t="s">
        <v>646</v>
      </c>
      <c r="B71" s="155">
        <v>60</v>
      </c>
      <c r="C71" t="s">
        <v>415</v>
      </c>
      <c r="D71" t="s">
        <v>1248</v>
      </c>
      <c r="E71" s="169">
        <v>0</v>
      </c>
      <c r="F71" s="172">
        <v>750000</v>
      </c>
    </row>
    <row r="72" spans="1:7" x14ac:dyDescent="0.2">
      <c r="A72" s="155" t="s">
        <v>646</v>
      </c>
      <c r="B72" s="155">
        <v>60</v>
      </c>
      <c r="D72" t="s">
        <v>1249</v>
      </c>
      <c r="E72" s="178">
        <v>50000</v>
      </c>
      <c r="F72" s="172">
        <v>0</v>
      </c>
    </row>
    <row r="73" spans="1:7" x14ac:dyDescent="0.2">
      <c r="A73" s="155" t="s">
        <v>651</v>
      </c>
      <c r="B73" s="155">
        <v>60</v>
      </c>
      <c r="C73" t="s">
        <v>652</v>
      </c>
      <c r="D73" t="s">
        <v>784</v>
      </c>
      <c r="E73" s="169">
        <v>0</v>
      </c>
      <c r="F73" s="169">
        <v>129400</v>
      </c>
    </row>
    <row r="74" spans="1:7" x14ac:dyDescent="0.2">
      <c r="A74" s="155" t="s">
        <v>646</v>
      </c>
      <c r="B74" s="155">
        <v>60</v>
      </c>
      <c r="C74" t="s">
        <v>408</v>
      </c>
      <c r="D74" t="s">
        <v>1250</v>
      </c>
      <c r="E74" s="169">
        <v>0</v>
      </c>
      <c r="F74" s="169">
        <v>40000</v>
      </c>
    </row>
    <row r="75" spans="1:7" x14ac:dyDescent="0.2">
      <c r="A75" s="155" t="s">
        <v>646</v>
      </c>
      <c r="B75" s="155">
        <v>60</v>
      </c>
      <c r="C75" t="s">
        <v>408</v>
      </c>
      <c r="D75" t="s">
        <v>1251</v>
      </c>
      <c r="E75" s="169">
        <v>0</v>
      </c>
      <c r="F75" s="169">
        <v>40000</v>
      </c>
    </row>
    <row r="76" spans="1:7" x14ac:dyDescent="0.2">
      <c r="A76" s="155" t="s">
        <v>646</v>
      </c>
      <c r="B76" s="155">
        <v>60</v>
      </c>
      <c r="C76" t="s">
        <v>411</v>
      </c>
      <c r="D76" t="s">
        <v>784</v>
      </c>
      <c r="E76" s="157">
        <v>0</v>
      </c>
      <c r="F76" s="157">
        <v>35000</v>
      </c>
    </row>
    <row r="77" spans="1:7" ht="16" thickBot="1" x14ac:dyDescent="0.25">
      <c r="A77" s="161"/>
      <c r="B77" s="161">
        <v>60</v>
      </c>
      <c r="C77" s="179" t="s">
        <v>1252</v>
      </c>
      <c r="D77" s="163" t="s">
        <v>1227</v>
      </c>
      <c r="E77" s="165"/>
      <c r="F77" s="180">
        <v>125000</v>
      </c>
    </row>
    <row r="78" spans="1:7" x14ac:dyDescent="0.2">
      <c r="A78" s="151"/>
      <c r="B78" s="151"/>
      <c r="C78" s="152" t="s">
        <v>787</v>
      </c>
      <c r="D78" s="152" t="s">
        <v>788</v>
      </c>
      <c r="E78" s="153"/>
      <c r="F78" s="170"/>
      <c r="G78" s="181"/>
    </row>
    <row r="79" spans="1:7" x14ac:dyDescent="0.2">
      <c r="A79" s="155" t="s">
        <v>646</v>
      </c>
      <c r="B79" s="155">
        <v>67</v>
      </c>
      <c r="C79" t="s">
        <v>415</v>
      </c>
      <c r="D79" t="s">
        <v>459</v>
      </c>
      <c r="E79" s="169">
        <v>0</v>
      </c>
      <c r="F79" s="172">
        <v>750000</v>
      </c>
    </row>
    <row r="80" spans="1:7" x14ac:dyDescent="0.2">
      <c r="A80" s="155" t="s">
        <v>646</v>
      </c>
      <c r="B80" s="155">
        <v>67</v>
      </c>
      <c r="C80" t="s">
        <v>1222</v>
      </c>
      <c r="D80" t="s">
        <v>459</v>
      </c>
      <c r="E80" s="169">
        <v>0</v>
      </c>
      <c r="F80" s="172">
        <v>90000</v>
      </c>
    </row>
    <row r="81" spans="1:6" x14ac:dyDescent="0.2">
      <c r="A81" s="155" t="s">
        <v>651</v>
      </c>
      <c r="B81" s="155">
        <v>67</v>
      </c>
      <c r="C81" t="s">
        <v>652</v>
      </c>
      <c r="D81" t="s">
        <v>459</v>
      </c>
      <c r="E81" s="169">
        <v>0</v>
      </c>
      <c r="F81" s="169">
        <v>129400</v>
      </c>
    </row>
    <row r="82" spans="1:6" x14ac:dyDescent="0.2">
      <c r="A82" s="155" t="s">
        <v>646</v>
      </c>
      <c r="B82" s="155">
        <v>67</v>
      </c>
      <c r="C82" t="s">
        <v>408</v>
      </c>
      <c r="D82" t="s">
        <v>461</v>
      </c>
      <c r="E82" s="169">
        <v>0</v>
      </c>
      <c r="F82" s="169">
        <v>40000</v>
      </c>
    </row>
    <row r="83" spans="1:6" x14ac:dyDescent="0.2">
      <c r="A83" s="155" t="s">
        <v>646</v>
      </c>
      <c r="B83" s="155">
        <v>67</v>
      </c>
      <c r="C83" t="s">
        <v>408</v>
      </c>
      <c r="D83" t="s">
        <v>1253</v>
      </c>
      <c r="E83" s="169">
        <v>40000</v>
      </c>
      <c r="F83" s="169">
        <v>0</v>
      </c>
    </row>
    <row r="84" spans="1:6" x14ac:dyDescent="0.2">
      <c r="A84" s="155" t="s">
        <v>646</v>
      </c>
      <c r="B84" s="155">
        <v>67</v>
      </c>
      <c r="C84" t="s">
        <v>411</v>
      </c>
      <c r="D84" t="s">
        <v>1254</v>
      </c>
      <c r="E84" s="157">
        <v>0</v>
      </c>
      <c r="F84" s="157">
        <v>35000</v>
      </c>
    </row>
    <row r="85" spans="1:6" x14ac:dyDescent="0.2">
      <c r="A85" s="155" t="s">
        <v>646</v>
      </c>
      <c r="B85" s="155">
        <v>67</v>
      </c>
      <c r="C85" t="s">
        <v>22</v>
      </c>
      <c r="D85" t="s">
        <v>795</v>
      </c>
      <c r="E85" s="157">
        <v>0</v>
      </c>
      <c r="F85" s="172">
        <v>100000</v>
      </c>
    </row>
    <row r="86" spans="1:6" ht="16" thickBot="1" x14ac:dyDescent="0.25">
      <c r="A86" s="161"/>
      <c r="B86" s="161">
        <v>67</v>
      </c>
      <c r="C86" s="179" t="s">
        <v>1255</v>
      </c>
      <c r="D86" s="163" t="s">
        <v>1227</v>
      </c>
      <c r="E86" s="165"/>
      <c r="F86" s="182">
        <v>350000</v>
      </c>
    </row>
    <row r="87" spans="1:6" x14ac:dyDescent="0.2">
      <c r="A87" s="174"/>
      <c r="B87" s="174" t="s">
        <v>1256</v>
      </c>
      <c r="C87" s="152" t="s">
        <v>824</v>
      </c>
      <c r="D87" s="152" t="s">
        <v>1153</v>
      </c>
      <c r="E87" s="153"/>
      <c r="F87" s="170"/>
    </row>
    <row r="88" spans="1:6" x14ac:dyDescent="0.2">
      <c r="A88" s="155" t="s">
        <v>646</v>
      </c>
      <c r="B88" s="155">
        <v>73</v>
      </c>
      <c r="C88" t="s">
        <v>415</v>
      </c>
      <c r="D88" t="s">
        <v>1257</v>
      </c>
      <c r="E88" s="169">
        <v>0</v>
      </c>
      <c r="F88" s="172">
        <v>750000</v>
      </c>
    </row>
    <row r="89" spans="1:6" x14ac:dyDescent="0.2">
      <c r="A89" s="155" t="s">
        <v>651</v>
      </c>
      <c r="B89" s="155">
        <v>73</v>
      </c>
      <c r="C89" t="s">
        <v>652</v>
      </c>
      <c r="D89" t="s">
        <v>1258</v>
      </c>
      <c r="E89" s="169">
        <v>0</v>
      </c>
      <c r="F89" s="169">
        <v>129400</v>
      </c>
    </row>
    <row r="90" spans="1:6" x14ac:dyDescent="0.2">
      <c r="A90" s="155" t="s">
        <v>646</v>
      </c>
      <c r="B90" s="155">
        <v>73</v>
      </c>
      <c r="C90" t="s">
        <v>408</v>
      </c>
      <c r="D90" t="s">
        <v>1259</v>
      </c>
      <c r="E90" s="169">
        <v>40000</v>
      </c>
      <c r="F90" s="169">
        <v>0</v>
      </c>
    </row>
    <row r="91" spans="1:6" x14ac:dyDescent="0.2">
      <c r="A91" s="155" t="s">
        <v>646</v>
      </c>
      <c r="B91" s="155">
        <v>73</v>
      </c>
      <c r="C91" t="s">
        <v>408</v>
      </c>
      <c r="D91" t="s">
        <v>1260</v>
      </c>
      <c r="E91" s="169">
        <v>40000</v>
      </c>
      <c r="F91" s="169">
        <v>0</v>
      </c>
    </row>
    <row r="92" spans="1:6" ht="16" thickBot="1" x14ac:dyDescent="0.25">
      <c r="A92" s="149" t="s">
        <v>646</v>
      </c>
      <c r="B92" s="149">
        <v>73</v>
      </c>
      <c r="C92" s="150" t="s">
        <v>411</v>
      </c>
      <c r="D92" s="150" t="s">
        <v>1261</v>
      </c>
      <c r="E92" s="158">
        <v>35000</v>
      </c>
      <c r="F92" s="158">
        <v>0</v>
      </c>
    </row>
    <row r="93" spans="1:6" x14ac:dyDescent="0.2">
      <c r="A93" s="174"/>
      <c r="B93" s="174" t="s">
        <v>1262</v>
      </c>
      <c r="C93" s="152" t="s">
        <v>824</v>
      </c>
      <c r="D93" s="152" t="s">
        <v>1263</v>
      </c>
      <c r="E93" s="175"/>
      <c r="F93" s="177"/>
    </row>
    <row r="94" spans="1:6" x14ac:dyDescent="0.2">
      <c r="A94" s="155" t="s">
        <v>646</v>
      </c>
      <c r="B94" s="155">
        <v>73</v>
      </c>
      <c r="C94" t="s">
        <v>415</v>
      </c>
      <c r="D94" s="183" t="s">
        <v>1258</v>
      </c>
      <c r="E94" s="184">
        <v>0</v>
      </c>
      <c r="F94" s="172">
        <v>750000</v>
      </c>
    </row>
    <row r="95" spans="1:6" x14ac:dyDescent="0.2">
      <c r="A95" s="155" t="s">
        <v>651</v>
      </c>
      <c r="B95" s="155">
        <v>73</v>
      </c>
      <c r="C95" t="s">
        <v>652</v>
      </c>
      <c r="D95" s="183" t="s">
        <v>1258</v>
      </c>
      <c r="E95" s="184">
        <v>0</v>
      </c>
      <c r="F95" s="184">
        <v>129400</v>
      </c>
    </row>
    <row r="96" spans="1:6" x14ac:dyDescent="0.2">
      <c r="A96" s="155" t="s">
        <v>646</v>
      </c>
      <c r="B96" s="155">
        <v>73</v>
      </c>
      <c r="C96" t="s">
        <v>408</v>
      </c>
      <c r="D96" s="183" t="s">
        <v>1258</v>
      </c>
      <c r="E96" s="184">
        <v>0</v>
      </c>
      <c r="F96" s="184">
        <v>40000</v>
      </c>
    </row>
    <row r="97" spans="1:6" x14ac:dyDescent="0.2">
      <c r="A97" s="155" t="s">
        <v>646</v>
      </c>
      <c r="B97" s="155">
        <v>73</v>
      </c>
      <c r="C97" t="s">
        <v>408</v>
      </c>
      <c r="D97" s="183" t="s">
        <v>1258</v>
      </c>
      <c r="E97" s="184">
        <v>0</v>
      </c>
      <c r="F97" s="184">
        <v>40000</v>
      </c>
    </row>
    <row r="98" spans="1:6" ht="16" thickBot="1" x14ac:dyDescent="0.25">
      <c r="A98" s="149" t="s">
        <v>646</v>
      </c>
      <c r="B98" s="149">
        <v>73</v>
      </c>
      <c r="C98" s="150" t="s">
        <v>411</v>
      </c>
      <c r="D98" s="185" t="s">
        <v>1258</v>
      </c>
      <c r="E98" s="186">
        <v>0</v>
      </c>
      <c r="F98" s="186">
        <v>35000</v>
      </c>
    </row>
    <row r="99" spans="1:6" x14ac:dyDescent="0.2">
      <c r="A99" s="174"/>
      <c r="B99" s="174" t="s">
        <v>1256</v>
      </c>
      <c r="C99" s="152" t="s">
        <v>840</v>
      </c>
      <c r="D99" s="152" t="s">
        <v>841</v>
      </c>
      <c r="E99" s="175"/>
      <c r="F99" s="177"/>
    </row>
    <row r="100" spans="1:6" x14ac:dyDescent="0.2">
      <c r="A100" s="155" t="s">
        <v>646</v>
      </c>
      <c r="B100" s="155">
        <v>75</v>
      </c>
      <c r="C100" t="s">
        <v>415</v>
      </c>
      <c r="D100" t="s">
        <v>799</v>
      </c>
      <c r="E100" s="156">
        <v>0</v>
      </c>
      <c r="F100" s="157">
        <v>750000</v>
      </c>
    </row>
    <row r="101" spans="1:6" x14ac:dyDescent="0.2">
      <c r="A101" s="155" t="s">
        <v>646</v>
      </c>
      <c r="B101" s="155">
        <v>75</v>
      </c>
      <c r="C101" t="s">
        <v>1228</v>
      </c>
      <c r="D101" t="s">
        <v>799</v>
      </c>
      <c r="E101" s="156">
        <v>0</v>
      </c>
      <c r="F101" s="157">
        <v>175000</v>
      </c>
    </row>
    <row r="102" spans="1:6" x14ac:dyDescent="0.2">
      <c r="A102" s="155" t="s">
        <v>646</v>
      </c>
      <c r="B102" s="155">
        <v>75</v>
      </c>
      <c r="C102" t="s">
        <v>1164</v>
      </c>
      <c r="D102" t="s">
        <v>799</v>
      </c>
      <c r="E102" s="156">
        <v>0</v>
      </c>
      <c r="F102" s="157">
        <v>90000</v>
      </c>
    </row>
    <row r="103" spans="1:6" x14ac:dyDescent="0.2">
      <c r="A103" s="155" t="s">
        <v>651</v>
      </c>
      <c r="B103" s="155">
        <v>75</v>
      </c>
      <c r="C103" t="s">
        <v>652</v>
      </c>
      <c r="D103" t="s">
        <v>1264</v>
      </c>
      <c r="E103" s="156">
        <v>0</v>
      </c>
      <c r="F103" s="157">
        <v>129400</v>
      </c>
    </row>
    <row r="104" spans="1:6" x14ac:dyDescent="0.2">
      <c r="A104" s="155" t="s">
        <v>653</v>
      </c>
      <c r="B104" s="155">
        <v>75</v>
      </c>
      <c r="C104" t="s">
        <v>408</v>
      </c>
      <c r="D104" t="s">
        <v>1265</v>
      </c>
      <c r="E104" s="157">
        <v>0</v>
      </c>
      <c r="F104" s="156">
        <v>40000</v>
      </c>
    </row>
    <row r="105" spans="1:6" x14ac:dyDescent="0.2">
      <c r="A105" s="155" t="s">
        <v>653</v>
      </c>
      <c r="B105" s="155">
        <v>75</v>
      </c>
      <c r="C105" t="s">
        <v>408</v>
      </c>
      <c r="D105" t="s">
        <v>1266</v>
      </c>
      <c r="E105" s="157">
        <v>0</v>
      </c>
      <c r="F105" s="156">
        <v>40000</v>
      </c>
    </row>
    <row r="106" spans="1:6" ht="16" thickBot="1" x14ac:dyDescent="0.25">
      <c r="A106" s="149" t="s">
        <v>646</v>
      </c>
      <c r="B106" s="149">
        <v>75</v>
      </c>
      <c r="C106" s="150" t="s">
        <v>411</v>
      </c>
      <c r="D106" s="150" t="s">
        <v>799</v>
      </c>
      <c r="E106" s="158">
        <v>0</v>
      </c>
      <c r="F106" s="159">
        <v>35000</v>
      </c>
    </row>
    <row r="107" spans="1:6" ht="16" thickBot="1" x14ac:dyDescent="0.25">
      <c r="A107" s="187" t="s">
        <v>646</v>
      </c>
      <c r="B107" s="187">
        <v>75</v>
      </c>
      <c r="C107" s="188" t="s">
        <v>845</v>
      </c>
      <c r="D107" s="188" t="s">
        <v>186</v>
      </c>
      <c r="E107" s="189">
        <v>400000</v>
      </c>
      <c r="F107" s="189">
        <v>0</v>
      </c>
    </row>
    <row r="108" spans="1:6" x14ac:dyDescent="0.2">
      <c r="A108" s="151"/>
      <c r="B108" s="174" t="s">
        <v>1262</v>
      </c>
      <c r="C108" s="152" t="s">
        <v>840</v>
      </c>
      <c r="D108" s="152" t="s">
        <v>841</v>
      </c>
      <c r="E108" s="153"/>
      <c r="F108" s="170"/>
    </row>
    <row r="109" spans="1:6" x14ac:dyDescent="0.2">
      <c r="A109" s="155" t="s">
        <v>646</v>
      </c>
      <c r="B109" s="155">
        <v>75</v>
      </c>
      <c r="C109" t="s">
        <v>415</v>
      </c>
      <c r="D109" t="s">
        <v>799</v>
      </c>
      <c r="E109" s="156">
        <v>0</v>
      </c>
      <c r="F109" s="190">
        <v>750000</v>
      </c>
    </row>
    <row r="110" spans="1:6" x14ac:dyDescent="0.2">
      <c r="A110" s="155" t="s">
        <v>646</v>
      </c>
      <c r="B110" s="155">
        <v>75</v>
      </c>
      <c r="C110" t="s">
        <v>669</v>
      </c>
      <c r="D110" t="s">
        <v>1267</v>
      </c>
      <c r="E110" s="156">
        <v>0</v>
      </c>
      <c r="F110" s="190">
        <v>175000</v>
      </c>
    </row>
    <row r="111" spans="1:6" x14ac:dyDescent="0.2">
      <c r="A111" s="155" t="s">
        <v>651</v>
      </c>
      <c r="B111" s="155">
        <v>75</v>
      </c>
      <c r="C111" t="s">
        <v>652</v>
      </c>
      <c r="D111" t="s">
        <v>1264</v>
      </c>
      <c r="E111" s="156">
        <v>0</v>
      </c>
      <c r="F111" s="190">
        <v>129400</v>
      </c>
    </row>
    <row r="112" spans="1:6" x14ac:dyDescent="0.2">
      <c r="A112" s="155" t="s">
        <v>653</v>
      </c>
      <c r="B112" s="155">
        <v>75</v>
      </c>
      <c r="C112" t="s">
        <v>408</v>
      </c>
      <c r="D112" t="s">
        <v>1268</v>
      </c>
      <c r="E112" s="157">
        <v>0</v>
      </c>
      <c r="F112" s="191">
        <v>40000</v>
      </c>
    </row>
    <row r="113" spans="1:6" x14ac:dyDescent="0.2">
      <c r="A113" s="155" t="s">
        <v>653</v>
      </c>
      <c r="B113" s="155">
        <v>75</v>
      </c>
      <c r="C113" t="s">
        <v>408</v>
      </c>
      <c r="D113" t="s">
        <v>1269</v>
      </c>
      <c r="E113" s="157">
        <v>0</v>
      </c>
      <c r="F113" s="191">
        <v>40000</v>
      </c>
    </row>
    <row r="114" spans="1:6" ht="16" thickBot="1" x14ac:dyDescent="0.25">
      <c r="A114" s="149" t="s">
        <v>646</v>
      </c>
      <c r="B114" s="149">
        <v>75</v>
      </c>
      <c r="C114" s="150" t="s">
        <v>411</v>
      </c>
      <c r="D114" s="150" t="s">
        <v>210</v>
      </c>
      <c r="E114" s="158">
        <v>35000</v>
      </c>
      <c r="F114" s="192">
        <v>0</v>
      </c>
    </row>
    <row r="115" spans="1:6" x14ac:dyDescent="0.2">
      <c r="A115" s="174"/>
      <c r="B115" s="174"/>
      <c r="C115" s="152" t="s">
        <v>161</v>
      </c>
      <c r="D115" s="152" t="s">
        <v>481</v>
      </c>
      <c r="E115" s="175"/>
      <c r="F115" s="193"/>
    </row>
    <row r="116" spans="1:6" x14ac:dyDescent="0.2">
      <c r="A116" s="155" t="s">
        <v>646</v>
      </c>
      <c r="B116" s="155">
        <v>77</v>
      </c>
      <c r="C116" t="s">
        <v>415</v>
      </c>
      <c r="D116" t="s">
        <v>1270</v>
      </c>
      <c r="E116" s="156">
        <v>0</v>
      </c>
      <c r="F116" s="172">
        <v>750000</v>
      </c>
    </row>
    <row r="117" spans="1:6" x14ac:dyDescent="0.2">
      <c r="A117" s="155" t="s">
        <v>646</v>
      </c>
      <c r="B117" s="155">
        <v>77</v>
      </c>
      <c r="C117" t="s">
        <v>1271</v>
      </c>
      <c r="D117" t="s">
        <v>1270</v>
      </c>
      <c r="E117" s="156">
        <v>0</v>
      </c>
      <c r="F117" s="172">
        <v>250000</v>
      </c>
    </row>
    <row r="118" spans="1:6" x14ac:dyDescent="0.2">
      <c r="A118" s="155" t="s">
        <v>90</v>
      </c>
      <c r="B118" s="155">
        <v>77</v>
      </c>
      <c r="C118" t="s">
        <v>1123</v>
      </c>
      <c r="D118" t="s">
        <v>483</v>
      </c>
      <c r="E118" s="156">
        <v>0</v>
      </c>
      <c r="F118" s="169">
        <v>100000</v>
      </c>
    </row>
    <row r="119" spans="1:6" x14ac:dyDescent="0.2">
      <c r="A119" s="155" t="s">
        <v>646</v>
      </c>
      <c r="B119" s="155">
        <v>77</v>
      </c>
      <c r="C119" t="s">
        <v>1228</v>
      </c>
      <c r="D119" t="s">
        <v>1270</v>
      </c>
      <c r="E119" s="156">
        <v>0</v>
      </c>
      <c r="F119" s="169">
        <v>175000</v>
      </c>
    </row>
    <row r="120" spans="1:6" x14ac:dyDescent="0.2">
      <c r="A120" s="155" t="s">
        <v>651</v>
      </c>
      <c r="B120" s="155">
        <v>77</v>
      </c>
      <c r="C120" t="s">
        <v>652</v>
      </c>
      <c r="D120" t="s">
        <v>426</v>
      </c>
      <c r="E120" s="156">
        <v>0</v>
      </c>
      <c r="F120" s="169">
        <v>129400</v>
      </c>
    </row>
    <row r="121" spans="1:6" x14ac:dyDescent="0.2">
      <c r="A121" s="155" t="s">
        <v>646</v>
      </c>
      <c r="B121" s="155">
        <v>77</v>
      </c>
      <c r="C121" t="s">
        <v>408</v>
      </c>
      <c r="D121" t="s">
        <v>1272</v>
      </c>
      <c r="E121" s="156">
        <v>0</v>
      </c>
      <c r="F121" s="169">
        <v>40000</v>
      </c>
    </row>
    <row r="122" spans="1:6" x14ac:dyDescent="0.2">
      <c r="A122" s="155" t="s">
        <v>646</v>
      </c>
      <c r="B122" s="155">
        <v>77</v>
      </c>
      <c r="C122" t="s">
        <v>408</v>
      </c>
      <c r="D122" t="s">
        <v>1156</v>
      </c>
      <c r="E122" s="156">
        <v>40000</v>
      </c>
      <c r="F122" s="169">
        <v>0</v>
      </c>
    </row>
    <row r="123" spans="1:6" ht="16" thickBot="1" x14ac:dyDescent="0.25">
      <c r="A123" s="149" t="s">
        <v>646</v>
      </c>
      <c r="B123" s="149">
        <v>77</v>
      </c>
      <c r="C123" s="150" t="s">
        <v>411</v>
      </c>
      <c r="D123" s="150" t="s">
        <v>703</v>
      </c>
      <c r="E123" s="159">
        <v>0</v>
      </c>
      <c r="F123" s="158">
        <v>35000</v>
      </c>
    </row>
    <row r="124" spans="1:6" x14ac:dyDescent="0.2">
      <c r="A124" s="174"/>
      <c r="B124" s="174"/>
      <c r="C124" s="152" t="s">
        <v>865</v>
      </c>
      <c r="D124" s="152" t="s">
        <v>489</v>
      </c>
      <c r="E124" s="175"/>
      <c r="F124" s="177"/>
    </row>
    <row r="125" spans="1:6" x14ac:dyDescent="0.2">
      <c r="A125" s="155" t="s">
        <v>646</v>
      </c>
      <c r="B125" s="155">
        <v>79</v>
      </c>
      <c r="C125" t="s">
        <v>415</v>
      </c>
      <c r="D125" t="s">
        <v>1273</v>
      </c>
      <c r="E125" s="156">
        <v>0</v>
      </c>
      <c r="F125" s="172">
        <v>750000</v>
      </c>
    </row>
    <row r="126" spans="1:6" x14ac:dyDescent="0.2">
      <c r="A126" s="155" t="s">
        <v>646</v>
      </c>
      <c r="B126" s="155">
        <v>79</v>
      </c>
      <c r="C126" t="s">
        <v>1228</v>
      </c>
      <c r="D126" t="s">
        <v>1273</v>
      </c>
      <c r="E126" s="156">
        <v>0</v>
      </c>
      <c r="F126" s="169">
        <v>175000</v>
      </c>
    </row>
    <row r="127" spans="1:6" x14ac:dyDescent="0.2">
      <c r="A127" s="155" t="s">
        <v>651</v>
      </c>
      <c r="B127" s="155">
        <v>79</v>
      </c>
      <c r="C127" t="s">
        <v>652</v>
      </c>
      <c r="D127" t="s">
        <v>426</v>
      </c>
      <c r="E127" s="156">
        <v>0</v>
      </c>
      <c r="F127" s="169">
        <v>129400</v>
      </c>
    </row>
    <row r="128" spans="1:6" x14ac:dyDescent="0.2">
      <c r="A128" s="155" t="s">
        <v>646</v>
      </c>
      <c r="B128" s="155">
        <v>79</v>
      </c>
      <c r="C128" t="s">
        <v>408</v>
      </c>
      <c r="D128" t="s">
        <v>491</v>
      </c>
      <c r="E128" s="156">
        <v>40000</v>
      </c>
      <c r="F128" s="169">
        <v>0</v>
      </c>
    </row>
    <row r="129" spans="1:6" x14ac:dyDescent="0.2">
      <c r="A129" s="155" t="s">
        <v>646</v>
      </c>
      <c r="B129" s="155">
        <v>79</v>
      </c>
      <c r="C129" t="s">
        <v>408</v>
      </c>
      <c r="D129" t="s">
        <v>492</v>
      </c>
      <c r="E129" s="156">
        <v>40000</v>
      </c>
      <c r="F129" s="169">
        <v>0</v>
      </c>
    </row>
    <row r="130" spans="1:6" ht="16" thickBot="1" x14ac:dyDescent="0.25">
      <c r="A130" s="149" t="s">
        <v>646</v>
      </c>
      <c r="B130" s="149">
        <v>79</v>
      </c>
      <c r="C130" s="150" t="s">
        <v>411</v>
      </c>
      <c r="D130" s="150" t="s">
        <v>703</v>
      </c>
      <c r="E130" s="159">
        <v>0</v>
      </c>
      <c r="F130" s="158">
        <v>35000</v>
      </c>
    </row>
    <row r="131" spans="1:6" x14ac:dyDescent="0.2">
      <c r="A131" s="174"/>
      <c r="B131" s="174"/>
      <c r="C131" s="152" t="s">
        <v>865</v>
      </c>
      <c r="D131" s="152" t="s">
        <v>1274</v>
      </c>
      <c r="E131" s="175"/>
      <c r="F131" s="177"/>
    </row>
    <row r="132" spans="1:6" x14ac:dyDescent="0.2">
      <c r="A132" s="155" t="s">
        <v>646</v>
      </c>
      <c r="B132" s="155">
        <v>81</v>
      </c>
      <c r="C132" t="s">
        <v>415</v>
      </c>
      <c r="D132" t="s">
        <v>799</v>
      </c>
      <c r="E132" s="169">
        <v>0</v>
      </c>
      <c r="F132" s="172">
        <v>750000</v>
      </c>
    </row>
    <row r="133" spans="1:6" x14ac:dyDescent="0.2">
      <c r="A133" s="155" t="s">
        <v>651</v>
      </c>
      <c r="B133" s="155">
        <v>81</v>
      </c>
      <c r="C133" t="s">
        <v>652</v>
      </c>
      <c r="D133" t="s">
        <v>799</v>
      </c>
      <c r="E133" s="169">
        <v>0</v>
      </c>
      <c r="F133" s="169">
        <v>129400</v>
      </c>
    </row>
    <row r="134" spans="1:6" x14ac:dyDescent="0.2">
      <c r="A134" s="155" t="s">
        <v>646</v>
      </c>
      <c r="B134" s="155">
        <v>81</v>
      </c>
      <c r="C134" t="s">
        <v>408</v>
      </c>
      <c r="D134" t="s">
        <v>1275</v>
      </c>
      <c r="E134" s="169">
        <v>0</v>
      </c>
      <c r="F134" s="169">
        <v>40000</v>
      </c>
    </row>
    <row r="135" spans="1:6" x14ac:dyDescent="0.2">
      <c r="A135" s="155" t="s">
        <v>646</v>
      </c>
      <c r="B135" s="155">
        <v>81</v>
      </c>
      <c r="C135" t="s">
        <v>408</v>
      </c>
      <c r="D135" t="s">
        <v>1276</v>
      </c>
      <c r="E135" s="169">
        <v>0</v>
      </c>
      <c r="F135" s="169">
        <v>40000</v>
      </c>
    </row>
    <row r="136" spans="1:6" ht="16" thickBot="1" x14ac:dyDescent="0.25">
      <c r="A136" s="149" t="s">
        <v>646</v>
      </c>
      <c r="B136" s="149">
        <v>81</v>
      </c>
      <c r="C136" s="150" t="s">
        <v>411</v>
      </c>
      <c r="D136" s="150" t="s">
        <v>799</v>
      </c>
      <c r="E136" s="158">
        <v>0</v>
      </c>
      <c r="F136" s="158">
        <v>35000</v>
      </c>
    </row>
    <row r="137" spans="1:6" x14ac:dyDescent="0.2">
      <c r="A137" s="174"/>
      <c r="B137" s="174"/>
      <c r="C137" s="152" t="s">
        <v>888</v>
      </c>
      <c r="D137" s="152" t="s">
        <v>481</v>
      </c>
      <c r="E137" s="175"/>
      <c r="F137" s="177"/>
    </row>
    <row r="138" spans="1:6" x14ac:dyDescent="0.2">
      <c r="A138" s="155" t="s">
        <v>646</v>
      </c>
      <c r="B138" s="155">
        <v>88</v>
      </c>
      <c r="C138" t="s">
        <v>415</v>
      </c>
      <c r="D138" t="s">
        <v>459</v>
      </c>
      <c r="E138" s="169">
        <v>0</v>
      </c>
      <c r="F138" s="172">
        <v>750000</v>
      </c>
    </row>
    <row r="139" spans="1:6" x14ac:dyDescent="0.2">
      <c r="A139" s="155" t="s">
        <v>651</v>
      </c>
      <c r="B139" s="155">
        <v>88</v>
      </c>
      <c r="C139" t="s">
        <v>652</v>
      </c>
      <c r="D139" t="s">
        <v>1277</v>
      </c>
      <c r="E139" s="169">
        <v>0</v>
      </c>
      <c r="F139" s="169">
        <v>129400</v>
      </c>
    </row>
    <row r="140" spans="1:6" x14ac:dyDescent="0.2">
      <c r="A140" s="155" t="s">
        <v>646</v>
      </c>
      <c r="B140" s="155">
        <v>88</v>
      </c>
      <c r="C140" t="s">
        <v>408</v>
      </c>
      <c r="D140" t="s">
        <v>1196</v>
      </c>
      <c r="E140" s="169">
        <v>0</v>
      </c>
      <c r="F140" s="169">
        <v>40000</v>
      </c>
    </row>
    <row r="141" spans="1:6" x14ac:dyDescent="0.2">
      <c r="A141" s="155" t="s">
        <v>646</v>
      </c>
      <c r="B141" s="155">
        <v>88</v>
      </c>
      <c r="C141" t="s">
        <v>408</v>
      </c>
      <c r="D141" t="s">
        <v>1197</v>
      </c>
      <c r="E141" s="169">
        <v>0</v>
      </c>
      <c r="F141" s="169">
        <v>40000</v>
      </c>
    </row>
    <row r="142" spans="1:6" ht="16" thickBot="1" x14ac:dyDescent="0.25">
      <c r="A142" s="149" t="s">
        <v>646</v>
      </c>
      <c r="B142" s="149">
        <v>88</v>
      </c>
      <c r="C142" s="150" t="s">
        <v>411</v>
      </c>
      <c r="D142" s="150" t="s">
        <v>1254</v>
      </c>
      <c r="E142" s="158">
        <v>0</v>
      </c>
      <c r="F142" s="158">
        <v>35000</v>
      </c>
    </row>
    <row r="143" spans="1:6" x14ac:dyDescent="0.2">
      <c r="A143" s="194"/>
      <c r="B143" s="194"/>
      <c r="C143" s="195" t="s">
        <v>883</v>
      </c>
      <c r="D143" s="195" t="s">
        <v>1201</v>
      </c>
      <c r="E143" s="196"/>
      <c r="F143" s="197"/>
    </row>
    <row r="144" spans="1:6" ht="16" thickBot="1" x14ac:dyDescent="0.25">
      <c r="A144" s="149" t="s">
        <v>646</v>
      </c>
      <c r="B144" s="149">
        <v>90</v>
      </c>
      <c r="C144" s="150" t="s">
        <v>22</v>
      </c>
      <c r="D144" s="150" t="s">
        <v>895</v>
      </c>
      <c r="E144" s="158">
        <v>0</v>
      </c>
      <c r="F144" s="186">
        <v>200000</v>
      </c>
    </row>
    <row r="145" spans="1:6" x14ac:dyDescent="0.2">
      <c r="A145" s="174"/>
      <c r="B145" s="174"/>
      <c r="C145" s="152" t="s">
        <v>900</v>
      </c>
      <c r="D145" s="152" t="s">
        <v>494</v>
      </c>
      <c r="E145" s="175"/>
      <c r="F145" s="177"/>
    </row>
    <row r="146" spans="1:6" x14ac:dyDescent="0.2">
      <c r="A146" s="155" t="s">
        <v>646</v>
      </c>
      <c r="B146" s="155">
        <v>101</v>
      </c>
      <c r="C146" t="s">
        <v>415</v>
      </c>
      <c r="D146" t="s">
        <v>1278</v>
      </c>
      <c r="E146" s="169">
        <v>0</v>
      </c>
      <c r="F146" s="172">
        <v>750000</v>
      </c>
    </row>
    <row r="147" spans="1:6" x14ac:dyDescent="0.2">
      <c r="A147" s="155" t="s">
        <v>651</v>
      </c>
      <c r="B147" s="155">
        <v>101</v>
      </c>
      <c r="C147" t="s">
        <v>652</v>
      </c>
      <c r="D147" t="s">
        <v>1278</v>
      </c>
      <c r="E147" s="169">
        <v>0</v>
      </c>
      <c r="F147" s="169">
        <v>129400</v>
      </c>
    </row>
    <row r="148" spans="1:6" x14ac:dyDescent="0.2">
      <c r="A148" s="155" t="s">
        <v>653</v>
      </c>
      <c r="B148" s="155">
        <v>101</v>
      </c>
      <c r="C148" t="s">
        <v>408</v>
      </c>
      <c r="D148" t="s">
        <v>1279</v>
      </c>
      <c r="E148" s="169">
        <v>40000</v>
      </c>
      <c r="F148" s="169">
        <v>0</v>
      </c>
    </row>
    <row r="149" spans="1:6" x14ac:dyDescent="0.2">
      <c r="A149" s="155" t="s">
        <v>653</v>
      </c>
      <c r="B149" s="155">
        <v>101</v>
      </c>
      <c r="C149" t="s">
        <v>408</v>
      </c>
      <c r="D149" t="s">
        <v>1280</v>
      </c>
      <c r="E149" s="169">
        <v>40000</v>
      </c>
      <c r="F149" s="169">
        <v>0</v>
      </c>
    </row>
    <row r="150" spans="1:6" ht="16" thickBot="1" x14ac:dyDescent="0.25">
      <c r="A150" s="149" t="s">
        <v>646</v>
      </c>
      <c r="B150" s="149">
        <v>101</v>
      </c>
      <c r="C150" s="150" t="s">
        <v>411</v>
      </c>
      <c r="D150" s="150" t="s">
        <v>1278</v>
      </c>
      <c r="E150" s="158">
        <v>0</v>
      </c>
      <c r="F150" s="158">
        <v>35000</v>
      </c>
    </row>
    <row r="151" spans="1:6" x14ac:dyDescent="0.2">
      <c r="A151" s="174"/>
      <c r="B151" s="174"/>
      <c r="C151" s="152" t="s">
        <v>921</v>
      </c>
      <c r="D151" s="152" t="s">
        <v>1281</v>
      </c>
      <c r="E151" s="175"/>
      <c r="F151" s="177"/>
    </row>
    <row r="152" spans="1:6" x14ac:dyDescent="0.2">
      <c r="A152" s="155" t="s">
        <v>646</v>
      </c>
      <c r="B152" s="155">
        <v>113</v>
      </c>
      <c r="C152" t="s">
        <v>415</v>
      </c>
      <c r="D152" t="s">
        <v>940</v>
      </c>
      <c r="E152" s="156">
        <v>0</v>
      </c>
      <c r="F152" s="190">
        <v>750000</v>
      </c>
    </row>
    <row r="153" spans="1:6" x14ac:dyDescent="0.2">
      <c r="A153" s="155" t="s">
        <v>646</v>
      </c>
      <c r="B153" s="155">
        <v>113</v>
      </c>
      <c r="C153" t="s">
        <v>1228</v>
      </c>
      <c r="D153" t="s">
        <v>940</v>
      </c>
      <c r="E153" s="156">
        <v>0</v>
      </c>
      <c r="F153" s="190">
        <v>175000</v>
      </c>
    </row>
    <row r="154" spans="1:6" x14ac:dyDescent="0.2">
      <c r="A154" s="155" t="s">
        <v>90</v>
      </c>
      <c r="B154" s="155">
        <v>113</v>
      </c>
      <c r="C154" t="s">
        <v>1123</v>
      </c>
      <c r="D154" t="s">
        <v>186</v>
      </c>
      <c r="E154" s="156">
        <v>0</v>
      </c>
      <c r="F154" s="190">
        <v>100000</v>
      </c>
    </row>
    <row r="155" spans="1:6" x14ac:dyDescent="0.2">
      <c r="A155" s="155" t="s">
        <v>646</v>
      </c>
      <c r="B155" s="155">
        <v>113</v>
      </c>
      <c r="C155" t="s">
        <v>1222</v>
      </c>
      <c r="D155" t="s">
        <v>940</v>
      </c>
      <c r="E155" s="156">
        <v>0</v>
      </c>
      <c r="F155" s="169">
        <v>90000</v>
      </c>
    </row>
    <row r="156" spans="1:6" x14ac:dyDescent="0.2">
      <c r="A156" s="155" t="s">
        <v>646</v>
      </c>
      <c r="B156" s="155">
        <v>113</v>
      </c>
      <c r="C156" t="s">
        <v>669</v>
      </c>
      <c r="D156" t="s">
        <v>940</v>
      </c>
      <c r="E156" s="156">
        <v>0</v>
      </c>
      <c r="F156" s="169">
        <v>175000</v>
      </c>
    </row>
    <row r="157" spans="1:6" x14ac:dyDescent="0.2">
      <c r="A157" s="155" t="s">
        <v>651</v>
      </c>
      <c r="B157" s="155">
        <v>113</v>
      </c>
      <c r="C157" t="s">
        <v>652</v>
      </c>
      <c r="D157" t="s">
        <v>703</v>
      </c>
      <c r="E157" s="156">
        <v>0</v>
      </c>
      <c r="F157" s="169">
        <v>129400</v>
      </c>
    </row>
    <row r="158" spans="1:6" x14ac:dyDescent="0.2">
      <c r="A158" s="155" t="s">
        <v>653</v>
      </c>
      <c r="B158" s="155">
        <v>113</v>
      </c>
      <c r="C158" t="s">
        <v>408</v>
      </c>
      <c r="D158" t="s">
        <v>504</v>
      </c>
      <c r="E158" s="156">
        <v>0</v>
      </c>
      <c r="F158" s="169">
        <v>40000</v>
      </c>
    </row>
    <row r="159" spans="1:6" x14ac:dyDescent="0.2">
      <c r="A159" s="155" t="s">
        <v>653</v>
      </c>
      <c r="B159" s="155">
        <v>113</v>
      </c>
      <c r="C159" t="s">
        <v>408</v>
      </c>
      <c r="D159" t="s">
        <v>505</v>
      </c>
      <c r="E159" s="156">
        <v>0</v>
      </c>
      <c r="F159" s="169">
        <v>40000</v>
      </c>
    </row>
    <row r="160" spans="1:6" x14ac:dyDescent="0.2">
      <c r="A160" s="155" t="s">
        <v>646</v>
      </c>
      <c r="B160" s="155">
        <v>113</v>
      </c>
      <c r="C160" t="s">
        <v>411</v>
      </c>
      <c r="D160" t="s">
        <v>954</v>
      </c>
      <c r="E160" s="156">
        <v>0</v>
      </c>
      <c r="F160" s="157">
        <v>35000</v>
      </c>
    </row>
    <row r="161" spans="1:6" ht="16" thickBot="1" x14ac:dyDescent="0.25">
      <c r="A161" s="161"/>
      <c r="B161" s="161">
        <v>113</v>
      </c>
      <c r="C161" s="162" t="s">
        <v>1282</v>
      </c>
      <c r="D161" s="198" t="s">
        <v>1227</v>
      </c>
      <c r="E161" s="165">
        <v>0</v>
      </c>
      <c r="F161" s="180">
        <v>125000</v>
      </c>
    </row>
    <row r="162" spans="1:6" x14ac:dyDescent="0.2">
      <c r="A162" s="174"/>
      <c r="B162" s="199"/>
      <c r="C162" s="167" t="s">
        <v>507</v>
      </c>
      <c r="D162" s="167" t="s">
        <v>508</v>
      </c>
      <c r="E162" s="175"/>
      <c r="F162" s="177"/>
    </row>
    <row r="163" spans="1:6" x14ac:dyDescent="0.2">
      <c r="A163" s="155" t="s">
        <v>646</v>
      </c>
      <c r="B163" s="155">
        <v>114</v>
      </c>
      <c r="C163" t="s">
        <v>415</v>
      </c>
      <c r="D163" t="s">
        <v>1283</v>
      </c>
      <c r="E163" s="169">
        <v>0</v>
      </c>
      <c r="F163" s="172">
        <v>750000</v>
      </c>
    </row>
    <row r="164" spans="1:6" x14ac:dyDescent="0.2">
      <c r="A164" s="155" t="s">
        <v>651</v>
      </c>
      <c r="B164" s="155">
        <v>114</v>
      </c>
      <c r="C164" t="s">
        <v>652</v>
      </c>
      <c r="D164" t="s">
        <v>960</v>
      </c>
      <c r="E164" s="169">
        <v>0</v>
      </c>
      <c r="F164" s="169">
        <v>129400</v>
      </c>
    </row>
    <row r="165" spans="1:6" x14ac:dyDescent="0.2">
      <c r="A165" s="155" t="s">
        <v>646</v>
      </c>
      <c r="B165" s="155">
        <v>114</v>
      </c>
      <c r="C165" t="s">
        <v>408</v>
      </c>
      <c r="D165" t="s">
        <v>1158</v>
      </c>
      <c r="E165" s="169">
        <v>40000</v>
      </c>
      <c r="F165" s="169">
        <v>0</v>
      </c>
    </row>
    <row r="166" spans="1:6" x14ac:dyDescent="0.2">
      <c r="A166" s="155" t="s">
        <v>646</v>
      </c>
      <c r="B166" s="155">
        <v>114</v>
      </c>
      <c r="C166" t="s">
        <v>408</v>
      </c>
      <c r="D166" t="s">
        <v>1159</v>
      </c>
      <c r="E166" s="169">
        <v>0</v>
      </c>
      <c r="F166" s="169">
        <v>40000</v>
      </c>
    </row>
    <row r="167" spans="1:6" ht="16" thickBot="1" x14ac:dyDescent="0.25">
      <c r="A167" s="149" t="s">
        <v>646</v>
      </c>
      <c r="B167" s="149">
        <v>114</v>
      </c>
      <c r="C167" s="150" t="s">
        <v>411</v>
      </c>
      <c r="D167" s="150" t="s">
        <v>961</v>
      </c>
      <c r="E167" s="158">
        <v>35000</v>
      </c>
      <c r="F167" s="158">
        <v>0</v>
      </c>
    </row>
    <row r="168" spans="1:6" x14ac:dyDescent="0.2">
      <c r="A168" s="174"/>
      <c r="B168" s="174"/>
      <c r="C168" s="152" t="s">
        <v>979</v>
      </c>
      <c r="D168" s="152" t="s">
        <v>515</v>
      </c>
      <c r="E168" s="175"/>
      <c r="F168" s="177"/>
    </row>
    <row r="169" spans="1:6" x14ac:dyDescent="0.2">
      <c r="A169" s="155" t="s">
        <v>646</v>
      </c>
      <c r="B169" s="155">
        <v>120</v>
      </c>
      <c r="C169" t="s">
        <v>415</v>
      </c>
      <c r="D169" t="s">
        <v>1284</v>
      </c>
      <c r="E169" s="156">
        <v>0</v>
      </c>
      <c r="F169" s="190">
        <v>750000</v>
      </c>
    </row>
    <row r="170" spans="1:6" x14ac:dyDescent="0.2">
      <c r="A170" s="155" t="s">
        <v>646</v>
      </c>
      <c r="B170" s="155">
        <v>120</v>
      </c>
      <c r="C170" t="s">
        <v>1222</v>
      </c>
      <c r="D170" t="s">
        <v>1284</v>
      </c>
      <c r="E170" s="156">
        <v>0</v>
      </c>
      <c r="F170" s="169">
        <v>90000</v>
      </c>
    </row>
    <row r="171" spans="1:6" x14ac:dyDescent="0.2">
      <c r="A171" s="155" t="s">
        <v>646</v>
      </c>
      <c r="B171" s="155">
        <v>120</v>
      </c>
      <c r="C171" t="s">
        <v>669</v>
      </c>
      <c r="D171" t="s">
        <v>1284</v>
      </c>
      <c r="E171" s="156">
        <v>0</v>
      </c>
      <c r="F171" s="169">
        <v>175000</v>
      </c>
    </row>
    <row r="172" spans="1:6" x14ac:dyDescent="0.2">
      <c r="A172" s="155" t="s">
        <v>90</v>
      </c>
      <c r="B172" s="155">
        <v>120</v>
      </c>
      <c r="C172" t="s">
        <v>1123</v>
      </c>
      <c r="D172" t="s">
        <v>981</v>
      </c>
      <c r="E172" s="156">
        <v>0</v>
      </c>
      <c r="F172" s="169">
        <v>100000</v>
      </c>
    </row>
    <row r="173" spans="1:6" x14ac:dyDescent="0.2">
      <c r="A173" s="155" t="s">
        <v>646</v>
      </c>
      <c r="B173" s="155">
        <v>120</v>
      </c>
      <c r="C173" t="s">
        <v>1228</v>
      </c>
      <c r="D173" t="s">
        <v>1284</v>
      </c>
      <c r="E173" s="156">
        <v>0</v>
      </c>
      <c r="F173" s="169">
        <v>175000</v>
      </c>
    </row>
    <row r="174" spans="1:6" x14ac:dyDescent="0.2">
      <c r="A174" s="155" t="s">
        <v>651</v>
      </c>
      <c r="B174" s="155">
        <v>120</v>
      </c>
      <c r="C174" t="s">
        <v>652</v>
      </c>
      <c r="D174" t="s">
        <v>426</v>
      </c>
      <c r="E174" s="156">
        <v>0</v>
      </c>
      <c r="F174" s="169">
        <v>129400</v>
      </c>
    </row>
    <row r="175" spans="1:6" x14ac:dyDescent="0.2">
      <c r="A175" s="155" t="s">
        <v>653</v>
      </c>
      <c r="B175" s="155">
        <v>120</v>
      </c>
      <c r="C175" t="s">
        <v>408</v>
      </c>
      <c r="D175" t="s">
        <v>1285</v>
      </c>
      <c r="E175" s="156">
        <v>40000</v>
      </c>
      <c r="F175" s="169">
        <v>0</v>
      </c>
    </row>
    <row r="176" spans="1:6" x14ac:dyDescent="0.2">
      <c r="A176" s="155" t="s">
        <v>653</v>
      </c>
      <c r="B176" s="155">
        <v>120</v>
      </c>
      <c r="C176" t="s">
        <v>408</v>
      </c>
      <c r="D176" t="s">
        <v>519</v>
      </c>
      <c r="E176" s="156">
        <v>40000</v>
      </c>
      <c r="F176" s="169">
        <v>0</v>
      </c>
    </row>
    <row r="177" spans="1:6" ht="16" thickBot="1" x14ac:dyDescent="0.25">
      <c r="A177" s="149" t="s">
        <v>646</v>
      </c>
      <c r="B177" s="149">
        <v>120</v>
      </c>
      <c r="C177" s="150" t="s">
        <v>411</v>
      </c>
      <c r="D177" s="150" t="s">
        <v>516</v>
      </c>
      <c r="E177" s="159">
        <v>0</v>
      </c>
      <c r="F177" s="158">
        <v>35000</v>
      </c>
    </row>
    <row r="178" spans="1:6" x14ac:dyDescent="0.2">
      <c r="A178" s="174"/>
      <c r="B178" s="174"/>
      <c r="C178" s="200" t="s">
        <v>995</v>
      </c>
      <c r="D178" s="201"/>
      <c r="E178" s="175"/>
      <c r="F178" s="177"/>
    </row>
    <row r="179" spans="1:6" x14ac:dyDescent="0.2">
      <c r="A179" s="155" t="s">
        <v>646</v>
      </c>
      <c r="B179" t="s">
        <v>83</v>
      </c>
      <c r="C179" s="202"/>
      <c r="D179" t="s">
        <v>1286</v>
      </c>
      <c r="E179" s="156">
        <v>250000</v>
      </c>
      <c r="F179" s="172">
        <v>0</v>
      </c>
    </row>
    <row r="180" spans="1:6" x14ac:dyDescent="0.2">
      <c r="A180" s="155" t="s">
        <v>646</v>
      </c>
      <c r="B180" t="s">
        <v>83</v>
      </c>
      <c r="C180" t="s">
        <v>1287</v>
      </c>
      <c r="D180" t="s">
        <v>186</v>
      </c>
      <c r="E180" s="156">
        <v>0</v>
      </c>
      <c r="F180" s="172">
        <v>1000000</v>
      </c>
    </row>
    <row r="181" spans="1:6" x14ac:dyDescent="0.2">
      <c r="A181" s="155" t="s">
        <v>646</v>
      </c>
      <c r="B181" t="s">
        <v>83</v>
      </c>
      <c r="C181" t="s">
        <v>1213</v>
      </c>
      <c r="D181" t="s">
        <v>703</v>
      </c>
      <c r="E181" s="156">
        <v>0</v>
      </c>
      <c r="F181" s="203">
        <v>632335</v>
      </c>
    </row>
    <row r="182" spans="1:6" x14ac:dyDescent="0.2">
      <c r="A182" s="155" t="s">
        <v>646</v>
      </c>
      <c r="B182" t="s">
        <v>83</v>
      </c>
      <c r="C182" t="s">
        <v>1288</v>
      </c>
      <c r="D182" s="202"/>
      <c r="E182" s="156">
        <v>0</v>
      </c>
      <c r="F182" s="203">
        <v>277620</v>
      </c>
    </row>
    <row r="183" spans="1:6" x14ac:dyDescent="0.2">
      <c r="A183" s="155" t="s">
        <v>646</v>
      </c>
      <c r="B183" t="s">
        <v>83</v>
      </c>
      <c r="C183" t="s">
        <v>999</v>
      </c>
      <c r="D183" t="s">
        <v>1289</v>
      </c>
      <c r="E183" s="156">
        <v>55000</v>
      </c>
      <c r="F183" s="172">
        <v>0</v>
      </c>
    </row>
    <row r="184" spans="1:6" x14ac:dyDescent="0.2">
      <c r="A184" s="155" t="s">
        <v>646</v>
      </c>
      <c r="B184" t="s">
        <v>83</v>
      </c>
      <c r="C184" t="s">
        <v>1037</v>
      </c>
      <c r="D184" s="202"/>
      <c r="E184" s="156">
        <v>0</v>
      </c>
      <c r="F184" s="204">
        <v>200000</v>
      </c>
    </row>
    <row r="185" spans="1:6" x14ac:dyDescent="0.2">
      <c r="A185" s="155" t="s">
        <v>653</v>
      </c>
      <c r="B185" t="s">
        <v>83</v>
      </c>
      <c r="C185" t="s">
        <v>524</v>
      </c>
      <c r="D185" s="202"/>
      <c r="E185" s="156">
        <v>0</v>
      </c>
      <c r="F185" s="203">
        <v>2150000</v>
      </c>
    </row>
    <row r="186" spans="1:6" x14ac:dyDescent="0.2">
      <c r="A186" s="155" t="s">
        <v>653</v>
      </c>
      <c r="B186" t="s">
        <v>83</v>
      </c>
      <c r="C186" t="s">
        <v>1290</v>
      </c>
      <c r="D186" s="202"/>
      <c r="E186" s="156">
        <v>0</v>
      </c>
      <c r="F186" s="204">
        <v>136000</v>
      </c>
    </row>
    <row r="187" spans="1:6" x14ac:dyDescent="0.2">
      <c r="A187" s="155" t="s">
        <v>646</v>
      </c>
      <c r="B187" t="s">
        <v>83</v>
      </c>
      <c r="C187" t="s">
        <v>1291</v>
      </c>
      <c r="D187" s="202"/>
      <c r="E187" s="156">
        <v>0</v>
      </c>
      <c r="F187" s="172">
        <v>425000</v>
      </c>
    </row>
    <row r="188" spans="1:6" x14ac:dyDescent="0.2">
      <c r="A188" s="155" t="s">
        <v>90</v>
      </c>
      <c r="B188" t="s">
        <v>83</v>
      </c>
      <c r="C188" t="s">
        <v>1031</v>
      </c>
      <c r="D188" s="202"/>
      <c r="E188" s="156">
        <v>0</v>
      </c>
      <c r="F188" s="172">
        <v>425000</v>
      </c>
    </row>
    <row r="189" spans="1:6" x14ac:dyDescent="0.2">
      <c r="A189" s="155" t="s">
        <v>90</v>
      </c>
      <c r="B189" t="s">
        <v>83</v>
      </c>
      <c r="C189" t="s">
        <v>528</v>
      </c>
      <c r="D189" s="202"/>
      <c r="E189" s="156">
        <v>0</v>
      </c>
      <c r="F189" s="172">
        <v>370000</v>
      </c>
    </row>
    <row r="190" spans="1:6" x14ac:dyDescent="0.2">
      <c r="A190" s="155" t="s">
        <v>90</v>
      </c>
      <c r="B190" t="s">
        <v>83</v>
      </c>
      <c r="C190" t="s">
        <v>1038</v>
      </c>
      <c r="D190" s="202"/>
      <c r="E190" s="156">
        <v>0</v>
      </c>
      <c r="F190" s="172">
        <v>225000</v>
      </c>
    </row>
    <row r="191" spans="1:6" x14ac:dyDescent="0.2">
      <c r="A191" s="155" t="s">
        <v>646</v>
      </c>
      <c r="B191" t="s">
        <v>83</v>
      </c>
      <c r="C191" t="s">
        <v>530</v>
      </c>
      <c r="D191" s="202"/>
      <c r="E191" s="156">
        <v>0</v>
      </c>
      <c r="F191" s="172">
        <v>75000</v>
      </c>
    </row>
    <row r="192" spans="1:6" x14ac:dyDescent="0.2">
      <c r="A192" s="155" t="s">
        <v>646</v>
      </c>
      <c r="B192" t="s">
        <v>83</v>
      </c>
      <c r="C192" t="s">
        <v>531</v>
      </c>
      <c r="D192" s="202"/>
      <c r="E192" s="156">
        <v>0</v>
      </c>
      <c r="F192" s="172">
        <v>320000</v>
      </c>
    </row>
    <row r="193" spans="1:6" x14ac:dyDescent="0.2">
      <c r="A193" s="155" t="s">
        <v>646</v>
      </c>
      <c r="B193" t="s">
        <v>83</v>
      </c>
      <c r="C193" t="s">
        <v>1216</v>
      </c>
      <c r="D193" s="202"/>
      <c r="E193" s="156">
        <v>0</v>
      </c>
      <c r="F193" s="203">
        <v>1600000</v>
      </c>
    </row>
    <row r="194" spans="1:6" x14ac:dyDescent="0.2">
      <c r="A194" s="155" t="s">
        <v>646</v>
      </c>
      <c r="B194" s="202"/>
      <c r="C194" s="202"/>
      <c r="D194" t="s">
        <v>404</v>
      </c>
      <c r="E194" s="156">
        <v>190600</v>
      </c>
      <c r="F194" s="169">
        <v>0</v>
      </c>
    </row>
    <row r="195" spans="1:6" x14ac:dyDescent="0.2">
      <c r="A195" s="155" t="s">
        <v>1292</v>
      </c>
      <c r="B195" t="s">
        <v>1293</v>
      </c>
      <c r="C195" t="s">
        <v>1294</v>
      </c>
      <c r="D195" t="s">
        <v>1295</v>
      </c>
      <c r="E195" s="156">
        <v>200000</v>
      </c>
      <c r="F195" s="169">
        <v>0</v>
      </c>
    </row>
    <row r="196" spans="1:6" x14ac:dyDescent="0.2">
      <c r="A196" s="155" t="s">
        <v>646</v>
      </c>
      <c r="B196" t="s">
        <v>83</v>
      </c>
      <c r="C196" t="s">
        <v>1296</v>
      </c>
      <c r="D196" t="s">
        <v>533</v>
      </c>
      <c r="E196" s="156">
        <v>1000000</v>
      </c>
      <c r="F196" s="172">
        <v>0</v>
      </c>
    </row>
    <row r="197" spans="1:6" x14ac:dyDescent="0.2">
      <c r="A197" s="155" t="s">
        <v>646</v>
      </c>
      <c r="B197" t="s">
        <v>83</v>
      </c>
      <c r="C197" t="s">
        <v>1003</v>
      </c>
      <c r="D197" s="202"/>
      <c r="E197" s="156">
        <v>0</v>
      </c>
      <c r="F197" s="172">
        <v>100000</v>
      </c>
    </row>
    <row r="198" spans="1:6" x14ac:dyDescent="0.2">
      <c r="A198" s="205"/>
      <c r="B198" s="205"/>
      <c r="C198" s="205"/>
      <c r="D198" s="205"/>
      <c r="E198" s="206" t="s">
        <v>535</v>
      </c>
      <c r="F198" s="206" t="s">
        <v>402</v>
      </c>
    </row>
    <row r="199" spans="1:6" x14ac:dyDescent="0.2">
      <c r="A199" s="254"/>
      <c r="B199" s="254"/>
      <c r="C199" s="254"/>
      <c r="D199" s="118" t="s">
        <v>1297</v>
      </c>
      <c r="E199" s="173">
        <f>SUM(E6:E198)</f>
        <v>2925600</v>
      </c>
      <c r="F199" s="173">
        <f>SUM(F6:F198)</f>
        <v>34532155</v>
      </c>
    </row>
    <row r="200" spans="1:6" x14ac:dyDescent="0.2">
      <c r="A200" s="254"/>
      <c r="B200" s="254"/>
      <c r="C200" s="254"/>
      <c r="D200" s="118" t="s">
        <v>1298</v>
      </c>
      <c r="E200" s="255">
        <f>E199+F199</f>
        <v>37457755</v>
      </c>
      <c r="F200" s="255"/>
    </row>
    <row r="202" spans="1:6" x14ac:dyDescent="0.2">
      <c r="F202" s="207"/>
    </row>
  </sheetData>
  <mergeCells count="3">
    <mergeCell ref="A1:F3"/>
    <mergeCell ref="A199:C200"/>
    <mergeCell ref="E200:F200"/>
  </mergeCells>
  <pageMargins left="0.7" right="0.7" top="0.75" bottom="0.75" header="0.3" footer="0.3"/>
  <pageSetup paperSize="5" scale="45" fitToHeight="0"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66"/>
  <sheetViews>
    <sheetView topLeftCell="A245" zoomScale="135" zoomScaleNormal="70" workbookViewId="0">
      <selection activeCell="C258" sqref="C258"/>
    </sheetView>
  </sheetViews>
  <sheetFormatPr baseColWidth="10" defaultColWidth="9.1640625" defaultRowHeight="15" x14ac:dyDescent="0.2"/>
  <cols>
    <col min="1" max="1" width="6.6640625" style="155" bestFit="1" customWidth="1"/>
    <col min="2" max="2" width="36" style="155" customWidth="1"/>
    <col min="3" max="3" width="32" style="223" customWidth="1"/>
    <col min="4" max="4" width="13" style="225" bestFit="1" customWidth="1"/>
    <col min="5" max="5" width="13.83203125" style="155" bestFit="1" customWidth="1"/>
    <col min="6" max="6" width="14.5" style="155" bestFit="1" customWidth="1"/>
    <col min="7" max="16384" width="9.1640625" style="155"/>
  </cols>
  <sheetData>
    <row r="1" spans="1:6" s="211" customFormat="1" x14ac:dyDescent="0.2">
      <c r="A1" s="208" t="s">
        <v>1</v>
      </c>
      <c r="B1" s="208" t="s">
        <v>1299</v>
      </c>
      <c r="C1" s="209" t="s">
        <v>1300</v>
      </c>
      <c r="D1" s="210" t="s">
        <v>401</v>
      </c>
      <c r="E1" s="208" t="s">
        <v>1301</v>
      </c>
    </row>
    <row r="2" spans="1:6" x14ac:dyDescent="0.2">
      <c r="A2" s="212">
        <v>23</v>
      </c>
      <c r="B2" s="212" t="s">
        <v>1302</v>
      </c>
      <c r="C2" s="213" t="s">
        <v>406</v>
      </c>
      <c r="D2" s="214">
        <v>0</v>
      </c>
      <c r="E2" s="214">
        <v>750000</v>
      </c>
      <c r="F2" s="215"/>
    </row>
    <row r="3" spans="1:6" x14ac:dyDescent="0.2">
      <c r="A3" s="212">
        <v>23</v>
      </c>
      <c r="B3" s="212" t="s">
        <v>1303</v>
      </c>
      <c r="C3" s="213" t="s">
        <v>406</v>
      </c>
      <c r="D3" s="214">
        <v>0</v>
      </c>
      <c r="E3" s="214">
        <v>90000</v>
      </c>
      <c r="F3" s="215"/>
    </row>
    <row r="4" spans="1:6" x14ac:dyDescent="0.2">
      <c r="A4" s="212">
        <v>23</v>
      </c>
      <c r="B4" s="212" t="s">
        <v>1304</v>
      </c>
      <c r="C4" s="213" t="s">
        <v>406</v>
      </c>
      <c r="D4" s="214">
        <v>0</v>
      </c>
      <c r="E4" s="214">
        <v>250000</v>
      </c>
      <c r="F4" s="215"/>
    </row>
    <row r="5" spans="1:6" x14ac:dyDescent="0.2">
      <c r="A5" s="212">
        <v>23</v>
      </c>
      <c r="B5" s="212" t="s">
        <v>1305</v>
      </c>
      <c r="C5" s="216" t="s">
        <v>1306</v>
      </c>
      <c r="D5" s="214">
        <v>0</v>
      </c>
      <c r="E5" s="214">
        <v>140702.64000000001</v>
      </c>
      <c r="F5" s="215"/>
    </row>
    <row r="6" spans="1:6" x14ac:dyDescent="0.2">
      <c r="A6" s="212">
        <v>23</v>
      </c>
      <c r="B6" s="212" t="s">
        <v>1305</v>
      </c>
      <c r="C6" s="216" t="s">
        <v>406</v>
      </c>
      <c r="D6" s="214">
        <v>0</v>
      </c>
      <c r="E6" s="214">
        <v>140702.64000000001</v>
      </c>
      <c r="F6" s="215"/>
    </row>
    <row r="7" spans="1:6" x14ac:dyDescent="0.2">
      <c r="A7" s="212">
        <v>23</v>
      </c>
      <c r="B7" s="217" t="s">
        <v>652</v>
      </c>
      <c r="C7" s="218" t="s">
        <v>1223</v>
      </c>
      <c r="D7" s="214">
        <v>0</v>
      </c>
      <c r="E7" s="214">
        <v>129400</v>
      </c>
      <c r="F7" s="215"/>
    </row>
    <row r="8" spans="1:6" x14ac:dyDescent="0.2">
      <c r="A8" s="212">
        <v>23</v>
      </c>
      <c r="B8" s="212" t="s">
        <v>1307</v>
      </c>
      <c r="C8" s="213" t="s">
        <v>1308</v>
      </c>
      <c r="D8" s="214">
        <v>80000</v>
      </c>
      <c r="E8" s="214">
        <v>0</v>
      </c>
      <c r="F8" s="215"/>
    </row>
    <row r="9" spans="1:6" ht="13" customHeight="1" x14ac:dyDescent="0.2">
      <c r="A9" s="212">
        <v>23</v>
      </c>
      <c r="B9" s="212" t="s">
        <v>1309</v>
      </c>
      <c r="C9" s="213" t="s">
        <v>406</v>
      </c>
      <c r="D9" s="214">
        <v>190600</v>
      </c>
      <c r="E9" s="214">
        <v>0</v>
      </c>
      <c r="F9" s="215"/>
    </row>
    <row r="10" spans="1:6" x14ac:dyDescent="0.2">
      <c r="A10" s="212">
        <v>25</v>
      </c>
      <c r="B10" s="212" t="s">
        <v>1310</v>
      </c>
      <c r="C10" s="213" t="s">
        <v>406</v>
      </c>
      <c r="D10" s="214">
        <v>0</v>
      </c>
      <c r="E10" s="214">
        <v>250000</v>
      </c>
      <c r="F10" s="215"/>
    </row>
    <row r="11" spans="1:6" x14ac:dyDescent="0.2">
      <c r="A11" s="212">
        <v>32</v>
      </c>
      <c r="B11" s="212" t="s">
        <v>1307</v>
      </c>
      <c r="C11" s="213" t="s">
        <v>426</v>
      </c>
      <c r="D11" s="214">
        <v>0</v>
      </c>
      <c r="E11" s="214">
        <v>40000</v>
      </c>
      <c r="F11" s="215"/>
    </row>
    <row r="12" spans="1:6" x14ac:dyDescent="0.2">
      <c r="A12" s="212">
        <v>32</v>
      </c>
      <c r="B12" s="212" t="s">
        <v>1311</v>
      </c>
      <c r="C12" s="213" t="s">
        <v>423</v>
      </c>
      <c r="D12" s="214">
        <v>0</v>
      </c>
      <c r="E12" s="214">
        <v>115000</v>
      </c>
      <c r="F12" s="215"/>
    </row>
    <row r="13" spans="1:6" x14ac:dyDescent="0.2">
      <c r="A13" s="212">
        <v>32</v>
      </c>
      <c r="B13" s="212" t="s">
        <v>1302</v>
      </c>
      <c r="C13" s="213" t="s">
        <v>419</v>
      </c>
      <c r="D13" s="214">
        <v>0</v>
      </c>
      <c r="E13" s="214">
        <v>750000</v>
      </c>
      <c r="F13" s="215" t="s">
        <v>1312</v>
      </c>
    </row>
    <row r="14" spans="1:6" x14ac:dyDescent="0.2">
      <c r="A14" s="212">
        <v>32</v>
      </c>
      <c r="B14" s="212" t="s">
        <v>1166</v>
      </c>
      <c r="C14" s="213" t="s">
        <v>419</v>
      </c>
      <c r="D14" s="214">
        <v>0</v>
      </c>
      <c r="E14" s="214">
        <v>175000</v>
      </c>
      <c r="F14" s="215"/>
    </row>
    <row r="15" spans="1:6" x14ac:dyDescent="0.2">
      <c r="A15" s="212">
        <v>32</v>
      </c>
      <c r="B15" s="212" t="s">
        <v>1313</v>
      </c>
      <c r="C15" s="213" t="s">
        <v>419</v>
      </c>
      <c r="D15" s="214">
        <v>0</v>
      </c>
      <c r="E15" s="214">
        <v>175000</v>
      </c>
      <c r="F15" s="215"/>
    </row>
    <row r="16" spans="1:6" x14ac:dyDescent="0.2">
      <c r="A16" s="212">
        <v>32</v>
      </c>
      <c r="B16" s="212" t="s">
        <v>1314</v>
      </c>
      <c r="C16" s="213" t="s">
        <v>419</v>
      </c>
      <c r="D16" s="214">
        <v>0</v>
      </c>
      <c r="E16" s="214">
        <v>85000</v>
      </c>
      <c r="F16" s="215"/>
    </row>
    <row r="17" spans="1:6" x14ac:dyDescent="0.2">
      <c r="A17" s="212">
        <v>32</v>
      </c>
      <c r="B17" s="212" t="s">
        <v>1307</v>
      </c>
      <c r="C17" s="213" t="s">
        <v>419</v>
      </c>
      <c r="D17" s="214">
        <v>0</v>
      </c>
      <c r="E17" s="214">
        <v>40000</v>
      </c>
      <c r="F17" s="215"/>
    </row>
    <row r="18" spans="1:6" x14ac:dyDescent="0.2">
      <c r="A18" s="212">
        <v>32</v>
      </c>
      <c r="B18" s="212" t="s">
        <v>1304</v>
      </c>
      <c r="C18" s="213" t="s">
        <v>419</v>
      </c>
      <c r="D18" s="214">
        <v>0</v>
      </c>
      <c r="E18" s="214">
        <v>250000</v>
      </c>
      <c r="F18" s="215"/>
    </row>
    <row r="19" spans="1:6" x14ac:dyDescent="0.2">
      <c r="A19" s="212">
        <v>32</v>
      </c>
      <c r="B19" s="212" t="s">
        <v>1305</v>
      </c>
      <c r="C19" s="216" t="s">
        <v>1315</v>
      </c>
      <c r="D19" s="214">
        <v>0</v>
      </c>
      <c r="E19" s="214">
        <v>110267.86</v>
      </c>
      <c r="F19" s="215"/>
    </row>
    <row r="20" spans="1:6" ht="27" x14ac:dyDescent="0.2">
      <c r="A20" s="212">
        <v>32</v>
      </c>
      <c r="B20" s="217" t="s">
        <v>652</v>
      </c>
      <c r="C20" s="218" t="s">
        <v>1316</v>
      </c>
      <c r="D20" s="214">
        <v>0</v>
      </c>
      <c r="E20" s="214">
        <v>129400</v>
      </c>
      <c r="F20" s="215"/>
    </row>
    <row r="21" spans="1:6" x14ac:dyDescent="0.2">
      <c r="A21" s="212">
        <v>40</v>
      </c>
      <c r="B21" s="212" t="s">
        <v>1302</v>
      </c>
      <c r="C21" s="213" t="s">
        <v>426</v>
      </c>
      <c r="D21" s="214">
        <v>0</v>
      </c>
      <c r="E21" s="214">
        <v>750000</v>
      </c>
      <c r="F21" s="215"/>
    </row>
    <row r="22" spans="1:6" x14ac:dyDescent="0.2">
      <c r="A22" s="212">
        <v>40</v>
      </c>
      <c r="B22" s="212" t="s">
        <v>1317</v>
      </c>
      <c r="C22" s="213" t="s">
        <v>426</v>
      </c>
      <c r="D22" s="214">
        <v>0</v>
      </c>
      <c r="E22" s="214">
        <v>90000</v>
      </c>
      <c r="F22" s="215"/>
    </row>
    <row r="23" spans="1:6" x14ac:dyDescent="0.2">
      <c r="A23" s="212">
        <v>40</v>
      </c>
      <c r="B23" s="212" t="s">
        <v>1311</v>
      </c>
      <c r="C23" s="213" t="s">
        <v>426</v>
      </c>
      <c r="D23" s="214">
        <v>0</v>
      </c>
      <c r="E23" s="214">
        <v>35000</v>
      </c>
      <c r="F23" s="215"/>
    </row>
    <row r="24" spans="1:6" x14ac:dyDescent="0.2">
      <c r="A24" s="212">
        <v>40</v>
      </c>
      <c r="B24" s="212" t="s">
        <v>1304</v>
      </c>
      <c r="C24" s="213" t="s">
        <v>426</v>
      </c>
      <c r="D24" s="214">
        <v>0</v>
      </c>
      <c r="E24" s="214">
        <v>250000</v>
      </c>
      <c r="F24" s="215"/>
    </row>
    <row r="25" spans="1:6" x14ac:dyDescent="0.2">
      <c r="A25" s="212">
        <v>40</v>
      </c>
      <c r="B25" s="212" t="s">
        <v>1307</v>
      </c>
      <c r="C25" s="213" t="s">
        <v>1318</v>
      </c>
      <c r="D25" s="214">
        <v>0</v>
      </c>
      <c r="E25" s="214">
        <v>40000</v>
      </c>
      <c r="F25" s="215"/>
    </row>
    <row r="26" spans="1:6" x14ac:dyDescent="0.2">
      <c r="A26" s="212">
        <v>40</v>
      </c>
      <c r="B26" s="212" t="s">
        <v>1307</v>
      </c>
      <c r="C26" s="213" t="s">
        <v>1318</v>
      </c>
      <c r="D26" s="214">
        <v>0</v>
      </c>
      <c r="E26" s="214">
        <v>40000</v>
      </c>
      <c r="F26" s="215"/>
    </row>
    <row r="27" spans="1:6" x14ac:dyDescent="0.2">
      <c r="A27" s="212">
        <v>40</v>
      </c>
      <c r="B27" s="212" t="s">
        <v>1305</v>
      </c>
      <c r="C27" s="216" t="s">
        <v>426</v>
      </c>
      <c r="D27" s="214">
        <v>0</v>
      </c>
      <c r="E27" s="214">
        <v>90702.64</v>
      </c>
      <c r="F27" s="215"/>
    </row>
    <row r="28" spans="1:6" x14ac:dyDescent="0.2">
      <c r="A28" s="212">
        <v>40</v>
      </c>
      <c r="B28" s="217" t="s">
        <v>652</v>
      </c>
      <c r="C28" s="218" t="s">
        <v>1232</v>
      </c>
      <c r="D28" s="214">
        <v>0</v>
      </c>
      <c r="E28" s="214">
        <v>129400</v>
      </c>
      <c r="F28" s="215"/>
    </row>
    <row r="29" spans="1:6" x14ac:dyDescent="0.2">
      <c r="A29" s="212">
        <v>40</v>
      </c>
      <c r="B29" s="217" t="s">
        <v>652</v>
      </c>
      <c r="C29" s="218"/>
      <c r="D29" s="214">
        <v>0</v>
      </c>
      <c r="E29" s="214">
        <v>129400</v>
      </c>
      <c r="F29" s="215"/>
    </row>
    <row r="30" spans="1:6" x14ac:dyDescent="0.2">
      <c r="A30" s="212">
        <v>40</v>
      </c>
      <c r="B30" s="212" t="s">
        <v>1319</v>
      </c>
      <c r="C30" s="213" t="s">
        <v>1320</v>
      </c>
      <c r="D30" s="214">
        <v>200000</v>
      </c>
      <c r="E30" s="214">
        <v>0</v>
      </c>
      <c r="F30" s="215"/>
    </row>
    <row r="31" spans="1:6" x14ac:dyDescent="0.2">
      <c r="A31" s="212">
        <v>42</v>
      </c>
      <c r="B31" s="212" t="s">
        <v>1302</v>
      </c>
      <c r="C31" s="213" t="s">
        <v>426</v>
      </c>
      <c r="D31" s="214">
        <v>0</v>
      </c>
      <c r="E31" s="214">
        <v>750000</v>
      </c>
      <c r="F31" s="215"/>
    </row>
    <row r="32" spans="1:6" x14ac:dyDescent="0.2">
      <c r="A32" s="212">
        <v>42</v>
      </c>
      <c r="B32" s="212" t="s">
        <v>1321</v>
      </c>
      <c r="C32" s="213" t="s">
        <v>426</v>
      </c>
      <c r="D32" s="214">
        <v>0</v>
      </c>
      <c r="E32" s="214">
        <v>175000</v>
      </c>
      <c r="F32" s="215"/>
    </row>
    <row r="33" spans="1:6" x14ac:dyDescent="0.2">
      <c r="A33" s="212">
        <v>42</v>
      </c>
      <c r="B33" s="212" t="s">
        <v>1307</v>
      </c>
      <c r="C33" s="213" t="s">
        <v>426</v>
      </c>
      <c r="D33" s="214">
        <v>0</v>
      </c>
      <c r="E33" s="214">
        <v>40000</v>
      </c>
      <c r="F33" s="215"/>
    </row>
    <row r="34" spans="1:6" x14ac:dyDescent="0.2">
      <c r="A34" s="212">
        <v>42</v>
      </c>
      <c r="B34" s="212" t="s">
        <v>1304</v>
      </c>
      <c r="C34" s="213" t="s">
        <v>426</v>
      </c>
      <c r="D34" s="214">
        <v>0</v>
      </c>
      <c r="E34" s="214">
        <v>250000</v>
      </c>
      <c r="F34" s="215"/>
    </row>
    <row r="35" spans="1:6" x14ac:dyDescent="0.2">
      <c r="A35" s="212">
        <v>42</v>
      </c>
      <c r="B35" s="212" t="s">
        <v>1307</v>
      </c>
      <c r="C35" s="213" t="s">
        <v>1318</v>
      </c>
      <c r="D35" s="214">
        <v>0</v>
      </c>
      <c r="E35" s="214">
        <v>40000</v>
      </c>
      <c r="F35" s="215"/>
    </row>
    <row r="36" spans="1:6" x14ac:dyDescent="0.2">
      <c r="A36" s="212">
        <v>42</v>
      </c>
      <c r="B36" s="212" t="s">
        <v>1311</v>
      </c>
      <c r="C36" s="213" t="s">
        <v>1318</v>
      </c>
      <c r="D36" s="214">
        <v>0</v>
      </c>
      <c r="E36" s="214">
        <v>35000</v>
      </c>
      <c r="F36" s="215"/>
    </row>
    <row r="37" spans="1:6" x14ac:dyDescent="0.2">
      <c r="A37" s="212">
        <v>42</v>
      </c>
      <c r="B37" s="212" t="s">
        <v>1305</v>
      </c>
      <c r="C37" s="216" t="s">
        <v>426</v>
      </c>
      <c r="D37" s="214">
        <v>0</v>
      </c>
      <c r="E37" s="214">
        <v>90702.64</v>
      </c>
      <c r="F37" s="215"/>
    </row>
    <row r="38" spans="1:6" x14ac:dyDescent="0.2">
      <c r="A38" s="212">
        <v>42</v>
      </c>
      <c r="B38" s="217" t="s">
        <v>652</v>
      </c>
      <c r="C38" s="218" t="s">
        <v>1236</v>
      </c>
      <c r="D38" s="214">
        <v>0</v>
      </c>
      <c r="E38" s="214">
        <v>129400</v>
      </c>
      <c r="F38" s="215"/>
    </row>
    <row r="39" spans="1:6" x14ac:dyDescent="0.2">
      <c r="A39" s="212">
        <v>43</v>
      </c>
      <c r="B39" s="212" t="s">
        <v>1322</v>
      </c>
      <c r="C39" s="213" t="s">
        <v>1323</v>
      </c>
      <c r="D39" s="214">
        <v>0</v>
      </c>
      <c r="E39" s="214">
        <v>1000000</v>
      </c>
      <c r="F39" s="215"/>
    </row>
    <row r="40" spans="1:6" x14ac:dyDescent="0.2">
      <c r="A40" s="212">
        <v>43</v>
      </c>
      <c r="B40" s="212" t="s">
        <v>1307</v>
      </c>
      <c r="C40" s="213" t="s">
        <v>1323</v>
      </c>
      <c r="D40" s="214">
        <v>0</v>
      </c>
      <c r="E40" s="214">
        <v>40000</v>
      </c>
      <c r="F40" s="215"/>
    </row>
    <row r="41" spans="1:6" x14ac:dyDescent="0.2">
      <c r="A41" s="212">
        <v>43</v>
      </c>
      <c r="B41" s="212" t="s">
        <v>1307</v>
      </c>
      <c r="C41" s="213" t="s">
        <v>1323</v>
      </c>
      <c r="D41" s="214">
        <v>0</v>
      </c>
      <c r="E41" s="214">
        <v>40000</v>
      </c>
      <c r="F41" s="215"/>
    </row>
    <row r="42" spans="1:6" x14ac:dyDescent="0.2">
      <c r="A42" s="212">
        <v>43</v>
      </c>
      <c r="B42" s="212" t="s">
        <v>1311</v>
      </c>
      <c r="C42" s="213" t="s">
        <v>1323</v>
      </c>
      <c r="D42" s="214">
        <v>0</v>
      </c>
      <c r="E42" s="214">
        <v>35000</v>
      </c>
      <c r="F42" s="215"/>
    </row>
    <row r="43" spans="1:6" x14ac:dyDescent="0.2">
      <c r="A43" s="212">
        <v>43</v>
      </c>
      <c r="B43" s="212" t="s">
        <v>1324</v>
      </c>
      <c r="C43" s="213" t="s">
        <v>1323</v>
      </c>
      <c r="D43" s="214">
        <v>0</v>
      </c>
      <c r="E43" s="214">
        <v>129400</v>
      </c>
      <c r="F43" s="215"/>
    </row>
    <row r="44" spans="1:6" x14ac:dyDescent="0.2">
      <c r="A44" s="212">
        <v>44</v>
      </c>
      <c r="B44" s="212" t="s">
        <v>1302</v>
      </c>
      <c r="C44" s="213" t="s">
        <v>1318</v>
      </c>
      <c r="D44" s="214">
        <v>0</v>
      </c>
      <c r="E44" s="214">
        <v>750000</v>
      </c>
      <c r="F44" s="215"/>
    </row>
    <row r="45" spans="1:6" x14ac:dyDescent="0.2">
      <c r="A45" s="212">
        <v>44</v>
      </c>
      <c r="B45" s="212" t="s">
        <v>1166</v>
      </c>
      <c r="C45" s="213" t="s">
        <v>1318</v>
      </c>
      <c r="D45" s="214">
        <v>0</v>
      </c>
      <c r="E45" s="214">
        <v>175000</v>
      </c>
      <c r="F45" s="215"/>
    </row>
    <row r="46" spans="1:6" x14ac:dyDescent="0.2">
      <c r="A46" s="212">
        <v>44</v>
      </c>
      <c r="B46" s="212" t="s">
        <v>1311</v>
      </c>
      <c r="C46" s="213" t="s">
        <v>1318</v>
      </c>
      <c r="D46" s="214">
        <v>0</v>
      </c>
      <c r="E46" s="214">
        <v>35000</v>
      </c>
      <c r="F46" s="215"/>
    </row>
    <row r="47" spans="1:6" x14ac:dyDescent="0.2">
      <c r="A47" s="212">
        <v>44</v>
      </c>
      <c r="B47" s="212" t="s">
        <v>1311</v>
      </c>
      <c r="C47" s="213" t="s">
        <v>1318</v>
      </c>
      <c r="D47" s="214">
        <v>0</v>
      </c>
      <c r="E47" s="214">
        <v>35000</v>
      </c>
      <c r="F47" s="215"/>
    </row>
    <row r="48" spans="1:6" x14ac:dyDescent="0.2">
      <c r="A48" s="212">
        <v>44</v>
      </c>
      <c r="B48" s="212" t="s">
        <v>1304</v>
      </c>
      <c r="C48" s="213" t="s">
        <v>1318</v>
      </c>
      <c r="D48" s="214">
        <v>0</v>
      </c>
      <c r="E48" s="214">
        <v>250000</v>
      </c>
      <c r="F48" s="215"/>
    </row>
    <row r="49" spans="1:6" x14ac:dyDescent="0.2">
      <c r="A49" s="212">
        <v>44</v>
      </c>
      <c r="B49" s="212" t="s">
        <v>1305</v>
      </c>
      <c r="C49" s="216" t="s">
        <v>1318</v>
      </c>
      <c r="D49" s="214">
        <v>0</v>
      </c>
      <c r="E49" s="214">
        <v>140702.64000000001</v>
      </c>
      <c r="F49" s="215"/>
    </row>
    <row r="50" spans="1:6" x14ac:dyDescent="0.2">
      <c r="A50" s="212">
        <v>44</v>
      </c>
      <c r="B50" s="217" t="s">
        <v>652</v>
      </c>
      <c r="C50" s="218" t="s">
        <v>682</v>
      </c>
      <c r="D50" s="214">
        <v>0</v>
      </c>
      <c r="E50" s="214">
        <v>129400</v>
      </c>
      <c r="F50" s="215"/>
    </row>
    <row r="51" spans="1:6" ht="27" x14ac:dyDescent="0.2">
      <c r="A51" s="212">
        <v>44</v>
      </c>
      <c r="B51" s="212" t="s">
        <v>1307</v>
      </c>
      <c r="C51" s="213" t="s">
        <v>1325</v>
      </c>
      <c r="D51" s="214">
        <v>80000</v>
      </c>
      <c r="E51" s="214">
        <v>0</v>
      </c>
      <c r="F51" s="215"/>
    </row>
    <row r="52" spans="1:6" x14ac:dyDescent="0.2">
      <c r="A52" s="212">
        <v>46</v>
      </c>
      <c r="B52" s="212" t="s">
        <v>1326</v>
      </c>
      <c r="C52" s="213" t="s">
        <v>426</v>
      </c>
      <c r="D52" s="214">
        <v>0</v>
      </c>
      <c r="E52" s="214">
        <v>90000</v>
      </c>
      <c r="F52" s="215"/>
    </row>
    <row r="53" spans="1:6" x14ac:dyDescent="0.2">
      <c r="A53" s="212">
        <v>46</v>
      </c>
      <c r="B53" s="212" t="s">
        <v>1302</v>
      </c>
      <c r="C53" s="213" t="s">
        <v>123</v>
      </c>
      <c r="D53" s="214">
        <v>0</v>
      </c>
      <c r="E53" s="214">
        <v>750000</v>
      </c>
      <c r="F53" s="215"/>
    </row>
    <row r="54" spans="1:6" x14ac:dyDescent="0.2">
      <c r="A54" s="212">
        <v>46</v>
      </c>
      <c r="B54" s="212" t="s">
        <v>1307</v>
      </c>
      <c r="C54" s="213" t="s">
        <v>123</v>
      </c>
      <c r="D54" s="214">
        <v>0</v>
      </c>
      <c r="E54" s="214">
        <v>40000</v>
      </c>
      <c r="F54" s="215"/>
    </row>
    <row r="55" spans="1:6" x14ac:dyDescent="0.2">
      <c r="A55" s="212">
        <v>46</v>
      </c>
      <c r="B55" s="212" t="s">
        <v>1304</v>
      </c>
      <c r="C55" s="213" t="s">
        <v>123</v>
      </c>
      <c r="D55" s="214">
        <v>0</v>
      </c>
      <c r="E55" s="214">
        <v>250000</v>
      </c>
      <c r="F55" s="215"/>
    </row>
    <row r="56" spans="1:6" x14ac:dyDescent="0.2">
      <c r="A56" s="212">
        <v>46</v>
      </c>
      <c r="B56" s="212" t="s">
        <v>1307</v>
      </c>
      <c r="C56" s="213" t="s">
        <v>1318</v>
      </c>
      <c r="D56" s="214">
        <v>0</v>
      </c>
      <c r="E56" s="214">
        <v>40000</v>
      </c>
      <c r="F56" s="215"/>
    </row>
    <row r="57" spans="1:6" x14ac:dyDescent="0.2">
      <c r="A57" s="212">
        <v>46</v>
      </c>
      <c r="B57" s="212" t="s">
        <v>1311</v>
      </c>
      <c r="C57" s="213" t="s">
        <v>1318</v>
      </c>
      <c r="D57" s="214">
        <v>0</v>
      </c>
      <c r="E57" s="214">
        <v>35000</v>
      </c>
      <c r="F57" s="215"/>
    </row>
    <row r="58" spans="1:6" x14ac:dyDescent="0.2">
      <c r="A58" s="212">
        <v>46</v>
      </c>
      <c r="B58" s="212" t="s">
        <v>1311</v>
      </c>
      <c r="C58" s="213" t="s">
        <v>1318</v>
      </c>
      <c r="D58" s="214">
        <v>0</v>
      </c>
      <c r="E58" s="214">
        <v>35000</v>
      </c>
      <c r="F58" s="215"/>
    </row>
    <row r="59" spans="1:6" x14ac:dyDescent="0.2">
      <c r="A59" s="212">
        <v>46</v>
      </c>
      <c r="B59" s="212" t="s">
        <v>1305</v>
      </c>
      <c r="C59" s="216" t="s">
        <v>123</v>
      </c>
      <c r="D59" s="214">
        <v>0</v>
      </c>
      <c r="E59" s="214">
        <v>60267.87</v>
      </c>
      <c r="F59" s="215"/>
    </row>
    <row r="60" spans="1:6" x14ac:dyDescent="0.2">
      <c r="A60" s="212">
        <v>46</v>
      </c>
      <c r="B60" s="217" t="s">
        <v>652</v>
      </c>
      <c r="C60" s="218" t="s">
        <v>123</v>
      </c>
      <c r="D60" s="214">
        <v>0</v>
      </c>
      <c r="E60" s="214">
        <v>129400</v>
      </c>
      <c r="F60" s="215"/>
    </row>
    <row r="61" spans="1:6" x14ac:dyDescent="0.2">
      <c r="A61" s="212">
        <v>46</v>
      </c>
      <c r="B61" s="212" t="s">
        <v>1307</v>
      </c>
      <c r="C61" s="213" t="s">
        <v>123</v>
      </c>
      <c r="D61" s="214">
        <v>40000</v>
      </c>
      <c r="E61" s="214">
        <v>0</v>
      </c>
      <c r="F61" s="215"/>
    </row>
    <row r="62" spans="1:6" x14ac:dyDescent="0.2">
      <c r="A62" s="212">
        <v>47</v>
      </c>
      <c r="B62" s="212" t="s">
        <v>1302</v>
      </c>
      <c r="C62" s="213" t="s">
        <v>123</v>
      </c>
      <c r="D62" s="214">
        <v>0</v>
      </c>
      <c r="E62" s="214">
        <v>750000</v>
      </c>
      <c r="F62" s="215"/>
    </row>
    <row r="63" spans="1:6" x14ac:dyDescent="0.2">
      <c r="A63" s="212">
        <v>47</v>
      </c>
      <c r="B63" s="212" t="s">
        <v>1304</v>
      </c>
      <c r="C63" s="213" t="s">
        <v>123</v>
      </c>
      <c r="D63" s="214">
        <v>0</v>
      </c>
      <c r="E63" s="214">
        <v>250000</v>
      </c>
      <c r="F63" s="215"/>
    </row>
    <row r="64" spans="1:6" x14ac:dyDescent="0.2">
      <c r="A64" s="212">
        <v>47</v>
      </c>
      <c r="B64" s="212" t="s">
        <v>1311</v>
      </c>
      <c r="C64" s="213" t="s">
        <v>1318</v>
      </c>
      <c r="D64" s="214">
        <v>0</v>
      </c>
      <c r="E64" s="214">
        <v>35000</v>
      </c>
      <c r="F64" s="215"/>
    </row>
    <row r="65" spans="1:6" x14ac:dyDescent="0.2">
      <c r="A65" s="212">
        <v>47</v>
      </c>
      <c r="B65" s="217" t="s">
        <v>408</v>
      </c>
      <c r="C65" s="218" t="s">
        <v>1327</v>
      </c>
      <c r="D65" s="214">
        <v>0</v>
      </c>
      <c r="E65" s="214">
        <v>40000</v>
      </c>
      <c r="F65" s="215"/>
    </row>
    <row r="66" spans="1:6" ht="27" x14ac:dyDescent="0.2">
      <c r="A66" s="212">
        <v>47</v>
      </c>
      <c r="B66" s="217" t="s">
        <v>408</v>
      </c>
      <c r="C66" s="218" t="s">
        <v>1328</v>
      </c>
      <c r="D66" s="214">
        <v>0</v>
      </c>
      <c r="E66" s="214">
        <v>40000</v>
      </c>
      <c r="F66" s="215"/>
    </row>
    <row r="67" spans="1:6" x14ac:dyDescent="0.2">
      <c r="A67" s="212">
        <v>47</v>
      </c>
      <c r="B67" s="217" t="s">
        <v>652</v>
      </c>
      <c r="C67" s="218" t="s">
        <v>754</v>
      </c>
      <c r="D67" s="214">
        <v>0</v>
      </c>
      <c r="E67" s="214">
        <v>129400</v>
      </c>
      <c r="F67" s="215"/>
    </row>
    <row r="68" spans="1:6" x14ac:dyDescent="0.2">
      <c r="A68" s="212">
        <v>48</v>
      </c>
      <c r="B68" s="212" t="s">
        <v>1302</v>
      </c>
      <c r="C68" s="213" t="s">
        <v>1318</v>
      </c>
      <c r="D68" s="214">
        <v>0</v>
      </c>
      <c r="E68" s="214">
        <v>750000</v>
      </c>
      <c r="F68" s="215"/>
    </row>
    <row r="69" spans="1:6" x14ac:dyDescent="0.2">
      <c r="A69" s="212">
        <v>48</v>
      </c>
      <c r="B69" s="212" t="s">
        <v>1307</v>
      </c>
      <c r="C69" s="213" t="s">
        <v>1318</v>
      </c>
      <c r="D69" s="214">
        <v>0</v>
      </c>
      <c r="E69" s="214">
        <v>40000</v>
      </c>
      <c r="F69" s="215"/>
    </row>
    <row r="70" spans="1:6" x14ac:dyDescent="0.2">
      <c r="A70" s="212">
        <v>48</v>
      </c>
      <c r="B70" s="212" t="s">
        <v>1307</v>
      </c>
      <c r="C70" s="213" t="s">
        <v>1318</v>
      </c>
      <c r="D70" s="214">
        <v>0</v>
      </c>
      <c r="E70" s="214">
        <v>40000</v>
      </c>
      <c r="F70" s="215"/>
    </row>
    <row r="71" spans="1:6" x14ac:dyDescent="0.2">
      <c r="A71" s="212">
        <v>48</v>
      </c>
      <c r="B71" s="212" t="s">
        <v>1304</v>
      </c>
      <c r="C71" s="213" t="s">
        <v>1318</v>
      </c>
      <c r="D71" s="214">
        <v>0</v>
      </c>
      <c r="E71" s="214">
        <v>250000</v>
      </c>
      <c r="F71" s="215"/>
    </row>
    <row r="72" spans="1:6" x14ac:dyDescent="0.2">
      <c r="A72" s="212">
        <v>48</v>
      </c>
      <c r="B72" s="212" t="s">
        <v>1305</v>
      </c>
      <c r="C72" s="216" t="s">
        <v>1318</v>
      </c>
      <c r="D72" s="214">
        <v>0</v>
      </c>
      <c r="E72" s="214">
        <v>140702.64000000001</v>
      </c>
      <c r="F72" s="215"/>
    </row>
    <row r="73" spans="1:6" x14ac:dyDescent="0.2">
      <c r="A73" s="212">
        <v>48</v>
      </c>
      <c r="B73" s="217" t="s">
        <v>652</v>
      </c>
      <c r="C73" s="218" t="s">
        <v>682</v>
      </c>
      <c r="D73" s="214">
        <v>0</v>
      </c>
      <c r="E73" s="214">
        <v>129400</v>
      </c>
      <c r="F73" s="215"/>
    </row>
    <row r="74" spans="1:6" x14ac:dyDescent="0.2">
      <c r="A74" s="212">
        <v>52</v>
      </c>
      <c r="B74" s="212" t="s">
        <v>1302</v>
      </c>
      <c r="C74" s="213" t="s">
        <v>123</v>
      </c>
      <c r="D74" s="214">
        <v>0</v>
      </c>
      <c r="E74" s="214">
        <v>750000</v>
      </c>
      <c r="F74" s="215"/>
    </row>
    <row r="75" spans="1:6" x14ac:dyDescent="0.2">
      <c r="A75" s="212">
        <v>52</v>
      </c>
      <c r="B75" s="212" t="s">
        <v>1307</v>
      </c>
      <c r="C75" s="213" t="s">
        <v>123</v>
      </c>
      <c r="D75" s="214">
        <v>0</v>
      </c>
      <c r="E75" s="214">
        <v>40000</v>
      </c>
      <c r="F75" s="215"/>
    </row>
    <row r="76" spans="1:6" x14ac:dyDescent="0.2">
      <c r="A76" s="212">
        <v>52</v>
      </c>
      <c r="B76" s="212" t="s">
        <v>1307</v>
      </c>
      <c r="C76" s="213" t="s">
        <v>123</v>
      </c>
      <c r="D76" s="214">
        <v>0</v>
      </c>
      <c r="E76" s="214">
        <v>40000</v>
      </c>
      <c r="F76" s="215"/>
    </row>
    <row r="77" spans="1:6" x14ac:dyDescent="0.2">
      <c r="A77" s="212">
        <v>52</v>
      </c>
      <c r="B77" s="212" t="s">
        <v>1311</v>
      </c>
      <c r="C77" s="213" t="s">
        <v>123</v>
      </c>
      <c r="D77" s="214">
        <v>0</v>
      </c>
      <c r="E77" s="214">
        <v>35000</v>
      </c>
      <c r="F77" s="215"/>
    </row>
    <row r="78" spans="1:6" x14ac:dyDescent="0.2">
      <c r="A78" s="212">
        <v>52</v>
      </c>
      <c r="B78" s="212" t="s">
        <v>1304</v>
      </c>
      <c r="C78" s="213" t="s">
        <v>123</v>
      </c>
      <c r="D78" s="214">
        <v>0</v>
      </c>
      <c r="E78" s="214">
        <v>250000</v>
      </c>
      <c r="F78" s="215"/>
    </row>
    <row r="79" spans="1:6" x14ac:dyDescent="0.2">
      <c r="A79" s="212">
        <v>52</v>
      </c>
      <c r="B79" s="212" t="s">
        <v>1305</v>
      </c>
      <c r="C79" s="216" t="s">
        <v>123</v>
      </c>
      <c r="D79" s="214">
        <v>0</v>
      </c>
      <c r="E79" s="214">
        <v>60267.86</v>
      </c>
      <c r="F79" s="215"/>
    </row>
    <row r="80" spans="1:6" x14ac:dyDescent="0.2">
      <c r="A80" s="212">
        <v>52</v>
      </c>
      <c r="B80" s="217" t="s">
        <v>652</v>
      </c>
      <c r="C80" s="218" t="s">
        <v>1241</v>
      </c>
      <c r="D80" s="214">
        <v>0</v>
      </c>
      <c r="E80" s="214">
        <v>129400</v>
      </c>
      <c r="F80" s="215"/>
    </row>
    <row r="81" spans="1:6" ht="27" x14ac:dyDescent="0.2">
      <c r="A81" s="212">
        <v>60</v>
      </c>
      <c r="B81" s="212" t="s">
        <v>1302</v>
      </c>
      <c r="C81" s="213" t="s">
        <v>1329</v>
      </c>
      <c r="D81" s="214">
        <v>0</v>
      </c>
      <c r="E81" s="214">
        <v>750000</v>
      </c>
      <c r="F81" s="215"/>
    </row>
    <row r="82" spans="1:6" ht="27" x14ac:dyDescent="0.2">
      <c r="A82" s="212">
        <v>60</v>
      </c>
      <c r="B82" s="212" t="s">
        <v>1307</v>
      </c>
      <c r="C82" s="213" t="s">
        <v>1329</v>
      </c>
      <c r="D82" s="214">
        <v>0</v>
      </c>
      <c r="E82" s="214">
        <v>40000</v>
      </c>
      <c r="F82" s="215"/>
    </row>
    <row r="83" spans="1:6" ht="27" x14ac:dyDescent="0.2">
      <c r="A83" s="212">
        <v>60</v>
      </c>
      <c r="B83" s="212" t="s">
        <v>1307</v>
      </c>
      <c r="C83" s="213" t="s">
        <v>1329</v>
      </c>
      <c r="D83" s="214">
        <v>0</v>
      </c>
      <c r="E83" s="214">
        <v>40000</v>
      </c>
      <c r="F83" s="215"/>
    </row>
    <row r="84" spans="1:6" ht="27" x14ac:dyDescent="0.2">
      <c r="A84" s="212">
        <v>60</v>
      </c>
      <c r="B84" s="212" t="s">
        <v>1311</v>
      </c>
      <c r="C84" s="213" t="s">
        <v>1329</v>
      </c>
      <c r="D84" s="214">
        <v>0</v>
      </c>
      <c r="E84" s="214">
        <v>35000</v>
      </c>
      <c r="F84" s="215"/>
    </row>
    <row r="85" spans="1:6" ht="27" x14ac:dyDescent="0.2">
      <c r="A85" s="212">
        <v>60</v>
      </c>
      <c r="B85" s="212" t="s">
        <v>1310</v>
      </c>
      <c r="C85" s="213" t="s">
        <v>1329</v>
      </c>
      <c r="D85" s="214">
        <v>0</v>
      </c>
      <c r="E85" s="214">
        <v>250000</v>
      </c>
      <c r="F85" s="215"/>
    </row>
    <row r="86" spans="1:6" ht="27" x14ac:dyDescent="0.2">
      <c r="A86" s="212">
        <v>60</v>
      </c>
      <c r="B86" s="212" t="s">
        <v>1304</v>
      </c>
      <c r="C86" s="213" t="s">
        <v>1329</v>
      </c>
      <c r="D86" s="214">
        <v>0</v>
      </c>
      <c r="E86" s="214">
        <v>250000</v>
      </c>
      <c r="F86" s="215"/>
    </row>
    <row r="87" spans="1:6" ht="26" x14ac:dyDescent="0.2">
      <c r="A87" s="212">
        <v>60</v>
      </c>
      <c r="B87" s="212" t="s">
        <v>1305</v>
      </c>
      <c r="C87" s="216" t="s">
        <v>1329</v>
      </c>
      <c r="D87" s="214">
        <v>0</v>
      </c>
      <c r="E87" s="214">
        <v>90702.64</v>
      </c>
      <c r="F87" s="215"/>
    </row>
    <row r="88" spans="1:6" x14ac:dyDescent="0.2">
      <c r="A88" s="212">
        <v>60</v>
      </c>
      <c r="B88" s="217" t="s">
        <v>652</v>
      </c>
      <c r="C88" s="218" t="s">
        <v>784</v>
      </c>
      <c r="D88" s="214">
        <v>0</v>
      </c>
      <c r="E88" s="214">
        <v>129400</v>
      </c>
      <c r="F88" s="215"/>
    </row>
    <row r="89" spans="1:6" ht="27" x14ac:dyDescent="0.2">
      <c r="A89" s="212">
        <v>60</v>
      </c>
      <c r="B89" s="212" t="s">
        <v>1330</v>
      </c>
      <c r="C89" s="213" t="s">
        <v>1329</v>
      </c>
      <c r="D89" s="214">
        <v>50000</v>
      </c>
      <c r="E89" s="214">
        <v>0</v>
      </c>
      <c r="F89" s="215"/>
    </row>
    <row r="90" spans="1:6" x14ac:dyDescent="0.2">
      <c r="A90" s="212">
        <v>67</v>
      </c>
      <c r="B90" s="212" t="s">
        <v>1302</v>
      </c>
      <c r="C90" s="213" t="s">
        <v>459</v>
      </c>
      <c r="D90" s="214">
        <v>0</v>
      </c>
      <c r="E90" s="214">
        <v>750000</v>
      </c>
      <c r="F90" s="215"/>
    </row>
    <row r="91" spans="1:6" x14ac:dyDescent="0.2">
      <c r="A91" s="212">
        <v>67</v>
      </c>
      <c r="B91" s="212" t="s">
        <v>1311</v>
      </c>
      <c r="C91" s="213" t="s">
        <v>459</v>
      </c>
      <c r="D91" s="214">
        <v>0</v>
      </c>
      <c r="E91" s="214">
        <v>35000</v>
      </c>
      <c r="F91" s="215"/>
    </row>
    <row r="92" spans="1:6" x14ac:dyDescent="0.2">
      <c r="A92" s="212">
        <v>67</v>
      </c>
      <c r="B92" s="212" t="s">
        <v>1307</v>
      </c>
      <c r="C92" s="213" t="s">
        <v>459</v>
      </c>
      <c r="D92" s="214">
        <v>0</v>
      </c>
      <c r="E92" s="214">
        <v>40000</v>
      </c>
      <c r="F92" s="215"/>
    </row>
    <row r="93" spans="1:6" x14ac:dyDescent="0.2">
      <c r="A93" s="212">
        <v>67</v>
      </c>
      <c r="B93" s="212" t="s">
        <v>1304</v>
      </c>
      <c r="C93" s="213" t="s">
        <v>459</v>
      </c>
      <c r="D93" s="214">
        <v>0</v>
      </c>
      <c r="E93" s="214">
        <v>250000</v>
      </c>
      <c r="F93" s="215"/>
    </row>
    <row r="94" spans="1:6" x14ac:dyDescent="0.2">
      <c r="A94" s="212">
        <v>67</v>
      </c>
      <c r="B94" s="212" t="s">
        <v>1331</v>
      </c>
      <c r="C94" s="213" t="s">
        <v>1332</v>
      </c>
      <c r="D94" s="214">
        <v>0</v>
      </c>
      <c r="E94" s="214">
        <v>70000</v>
      </c>
      <c r="F94" s="215"/>
    </row>
    <row r="95" spans="1:6" x14ac:dyDescent="0.2">
      <c r="A95" s="212">
        <v>67</v>
      </c>
      <c r="B95" s="212" t="s">
        <v>1333</v>
      </c>
      <c r="C95" s="213" t="s">
        <v>459</v>
      </c>
      <c r="D95" s="214">
        <v>0</v>
      </c>
      <c r="E95" s="214">
        <v>90000</v>
      </c>
      <c r="F95" s="215"/>
    </row>
    <row r="96" spans="1:6" x14ac:dyDescent="0.2">
      <c r="A96" s="212">
        <v>67</v>
      </c>
      <c r="B96" s="212" t="s">
        <v>1305</v>
      </c>
      <c r="C96" s="219" t="s">
        <v>1334</v>
      </c>
      <c r="D96" s="214">
        <v>0</v>
      </c>
      <c r="E96" s="214">
        <v>90702.64</v>
      </c>
      <c r="F96" s="215"/>
    </row>
    <row r="97" spans="1:6" x14ac:dyDescent="0.2">
      <c r="A97" s="212">
        <v>67</v>
      </c>
      <c r="B97" s="212" t="s">
        <v>1305</v>
      </c>
      <c r="C97" s="216" t="s">
        <v>811</v>
      </c>
      <c r="D97" s="214">
        <v>0</v>
      </c>
      <c r="E97" s="214">
        <v>110267.86</v>
      </c>
      <c r="F97" s="215"/>
    </row>
    <row r="98" spans="1:6" x14ac:dyDescent="0.2">
      <c r="A98" s="212">
        <v>67</v>
      </c>
      <c r="B98" s="217" t="s">
        <v>652</v>
      </c>
      <c r="C98" s="218" t="s">
        <v>459</v>
      </c>
      <c r="D98" s="214">
        <v>0</v>
      </c>
      <c r="E98" s="214">
        <v>129400</v>
      </c>
      <c r="F98" s="215"/>
    </row>
    <row r="99" spans="1:6" x14ac:dyDescent="0.2">
      <c r="A99" s="212">
        <v>67</v>
      </c>
      <c r="B99" s="217" t="s">
        <v>1335</v>
      </c>
      <c r="C99" s="218" t="s">
        <v>795</v>
      </c>
      <c r="D99" s="214">
        <v>0</v>
      </c>
      <c r="E99" s="214">
        <v>50000</v>
      </c>
      <c r="F99" s="215"/>
    </row>
    <row r="100" spans="1:6" x14ac:dyDescent="0.2">
      <c r="A100" s="212">
        <v>67</v>
      </c>
      <c r="B100" s="217" t="s">
        <v>1336</v>
      </c>
      <c r="C100" s="218" t="s">
        <v>1337</v>
      </c>
      <c r="D100" s="214">
        <v>0</v>
      </c>
      <c r="E100" s="214">
        <v>25000</v>
      </c>
      <c r="F100" s="215"/>
    </row>
    <row r="101" spans="1:6" x14ac:dyDescent="0.2">
      <c r="A101" s="212">
        <v>69</v>
      </c>
      <c r="B101" s="212" t="s">
        <v>1322</v>
      </c>
      <c r="C101" s="213" t="s">
        <v>1323</v>
      </c>
      <c r="D101" s="214">
        <v>0</v>
      </c>
      <c r="E101" s="214">
        <v>1000000</v>
      </c>
      <c r="F101" s="215"/>
    </row>
    <row r="102" spans="1:6" x14ac:dyDescent="0.2">
      <c r="A102" s="212">
        <v>69</v>
      </c>
      <c r="B102" s="212" t="s">
        <v>1307</v>
      </c>
      <c r="C102" s="213" t="s">
        <v>1323</v>
      </c>
      <c r="D102" s="214">
        <v>0</v>
      </c>
      <c r="E102" s="214">
        <v>40000</v>
      </c>
      <c r="F102" s="215"/>
    </row>
    <row r="103" spans="1:6" x14ac:dyDescent="0.2">
      <c r="A103" s="212">
        <v>69</v>
      </c>
      <c r="B103" s="212" t="s">
        <v>1307</v>
      </c>
      <c r="C103" s="213" t="s">
        <v>1323</v>
      </c>
      <c r="D103" s="214">
        <v>0</v>
      </c>
      <c r="E103" s="214">
        <v>40000</v>
      </c>
      <c r="F103" s="215"/>
    </row>
    <row r="104" spans="1:6" x14ac:dyDescent="0.2">
      <c r="A104" s="212">
        <v>69</v>
      </c>
      <c r="B104" s="212" t="s">
        <v>1311</v>
      </c>
      <c r="C104" s="213" t="s">
        <v>1323</v>
      </c>
      <c r="D104" s="214">
        <v>0</v>
      </c>
      <c r="E104" s="214">
        <v>35000</v>
      </c>
      <c r="F104" s="215"/>
    </row>
    <row r="105" spans="1:6" x14ac:dyDescent="0.2">
      <c r="A105" s="212">
        <v>69</v>
      </c>
      <c r="B105" s="212" t="s">
        <v>1324</v>
      </c>
      <c r="C105" s="213" t="s">
        <v>1323</v>
      </c>
      <c r="D105" s="214">
        <v>0</v>
      </c>
      <c r="E105" s="214">
        <v>129400</v>
      </c>
      <c r="F105" s="215"/>
    </row>
    <row r="106" spans="1:6" x14ac:dyDescent="0.2">
      <c r="A106" s="212">
        <v>70</v>
      </c>
      <c r="B106" s="212" t="s">
        <v>1322</v>
      </c>
      <c r="C106" s="213" t="s">
        <v>1323</v>
      </c>
      <c r="D106" s="214">
        <v>0</v>
      </c>
      <c r="E106" s="214">
        <v>1000000</v>
      </c>
      <c r="F106" s="215"/>
    </row>
    <row r="107" spans="1:6" x14ac:dyDescent="0.2">
      <c r="A107" s="212">
        <v>70</v>
      </c>
      <c r="B107" s="212" t="s">
        <v>1307</v>
      </c>
      <c r="C107" s="213" t="s">
        <v>1323</v>
      </c>
      <c r="D107" s="214">
        <v>0</v>
      </c>
      <c r="E107" s="214">
        <v>40000</v>
      </c>
      <c r="F107" s="215"/>
    </row>
    <row r="108" spans="1:6" x14ac:dyDescent="0.2">
      <c r="A108" s="212">
        <v>70</v>
      </c>
      <c r="B108" s="212" t="s">
        <v>1307</v>
      </c>
      <c r="C108" s="213" t="s">
        <v>1323</v>
      </c>
      <c r="D108" s="214">
        <v>0</v>
      </c>
      <c r="E108" s="214">
        <v>40000</v>
      </c>
      <c r="F108" s="215"/>
    </row>
    <row r="109" spans="1:6" x14ac:dyDescent="0.2">
      <c r="A109" s="212">
        <v>70</v>
      </c>
      <c r="B109" s="212" t="s">
        <v>1311</v>
      </c>
      <c r="C109" s="213" t="s">
        <v>1323</v>
      </c>
      <c r="D109" s="214">
        <v>0</v>
      </c>
      <c r="E109" s="214">
        <v>35000</v>
      </c>
      <c r="F109" s="215"/>
    </row>
    <row r="110" spans="1:6" x14ac:dyDescent="0.2">
      <c r="A110" s="212">
        <v>70</v>
      </c>
      <c r="B110" s="212" t="s">
        <v>1324</v>
      </c>
      <c r="C110" s="213" t="s">
        <v>1323</v>
      </c>
      <c r="D110" s="214">
        <v>0</v>
      </c>
      <c r="E110" s="214">
        <v>129400</v>
      </c>
      <c r="F110" s="215"/>
    </row>
    <row r="111" spans="1:6" x14ac:dyDescent="0.2">
      <c r="A111" s="212">
        <v>71</v>
      </c>
      <c r="B111" s="212" t="s">
        <v>1322</v>
      </c>
      <c r="C111" s="213" t="s">
        <v>1323</v>
      </c>
      <c r="D111" s="214">
        <v>0</v>
      </c>
      <c r="E111" s="214">
        <v>1000000</v>
      </c>
      <c r="F111" s="215"/>
    </row>
    <row r="112" spans="1:6" x14ac:dyDescent="0.2">
      <c r="A112" s="212">
        <v>71</v>
      </c>
      <c r="B112" s="212" t="s">
        <v>1307</v>
      </c>
      <c r="C112" s="213" t="s">
        <v>1323</v>
      </c>
      <c r="D112" s="214">
        <v>0</v>
      </c>
      <c r="E112" s="214">
        <v>40000</v>
      </c>
      <c r="F112" s="215"/>
    </row>
    <row r="113" spans="1:6" x14ac:dyDescent="0.2">
      <c r="A113" s="212">
        <v>71</v>
      </c>
      <c r="B113" s="212" t="s">
        <v>1307</v>
      </c>
      <c r="C113" s="213" t="s">
        <v>1323</v>
      </c>
      <c r="D113" s="214">
        <v>0</v>
      </c>
      <c r="E113" s="214">
        <v>40000</v>
      </c>
      <c r="F113" s="215"/>
    </row>
    <row r="114" spans="1:6" x14ac:dyDescent="0.2">
      <c r="A114" s="212">
        <v>71</v>
      </c>
      <c r="B114" s="212" t="s">
        <v>1311</v>
      </c>
      <c r="C114" s="213" t="s">
        <v>1323</v>
      </c>
      <c r="D114" s="214">
        <v>0</v>
      </c>
      <c r="E114" s="214">
        <v>35000</v>
      </c>
      <c r="F114" s="215"/>
    </row>
    <row r="115" spans="1:6" x14ac:dyDescent="0.2">
      <c r="A115" s="212">
        <v>71</v>
      </c>
      <c r="B115" s="212" t="s">
        <v>1324</v>
      </c>
      <c r="C115" s="213" t="s">
        <v>1323</v>
      </c>
      <c r="D115" s="214">
        <v>0</v>
      </c>
      <c r="E115" s="214">
        <v>129400</v>
      </c>
      <c r="F115" s="215"/>
    </row>
    <row r="116" spans="1:6" x14ac:dyDescent="0.2">
      <c r="A116" s="212">
        <v>73</v>
      </c>
      <c r="B116" s="212" t="s">
        <v>1302</v>
      </c>
      <c r="C116" s="213" t="s">
        <v>466</v>
      </c>
      <c r="D116" s="214">
        <v>0</v>
      </c>
      <c r="E116" s="214">
        <v>750000</v>
      </c>
      <c r="F116" s="215"/>
    </row>
    <row r="117" spans="1:6" x14ac:dyDescent="0.2">
      <c r="A117" s="212">
        <v>73</v>
      </c>
      <c r="B117" s="212" t="s">
        <v>1338</v>
      </c>
      <c r="C117" s="213" t="s">
        <v>466</v>
      </c>
      <c r="D117" s="214">
        <v>0</v>
      </c>
      <c r="E117" s="214">
        <v>250000</v>
      </c>
      <c r="F117" s="215"/>
    </row>
    <row r="118" spans="1:6" x14ac:dyDescent="0.2">
      <c r="A118" s="212">
        <v>73</v>
      </c>
      <c r="B118" s="212" t="s">
        <v>1307</v>
      </c>
      <c r="C118" s="213" t="s">
        <v>426</v>
      </c>
      <c r="D118" s="214">
        <v>0</v>
      </c>
      <c r="E118" s="214">
        <v>40000</v>
      </c>
      <c r="F118" s="215"/>
    </row>
    <row r="119" spans="1:6" x14ac:dyDescent="0.2">
      <c r="A119" s="212">
        <v>73</v>
      </c>
      <c r="B119" s="212" t="s">
        <v>1307</v>
      </c>
      <c r="C119" s="213" t="s">
        <v>426</v>
      </c>
      <c r="D119" s="214">
        <v>0</v>
      </c>
      <c r="E119" s="214">
        <v>40000</v>
      </c>
      <c r="F119" s="215"/>
    </row>
    <row r="120" spans="1:6" x14ac:dyDescent="0.2">
      <c r="A120" s="212">
        <v>73</v>
      </c>
      <c r="B120" s="212" t="s">
        <v>1311</v>
      </c>
      <c r="C120" s="213" t="s">
        <v>426</v>
      </c>
      <c r="D120" s="214">
        <v>0</v>
      </c>
      <c r="E120" s="214">
        <v>35000</v>
      </c>
      <c r="F120" s="215"/>
    </row>
    <row r="121" spans="1:6" x14ac:dyDescent="0.2">
      <c r="A121" s="212">
        <v>73</v>
      </c>
      <c r="B121" s="212" t="s">
        <v>1339</v>
      </c>
      <c r="C121" s="213" t="s">
        <v>426</v>
      </c>
      <c r="D121" s="214">
        <v>0</v>
      </c>
      <c r="E121" s="214">
        <v>750000</v>
      </c>
      <c r="F121" s="215"/>
    </row>
    <row r="122" spans="1:6" x14ac:dyDescent="0.2">
      <c r="A122" s="212">
        <v>73</v>
      </c>
      <c r="B122" s="212" t="s">
        <v>1304</v>
      </c>
      <c r="C122" s="213" t="s">
        <v>426</v>
      </c>
      <c r="D122" s="214">
        <v>0</v>
      </c>
      <c r="E122" s="214">
        <v>250000</v>
      </c>
      <c r="F122" s="215"/>
    </row>
    <row r="123" spans="1:6" x14ac:dyDescent="0.2">
      <c r="A123" s="212">
        <v>73</v>
      </c>
      <c r="B123" s="212" t="s">
        <v>1314</v>
      </c>
      <c r="C123" s="213" t="s">
        <v>789</v>
      </c>
      <c r="D123" s="214">
        <v>0</v>
      </c>
      <c r="E123" s="214">
        <v>85000</v>
      </c>
      <c r="F123" s="215"/>
    </row>
    <row r="124" spans="1:6" x14ac:dyDescent="0.2">
      <c r="A124" s="212">
        <v>73</v>
      </c>
      <c r="B124" s="212" t="s">
        <v>1305</v>
      </c>
      <c r="C124" s="216" t="s">
        <v>466</v>
      </c>
      <c r="D124" s="214">
        <v>0</v>
      </c>
      <c r="E124" s="214">
        <v>90702.64</v>
      </c>
      <c r="F124" s="215"/>
    </row>
    <row r="125" spans="1:6" x14ac:dyDescent="0.2">
      <c r="A125" s="212">
        <v>73</v>
      </c>
      <c r="B125" s="212" t="s">
        <v>1305</v>
      </c>
      <c r="C125" s="216" t="s">
        <v>808</v>
      </c>
      <c r="D125" s="214">
        <v>0</v>
      </c>
      <c r="E125" s="214">
        <v>140702.64000000001</v>
      </c>
      <c r="F125" s="215"/>
    </row>
    <row r="126" spans="1:6" x14ac:dyDescent="0.2">
      <c r="A126" s="212">
        <v>73</v>
      </c>
      <c r="B126" s="212" t="s">
        <v>1305</v>
      </c>
      <c r="C126" s="216" t="s">
        <v>789</v>
      </c>
      <c r="D126" s="214">
        <v>0</v>
      </c>
      <c r="E126" s="214">
        <v>140702.64000000001</v>
      </c>
      <c r="F126" s="215"/>
    </row>
    <row r="127" spans="1:6" x14ac:dyDescent="0.2">
      <c r="A127" s="212">
        <v>73</v>
      </c>
      <c r="B127" s="217" t="s">
        <v>652</v>
      </c>
      <c r="C127" s="218" t="s">
        <v>1340</v>
      </c>
      <c r="D127" s="214">
        <v>0</v>
      </c>
      <c r="E127" s="214">
        <v>129400</v>
      </c>
      <c r="F127" s="215"/>
    </row>
    <row r="128" spans="1:6" x14ac:dyDescent="0.2">
      <c r="A128" s="212">
        <v>73</v>
      </c>
      <c r="B128" s="217" t="s">
        <v>652</v>
      </c>
      <c r="C128" s="218" t="s">
        <v>1341</v>
      </c>
      <c r="D128" s="214">
        <v>0</v>
      </c>
      <c r="E128" s="214">
        <v>129400</v>
      </c>
      <c r="F128" s="215"/>
    </row>
    <row r="129" spans="1:6" x14ac:dyDescent="0.2">
      <c r="A129" s="212">
        <v>73</v>
      </c>
      <c r="B129" s="212" t="s">
        <v>1307</v>
      </c>
      <c r="C129" s="213" t="s">
        <v>100</v>
      </c>
      <c r="D129" s="214">
        <v>120000</v>
      </c>
      <c r="E129" s="214">
        <v>0</v>
      </c>
      <c r="F129" s="215"/>
    </row>
    <row r="130" spans="1:6" x14ac:dyDescent="0.2">
      <c r="A130" s="212">
        <v>73</v>
      </c>
      <c r="B130" s="212" t="s">
        <v>1311</v>
      </c>
      <c r="C130" s="213" t="s">
        <v>1342</v>
      </c>
      <c r="D130" s="214">
        <v>35000</v>
      </c>
      <c r="E130" s="214">
        <v>0</v>
      </c>
      <c r="F130" s="215"/>
    </row>
    <row r="131" spans="1:6" x14ac:dyDescent="0.2">
      <c r="A131" s="212">
        <v>73</v>
      </c>
      <c r="B131" s="212" t="s">
        <v>1311</v>
      </c>
      <c r="C131" s="213" t="s">
        <v>1343</v>
      </c>
      <c r="D131" s="214">
        <v>35000</v>
      </c>
      <c r="E131" s="214">
        <v>0</v>
      </c>
      <c r="F131" s="215"/>
    </row>
    <row r="132" spans="1:6" x14ac:dyDescent="0.2">
      <c r="A132" s="212">
        <v>73</v>
      </c>
      <c r="B132" s="217" t="s">
        <v>1344</v>
      </c>
      <c r="C132" s="218" t="s">
        <v>1345</v>
      </c>
      <c r="D132" s="214">
        <v>0</v>
      </c>
      <c r="E132" s="214">
        <v>25000</v>
      </c>
      <c r="F132" s="215"/>
    </row>
    <row r="133" spans="1:6" x14ac:dyDescent="0.2">
      <c r="A133" s="212">
        <v>73</v>
      </c>
      <c r="B133" s="217" t="s">
        <v>1346</v>
      </c>
      <c r="C133" s="218" t="s">
        <v>1347</v>
      </c>
      <c r="D133" s="214">
        <v>0</v>
      </c>
      <c r="E133" s="214">
        <v>25000</v>
      </c>
      <c r="F133" s="215"/>
    </row>
    <row r="134" spans="1:6" x14ac:dyDescent="0.2">
      <c r="A134" s="212">
        <v>73</v>
      </c>
      <c r="B134" s="217" t="s">
        <v>1348</v>
      </c>
      <c r="C134" s="218" t="s">
        <v>1340</v>
      </c>
      <c r="D134" s="214">
        <v>0</v>
      </c>
      <c r="E134" s="214">
        <v>25000</v>
      </c>
      <c r="F134" s="215"/>
    </row>
    <row r="135" spans="1:6" x14ac:dyDescent="0.2">
      <c r="A135" s="212">
        <v>75</v>
      </c>
      <c r="B135" s="212" t="s">
        <v>1302</v>
      </c>
      <c r="C135" s="213" t="s">
        <v>1349</v>
      </c>
      <c r="D135" s="214">
        <v>0</v>
      </c>
      <c r="E135" s="214">
        <v>750000</v>
      </c>
      <c r="F135" s="215"/>
    </row>
    <row r="136" spans="1:6" x14ac:dyDescent="0.2">
      <c r="A136" s="212">
        <v>75</v>
      </c>
      <c r="B136" s="212" t="s">
        <v>1302</v>
      </c>
      <c r="C136" s="213" t="s">
        <v>1349</v>
      </c>
      <c r="D136" s="214">
        <v>0</v>
      </c>
      <c r="E136" s="214">
        <v>750000</v>
      </c>
      <c r="F136" s="215"/>
    </row>
    <row r="137" spans="1:6" x14ac:dyDescent="0.2">
      <c r="A137" s="212">
        <v>75</v>
      </c>
      <c r="B137" s="212" t="s">
        <v>1311</v>
      </c>
      <c r="C137" s="213" t="s">
        <v>1349</v>
      </c>
      <c r="D137" s="214">
        <v>0</v>
      </c>
      <c r="E137" s="214">
        <v>35000</v>
      </c>
      <c r="F137" s="215"/>
    </row>
    <row r="138" spans="1:6" x14ac:dyDescent="0.2">
      <c r="A138" s="212">
        <v>75</v>
      </c>
      <c r="B138" s="212" t="s">
        <v>1350</v>
      </c>
      <c r="C138" s="213" t="s">
        <v>1349</v>
      </c>
      <c r="D138" s="214">
        <v>0</v>
      </c>
      <c r="E138" s="214">
        <v>175000</v>
      </c>
      <c r="F138" s="215"/>
    </row>
    <row r="139" spans="1:6" x14ac:dyDescent="0.2">
      <c r="A139" s="212">
        <v>75</v>
      </c>
      <c r="B139" s="212" t="s">
        <v>1307</v>
      </c>
      <c r="C139" s="213" t="s">
        <v>1349</v>
      </c>
      <c r="D139" s="214">
        <v>0</v>
      </c>
      <c r="E139" s="214">
        <v>40000</v>
      </c>
      <c r="F139" s="215"/>
    </row>
    <row r="140" spans="1:6" x14ac:dyDescent="0.2">
      <c r="A140" s="212">
        <v>75</v>
      </c>
      <c r="B140" s="212" t="s">
        <v>1307</v>
      </c>
      <c r="C140" s="213" t="s">
        <v>1349</v>
      </c>
      <c r="D140" s="214">
        <v>0</v>
      </c>
      <c r="E140" s="214">
        <v>40000</v>
      </c>
      <c r="F140" s="215"/>
    </row>
    <row r="141" spans="1:6" x14ac:dyDescent="0.2">
      <c r="A141" s="212">
        <v>75</v>
      </c>
      <c r="B141" s="212" t="s">
        <v>1307</v>
      </c>
      <c r="C141" s="213" t="s">
        <v>1349</v>
      </c>
      <c r="D141" s="214">
        <v>0</v>
      </c>
      <c r="E141" s="214">
        <v>40000</v>
      </c>
      <c r="F141" s="215"/>
    </row>
    <row r="142" spans="1:6" x14ac:dyDescent="0.2">
      <c r="A142" s="212">
        <v>75</v>
      </c>
      <c r="B142" s="212" t="s">
        <v>1307</v>
      </c>
      <c r="C142" s="213" t="s">
        <v>1349</v>
      </c>
      <c r="D142" s="214">
        <v>0</v>
      </c>
      <c r="E142" s="214">
        <v>40000</v>
      </c>
      <c r="F142" s="215"/>
    </row>
    <row r="143" spans="1:6" x14ac:dyDescent="0.2">
      <c r="A143" s="212">
        <v>75</v>
      </c>
      <c r="B143" s="212" t="s">
        <v>1164</v>
      </c>
      <c r="C143" s="213" t="s">
        <v>1349</v>
      </c>
      <c r="D143" s="214">
        <v>0</v>
      </c>
      <c r="E143" s="214">
        <v>90000</v>
      </c>
      <c r="F143" s="215"/>
    </row>
    <row r="144" spans="1:6" x14ac:dyDescent="0.2">
      <c r="A144" s="212">
        <v>75</v>
      </c>
      <c r="B144" s="212" t="s">
        <v>1314</v>
      </c>
      <c r="C144" s="213" t="s">
        <v>1349</v>
      </c>
      <c r="D144" s="214">
        <v>0</v>
      </c>
      <c r="E144" s="214">
        <v>85000</v>
      </c>
      <c r="F144" s="215"/>
    </row>
    <row r="145" spans="1:6" x14ac:dyDescent="0.2">
      <c r="A145" s="212">
        <v>75</v>
      </c>
      <c r="B145" s="212" t="s">
        <v>1304</v>
      </c>
      <c r="C145" s="213" t="s">
        <v>1349</v>
      </c>
      <c r="D145" s="214">
        <v>0</v>
      </c>
      <c r="E145" s="214">
        <v>250000</v>
      </c>
      <c r="F145" s="215"/>
    </row>
    <row r="146" spans="1:6" x14ac:dyDescent="0.2">
      <c r="A146" s="212">
        <v>75</v>
      </c>
      <c r="B146" s="212" t="s">
        <v>1304</v>
      </c>
      <c r="C146" s="213" t="s">
        <v>1349</v>
      </c>
      <c r="D146" s="214">
        <v>0</v>
      </c>
      <c r="E146" s="214">
        <v>250000</v>
      </c>
      <c r="F146" s="215"/>
    </row>
    <row r="147" spans="1:6" x14ac:dyDescent="0.2">
      <c r="A147" s="212">
        <v>75</v>
      </c>
      <c r="B147" s="212" t="s">
        <v>1166</v>
      </c>
      <c r="C147" s="213" t="s">
        <v>1349</v>
      </c>
      <c r="D147" s="214">
        <v>0</v>
      </c>
      <c r="E147" s="214">
        <v>175000</v>
      </c>
      <c r="F147" s="215"/>
    </row>
    <row r="148" spans="1:6" x14ac:dyDescent="0.2">
      <c r="A148" s="212">
        <v>75</v>
      </c>
      <c r="B148" s="212" t="s">
        <v>1305</v>
      </c>
      <c r="C148" s="216" t="s">
        <v>1349</v>
      </c>
      <c r="D148" s="214">
        <v>0</v>
      </c>
      <c r="E148" s="214">
        <v>124035.97</v>
      </c>
      <c r="F148" s="215"/>
    </row>
    <row r="149" spans="1:6" x14ac:dyDescent="0.2">
      <c r="A149" s="212">
        <v>75</v>
      </c>
      <c r="B149" s="212" t="s">
        <v>1305</v>
      </c>
      <c r="C149" s="216" t="s">
        <v>1349</v>
      </c>
      <c r="D149" s="214">
        <v>0</v>
      </c>
      <c r="E149" s="214">
        <v>124035.97</v>
      </c>
      <c r="F149" s="215"/>
    </row>
    <row r="150" spans="1:6" x14ac:dyDescent="0.2">
      <c r="A150" s="212">
        <v>75</v>
      </c>
      <c r="B150" s="217" t="s">
        <v>652</v>
      </c>
      <c r="C150" s="218" t="s">
        <v>1264</v>
      </c>
      <c r="D150" s="214">
        <v>0</v>
      </c>
      <c r="E150" s="214">
        <v>129400</v>
      </c>
      <c r="F150" s="215"/>
    </row>
    <row r="151" spans="1:6" x14ac:dyDescent="0.2">
      <c r="A151" s="212">
        <v>75</v>
      </c>
      <c r="B151" s="217" t="s">
        <v>652</v>
      </c>
      <c r="C151" s="218" t="s">
        <v>1264</v>
      </c>
      <c r="D151" s="214">
        <v>0</v>
      </c>
      <c r="E151" s="214">
        <v>129400</v>
      </c>
      <c r="F151" s="215"/>
    </row>
    <row r="152" spans="1:6" x14ac:dyDescent="0.2">
      <c r="A152" s="212">
        <v>75</v>
      </c>
      <c r="B152" s="212" t="s">
        <v>1186</v>
      </c>
      <c r="C152" s="213" t="s">
        <v>473</v>
      </c>
      <c r="D152" s="214">
        <v>400000</v>
      </c>
      <c r="E152" s="214">
        <v>0</v>
      </c>
      <c r="F152" s="215"/>
    </row>
    <row r="153" spans="1:6" x14ac:dyDescent="0.2">
      <c r="A153" s="212">
        <v>77</v>
      </c>
      <c r="B153" s="212" t="s">
        <v>1302</v>
      </c>
      <c r="C153" s="213" t="s">
        <v>426</v>
      </c>
      <c r="D153" s="214">
        <v>0</v>
      </c>
      <c r="E153" s="214">
        <v>750000</v>
      </c>
      <c r="F153" s="215"/>
    </row>
    <row r="154" spans="1:6" x14ac:dyDescent="0.2">
      <c r="A154" s="212">
        <v>77</v>
      </c>
      <c r="B154" s="212" t="s">
        <v>163</v>
      </c>
      <c r="C154" s="213" t="s">
        <v>426</v>
      </c>
      <c r="D154" s="214">
        <v>0</v>
      </c>
      <c r="E154" s="214">
        <v>250000</v>
      </c>
      <c r="F154" s="215"/>
    </row>
    <row r="155" spans="1:6" x14ac:dyDescent="0.2">
      <c r="A155" s="212">
        <v>77</v>
      </c>
      <c r="B155" s="212" t="s">
        <v>1321</v>
      </c>
      <c r="C155" s="213" t="s">
        <v>426</v>
      </c>
      <c r="D155" s="214">
        <v>0</v>
      </c>
      <c r="E155" s="214">
        <v>175000</v>
      </c>
      <c r="F155" s="215"/>
    </row>
    <row r="156" spans="1:6" x14ac:dyDescent="0.2">
      <c r="A156" s="212">
        <v>77</v>
      </c>
      <c r="B156" s="212" t="s">
        <v>1307</v>
      </c>
      <c r="C156" s="213" t="s">
        <v>426</v>
      </c>
      <c r="D156" s="214">
        <v>0</v>
      </c>
      <c r="E156" s="214">
        <v>40000</v>
      </c>
      <c r="F156" s="215"/>
    </row>
    <row r="157" spans="1:6" x14ac:dyDescent="0.2">
      <c r="A157" s="212">
        <v>77</v>
      </c>
      <c r="B157" s="212" t="s">
        <v>1311</v>
      </c>
      <c r="C157" s="213" t="s">
        <v>426</v>
      </c>
      <c r="D157" s="214">
        <v>0</v>
      </c>
      <c r="E157" s="214">
        <v>35000</v>
      </c>
      <c r="F157" s="215"/>
    </row>
    <row r="158" spans="1:6" x14ac:dyDescent="0.2">
      <c r="A158" s="212">
        <v>77</v>
      </c>
      <c r="B158" s="212" t="s">
        <v>1304</v>
      </c>
      <c r="C158" s="213" t="s">
        <v>426</v>
      </c>
      <c r="D158" s="214">
        <v>0</v>
      </c>
      <c r="E158" s="214">
        <v>250000</v>
      </c>
      <c r="F158" s="215"/>
    </row>
    <row r="159" spans="1:6" x14ac:dyDescent="0.2">
      <c r="A159" s="212">
        <v>77</v>
      </c>
      <c r="B159" s="212" t="s">
        <v>1305</v>
      </c>
      <c r="C159" s="216" t="s">
        <v>426</v>
      </c>
      <c r="D159" s="214">
        <v>0</v>
      </c>
      <c r="E159" s="214">
        <v>90702.64</v>
      </c>
      <c r="F159" s="215"/>
    </row>
    <row r="160" spans="1:6" x14ac:dyDescent="0.2">
      <c r="A160" s="212">
        <v>77</v>
      </c>
      <c r="B160" s="217" t="s">
        <v>652</v>
      </c>
      <c r="C160" s="218" t="s">
        <v>426</v>
      </c>
      <c r="D160" s="214">
        <v>0</v>
      </c>
      <c r="E160" s="214">
        <v>129400</v>
      </c>
      <c r="F160" s="215"/>
    </row>
    <row r="161" spans="1:6" x14ac:dyDescent="0.2">
      <c r="A161" s="212">
        <v>77</v>
      </c>
      <c r="B161" s="212" t="s">
        <v>1307</v>
      </c>
      <c r="C161" s="213" t="s">
        <v>1351</v>
      </c>
      <c r="D161" s="214">
        <v>40000</v>
      </c>
      <c r="E161" s="214">
        <v>0</v>
      </c>
      <c r="F161" s="215"/>
    </row>
    <row r="162" spans="1:6" x14ac:dyDescent="0.2">
      <c r="A162" s="212">
        <v>77</v>
      </c>
      <c r="B162" s="212" t="s">
        <v>1311</v>
      </c>
      <c r="C162" s="213" t="s">
        <v>1352</v>
      </c>
      <c r="D162" s="214">
        <v>35000</v>
      </c>
      <c r="E162" s="214">
        <v>0</v>
      </c>
      <c r="F162" s="215"/>
    </row>
    <row r="163" spans="1:6" x14ac:dyDescent="0.2">
      <c r="A163" s="212">
        <v>77</v>
      </c>
      <c r="B163" s="217" t="s">
        <v>1335</v>
      </c>
      <c r="C163" s="218" t="s">
        <v>1353</v>
      </c>
      <c r="D163" s="214">
        <v>0</v>
      </c>
      <c r="E163" s="214">
        <v>50000</v>
      </c>
      <c r="F163" s="215"/>
    </row>
    <row r="164" spans="1:6" x14ac:dyDescent="0.2">
      <c r="A164" s="212">
        <v>79</v>
      </c>
      <c r="B164" s="212" t="s">
        <v>1302</v>
      </c>
      <c r="C164" s="213" t="s">
        <v>426</v>
      </c>
      <c r="D164" s="214">
        <v>0</v>
      </c>
      <c r="E164" s="214">
        <v>750000</v>
      </c>
      <c r="F164" s="215"/>
    </row>
    <row r="165" spans="1:6" x14ac:dyDescent="0.2">
      <c r="A165" s="212">
        <v>79</v>
      </c>
      <c r="B165" s="212" t="s">
        <v>1321</v>
      </c>
      <c r="C165" s="213" t="s">
        <v>426</v>
      </c>
      <c r="D165" s="214">
        <v>0</v>
      </c>
      <c r="E165" s="214">
        <v>175000</v>
      </c>
      <c r="F165" s="215"/>
    </row>
    <row r="166" spans="1:6" x14ac:dyDescent="0.2">
      <c r="A166" s="212">
        <v>79</v>
      </c>
      <c r="B166" s="212" t="s">
        <v>1311</v>
      </c>
      <c r="C166" s="213" t="s">
        <v>426</v>
      </c>
      <c r="D166" s="214">
        <v>0</v>
      </c>
      <c r="E166" s="214">
        <v>35000</v>
      </c>
      <c r="F166" s="215"/>
    </row>
    <row r="167" spans="1:6" x14ac:dyDescent="0.2">
      <c r="A167" s="212">
        <v>79</v>
      </c>
      <c r="B167" s="212" t="s">
        <v>1304</v>
      </c>
      <c r="C167" s="213" t="s">
        <v>426</v>
      </c>
      <c r="D167" s="214">
        <v>0</v>
      </c>
      <c r="E167" s="214">
        <v>250000</v>
      </c>
      <c r="F167" s="215"/>
    </row>
    <row r="168" spans="1:6" x14ac:dyDescent="0.2">
      <c r="A168" s="212">
        <v>79</v>
      </c>
      <c r="B168" s="212" t="s">
        <v>1305</v>
      </c>
      <c r="C168" s="216" t="s">
        <v>426</v>
      </c>
      <c r="D168" s="214">
        <v>0</v>
      </c>
      <c r="E168" s="214">
        <v>90702.64</v>
      </c>
      <c r="F168" s="215"/>
    </row>
    <row r="169" spans="1:6" x14ac:dyDescent="0.2">
      <c r="A169" s="212">
        <v>79</v>
      </c>
      <c r="B169" s="217" t="s">
        <v>652</v>
      </c>
      <c r="C169" s="218" t="s">
        <v>426</v>
      </c>
      <c r="D169" s="214">
        <v>0</v>
      </c>
      <c r="E169" s="214">
        <v>129400</v>
      </c>
      <c r="F169" s="215"/>
    </row>
    <row r="170" spans="1:6" ht="27" x14ac:dyDescent="0.2">
      <c r="A170" s="212">
        <v>79</v>
      </c>
      <c r="B170" s="212" t="s">
        <v>1307</v>
      </c>
      <c r="C170" s="213" t="s">
        <v>1354</v>
      </c>
      <c r="D170" s="214">
        <v>120000</v>
      </c>
      <c r="E170" s="214">
        <v>0</v>
      </c>
      <c r="F170" s="215"/>
    </row>
    <row r="171" spans="1:6" x14ac:dyDescent="0.2">
      <c r="A171" s="212">
        <v>81</v>
      </c>
      <c r="B171" s="212" t="s">
        <v>1302</v>
      </c>
      <c r="C171" s="213" t="s">
        <v>1349</v>
      </c>
      <c r="D171" s="214">
        <v>0</v>
      </c>
      <c r="E171" s="214">
        <v>750000</v>
      </c>
      <c r="F171" s="215"/>
    </row>
    <row r="172" spans="1:6" x14ac:dyDescent="0.2">
      <c r="A172" s="212">
        <v>81</v>
      </c>
      <c r="B172" s="212" t="s">
        <v>1307</v>
      </c>
      <c r="C172" s="213" t="s">
        <v>1349</v>
      </c>
      <c r="D172" s="214">
        <v>0</v>
      </c>
      <c r="E172" s="214">
        <v>40000</v>
      </c>
      <c r="F172" s="215"/>
    </row>
    <row r="173" spans="1:6" x14ac:dyDescent="0.2">
      <c r="A173" s="212">
        <v>81</v>
      </c>
      <c r="B173" s="212" t="s">
        <v>1307</v>
      </c>
      <c r="C173" s="213" t="s">
        <v>1349</v>
      </c>
      <c r="D173" s="214">
        <v>0</v>
      </c>
      <c r="E173" s="214">
        <v>40000</v>
      </c>
      <c r="F173" s="215"/>
    </row>
    <row r="174" spans="1:6" x14ac:dyDescent="0.2">
      <c r="A174" s="212">
        <v>81</v>
      </c>
      <c r="B174" s="212" t="s">
        <v>1311</v>
      </c>
      <c r="C174" s="213" t="s">
        <v>1349</v>
      </c>
      <c r="D174" s="214">
        <v>0</v>
      </c>
      <c r="E174" s="214">
        <v>35000</v>
      </c>
      <c r="F174" s="215"/>
    </row>
    <row r="175" spans="1:6" x14ac:dyDescent="0.2">
      <c r="A175" s="212">
        <v>81</v>
      </c>
      <c r="B175" s="212" t="s">
        <v>1304</v>
      </c>
      <c r="C175" s="213" t="s">
        <v>1349</v>
      </c>
      <c r="D175" s="214">
        <v>0</v>
      </c>
      <c r="E175" s="214">
        <v>250000</v>
      </c>
      <c r="F175" s="215"/>
    </row>
    <row r="176" spans="1:6" x14ac:dyDescent="0.2">
      <c r="A176" s="212">
        <v>81</v>
      </c>
      <c r="B176" s="212" t="s">
        <v>1305</v>
      </c>
      <c r="C176" s="216" t="s">
        <v>1349</v>
      </c>
      <c r="D176" s="214">
        <v>0</v>
      </c>
      <c r="E176" s="214">
        <v>124035.97</v>
      </c>
      <c r="F176" s="215"/>
    </row>
    <row r="177" spans="1:6" x14ac:dyDescent="0.2">
      <c r="A177" s="212">
        <v>81</v>
      </c>
      <c r="B177" s="217" t="s">
        <v>652</v>
      </c>
      <c r="C177" s="218" t="s">
        <v>799</v>
      </c>
      <c r="D177" s="214">
        <v>0</v>
      </c>
      <c r="E177" s="214">
        <v>129400</v>
      </c>
      <c r="F177" s="215"/>
    </row>
    <row r="178" spans="1:6" x14ac:dyDescent="0.2">
      <c r="A178" s="212">
        <v>88</v>
      </c>
      <c r="B178" s="212" t="s">
        <v>1302</v>
      </c>
      <c r="C178" s="213" t="s">
        <v>459</v>
      </c>
      <c r="D178" s="214">
        <v>0</v>
      </c>
      <c r="E178" s="214">
        <v>750000</v>
      </c>
      <c r="F178" s="215"/>
    </row>
    <row r="179" spans="1:6" x14ac:dyDescent="0.2">
      <c r="A179" s="212">
        <v>88</v>
      </c>
      <c r="B179" s="212" t="s">
        <v>1307</v>
      </c>
      <c r="C179" s="213" t="s">
        <v>459</v>
      </c>
      <c r="D179" s="214">
        <v>0</v>
      </c>
      <c r="E179" s="214">
        <v>40000</v>
      </c>
      <c r="F179" s="215"/>
    </row>
    <row r="180" spans="1:6" x14ac:dyDescent="0.2">
      <c r="A180" s="212">
        <v>88</v>
      </c>
      <c r="B180" s="212" t="s">
        <v>1307</v>
      </c>
      <c r="C180" s="213" t="s">
        <v>459</v>
      </c>
      <c r="D180" s="214">
        <v>0</v>
      </c>
      <c r="E180" s="214">
        <v>40000</v>
      </c>
      <c r="F180" s="215"/>
    </row>
    <row r="181" spans="1:6" x14ac:dyDescent="0.2">
      <c r="A181" s="212">
        <v>88</v>
      </c>
      <c r="B181" s="212" t="s">
        <v>1311</v>
      </c>
      <c r="C181" s="213" t="s">
        <v>459</v>
      </c>
      <c r="D181" s="214">
        <v>0</v>
      </c>
      <c r="E181" s="214">
        <v>35000</v>
      </c>
      <c r="F181" s="215"/>
    </row>
    <row r="182" spans="1:6" x14ac:dyDescent="0.2">
      <c r="A182" s="212">
        <v>88</v>
      </c>
      <c r="B182" s="212" t="s">
        <v>1304</v>
      </c>
      <c r="C182" s="213" t="s">
        <v>459</v>
      </c>
      <c r="D182" s="214">
        <v>0</v>
      </c>
      <c r="E182" s="214">
        <v>250000</v>
      </c>
      <c r="F182" s="215"/>
    </row>
    <row r="183" spans="1:6" x14ac:dyDescent="0.2">
      <c r="A183" s="212">
        <v>88</v>
      </c>
      <c r="B183" s="217" t="s">
        <v>652</v>
      </c>
      <c r="C183" s="218" t="s">
        <v>1277</v>
      </c>
      <c r="D183" s="214">
        <v>0</v>
      </c>
      <c r="E183" s="214">
        <v>129400</v>
      </c>
      <c r="F183" s="215"/>
    </row>
    <row r="184" spans="1:6" x14ac:dyDescent="0.2">
      <c r="A184" s="212">
        <v>90</v>
      </c>
      <c r="B184" s="212" t="s">
        <v>22</v>
      </c>
      <c r="C184" s="213" t="s">
        <v>1355</v>
      </c>
      <c r="D184" s="214">
        <v>0</v>
      </c>
      <c r="E184" s="214">
        <v>200000</v>
      </c>
      <c r="F184" s="215"/>
    </row>
    <row r="185" spans="1:6" x14ac:dyDescent="0.2">
      <c r="A185" s="212">
        <v>90</v>
      </c>
      <c r="B185" s="212" t="s">
        <v>1305</v>
      </c>
      <c r="C185" s="216" t="s">
        <v>1356</v>
      </c>
      <c r="D185" s="214">
        <v>0</v>
      </c>
      <c r="E185" s="214">
        <v>140702.64000000001</v>
      </c>
      <c r="F185" s="215"/>
    </row>
    <row r="186" spans="1:6" ht="15.75" customHeight="1" x14ac:dyDescent="0.2">
      <c r="A186" s="212">
        <v>101</v>
      </c>
      <c r="B186" s="212" t="s">
        <v>1302</v>
      </c>
      <c r="C186" s="213" t="s">
        <v>907</v>
      </c>
      <c r="D186" s="214">
        <v>0</v>
      </c>
      <c r="E186" s="214">
        <v>750000</v>
      </c>
      <c r="F186" s="215"/>
    </row>
    <row r="187" spans="1:6" x14ac:dyDescent="0.2">
      <c r="A187" s="212">
        <v>101</v>
      </c>
      <c r="B187" s="212" t="s">
        <v>1311</v>
      </c>
      <c r="C187" s="213" t="s">
        <v>907</v>
      </c>
      <c r="D187" s="214">
        <v>0</v>
      </c>
      <c r="E187" s="214">
        <v>35000</v>
      </c>
      <c r="F187" s="215"/>
    </row>
    <row r="188" spans="1:6" x14ac:dyDescent="0.2">
      <c r="A188" s="212">
        <v>101</v>
      </c>
      <c r="B188" s="212" t="s">
        <v>1304</v>
      </c>
      <c r="C188" s="213" t="s">
        <v>907</v>
      </c>
      <c r="D188" s="214">
        <v>0</v>
      </c>
      <c r="E188" s="214">
        <v>250000</v>
      </c>
      <c r="F188" s="215"/>
    </row>
    <row r="189" spans="1:6" x14ac:dyDescent="0.2">
      <c r="A189" s="212">
        <v>101</v>
      </c>
      <c r="B189" s="212" t="s">
        <v>1305</v>
      </c>
      <c r="C189" s="216" t="s">
        <v>907</v>
      </c>
      <c r="D189" s="214">
        <v>0</v>
      </c>
      <c r="E189" s="214">
        <v>140702.64000000001</v>
      </c>
      <c r="F189" s="215"/>
    </row>
    <row r="190" spans="1:6" x14ac:dyDescent="0.2">
      <c r="A190" s="212">
        <v>101</v>
      </c>
      <c r="B190" s="217" t="s">
        <v>652</v>
      </c>
      <c r="C190" s="218" t="s">
        <v>1278</v>
      </c>
      <c r="D190" s="214">
        <v>0</v>
      </c>
      <c r="E190" s="214">
        <v>129400</v>
      </c>
      <c r="F190" s="215"/>
    </row>
    <row r="191" spans="1:6" x14ac:dyDescent="0.2">
      <c r="A191" s="212">
        <v>101</v>
      </c>
      <c r="B191" s="212" t="s">
        <v>1307</v>
      </c>
      <c r="C191" s="213" t="s">
        <v>1357</v>
      </c>
      <c r="D191" s="214">
        <v>80000</v>
      </c>
      <c r="E191" s="214">
        <v>0</v>
      </c>
      <c r="F191" s="215"/>
    </row>
    <row r="192" spans="1:6" ht="27" x14ac:dyDescent="0.2">
      <c r="A192" s="212">
        <v>101</v>
      </c>
      <c r="B192" s="217" t="s">
        <v>1346</v>
      </c>
      <c r="C192" s="218" t="s">
        <v>1358</v>
      </c>
      <c r="D192" s="214">
        <v>0</v>
      </c>
      <c r="E192" s="214">
        <v>30000</v>
      </c>
      <c r="F192" s="215"/>
    </row>
    <row r="193" spans="1:6" x14ac:dyDescent="0.2">
      <c r="A193" s="212">
        <v>101</v>
      </c>
      <c r="B193" s="217" t="s">
        <v>1359</v>
      </c>
      <c r="C193" s="218" t="s">
        <v>1360</v>
      </c>
      <c r="D193" s="214">
        <v>0</v>
      </c>
      <c r="E193" s="214">
        <v>30000</v>
      </c>
      <c r="F193" s="215"/>
    </row>
    <row r="194" spans="1:6" x14ac:dyDescent="0.2">
      <c r="A194" s="212">
        <v>101</v>
      </c>
      <c r="B194" s="217" t="s">
        <v>1335</v>
      </c>
      <c r="C194" s="218" t="s">
        <v>1278</v>
      </c>
      <c r="D194" s="214">
        <v>0</v>
      </c>
      <c r="E194" s="214">
        <v>11000</v>
      </c>
      <c r="F194" s="215"/>
    </row>
    <row r="195" spans="1:6" x14ac:dyDescent="0.2">
      <c r="A195" s="212">
        <v>101</v>
      </c>
      <c r="B195" s="217" t="s">
        <v>1359</v>
      </c>
      <c r="C195" s="218" t="s">
        <v>1361</v>
      </c>
      <c r="D195" s="214">
        <v>0</v>
      </c>
      <c r="E195" s="214">
        <v>156666</v>
      </c>
      <c r="F195" s="215"/>
    </row>
    <row r="196" spans="1:6" x14ac:dyDescent="0.2">
      <c r="A196" s="212">
        <v>103</v>
      </c>
      <c r="B196" s="212" t="s">
        <v>1322</v>
      </c>
      <c r="C196" s="213" t="s">
        <v>1323</v>
      </c>
      <c r="D196" s="214">
        <v>0</v>
      </c>
      <c r="E196" s="214">
        <v>1000000</v>
      </c>
      <c r="F196" s="215"/>
    </row>
    <row r="197" spans="1:6" x14ac:dyDescent="0.2">
      <c r="A197" s="212">
        <v>103</v>
      </c>
      <c r="B197" s="212" t="s">
        <v>1307</v>
      </c>
      <c r="C197" s="213" t="s">
        <v>1323</v>
      </c>
      <c r="D197" s="214">
        <v>0</v>
      </c>
      <c r="E197" s="214">
        <v>40000</v>
      </c>
      <c r="F197" s="215"/>
    </row>
    <row r="198" spans="1:6" x14ac:dyDescent="0.2">
      <c r="A198" s="212">
        <v>103</v>
      </c>
      <c r="B198" s="212" t="s">
        <v>1307</v>
      </c>
      <c r="C198" s="213" t="s">
        <v>1323</v>
      </c>
      <c r="D198" s="214">
        <v>0</v>
      </c>
      <c r="E198" s="214">
        <v>40000</v>
      </c>
      <c r="F198" s="215"/>
    </row>
    <row r="199" spans="1:6" x14ac:dyDescent="0.2">
      <c r="A199" s="212">
        <v>103</v>
      </c>
      <c r="B199" s="212" t="s">
        <v>1311</v>
      </c>
      <c r="C199" s="213" t="s">
        <v>1323</v>
      </c>
      <c r="D199" s="214">
        <v>0</v>
      </c>
      <c r="E199" s="214">
        <v>35000</v>
      </c>
      <c r="F199" s="215"/>
    </row>
    <row r="200" spans="1:6" x14ac:dyDescent="0.2">
      <c r="A200" s="212">
        <v>103</v>
      </c>
      <c r="B200" s="212" t="s">
        <v>1324</v>
      </c>
      <c r="C200" s="213" t="s">
        <v>1323</v>
      </c>
      <c r="D200" s="214">
        <v>0</v>
      </c>
      <c r="E200" s="214">
        <v>129400</v>
      </c>
      <c r="F200" s="215"/>
    </row>
    <row r="201" spans="1:6" x14ac:dyDescent="0.2">
      <c r="A201" s="212">
        <v>113</v>
      </c>
      <c r="B201" s="212" t="s">
        <v>1302</v>
      </c>
      <c r="C201" s="213" t="s">
        <v>1362</v>
      </c>
      <c r="D201" s="214">
        <v>0</v>
      </c>
      <c r="E201" s="214">
        <v>750000</v>
      </c>
      <c r="F201" s="215"/>
    </row>
    <row r="202" spans="1:6" x14ac:dyDescent="0.2">
      <c r="A202" s="212">
        <v>113</v>
      </c>
      <c r="B202" s="212" t="s">
        <v>1166</v>
      </c>
      <c r="C202" s="213" t="s">
        <v>1362</v>
      </c>
      <c r="D202" s="214">
        <v>0</v>
      </c>
      <c r="E202" s="214">
        <v>175000</v>
      </c>
      <c r="F202" s="215"/>
    </row>
    <row r="203" spans="1:6" x14ac:dyDescent="0.2">
      <c r="A203" s="212">
        <v>113</v>
      </c>
      <c r="B203" s="212" t="s">
        <v>1313</v>
      </c>
      <c r="C203" s="213" t="s">
        <v>1362</v>
      </c>
      <c r="D203" s="214">
        <v>0</v>
      </c>
      <c r="E203" s="214">
        <v>175000</v>
      </c>
      <c r="F203" s="215"/>
    </row>
    <row r="204" spans="1:6" x14ac:dyDescent="0.2">
      <c r="A204" s="212">
        <v>113</v>
      </c>
      <c r="B204" s="212" t="s">
        <v>1303</v>
      </c>
      <c r="C204" s="213" t="s">
        <v>1362</v>
      </c>
      <c r="D204" s="214">
        <v>0</v>
      </c>
      <c r="E204" s="214">
        <v>90000</v>
      </c>
      <c r="F204" s="215"/>
    </row>
    <row r="205" spans="1:6" x14ac:dyDescent="0.2">
      <c r="A205" s="212">
        <v>113</v>
      </c>
      <c r="B205" s="212" t="s">
        <v>1314</v>
      </c>
      <c r="C205" s="213" t="s">
        <v>1362</v>
      </c>
      <c r="D205" s="214">
        <v>0</v>
      </c>
      <c r="E205" s="214">
        <v>85000</v>
      </c>
      <c r="F205" s="215"/>
    </row>
    <row r="206" spans="1:6" x14ac:dyDescent="0.2">
      <c r="A206" s="212">
        <v>113</v>
      </c>
      <c r="B206" s="212" t="s">
        <v>1307</v>
      </c>
      <c r="C206" s="213" t="s">
        <v>1362</v>
      </c>
      <c r="D206" s="214">
        <v>0</v>
      </c>
      <c r="E206" s="214">
        <v>40000</v>
      </c>
      <c r="F206" s="215"/>
    </row>
    <row r="207" spans="1:6" x14ac:dyDescent="0.2">
      <c r="A207" s="212">
        <v>113</v>
      </c>
      <c r="B207" s="212" t="s">
        <v>1307</v>
      </c>
      <c r="C207" s="213" t="s">
        <v>1362</v>
      </c>
      <c r="D207" s="214">
        <v>0</v>
      </c>
      <c r="E207" s="214">
        <v>40000</v>
      </c>
      <c r="F207" s="215"/>
    </row>
    <row r="208" spans="1:6" x14ac:dyDescent="0.2">
      <c r="A208" s="212">
        <v>113</v>
      </c>
      <c r="B208" s="212" t="s">
        <v>1311</v>
      </c>
      <c r="C208" s="213" t="s">
        <v>1362</v>
      </c>
      <c r="D208" s="214">
        <v>0</v>
      </c>
      <c r="E208" s="214">
        <v>35000</v>
      </c>
      <c r="F208" s="215"/>
    </row>
    <row r="209" spans="1:6" x14ac:dyDescent="0.2">
      <c r="A209" s="212">
        <v>113</v>
      </c>
      <c r="B209" s="212" t="s">
        <v>1310</v>
      </c>
      <c r="C209" s="213" t="s">
        <v>1362</v>
      </c>
      <c r="D209" s="214">
        <v>0</v>
      </c>
      <c r="E209" s="214">
        <v>250000</v>
      </c>
      <c r="F209" s="215"/>
    </row>
    <row r="210" spans="1:6" x14ac:dyDescent="0.2">
      <c r="A210" s="212">
        <v>113</v>
      </c>
      <c r="B210" s="212" t="s">
        <v>1304</v>
      </c>
      <c r="C210" s="213" t="s">
        <v>1362</v>
      </c>
      <c r="D210" s="214">
        <v>0</v>
      </c>
      <c r="E210" s="214">
        <v>250000</v>
      </c>
      <c r="F210" s="215"/>
    </row>
    <row r="211" spans="1:6" x14ac:dyDescent="0.2">
      <c r="A211" s="212">
        <v>113</v>
      </c>
      <c r="B211" s="212" t="s">
        <v>1363</v>
      </c>
      <c r="C211" s="213" t="s">
        <v>1362</v>
      </c>
      <c r="D211" s="214">
        <v>0</v>
      </c>
      <c r="E211" s="214">
        <v>150000</v>
      </c>
      <c r="F211" s="215"/>
    </row>
    <row r="212" spans="1:6" x14ac:dyDescent="0.2">
      <c r="A212" s="212">
        <v>113</v>
      </c>
      <c r="B212" s="212" t="s">
        <v>1305</v>
      </c>
      <c r="C212" s="216" t="s">
        <v>940</v>
      </c>
      <c r="D212" s="214">
        <v>0</v>
      </c>
      <c r="E212" s="214">
        <v>140702.64000000001</v>
      </c>
      <c r="F212" s="215"/>
    </row>
    <row r="213" spans="1:6" x14ac:dyDescent="0.2">
      <c r="A213" s="212">
        <v>113</v>
      </c>
      <c r="B213" s="212" t="s">
        <v>1305</v>
      </c>
      <c r="C213" s="216" t="s">
        <v>1364</v>
      </c>
      <c r="D213" s="214">
        <v>0</v>
      </c>
      <c r="E213" s="214">
        <v>140702.64000000001</v>
      </c>
      <c r="F213" s="215"/>
    </row>
    <row r="214" spans="1:6" x14ac:dyDescent="0.2">
      <c r="A214" s="212">
        <v>113</v>
      </c>
      <c r="B214" s="212" t="s">
        <v>1305</v>
      </c>
      <c r="C214" s="216" t="s">
        <v>1365</v>
      </c>
      <c r="D214" s="214">
        <v>0</v>
      </c>
      <c r="E214" s="214">
        <v>110267.86</v>
      </c>
      <c r="F214" s="215"/>
    </row>
    <row r="215" spans="1:6" x14ac:dyDescent="0.2">
      <c r="A215" s="212">
        <v>113</v>
      </c>
      <c r="B215" s="217" t="s">
        <v>652</v>
      </c>
      <c r="C215" s="218" t="s">
        <v>703</v>
      </c>
      <c r="D215" s="214">
        <v>0</v>
      </c>
      <c r="E215" s="214">
        <v>129400</v>
      </c>
      <c r="F215" s="215"/>
    </row>
    <row r="216" spans="1:6" x14ac:dyDescent="0.2">
      <c r="A216" s="212">
        <v>113</v>
      </c>
      <c r="B216" s="217" t="s">
        <v>1346</v>
      </c>
      <c r="C216" s="218" t="s">
        <v>1365</v>
      </c>
      <c r="D216" s="214">
        <v>0</v>
      </c>
      <c r="E216" s="214">
        <v>35667</v>
      </c>
      <c r="F216" s="215"/>
    </row>
    <row r="217" spans="1:6" x14ac:dyDescent="0.2">
      <c r="A217" s="212">
        <v>113</v>
      </c>
      <c r="B217" s="217" t="s">
        <v>1335</v>
      </c>
      <c r="C217" s="218" t="s">
        <v>1366</v>
      </c>
      <c r="D217" s="214">
        <v>0</v>
      </c>
      <c r="E217" s="214">
        <v>30000</v>
      </c>
      <c r="F217" s="215"/>
    </row>
    <row r="218" spans="1:6" x14ac:dyDescent="0.2">
      <c r="A218" s="212">
        <v>113</v>
      </c>
      <c r="B218" s="217" t="s">
        <v>1335</v>
      </c>
      <c r="C218" s="218" t="s">
        <v>929</v>
      </c>
      <c r="D218" s="214">
        <v>0</v>
      </c>
      <c r="E218" s="214">
        <v>60000</v>
      </c>
      <c r="F218" s="215"/>
    </row>
    <row r="219" spans="1:6" x14ac:dyDescent="0.2">
      <c r="A219" s="212">
        <v>113</v>
      </c>
      <c r="B219" s="217" t="s">
        <v>1335</v>
      </c>
      <c r="C219" s="218" t="s">
        <v>940</v>
      </c>
      <c r="D219" s="214">
        <v>0</v>
      </c>
      <c r="E219" s="214">
        <v>100000</v>
      </c>
      <c r="F219" s="215"/>
    </row>
    <row r="220" spans="1:6" x14ac:dyDescent="0.2">
      <c r="A220" s="212">
        <v>113</v>
      </c>
      <c r="B220" s="217" t="s">
        <v>1348</v>
      </c>
      <c r="C220" s="218" t="s">
        <v>1367</v>
      </c>
      <c r="D220" s="214">
        <v>0</v>
      </c>
      <c r="E220" s="214">
        <v>16667</v>
      </c>
      <c r="F220" s="215"/>
    </row>
    <row r="221" spans="1:6" x14ac:dyDescent="0.2">
      <c r="A221" s="212">
        <v>114</v>
      </c>
      <c r="B221" s="212" t="s">
        <v>1302</v>
      </c>
      <c r="C221" s="213" t="s">
        <v>959</v>
      </c>
      <c r="D221" s="214">
        <v>0</v>
      </c>
      <c r="E221" s="214">
        <v>750000</v>
      </c>
      <c r="F221" s="215"/>
    </row>
    <row r="222" spans="1:6" x14ac:dyDescent="0.2">
      <c r="A222" s="212">
        <v>114</v>
      </c>
      <c r="B222" s="212" t="s">
        <v>1368</v>
      </c>
      <c r="C222" s="213" t="s">
        <v>959</v>
      </c>
      <c r="D222" s="214">
        <v>0</v>
      </c>
      <c r="E222" s="214">
        <v>600000</v>
      </c>
      <c r="F222" s="215"/>
    </row>
    <row r="223" spans="1:6" x14ac:dyDescent="0.2">
      <c r="A223" s="212">
        <v>114</v>
      </c>
      <c r="B223" s="212" t="s">
        <v>1307</v>
      </c>
      <c r="C223" s="213" t="s">
        <v>959</v>
      </c>
      <c r="D223" s="214">
        <v>0</v>
      </c>
      <c r="E223" s="214">
        <v>40000</v>
      </c>
      <c r="F223" s="215"/>
    </row>
    <row r="224" spans="1:6" x14ac:dyDescent="0.2">
      <c r="A224" s="212">
        <v>114</v>
      </c>
      <c r="B224" s="212" t="s">
        <v>1304</v>
      </c>
      <c r="C224" s="213" t="s">
        <v>959</v>
      </c>
      <c r="D224" s="214">
        <v>0</v>
      </c>
      <c r="E224" s="214">
        <v>250000</v>
      </c>
      <c r="F224" s="215"/>
    </row>
    <row r="225" spans="1:6" x14ac:dyDescent="0.2">
      <c r="A225" s="212">
        <v>114</v>
      </c>
      <c r="B225" s="212" t="s">
        <v>1305</v>
      </c>
      <c r="C225" s="216" t="s">
        <v>419</v>
      </c>
      <c r="D225" s="214">
        <v>0</v>
      </c>
      <c r="E225" s="214">
        <v>140702.64000000001</v>
      </c>
      <c r="F225" s="215"/>
    </row>
    <row r="226" spans="1:6" x14ac:dyDescent="0.2">
      <c r="A226" s="212">
        <v>114</v>
      </c>
      <c r="B226" s="212" t="s">
        <v>1305</v>
      </c>
      <c r="C226" s="216" t="s">
        <v>959</v>
      </c>
      <c r="D226" s="214">
        <v>0</v>
      </c>
      <c r="E226" s="214">
        <v>140702.64000000001</v>
      </c>
      <c r="F226" s="215"/>
    </row>
    <row r="227" spans="1:6" x14ac:dyDescent="0.2">
      <c r="A227" s="212">
        <v>114</v>
      </c>
      <c r="B227" s="217" t="s">
        <v>652</v>
      </c>
      <c r="C227" s="218" t="s">
        <v>960</v>
      </c>
      <c r="D227" s="214">
        <v>0</v>
      </c>
      <c r="E227" s="214">
        <v>129400</v>
      </c>
      <c r="F227" s="215"/>
    </row>
    <row r="228" spans="1:6" x14ac:dyDescent="0.2">
      <c r="A228" s="212">
        <v>114</v>
      </c>
      <c r="B228" s="212" t="s">
        <v>1311</v>
      </c>
      <c r="C228" s="213" t="s">
        <v>1369</v>
      </c>
      <c r="D228" s="214">
        <v>35000</v>
      </c>
      <c r="E228" s="214">
        <v>0</v>
      </c>
      <c r="F228" s="215"/>
    </row>
    <row r="229" spans="1:6" x14ac:dyDescent="0.2">
      <c r="A229" s="212">
        <v>120</v>
      </c>
      <c r="B229" s="212" t="s">
        <v>1166</v>
      </c>
      <c r="C229" s="213" t="s">
        <v>516</v>
      </c>
      <c r="D229" s="214">
        <v>0</v>
      </c>
      <c r="E229" s="214">
        <v>175000</v>
      </c>
      <c r="F229" s="215"/>
    </row>
    <row r="230" spans="1:6" x14ac:dyDescent="0.2">
      <c r="A230" s="212">
        <v>120</v>
      </c>
      <c r="B230" s="212" t="s">
        <v>1303</v>
      </c>
      <c r="C230" s="213" t="s">
        <v>516</v>
      </c>
      <c r="D230" s="214">
        <v>0</v>
      </c>
      <c r="E230" s="214">
        <v>90000</v>
      </c>
      <c r="F230" s="215"/>
    </row>
    <row r="231" spans="1:6" x14ac:dyDescent="0.2">
      <c r="A231" s="212">
        <v>120</v>
      </c>
      <c r="B231" s="212" t="s">
        <v>1338</v>
      </c>
      <c r="C231" s="213" t="s">
        <v>516</v>
      </c>
      <c r="D231" s="214">
        <v>0</v>
      </c>
      <c r="E231" s="214">
        <v>250000</v>
      </c>
      <c r="F231" s="215"/>
    </row>
    <row r="232" spans="1:6" x14ac:dyDescent="0.2">
      <c r="A232" s="212">
        <v>120</v>
      </c>
      <c r="B232" s="212" t="s">
        <v>1370</v>
      </c>
      <c r="C232" s="213" t="s">
        <v>516</v>
      </c>
      <c r="D232" s="214">
        <v>0</v>
      </c>
      <c r="E232" s="214">
        <v>175000</v>
      </c>
      <c r="F232" s="215"/>
    </row>
    <row r="233" spans="1:6" x14ac:dyDescent="0.2">
      <c r="A233" s="212">
        <v>120</v>
      </c>
      <c r="B233" s="212" t="s">
        <v>1311</v>
      </c>
      <c r="C233" s="213" t="s">
        <v>516</v>
      </c>
      <c r="D233" s="214">
        <v>0</v>
      </c>
      <c r="E233" s="214">
        <v>35000</v>
      </c>
      <c r="F233" s="215"/>
    </row>
    <row r="234" spans="1:6" x14ac:dyDescent="0.2">
      <c r="A234" s="212">
        <v>120</v>
      </c>
      <c r="B234" s="212" t="s">
        <v>1302</v>
      </c>
      <c r="C234" s="213" t="s">
        <v>516</v>
      </c>
      <c r="D234" s="214">
        <v>0</v>
      </c>
      <c r="E234" s="214">
        <v>750000</v>
      </c>
      <c r="F234" s="215"/>
    </row>
    <row r="235" spans="1:6" x14ac:dyDescent="0.2">
      <c r="A235" s="212">
        <v>120</v>
      </c>
      <c r="B235" s="212" t="s">
        <v>1305</v>
      </c>
      <c r="C235" s="216" t="s">
        <v>1371</v>
      </c>
      <c r="D235" s="214">
        <v>0</v>
      </c>
      <c r="E235" s="214">
        <v>140702.64000000001</v>
      </c>
      <c r="F235" s="215"/>
    </row>
    <row r="236" spans="1:6" x14ac:dyDescent="0.2">
      <c r="A236" s="212">
        <v>120</v>
      </c>
      <c r="B236" s="217" t="s">
        <v>652</v>
      </c>
      <c r="C236" s="218" t="s">
        <v>426</v>
      </c>
      <c r="D236" s="214">
        <v>0</v>
      </c>
      <c r="E236" s="214">
        <v>129400</v>
      </c>
      <c r="F236" s="215"/>
    </row>
    <row r="237" spans="1:6" ht="27" x14ac:dyDescent="0.2">
      <c r="A237" s="212">
        <v>120</v>
      </c>
      <c r="B237" s="212" t="s">
        <v>1307</v>
      </c>
      <c r="C237" s="213" t="s">
        <v>1372</v>
      </c>
      <c r="D237" s="214">
        <v>80000</v>
      </c>
      <c r="E237" s="214">
        <v>0</v>
      </c>
      <c r="F237" s="215"/>
    </row>
    <row r="238" spans="1:6" x14ac:dyDescent="0.2">
      <c r="A238" s="217" t="s">
        <v>26</v>
      </c>
      <c r="B238" s="217" t="s">
        <v>1294</v>
      </c>
      <c r="C238" s="218" t="s">
        <v>1295</v>
      </c>
      <c r="D238" s="214">
        <v>0</v>
      </c>
      <c r="E238" s="214">
        <v>100000</v>
      </c>
      <c r="F238" s="215"/>
    </row>
    <row r="239" spans="1:6" x14ac:dyDescent="0.2">
      <c r="A239" s="212" t="s">
        <v>83</v>
      </c>
      <c r="B239" s="212" t="s">
        <v>1373</v>
      </c>
      <c r="C239" s="213" t="s">
        <v>426</v>
      </c>
      <c r="D239" s="214">
        <v>0</v>
      </c>
      <c r="E239" s="214">
        <v>632335</v>
      </c>
      <c r="F239" s="215"/>
    </row>
    <row r="240" spans="1:6" x14ac:dyDescent="0.2">
      <c r="A240" s="212" t="s">
        <v>83</v>
      </c>
      <c r="B240" s="220" t="s">
        <v>1374</v>
      </c>
      <c r="C240" s="221" t="s">
        <v>1374</v>
      </c>
      <c r="D240" s="214">
        <v>0</v>
      </c>
      <c r="E240" s="214">
        <v>225000</v>
      </c>
      <c r="F240" s="215"/>
    </row>
    <row r="241" spans="1:6" x14ac:dyDescent="0.2">
      <c r="A241" s="212" t="s">
        <v>83</v>
      </c>
      <c r="B241" s="220" t="s">
        <v>1216</v>
      </c>
      <c r="C241" s="221" t="s">
        <v>1375</v>
      </c>
      <c r="D241" s="214">
        <v>0</v>
      </c>
      <c r="E241" s="214">
        <v>147750</v>
      </c>
      <c r="F241" s="215"/>
    </row>
    <row r="242" spans="1:6" x14ac:dyDescent="0.2">
      <c r="A242" s="212" t="s">
        <v>83</v>
      </c>
      <c r="B242" s="220" t="s">
        <v>1376</v>
      </c>
      <c r="C242" s="221" t="s">
        <v>1377</v>
      </c>
      <c r="D242" s="214">
        <v>0</v>
      </c>
      <c r="E242" s="214">
        <v>106735</v>
      </c>
      <c r="F242" s="215"/>
    </row>
    <row r="243" spans="1:6" x14ac:dyDescent="0.2">
      <c r="A243" s="212" t="s">
        <v>83</v>
      </c>
      <c r="B243" s="220" t="s">
        <v>1378</v>
      </c>
      <c r="C243" s="221" t="s">
        <v>1379</v>
      </c>
      <c r="D243" s="214">
        <v>0</v>
      </c>
      <c r="E243" s="214">
        <v>-900000</v>
      </c>
      <c r="F243" s="215"/>
    </row>
    <row r="244" spans="1:6" x14ac:dyDescent="0.2">
      <c r="A244" s="212" t="s">
        <v>83</v>
      </c>
      <c r="B244" s="220" t="s">
        <v>1380</v>
      </c>
      <c r="C244" s="221" t="s">
        <v>1380</v>
      </c>
      <c r="D244" s="214">
        <v>0</v>
      </c>
      <c r="E244" s="214">
        <v>270160</v>
      </c>
      <c r="F244" s="215"/>
    </row>
    <row r="245" spans="1:6" x14ac:dyDescent="0.2">
      <c r="A245" s="212" t="s">
        <v>83</v>
      </c>
      <c r="B245" s="220" t="s">
        <v>1381</v>
      </c>
      <c r="C245" s="221" t="s">
        <v>1214</v>
      </c>
      <c r="D245" s="214">
        <v>0</v>
      </c>
      <c r="E245" s="214">
        <v>200000</v>
      </c>
      <c r="F245" s="215"/>
    </row>
    <row r="246" spans="1:6" x14ac:dyDescent="0.2">
      <c r="A246" s="212" t="s">
        <v>83</v>
      </c>
      <c r="B246" s="220" t="s">
        <v>1381</v>
      </c>
      <c r="C246" s="221" t="s">
        <v>530</v>
      </c>
      <c r="D246" s="214">
        <v>0</v>
      </c>
      <c r="E246" s="214">
        <v>75000</v>
      </c>
      <c r="F246" s="215"/>
    </row>
    <row r="247" spans="1:6" x14ac:dyDescent="0.2">
      <c r="A247" s="212" t="s">
        <v>83</v>
      </c>
      <c r="B247" s="220" t="s">
        <v>1382</v>
      </c>
      <c r="C247" s="221" t="s">
        <v>1382</v>
      </c>
      <c r="D247" s="214">
        <v>0</v>
      </c>
      <c r="E247" s="214">
        <v>-125000</v>
      </c>
      <c r="F247" s="215"/>
    </row>
    <row r="248" spans="1:6" x14ac:dyDescent="0.2">
      <c r="A248" s="212" t="s">
        <v>83</v>
      </c>
      <c r="B248" s="220" t="s">
        <v>1383</v>
      </c>
      <c r="C248" s="221" t="s">
        <v>1383</v>
      </c>
      <c r="D248" s="214">
        <v>0</v>
      </c>
      <c r="E248" s="214">
        <v>16200</v>
      </c>
      <c r="F248" s="215"/>
    </row>
    <row r="249" spans="1:6" x14ac:dyDescent="0.2">
      <c r="A249" s="212" t="s">
        <v>83</v>
      </c>
      <c r="B249" s="220" t="s">
        <v>1384</v>
      </c>
      <c r="C249" s="221" t="s">
        <v>1384</v>
      </c>
      <c r="D249" s="214">
        <v>0</v>
      </c>
      <c r="E249" s="214">
        <v>-34655</v>
      </c>
      <c r="F249" s="215"/>
    </row>
    <row r="250" spans="1:6" x14ac:dyDescent="0.2">
      <c r="A250" s="212" t="s">
        <v>83</v>
      </c>
      <c r="B250" s="220" t="s">
        <v>1216</v>
      </c>
      <c r="C250" s="221" t="s">
        <v>1385</v>
      </c>
      <c r="D250" s="214">
        <v>0</v>
      </c>
      <c r="E250" s="214">
        <v>1600000</v>
      </c>
      <c r="F250" s="215"/>
    </row>
    <row r="251" spans="1:6" ht="27" x14ac:dyDescent="0.2">
      <c r="A251" s="212" t="s">
        <v>83</v>
      </c>
      <c r="B251" s="220" t="s">
        <v>1386</v>
      </c>
      <c r="C251" s="221" t="s">
        <v>1386</v>
      </c>
      <c r="D251" s="214">
        <v>0</v>
      </c>
      <c r="E251" s="214">
        <v>-100000</v>
      </c>
      <c r="F251" s="215"/>
    </row>
    <row r="252" spans="1:6" x14ac:dyDescent="0.2">
      <c r="A252" s="212" t="s">
        <v>83</v>
      </c>
      <c r="B252" s="220" t="s">
        <v>524</v>
      </c>
      <c r="C252" s="221" t="s">
        <v>524</v>
      </c>
      <c r="D252" s="214">
        <v>0</v>
      </c>
      <c r="E252" s="214">
        <v>2150000</v>
      </c>
      <c r="F252" s="215"/>
    </row>
    <row r="253" spans="1:6" x14ac:dyDescent="0.2">
      <c r="A253" s="212" t="s">
        <v>83</v>
      </c>
      <c r="B253" s="220" t="s">
        <v>1290</v>
      </c>
      <c r="C253" s="221" t="s">
        <v>1387</v>
      </c>
      <c r="D253" s="214">
        <v>0</v>
      </c>
      <c r="E253" s="214">
        <v>80000</v>
      </c>
      <c r="F253" s="215"/>
    </row>
    <row r="254" spans="1:6" x14ac:dyDescent="0.2">
      <c r="A254" s="212" t="s">
        <v>83</v>
      </c>
      <c r="B254" s="220" t="s">
        <v>1290</v>
      </c>
      <c r="C254" s="221" t="s">
        <v>1290</v>
      </c>
      <c r="D254" s="214">
        <v>0</v>
      </c>
      <c r="E254" s="214">
        <v>136000</v>
      </c>
      <c r="F254" s="215"/>
    </row>
    <row r="255" spans="1:6" x14ac:dyDescent="0.2">
      <c r="A255" s="212" t="s">
        <v>83</v>
      </c>
      <c r="B255" s="220" t="s">
        <v>1388</v>
      </c>
      <c r="C255" s="221" t="s">
        <v>1031</v>
      </c>
      <c r="D255" s="214">
        <v>0</v>
      </c>
      <c r="E255" s="214">
        <v>425000</v>
      </c>
      <c r="F255" s="215"/>
    </row>
    <row r="256" spans="1:6" x14ac:dyDescent="0.2">
      <c r="A256" s="212" t="s">
        <v>83</v>
      </c>
      <c r="B256" s="220" t="s">
        <v>1388</v>
      </c>
      <c r="C256" s="221" t="s">
        <v>528</v>
      </c>
      <c r="D256" s="214">
        <v>0</v>
      </c>
      <c r="E256" s="214">
        <v>370000</v>
      </c>
      <c r="F256" s="215"/>
    </row>
    <row r="257" spans="1:6" x14ac:dyDescent="0.2">
      <c r="A257" s="212" t="s">
        <v>83</v>
      </c>
      <c r="B257" s="220" t="s">
        <v>1388</v>
      </c>
      <c r="C257" s="221" t="s">
        <v>1389</v>
      </c>
      <c r="D257" s="214">
        <v>0</v>
      </c>
      <c r="E257" s="214">
        <v>42926</v>
      </c>
      <c r="F257" s="215"/>
    </row>
    <row r="258" spans="1:6" x14ac:dyDescent="0.2">
      <c r="A258" s="212" t="s">
        <v>83</v>
      </c>
      <c r="B258" s="220" t="s">
        <v>1388</v>
      </c>
      <c r="C258" s="221" t="s">
        <v>1390</v>
      </c>
      <c r="D258" s="214">
        <v>0</v>
      </c>
      <c r="E258" s="214">
        <v>100000</v>
      </c>
      <c r="F258" s="215"/>
    </row>
    <row r="259" spans="1:6" x14ac:dyDescent="0.2">
      <c r="A259" s="212" t="s">
        <v>83</v>
      </c>
      <c r="B259" s="220" t="s">
        <v>1388</v>
      </c>
      <c r="C259" s="221" t="s">
        <v>1391</v>
      </c>
      <c r="D259" s="214">
        <v>0</v>
      </c>
      <c r="E259" s="214">
        <v>464175</v>
      </c>
      <c r="F259" s="215"/>
    </row>
    <row r="260" spans="1:6" x14ac:dyDescent="0.2">
      <c r="A260" s="212" t="s">
        <v>83</v>
      </c>
      <c r="B260" s="217" t="s">
        <v>403</v>
      </c>
      <c r="C260" s="218" t="s">
        <v>1392</v>
      </c>
      <c r="D260" s="214">
        <v>250000</v>
      </c>
      <c r="E260" s="214">
        <v>0</v>
      </c>
      <c r="F260" s="215"/>
    </row>
    <row r="261" spans="1:6" x14ac:dyDescent="0.2">
      <c r="A261" s="212" t="s">
        <v>83</v>
      </c>
      <c r="B261" s="217" t="s">
        <v>1296</v>
      </c>
      <c r="C261" s="218" t="s">
        <v>533</v>
      </c>
      <c r="D261" s="214">
        <v>1000000</v>
      </c>
      <c r="E261" s="214">
        <v>0</v>
      </c>
      <c r="F261" s="215"/>
    </row>
    <row r="262" spans="1:6" ht="27" x14ac:dyDescent="0.2">
      <c r="A262" s="212" t="s">
        <v>83</v>
      </c>
      <c r="B262" s="217" t="s">
        <v>1393</v>
      </c>
      <c r="C262" s="218" t="s">
        <v>1394</v>
      </c>
      <c r="D262" s="214">
        <v>55000</v>
      </c>
      <c r="E262" s="214">
        <v>0</v>
      </c>
      <c r="F262" s="215"/>
    </row>
    <row r="263" spans="1:6" x14ac:dyDescent="0.2">
      <c r="A263" s="217" t="s">
        <v>83</v>
      </c>
      <c r="B263" s="220" t="s">
        <v>652</v>
      </c>
      <c r="C263" s="222" t="s">
        <v>1395</v>
      </c>
      <c r="D263" s="214">
        <v>0</v>
      </c>
      <c r="E263" s="214">
        <v>500000</v>
      </c>
      <c r="F263" s="215"/>
    </row>
    <row r="264" spans="1:6" x14ac:dyDescent="0.2">
      <c r="A264" s="212" t="s">
        <v>83</v>
      </c>
      <c r="B264" s="212" t="s">
        <v>1314</v>
      </c>
      <c r="C264" s="213" t="s">
        <v>426</v>
      </c>
      <c r="D264" s="214">
        <v>0</v>
      </c>
      <c r="E264" s="214">
        <v>85000</v>
      </c>
      <c r="F264" s="215"/>
    </row>
    <row r="265" spans="1:6" x14ac:dyDescent="0.2">
      <c r="D265" s="224">
        <f>SUM(D2:D264)</f>
        <v>2925600</v>
      </c>
      <c r="E265" s="224">
        <f>SUM(E2:E264)</f>
        <v>49961726.020000003</v>
      </c>
    </row>
    <row r="266" spans="1:6" x14ac:dyDescent="0.2">
      <c r="E266" s="224">
        <f>E265+D265</f>
        <v>52887326.020000003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35"/>
  <sheetViews>
    <sheetView topLeftCell="A282" zoomScale="125" zoomScaleNormal="92" workbookViewId="0">
      <selection activeCell="F336" sqref="F336"/>
    </sheetView>
  </sheetViews>
  <sheetFormatPr baseColWidth="10" defaultColWidth="9.1640625" defaultRowHeight="15" x14ac:dyDescent="0.2"/>
  <cols>
    <col min="1" max="1" width="6.6640625" style="155" bestFit="1" customWidth="1"/>
    <col min="2" max="2" width="36" style="155" customWidth="1"/>
    <col min="3" max="3" width="32" style="223" customWidth="1"/>
    <col min="4" max="4" width="12" style="225" bestFit="1" customWidth="1"/>
    <col min="5" max="5" width="13" style="155" bestFit="1" customWidth="1"/>
    <col min="6" max="6" width="14.5" style="155" bestFit="1" customWidth="1"/>
    <col min="7" max="16384" width="9.1640625" style="155"/>
  </cols>
  <sheetData>
    <row r="1" spans="1:6" s="211" customFormat="1" x14ac:dyDescent="0.2">
      <c r="A1" s="208" t="s">
        <v>1</v>
      </c>
      <c r="B1" s="208" t="s">
        <v>1299</v>
      </c>
      <c r="C1" s="209" t="s">
        <v>1300</v>
      </c>
      <c r="D1" s="210" t="s">
        <v>401</v>
      </c>
      <c r="E1" s="208" t="s">
        <v>1301</v>
      </c>
    </row>
    <row r="2" spans="1:6" s="211" customFormat="1" x14ac:dyDescent="0.2">
      <c r="A2" s="226" t="s">
        <v>186</v>
      </c>
      <c r="B2" s="226" t="s">
        <v>186</v>
      </c>
      <c r="C2" s="226" t="s">
        <v>186</v>
      </c>
      <c r="D2" s="227">
        <v>1000000</v>
      </c>
      <c r="E2" s="226"/>
    </row>
    <row r="3" spans="1:6" x14ac:dyDescent="0.2">
      <c r="A3" s="212">
        <v>23</v>
      </c>
      <c r="B3" s="212" t="s">
        <v>1302</v>
      </c>
      <c r="C3" s="213" t="s">
        <v>406</v>
      </c>
      <c r="D3" s="214">
        <v>0</v>
      </c>
      <c r="E3" s="214">
        <v>750000</v>
      </c>
      <c r="F3" s="215"/>
    </row>
    <row r="4" spans="1:6" x14ac:dyDescent="0.2">
      <c r="A4" s="212">
        <v>23</v>
      </c>
      <c r="B4" s="212" t="s">
        <v>1303</v>
      </c>
      <c r="C4" s="213" t="s">
        <v>406</v>
      </c>
      <c r="D4" s="214">
        <v>0</v>
      </c>
      <c r="E4" s="214">
        <v>90000</v>
      </c>
      <c r="F4" s="215"/>
    </row>
    <row r="5" spans="1:6" x14ac:dyDescent="0.2">
      <c r="A5" s="212">
        <v>23</v>
      </c>
      <c r="B5" s="212" t="s">
        <v>1304</v>
      </c>
      <c r="C5" s="213" t="s">
        <v>406</v>
      </c>
      <c r="D5" s="214">
        <v>0</v>
      </c>
      <c r="E5" s="214">
        <v>250000</v>
      </c>
      <c r="F5" s="215"/>
    </row>
    <row r="6" spans="1:6" x14ac:dyDescent="0.2">
      <c r="A6" s="212">
        <v>23</v>
      </c>
      <c r="B6" s="212" t="s">
        <v>1305</v>
      </c>
      <c r="C6" s="216" t="s">
        <v>1306</v>
      </c>
      <c r="D6" s="214">
        <v>0</v>
      </c>
      <c r="E6" s="214">
        <v>140702.64000000001</v>
      </c>
      <c r="F6" s="215"/>
    </row>
    <row r="7" spans="1:6" x14ac:dyDescent="0.2">
      <c r="A7" s="212">
        <v>23</v>
      </c>
      <c r="B7" s="212" t="s">
        <v>1305</v>
      </c>
      <c r="C7" s="216" t="s">
        <v>406</v>
      </c>
      <c r="D7" s="214">
        <v>0</v>
      </c>
      <c r="E7" s="214">
        <v>140702.64000000001</v>
      </c>
      <c r="F7" s="215"/>
    </row>
    <row r="8" spans="1:6" x14ac:dyDescent="0.2">
      <c r="A8" s="212">
        <v>23</v>
      </c>
      <c r="B8" s="217" t="s">
        <v>652</v>
      </c>
      <c r="C8" s="218" t="s">
        <v>1223</v>
      </c>
      <c r="D8" s="214">
        <v>0</v>
      </c>
      <c r="E8" s="214">
        <v>129400</v>
      </c>
      <c r="F8" s="215"/>
    </row>
    <row r="9" spans="1:6" x14ac:dyDescent="0.2">
      <c r="A9" s="212">
        <v>23</v>
      </c>
      <c r="B9" s="212" t="s">
        <v>1307</v>
      </c>
      <c r="C9" s="213" t="s">
        <v>1308</v>
      </c>
      <c r="D9" s="214">
        <v>80000</v>
      </c>
      <c r="E9" s="214">
        <v>0</v>
      </c>
      <c r="F9" s="215"/>
    </row>
    <row r="10" spans="1:6" ht="13" customHeight="1" x14ac:dyDescent="0.2">
      <c r="A10" s="212">
        <v>23</v>
      </c>
      <c r="B10" s="212" t="s">
        <v>1309</v>
      </c>
      <c r="C10" s="213" t="s">
        <v>406</v>
      </c>
      <c r="D10" s="214">
        <v>190600</v>
      </c>
      <c r="E10" s="214">
        <v>0</v>
      </c>
      <c r="F10" s="215"/>
    </row>
    <row r="11" spans="1:6" x14ac:dyDescent="0.2">
      <c r="A11" s="212">
        <v>25</v>
      </c>
      <c r="B11" s="212" t="s">
        <v>1310</v>
      </c>
      <c r="C11" s="213" t="s">
        <v>406</v>
      </c>
      <c r="D11" s="214">
        <v>0</v>
      </c>
      <c r="E11" s="214">
        <v>250000</v>
      </c>
      <c r="F11" s="215"/>
    </row>
    <row r="12" spans="1:6" x14ac:dyDescent="0.2">
      <c r="A12" s="212">
        <v>32</v>
      </c>
      <c r="B12" s="212" t="s">
        <v>1307</v>
      </c>
      <c r="C12" s="213" t="s">
        <v>426</v>
      </c>
      <c r="D12" s="214">
        <v>0</v>
      </c>
      <c r="E12" s="214">
        <v>40000</v>
      </c>
      <c r="F12" s="215"/>
    </row>
    <row r="13" spans="1:6" x14ac:dyDescent="0.2">
      <c r="A13" s="212">
        <v>32</v>
      </c>
      <c r="B13" s="212" t="s">
        <v>1311</v>
      </c>
      <c r="C13" s="213" t="s">
        <v>423</v>
      </c>
      <c r="D13" s="214">
        <v>0</v>
      </c>
      <c r="E13" s="214">
        <v>115000</v>
      </c>
      <c r="F13" s="215"/>
    </row>
    <row r="14" spans="1:6" x14ac:dyDescent="0.2">
      <c r="A14" s="212">
        <v>32</v>
      </c>
      <c r="B14" s="212" t="s">
        <v>1302</v>
      </c>
      <c r="C14" s="213" t="s">
        <v>419</v>
      </c>
      <c r="D14" s="214">
        <v>0</v>
      </c>
      <c r="E14" s="214">
        <v>750000</v>
      </c>
      <c r="F14" s="215" t="s">
        <v>1312</v>
      </c>
    </row>
    <row r="15" spans="1:6" x14ac:dyDescent="0.2">
      <c r="A15" s="212">
        <v>32</v>
      </c>
      <c r="B15" s="212" t="s">
        <v>1166</v>
      </c>
      <c r="C15" s="213" t="s">
        <v>419</v>
      </c>
      <c r="D15" s="214">
        <v>0</v>
      </c>
      <c r="E15" s="214">
        <v>175000</v>
      </c>
      <c r="F15" s="215"/>
    </row>
    <row r="16" spans="1:6" x14ac:dyDescent="0.2">
      <c r="A16" s="212">
        <v>32</v>
      </c>
      <c r="B16" s="212" t="s">
        <v>1313</v>
      </c>
      <c r="C16" s="213" t="s">
        <v>419</v>
      </c>
      <c r="D16" s="214">
        <v>0</v>
      </c>
      <c r="E16" s="214">
        <v>175000</v>
      </c>
      <c r="F16" s="215"/>
    </row>
    <row r="17" spans="1:6" x14ac:dyDescent="0.2">
      <c r="A17" s="212">
        <v>32</v>
      </c>
      <c r="B17" s="212" t="s">
        <v>1314</v>
      </c>
      <c r="C17" s="213" t="s">
        <v>419</v>
      </c>
      <c r="D17" s="214">
        <v>0</v>
      </c>
      <c r="E17" s="214">
        <v>85000</v>
      </c>
      <c r="F17" s="215"/>
    </row>
    <row r="18" spans="1:6" x14ac:dyDescent="0.2">
      <c r="A18" s="212">
        <v>32</v>
      </c>
      <c r="B18" s="212" t="s">
        <v>1307</v>
      </c>
      <c r="C18" s="213" t="s">
        <v>419</v>
      </c>
      <c r="D18" s="214">
        <v>0</v>
      </c>
      <c r="E18" s="214">
        <v>40000</v>
      </c>
      <c r="F18" s="215"/>
    </row>
    <row r="19" spans="1:6" x14ac:dyDescent="0.2">
      <c r="A19" s="212">
        <v>32</v>
      </c>
      <c r="B19" s="212" t="s">
        <v>1304</v>
      </c>
      <c r="C19" s="213" t="s">
        <v>419</v>
      </c>
      <c r="D19" s="214">
        <v>0</v>
      </c>
      <c r="E19" s="214">
        <v>250000</v>
      </c>
      <c r="F19" s="215"/>
    </row>
    <row r="20" spans="1:6" x14ac:dyDescent="0.2">
      <c r="A20" s="212">
        <v>32</v>
      </c>
      <c r="B20" s="212" t="s">
        <v>1305</v>
      </c>
      <c r="C20" s="216" t="s">
        <v>1315</v>
      </c>
      <c r="D20" s="214">
        <v>0</v>
      </c>
      <c r="E20" s="214">
        <v>110267.86</v>
      </c>
      <c r="F20" s="215"/>
    </row>
    <row r="21" spans="1:6" ht="27" x14ac:dyDescent="0.2">
      <c r="A21" s="212">
        <v>32</v>
      </c>
      <c r="B21" s="217" t="s">
        <v>652</v>
      </c>
      <c r="C21" s="218" t="s">
        <v>1316</v>
      </c>
      <c r="D21" s="214">
        <v>0</v>
      </c>
      <c r="E21" s="214">
        <v>129400</v>
      </c>
      <c r="F21" s="215"/>
    </row>
    <row r="22" spans="1:6" x14ac:dyDescent="0.2">
      <c r="A22" s="212">
        <v>40</v>
      </c>
      <c r="B22" s="212" t="s">
        <v>1302</v>
      </c>
      <c r="C22" s="213" t="s">
        <v>426</v>
      </c>
      <c r="D22" s="214">
        <v>0</v>
      </c>
      <c r="E22" s="214">
        <v>750000</v>
      </c>
      <c r="F22" s="215"/>
    </row>
    <row r="23" spans="1:6" x14ac:dyDescent="0.2">
      <c r="A23" s="212">
        <v>40</v>
      </c>
      <c r="B23" s="212" t="s">
        <v>1317</v>
      </c>
      <c r="C23" s="213" t="s">
        <v>426</v>
      </c>
      <c r="D23" s="214">
        <v>0</v>
      </c>
      <c r="E23" s="214">
        <v>90000</v>
      </c>
      <c r="F23" s="215"/>
    </row>
    <row r="24" spans="1:6" x14ac:dyDescent="0.2">
      <c r="A24" s="212">
        <v>40</v>
      </c>
      <c r="B24" s="212" t="s">
        <v>1311</v>
      </c>
      <c r="C24" s="213" t="s">
        <v>426</v>
      </c>
      <c r="D24" s="214">
        <v>0</v>
      </c>
      <c r="E24" s="214">
        <v>35000</v>
      </c>
      <c r="F24" s="215"/>
    </row>
    <row r="25" spans="1:6" x14ac:dyDescent="0.2">
      <c r="A25" s="212">
        <v>40</v>
      </c>
      <c r="B25" s="212" t="s">
        <v>1304</v>
      </c>
      <c r="C25" s="213" t="s">
        <v>426</v>
      </c>
      <c r="D25" s="214">
        <v>0</v>
      </c>
      <c r="E25" s="214">
        <v>250000</v>
      </c>
      <c r="F25" s="215"/>
    </row>
    <row r="26" spans="1:6" x14ac:dyDescent="0.2">
      <c r="A26" s="212">
        <v>40</v>
      </c>
      <c r="B26" s="212" t="s">
        <v>1307</v>
      </c>
      <c r="C26" s="213" t="s">
        <v>1318</v>
      </c>
      <c r="D26" s="214">
        <v>0</v>
      </c>
      <c r="E26" s="214">
        <v>40000</v>
      </c>
      <c r="F26" s="215"/>
    </row>
    <row r="27" spans="1:6" x14ac:dyDescent="0.2">
      <c r="A27" s="212">
        <v>40</v>
      </c>
      <c r="B27" s="212" t="s">
        <v>1307</v>
      </c>
      <c r="C27" s="213" t="s">
        <v>1318</v>
      </c>
      <c r="D27" s="214">
        <v>0</v>
      </c>
      <c r="E27" s="214">
        <v>40000</v>
      </c>
      <c r="F27" s="215"/>
    </row>
    <row r="28" spans="1:6" x14ac:dyDescent="0.2">
      <c r="A28" s="212">
        <v>40</v>
      </c>
      <c r="B28" s="212" t="s">
        <v>1305</v>
      </c>
      <c r="C28" s="216" t="s">
        <v>426</v>
      </c>
      <c r="D28" s="214">
        <v>0</v>
      </c>
      <c r="E28" s="214">
        <v>90702.64</v>
      </c>
      <c r="F28" s="215"/>
    </row>
    <row r="29" spans="1:6" x14ac:dyDescent="0.2">
      <c r="A29" s="212">
        <v>40</v>
      </c>
      <c r="B29" s="217" t="s">
        <v>652</v>
      </c>
      <c r="C29" s="218" t="s">
        <v>1232</v>
      </c>
      <c r="D29" s="214">
        <v>0</v>
      </c>
      <c r="E29" s="214">
        <v>129400</v>
      </c>
      <c r="F29" s="215"/>
    </row>
    <row r="30" spans="1:6" x14ac:dyDescent="0.2">
      <c r="A30" s="212">
        <v>40</v>
      </c>
      <c r="B30" s="217" t="s">
        <v>652</v>
      </c>
      <c r="C30" s="218" t="s">
        <v>186</v>
      </c>
      <c r="D30" s="214">
        <v>0</v>
      </c>
      <c r="E30" s="214">
        <v>129400</v>
      </c>
      <c r="F30" s="215"/>
    </row>
    <row r="31" spans="1:6" x14ac:dyDescent="0.2">
      <c r="A31" s="212">
        <v>40</v>
      </c>
      <c r="B31" s="212" t="s">
        <v>1319</v>
      </c>
      <c r="C31" s="213" t="s">
        <v>1320</v>
      </c>
      <c r="D31" s="214">
        <v>200000</v>
      </c>
      <c r="E31" s="214">
        <v>0</v>
      </c>
      <c r="F31" s="215"/>
    </row>
    <row r="32" spans="1:6" x14ac:dyDescent="0.2">
      <c r="A32" s="212">
        <v>42</v>
      </c>
      <c r="B32" s="212" t="s">
        <v>1302</v>
      </c>
      <c r="C32" s="213" t="s">
        <v>426</v>
      </c>
      <c r="D32" s="214">
        <v>0</v>
      </c>
      <c r="E32" s="214">
        <v>750000</v>
      </c>
      <c r="F32" s="215"/>
    </row>
    <row r="33" spans="1:6" x14ac:dyDescent="0.2">
      <c r="A33" s="212">
        <v>42</v>
      </c>
      <c r="B33" s="212" t="s">
        <v>1321</v>
      </c>
      <c r="C33" s="213" t="s">
        <v>426</v>
      </c>
      <c r="D33" s="214">
        <v>0</v>
      </c>
      <c r="E33" s="214">
        <v>175000</v>
      </c>
      <c r="F33" s="215"/>
    </row>
    <row r="34" spans="1:6" x14ac:dyDescent="0.2">
      <c r="A34" s="212">
        <v>42</v>
      </c>
      <c r="B34" s="212" t="s">
        <v>1307</v>
      </c>
      <c r="C34" s="213" t="s">
        <v>426</v>
      </c>
      <c r="D34" s="214">
        <v>0</v>
      </c>
      <c r="E34" s="214">
        <v>40000</v>
      </c>
      <c r="F34" s="215"/>
    </row>
    <row r="35" spans="1:6" x14ac:dyDescent="0.2">
      <c r="A35" s="212">
        <v>42</v>
      </c>
      <c r="B35" s="212" t="s">
        <v>1304</v>
      </c>
      <c r="C35" s="213" t="s">
        <v>426</v>
      </c>
      <c r="D35" s="214">
        <v>0</v>
      </c>
      <c r="E35" s="214">
        <v>250000</v>
      </c>
      <c r="F35" s="215"/>
    </row>
    <row r="36" spans="1:6" x14ac:dyDescent="0.2">
      <c r="A36" s="212">
        <v>42</v>
      </c>
      <c r="B36" s="212" t="s">
        <v>1307</v>
      </c>
      <c r="C36" s="213" t="s">
        <v>1318</v>
      </c>
      <c r="D36" s="214">
        <v>0</v>
      </c>
      <c r="E36" s="214">
        <v>40000</v>
      </c>
      <c r="F36" s="215"/>
    </row>
    <row r="37" spans="1:6" x14ac:dyDescent="0.2">
      <c r="A37" s="212">
        <v>42</v>
      </c>
      <c r="B37" s="212" t="s">
        <v>1311</v>
      </c>
      <c r="C37" s="213" t="s">
        <v>1318</v>
      </c>
      <c r="D37" s="214">
        <v>0</v>
      </c>
      <c r="E37" s="214">
        <v>35000</v>
      </c>
      <c r="F37" s="215"/>
    </row>
    <row r="38" spans="1:6" x14ac:dyDescent="0.2">
      <c r="A38" s="212">
        <v>42</v>
      </c>
      <c r="B38" s="212" t="s">
        <v>1305</v>
      </c>
      <c r="C38" s="216" t="s">
        <v>426</v>
      </c>
      <c r="D38" s="214">
        <v>0</v>
      </c>
      <c r="E38" s="214">
        <v>90702.64</v>
      </c>
      <c r="F38" s="215"/>
    </row>
    <row r="39" spans="1:6" x14ac:dyDescent="0.2">
      <c r="A39" s="212">
        <v>42</v>
      </c>
      <c r="B39" s="217" t="s">
        <v>652</v>
      </c>
      <c r="C39" s="218" t="s">
        <v>1236</v>
      </c>
      <c r="D39" s="214">
        <v>0</v>
      </c>
      <c r="E39" s="214">
        <v>129400</v>
      </c>
      <c r="F39" s="215"/>
    </row>
    <row r="40" spans="1:6" x14ac:dyDescent="0.2">
      <c r="A40" s="212">
        <v>43</v>
      </c>
      <c r="B40" s="212" t="s">
        <v>1322</v>
      </c>
      <c r="C40" s="213" t="s">
        <v>1323</v>
      </c>
      <c r="D40" s="214">
        <v>0</v>
      </c>
      <c r="E40" s="214">
        <v>1000000</v>
      </c>
      <c r="F40" s="215"/>
    </row>
    <row r="41" spans="1:6" x14ac:dyDescent="0.2">
      <c r="A41" s="212">
        <v>43</v>
      </c>
      <c r="B41" s="212" t="s">
        <v>1307</v>
      </c>
      <c r="C41" s="213" t="s">
        <v>1323</v>
      </c>
      <c r="D41" s="214">
        <v>0</v>
      </c>
      <c r="E41" s="214">
        <v>40000</v>
      </c>
      <c r="F41" s="215"/>
    </row>
    <row r="42" spans="1:6" x14ac:dyDescent="0.2">
      <c r="A42" s="212">
        <v>43</v>
      </c>
      <c r="B42" s="212" t="s">
        <v>1307</v>
      </c>
      <c r="C42" s="213" t="s">
        <v>1323</v>
      </c>
      <c r="D42" s="214">
        <v>0</v>
      </c>
      <c r="E42" s="214">
        <v>40000</v>
      </c>
      <c r="F42" s="215"/>
    </row>
    <row r="43" spans="1:6" x14ac:dyDescent="0.2">
      <c r="A43" s="212">
        <v>43</v>
      </c>
      <c r="B43" s="212" t="s">
        <v>1311</v>
      </c>
      <c r="C43" s="213" t="s">
        <v>1323</v>
      </c>
      <c r="D43" s="214">
        <v>0</v>
      </c>
      <c r="E43" s="214">
        <v>35000</v>
      </c>
      <c r="F43" s="215"/>
    </row>
    <row r="44" spans="1:6" x14ac:dyDescent="0.2">
      <c r="A44" s="212">
        <v>43</v>
      </c>
      <c r="B44" s="212" t="s">
        <v>1324</v>
      </c>
      <c r="C44" s="213" t="s">
        <v>1323</v>
      </c>
      <c r="D44" s="214">
        <v>0</v>
      </c>
      <c r="E44" s="214">
        <v>129400</v>
      </c>
      <c r="F44" s="215"/>
    </row>
    <row r="45" spans="1:6" x14ac:dyDescent="0.2">
      <c r="A45" s="212">
        <v>44</v>
      </c>
      <c r="B45" s="212" t="s">
        <v>1302</v>
      </c>
      <c r="C45" s="213" t="s">
        <v>1318</v>
      </c>
      <c r="D45" s="214">
        <v>0</v>
      </c>
      <c r="E45" s="214">
        <v>750000</v>
      </c>
      <c r="F45" s="215"/>
    </row>
    <row r="46" spans="1:6" x14ac:dyDescent="0.2">
      <c r="A46" s="212">
        <v>44</v>
      </c>
      <c r="B46" s="212" t="s">
        <v>1166</v>
      </c>
      <c r="C46" s="213" t="s">
        <v>1318</v>
      </c>
      <c r="D46" s="214">
        <v>0</v>
      </c>
      <c r="E46" s="214">
        <v>175000</v>
      </c>
      <c r="F46" s="215"/>
    </row>
    <row r="47" spans="1:6" x14ac:dyDescent="0.2">
      <c r="A47" s="212">
        <v>44</v>
      </c>
      <c r="B47" s="212" t="s">
        <v>1311</v>
      </c>
      <c r="C47" s="213" t="s">
        <v>1318</v>
      </c>
      <c r="D47" s="214">
        <v>0</v>
      </c>
      <c r="E47" s="214">
        <v>35000</v>
      </c>
      <c r="F47" s="215"/>
    </row>
    <row r="48" spans="1:6" x14ac:dyDescent="0.2">
      <c r="A48" s="212">
        <v>44</v>
      </c>
      <c r="B48" s="212" t="s">
        <v>1311</v>
      </c>
      <c r="C48" s="213" t="s">
        <v>1318</v>
      </c>
      <c r="D48" s="214">
        <v>0</v>
      </c>
      <c r="E48" s="214">
        <v>35000</v>
      </c>
      <c r="F48" s="215"/>
    </row>
    <row r="49" spans="1:6" x14ac:dyDescent="0.2">
      <c r="A49" s="212">
        <v>44</v>
      </c>
      <c r="B49" s="212" t="s">
        <v>1304</v>
      </c>
      <c r="C49" s="213" t="s">
        <v>1318</v>
      </c>
      <c r="D49" s="214">
        <v>0</v>
      </c>
      <c r="E49" s="214">
        <v>250000</v>
      </c>
      <c r="F49" s="215"/>
    </row>
    <row r="50" spans="1:6" x14ac:dyDescent="0.2">
      <c r="A50" s="212">
        <v>44</v>
      </c>
      <c r="B50" s="212" t="s">
        <v>1305</v>
      </c>
      <c r="C50" s="216" t="s">
        <v>1318</v>
      </c>
      <c r="D50" s="214">
        <v>0</v>
      </c>
      <c r="E50" s="214">
        <v>140702.64000000001</v>
      </c>
      <c r="F50" s="215"/>
    </row>
    <row r="51" spans="1:6" x14ac:dyDescent="0.2">
      <c r="A51" s="212">
        <v>44</v>
      </c>
      <c r="B51" s="217" t="s">
        <v>652</v>
      </c>
      <c r="C51" s="218" t="s">
        <v>682</v>
      </c>
      <c r="D51" s="214">
        <v>0</v>
      </c>
      <c r="E51" s="214">
        <v>129400</v>
      </c>
      <c r="F51" s="215"/>
    </row>
    <row r="52" spans="1:6" ht="27" x14ac:dyDescent="0.2">
      <c r="A52" s="212">
        <v>44</v>
      </c>
      <c r="B52" s="212" t="s">
        <v>1307</v>
      </c>
      <c r="C52" s="213" t="s">
        <v>1325</v>
      </c>
      <c r="D52" s="214">
        <v>80000</v>
      </c>
      <c r="E52" s="214">
        <v>0</v>
      </c>
      <c r="F52" s="215"/>
    </row>
    <row r="53" spans="1:6" x14ac:dyDescent="0.2">
      <c r="A53" s="212">
        <v>46</v>
      </c>
      <c r="B53" s="212" t="s">
        <v>1326</v>
      </c>
      <c r="C53" s="213" t="s">
        <v>426</v>
      </c>
      <c r="D53" s="214">
        <v>0</v>
      </c>
      <c r="E53" s="214">
        <v>90000</v>
      </c>
      <c r="F53" s="215"/>
    </row>
    <row r="54" spans="1:6" x14ac:dyDescent="0.2">
      <c r="A54" s="212">
        <v>46</v>
      </c>
      <c r="B54" s="212" t="s">
        <v>1302</v>
      </c>
      <c r="C54" s="213" t="s">
        <v>123</v>
      </c>
      <c r="D54" s="214">
        <v>0</v>
      </c>
      <c r="E54" s="214">
        <v>750000</v>
      </c>
      <c r="F54" s="215"/>
    </row>
    <row r="55" spans="1:6" x14ac:dyDescent="0.2">
      <c r="A55" s="212">
        <v>46</v>
      </c>
      <c r="B55" s="212" t="s">
        <v>1307</v>
      </c>
      <c r="C55" s="213" t="s">
        <v>123</v>
      </c>
      <c r="D55" s="214">
        <v>0</v>
      </c>
      <c r="E55" s="214">
        <v>40000</v>
      </c>
      <c r="F55" s="215"/>
    </row>
    <row r="56" spans="1:6" x14ac:dyDescent="0.2">
      <c r="A56" s="212">
        <v>46</v>
      </c>
      <c r="B56" s="212" t="s">
        <v>1304</v>
      </c>
      <c r="C56" s="213" t="s">
        <v>123</v>
      </c>
      <c r="D56" s="214">
        <v>0</v>
      </c>
      <c r="E56" s="214">
        <v>250000</v>
      </c>
      <c r="F56" s="215"/>
    </row>
    <row r="57" spans="1:6" x14ac:dyDescent="0.2">
      <c r="A57" s="212">
        <v>46</v>
      </c>
      <c r="B57" s="212" t="s">
        <v>1307</v>
      </c>
      <c r="C57" s="213" t="s">
        <v>1318</v>
      </c>
      <c r="D57" s="214">
        <v>0</v>
      </c>
      <c r="E57" s="214">
        <v>40000</v>
      </c>
      <c r="F57" s="215"/>
    </row>
    <row r="58" spans="1:6" x14ac:dyDescent="0.2">
      <c r="A58" s="212">
        <v>46</v>
      </c>
      <c r="B58" s="212" t="s">
        <v>1311</v>
      </c>
      <c r="C58" s="213" t="s">
        <v>1318</v>
      </c>
      <c r="D58" s="214">
        <v>0</v>
      </c>
      <c r="E58" s="214">
        <v>35000</v>
      </c>
      <c r="F58" s="215"/>
    </row>
    <row r="59" spans="1:6" x14ac:dyDescent="0.2">
      <c r="A59" s="212">
        <v>46</v>
      </c>
      <c r="B59" s="212" t="s">
        <v>1311</v>
      </c>
      <c r="C59" s="213" t="s">
        <v>1318</v>
      </c>
      <c r="D59" s="214">
        <v>0</v>
      </c>
      <c r="E59" s="214">
        <v>35000</v>
      </c>
      <c r="F59" s="215"/>
    </row>
    <row r="60" spans="1:6" x14ac:dyDescent="0.2">
      <c r="A60" s="212">
        <v>46</v>
      </c>
      <c r="B60" s="212" t="s">
        <v>1305</v>
      </c>
      <c r="C60" s="216" t="s">
        <v>123</v>
      </c>
      <c r="D60" s="214">
        <v>0</v>
      </c>
      <c r="E60" s="214">
        <v>60267.87</v>
      </c>
      <c r="F60" s="215"/>
    </row>
    <row r="61" spans="1:6" x14ac:dyDescent="0.2">
      <c r="A61" s="212">
        <v>46</v>
      </c>
      <c r="B61" s="217" t="s">
        <v>652</v>
      </c>
      <c r="C61" s="218" t="s">
        <v>123</v>
      </c>
      <c r="D61" s="214">
        <v>0</v>
      </c>
      <c r="E61" s="214">
        <v>129400</v>
      </c>
      <c r="F61" s="215"/>
    </row>
    <row r="62" spans="1:6" x14ac:dyDescent="0.2">
      <c r="A62" s="212">
        <v>46</v>
      </c>
      <c r="B62" s="212" t="s">
        <v>1307</v>
      </c>
      <c r="C62" s="213" t="s">
        <v>123</v>
      </c>
      <c r="D62" s="214">
        <v>40000</v>
      </c>
      <c r="E62" s="214">
        <v>0</v>
      </c>
      <c r="F62" s="215"/>
    </row>
    <row r="63" spans="1:6" x14ac:dyDescent="0.2">
      <c r="A63" s="212">
        <v>47</v>
      </c>
      <c r="B63" s="212" t="s">
        <v>1302</v>
      </c>
      <c r="C63" s="213" t="s">
        <v>123</v>
      </c>
      <c r="D63" s="214">
        <v>0</v>
      </c>
      <c r="E63" s="214">
        <v>750000</v>
      </c>
      <c r="F63" s="215"/>
    </row>
    <row r="64" spans="1:6" x14ac:dyDescent="0.2">
      <c r="A64" s="212">
        <v>47</v>
      </c>
      <c r="B64" s="212" t="s">
        <v>1304</v>
      </c>
      <c r="C64" s="213" t="s">
        <v>123</v>
      </c>
      <c r="D64" s="214">
        <v>0</v>
      </c>
      <c r="E64" s="214">
        <v>250000</v>
      </c>
      <c r="F64" s="215"/>
    </row>
    <row r="65" spans="1:6" x14ac:dyDescent="0.2">
      <c r="A65" s="212">
        <v>47</v>
      </c>
      <c r="B65" s="212" t="s">
        <v>1311</v>
      </c>
      <c r="C65" s="213" t="s">
        <v>1318</v>
      </c>
      <c r="D65" s="214">
        <v>0</v>
      </c>
      <c r="E65" s="214">
        <v>35000</v>
      </c>
      <c r="F65" s="215"/>
    </row>
    <row r="66" spans="1:6" x14ac:dyDescent="0.2">
      <c r="A66" s="212">
        <v>47</v>
      </c>
      <c r="B66" s="217" t="s">
        <v>408</v>
      </c>
      <c r="C66" s="218" t="s">
        <v>1327</v>
      </c>
      <c r="D66" s="214">
        <v>0</v>
      </c>
      <c r="E66" s="214">
        <v>40000</v>
      </c>
      <c r="F66" s="215"/>
    </row>
    <row r="67" spans="1:6" ht="27" x14ac:dyDescent="0.2">
      <c r="A67" s="212">
        <v>47</v>
      </c>
      <c r="B67" s="217" t="s">
        <v>408</v>
      </c>
      <c r="C67" s="218" t="s">
        <v>1328</v>
      </c>
      <c r="D67" s="214">
        <v>0</v>
      </c>
      <c r="E67" s="214">
        <v>40000</v>
      </c>
      <c r="F67" s="215"/>
    </row>
    <row r="68" spans="1:6" x14ac:dyDescent="0.2">
      <c r="A68" s="212">
        <v>47</v>
      </c>
      <c r="B68" s="217" t="s">
        <v>652</v>
      </c>
      <c r="C68" s="218" t="s">
        <v>754</v>
      </c>
      <c r="D68" s="214">
        <v>0</v>
      </c>
      <c r="E68" s="214">
        <v>129400</v>
      </c>
      <c r="F68" s="215"/>
    </row>
    <row r="69" spans="1:6" x14ac:dyDescent="0.2">
      <c r="A69" s="212">
        <v>48</v>
      </c>
      <c r="B69" s="212" t="s">
        <v>1302</v>
      </c>
      <c r="C69" s="213" t="s">
        <v>1318</v>
      </c>
      <c r="D69" s="214">
        <v>0</v>
      </c>
      <c r="E69" s="214">
        <v>750000</v>
      </c>
      <c r="F69" s="215"/>
    </row>
    <row r="70" spans="1:6" x14ac:dyDescent="0.2">
      <c r="A70" s="212">
        <v>48</v>
      </c>
      <c r="B70" s="212" t="s">
        <v>1307</v>
      </c>
      <c r="C70" s="213" t="s">
        <v>1318</v>
      </c>
      <c r="D70" s="214">
        <v>0</v>
      </c>
      <c r="E70" s="214">
        <v>40000</v>
      </c>
      <c r="F70" s="215"/>
    </row>
    <row r="71" spans="1:6" x14ac:dyDescent="0.2">
      <c r="A71" s="212">
        <v>48</v>
      </c>
      <c r="B71" s="212" t="s">
        <v>1307</v>
      </c>
      <c r="C71" s="213" t="s">
        <v>1318</v>
      </c>
      <c r="D71" s="214">
        <v>0</v>
      </c>
      <c r="E71" s="214">
        <v>40000</v>
      </c>
      <c r="F71" s="215"/>
    </row>
    <row r="72" spans="1:6" x14ac:dyDescent="0.2">
      <c r="A72" s="212">
        <v>48</v>
      </c>
      <c r="B72" s="212" t="s">
        <v>1304</v>
      </c>
      <c r="C72" s="213" t="s">
        <v>1318</v>
      </c>
      <c r="D72" s="214">
        <v>0</v>
      </c>
      <c r="E72" s="214">
        <v>250000</v>
      </c>
      <c r="F72" s="215"/>
    </row>
    <row r="73" spans="1:6" x14ac:dyDescent="0.2">
      <c r="A73" s="212">
        <v>48</v>
      </c>
      <c r="B73" s="212" t="s">
        <v>1305</v>
      </c>
      <c r="C73" s="216" t="s">
        <v>1318</v>
      </c>
      <c r="D73" s="214">
        <v>0</v>
      </c>
      <c r="E73" s="214">
        <v>140702.64000000001</v>
      </c>
      <c r="F73" s="215"/>
    </row>
    <row r="74" spans="1:6" x14ac:dyDescent="0.2">
      <c r="A74" s="212">
        <v>48</v>
      </c>
      <c r="B74" s="217" t="s">
        <v>652</v>
      </c>
      <c r="C74" s="218" t="s">
        <v>682</v>
      </c>
      <c r="D74" s="214">
        <v>0</v>
      </c>
      <c r="E74" s="214">
        <v>129400</v>
      </c>
      <c r="F74" s="215"/>
    </row>
    <row r="75" spans="1:6" x14ac:dyDescent="0.2">
      <c r="A75" s="212">
        <v>52</v>
      </c>
      <c r="B75" s="212" t="s">
        <v>1302</v>
      </c>
      <c r="C75" s="213" t="s">
        <v>123</v>
      </c>
      <c r="D75" s="214">
        <v>0</v>
      </c>
      <c r="E75" s="214">
        <v>750000</v>
      </c>
      <c r="F75" s="215"/>
    </row>
    <row r="76" spans="1:6" x14ac:dyDescent="0.2">
      <c r="A76" s="212">
        <v>52</v>
      </c>
      <c r="B76" s="212" t="s">
        <v>1307</v>
      </c>
      <c r="C76" s="213" t="s">
        <v>123</v>
      </c>
      <c r="D76" s="214">
        <v>0</v>
      </c>
      <c r="E76" s="214">
        <v>40000</v>
      </c>
      <c r="F76" s="215"/>
    </row>
    <row r="77" spans="1:6" x14ac:dyDescent="0.2">
      <c r="A77" s="212">
        <v>52</v>
      </c>
      <c r="B77" s="212" t="s">
        <v>1307</v>
      </c>
      <c r="C77" s="213" t="s">
        <v>123</v>
      </c>
      <c r="D77" s="214">
        <v>0</v>
      </c>
      <c r="E77" s="214">
        <v>40000</v>
      </c>
      <c r="F77" s="215"/>
    </row>
    <row r="78" spans="1:6" x14ac:dyDescent="0.2">
      <c r="A78" s="212">
        <v>52</v>
      </c>
      <c r="B78" s="212" t="s">
        <v>1311</v>
      </c>
      <c r="C78" s="213" t="s">
        <v>123</v>
      </c>
      <c r="D78" s="214">
        <v>0</v>
      </c>
      <c r="E78" s="214">
        <v>35000</v>
      </c>
      <c r="F78" s="215"/>
    </row>
    <row r="79" spans="1:6" x14ac:dyDescent="0.2">
      <c r="A79" s="212">
        <v>52</v>
      </c>
      <c r="B79" s="212" t="s">
        <v>1304</v>
      </c>
      <c r="C79" s="213" t="s">
        <v>123</v>
      </c>
      <c r="D79" s="214">
        <v>0</v>
      </c>
      <c r="E79" s="214">
        <v>250000</v>
      </c>
      <c r="F79" s="215"/>
    </row>
    <row r="80" spans="1:6" x14ac:dyDescent="0.2">
      <c r="A80" s="212">
        <v>52</v>
      </c>
      <c r="B80" s="212" t="s">
        <v>1305</v>
      </c>
      <c r="C80" s="216" t="s">
        <v>123</v>
      </c>
      <c r="D80" s="214">
        <v>0</v>
      </c>
      <c r="E80" s="214">
        <v>60267.86</v>
      </c>
      <c r="F80" s="215"/>
    </row>
    <row r="81" spans="1:6" x14ac:dyDescent="0.2">
      <c r="A81" s="212">
        <v>52</v>
      </c>
      <c r="B81" s="217" t="s">
        <v>652</v>
      </c>
      <c r="C81" s="218" t="s">
        <v>1241</v>
      </c>
      <c r="D81" s="214">
        <v>0</v>
      </c>
      <c r="E81" s="214">
        <v>129400</v>
      </c>
      <c r="F81" s="215"/>
    </row>
    <row r="82" spans="1:6" ht="27" x14ac:dyDescent="0.2">
      <c r="A82" s="212">
        <v>60</v>
      </c>
      <c r="B82" s="212" t="s">
        <v>1302</v>
      </c>
      <c r="C82" s="213" t="s">
        <v>1329</v>
      </c>
      <c r="D82" s="214">
        <v>0</v>
      </c>
      <c r="E82" s="214">
        <v>750000</v>
      </c>
      <c r="F82" s="215"/>
    </row>
    <row r="83" spans="1:6" ht="27" x14ac:dyDescent="0.2">
      <c r="A83" s="212">
        <v>60</v>
      </c>
      <c r="B83" s="212" t="s">
        <v>1307</v>
      </c>
      <c r="C83" s="213" t="s">
        <v>1329</v>
      </c>
      <c r="D83" s="214">
        <v>0</v>
      </c>
      <c r="E83" s="214">
        <v>40000</v>
      </c>
      <c r="F83" s="215"/>
    </row>
    <row r="84" spans="1:6" ht="27" x14ac:dyDescent="0.2">
      <c r="A84" s="212">
        <v>60</v>
      </c>
      <c r="B84" s="212" t="s">
        <v>1307</v>
      </c>
      <c r="C84" s="213" t="s">
        <v>1329</v>
      </c>
      <c r="D84" s="214">
        <v>0</v>
      </c>
      <c r="E84" s="214">
        <v>40000</v>
      </c>
      <c r="F84" s="215"/>
    </row>
    <row r="85" spans="1:6" ht="27" x14ac:dyDescent="0.2">
      <c r="A85" s="212">
        <v>60</v>
      </c>
      <c r="B85" s="212" t="s">
        <v>1311</v>
      </c>
      <c r="C85" s="213" t="s">
        <v>1329</v>
      </c>
      <c r="D85" s="214">
        <v>0</v>
      </c>
      <c r="E85" s="214">
        <v>35000</v>
      </c>
      <c r="F85" s="215"/>
    </row>
    <row r="86" spans="1:6" ht="27" x14ac:dyDescent="0.2">
      <c r="A86" s="212">
        <v>60</v>
      </c>
      <c r="B86" s="212" t="s">
        <v>1310</v>
      </c>
      <c r="C86" s="213" t="s">
        <v>1329</v>
      </c>
      <c r="D86" s="214">
        <v>0</v>
      </c>
      <c r="E86" s="214">
        <v>250000</v>
      </c>
      <c r="F86" s="215"/>
    </row>
    <row r="87" spans="1:6" ht="27" x14ac:dyDescent="0.2">
      <c r="A87" s="212">
        <v>60</v>
      </c>
      <c r="B87" s="212" t="s">
        <v>1304</v>
      </c>
      <c r="C87" s="213" t="s">
        <v>1329</v>
      </c>
      <c r="D87" s="214">
        <v>0</v>
      </c>
      <c r="E87" s="214">
        <v>250000</v>
      </c>
      <c r="F87" s="215"/>
    </row>
    <row r="88" spans="1:6" ht="26" x14ac:dyDescent="0.2">
      <c r="A88" s="212">
        <v>60</v>
      </c>
      <c r="B88" s="212" t="s">
        <v>1305</v>
      </c>
      <c r="C88" s="216" t="s">
        <v>1329</v>
      </c>
      <c r="D88" s="214">
        <v>0</v>
      </c>
      <c r="E88" s="214">
        <v>90702.64</v>
      </c>
      <c r="F88" s="215"/>
    </row>
    <row r="89" spans="1:6" x14ac:dyDescent="0.2">
      <c r="A89" s="212">
        <v>60</v>
      </c>
      <c r="B89" s="217" t="s">
        <v>652</v>
      </c>
      <c r="C89" s="218" t="s">
        <v>784</v>
      </c>
      <c r="D89" s="214">
        <v>0</v>
      </c>
      <c r="E89" s="214">
        <v>129400</v>
      </c>
      <c r="F89" s="215"/>
    </row>
    <row r="90" spans="1:6" ht="27" x14ac:dyDescent="0.2">
      <c r="A90" s="212">
        <v>60</v>
      </c>
      <c r="B90" s="212" t="s">
        <v>1330</v>
      </c>
      <c r="C90" s="213" t="s">
        <v>1329</v>
      </c>
      <c r="D90" s="214">
        <v>50000</v>
      </c>
      <c r="E90" s="214">
        <v>0</v>
      </c>
      <c r="F90" s="215"/>
    </row>
    <row r="91" spans="1:6" x14ac:dyDescent="0.2">
      <c r="A91" s="212">
        <v>67</v>
      </c>
      <c r="B91" s="212" t="s">
        <v>1302</v>
      </c>
      <c r="C91" s="213" t="s">
        <v>459</v>
      </c>
      <c r="D91" s="214">
        <v>0</v>
      </c>
      <c r="E91" s="214">
        <v>750000</v>
      </c>
      <c r="F91" s="215"/>
    </row>
    <row r="92" spans="1:6" x14ac:dyDescent="0.2">
      <c r="A92" s="212">
        <v>67</v>
      </c>
      <c r="B92" s="212" t="s">
        <v>1311</v>
      </c>
      <c r="C92" s="213" t="s">
        <v>459</v>
      </c>
      <c r="D92" s="214">
        <v>0</v>
      </c>
      <c r="E92" s="214">
        <v>35000</v>
      </c>
      <c r="F92" s="215"/>
    </row>
    <row r="93" spans="1:6" x14ac:dyDescent="0.2">
      <c r="A93" s="212">
        <v>67</v>
      </c>
      <c r="B93" s="212" t="s">
        <v>1307</v>
      </c>
      <c r="C93" s="213" t="s">
        <v>459</v>
      </c>
      <c r="D93" s="214">
        <v>0</v>
      </c>
      <c r="E93" s="214">
        <v>40000</v>
      </c>
      <c r="F93" s="215"/>
    </row>
    <row r="94" spans="1:6" x14ac:dyDescent="0.2">
      <c r="A94" s="212">
        <v>67</v>
      </c>
      <c r="B94" s="212" t="s">
        <v>1304</v>
      </c>
      <c r="C94" s="213" t="s">
        <v>459</v>
      </c>
      <c r="D94" s="214">
        <v>0</v>
      </c>
      <c r="E94" s="214">
        <v>250000</v>
      </c>
      <c r="F94" s="215"/>
    </row>
    <row r="95" spans="1:6" x14ac:dyDescent="0.2">
      <c r="A95" s="212">
        <v>67</v>
      </c>
      <c r="B95" s="212" t="s">
        <v>1331</v>
      </c>
      <c r="C95" s="213" t="s">
        <v>1332</v>
      </c>
      <c r="D95" s="214">
        <v>0</v>
      </c>
      <c r="E95" s="214">
        <v>70000</v>
      </c>
      <c r="F95" s="215"/>
    </row>
    <row r="96" spans="1:6" x14ac:dyDescent="0.2">
      <c r="A96" s="212">
        <v>67</v>
      </c>
      <c r="B96" s="212" t="s">
        <v>1333</v>
      </c>
      <c r="C96" s="213" t="s">
        <v>459</v>
      </c>
      <c r="D96" s="214">
        <v>0</v>
      </c>
      <c r="E96" s="214">
        <v>90000</v>
      </c>
      <c r="F96" s="215"/>
    </row>
    <row r="97" spans="1:6" x14ac:dyDescent="0.2">
      <c r="A97" s="212">
        <v>67</v>
      </c>
      <c r="B97" s="212" t="s">
        <v>1305</v>
      </c>
      <c r="C97" s="219" t="s">
        <v>1334</v>
      </c>
      <c r="D97" s="214">
        <v>0</v>
      </c>
      <c r="E97" s="214">
        <v>90702.64</v>
      </c>
      <c r="F97" s="215"/>
    </row>
    <row r="98" spans="1:6" x14ac:dyDescent="0.2">
      <c r="A98" s="212">
        <v>67</v>
      </c>
      <c r="B98" s="212" t="s">
        <v>1305</v>
      </c>
      <c r="C98" s="216" t="s">
        <v>811</v>
      </c>
      <c r="D98" s="214">
        <v>0</v>
      </c>
      <c r="E98" s="214">
        <v>110267.86</v>
      </c>
      <c r="F98" s="215"/>
    </row>
    <row r="99" spans="1:6" x14ac:dyDescent="0.2">
      <c r="A99" s="212">
        <v>67</v>
      </c>
      <c r="B99" s="217" t="s">
        <v>652</v>
      </c>
      <c r="C99" s="218" t="s">
        <v>459</v>
      </c>
      <c r="D99" s="214">
        <v>0</v>
      </c>
      <c r="E99" s="214">
        <v>129400</v>
      </c>
      <c r="F99" s="215"/>
    </row>
    <row r="100" spans="1:6" x14ac:dyDescent="0.2">
      <c r="A100" s="212">
        <v>67</v>
      </c>
      <c r="B100" s="217" t="s">
        <v>1335</v>
      </c>
      <c r="C100" s="218" t="s">
        <v>795</v>
      </c>
      <c r="D100" s="214">
        <v>0</v>
      </c>
      <c r="E100" s="214">
        <v>50000</v>
      </c>
      <c r="F100" s="215"/>
    </row>
    <row r="101" spans="1:6" x14ac:dyDescent="0.2">
      <c r="A101" s="212">
        <v>67</v>
      </c>
      <c r="B101" s="217" t="s">
        <v>1336</v>
      </c>
      <c r="C101" s="218" t="s">
        <v>1337</v>
      </c>
      <c r="D101" s="214">
        <v>0</v>
      </c>
      <c r="E101" s="214">
        <v>25000</v>
      </c>
      <c r="F101" s="215"/>
    </row>
    <row r="102" spans="1:6" x14ac:dyDescent="0.2">
      <c r="A102" s="212">
        <v>69</v>
      </c>
      <c r="B102" s="212" t="s">
        <v>1322</v>
      </c>
      <c r="C102" s="213" t="s">
        <v>1323</v>
      </c>
      <c r="D102" s="214">
        <v>0</v>
      </c>
      <c r="E102" s="214">
        <v>1000000</v>
      </c>
      <c r="F102" s="215"/>
    </row>
    <row r="103" spans="1:6" x14ac:dyDescent="0.2">
      <c r="A103" s="212">
        <v>69</v>
      </c>
      <c r="B103" s="212" t="s">
        <v>1307</v>
      </c>
      <c r="C103" s="213" t="s">
        <v>1323</v>
      </c>
      <c r="D103" s="214">
        <v>0</v>
      </c>
      <c r="E103" s="214">
        <v>40000</v>
      </c>
      <c r="F103" s="215"/>
    </row>
    <row r="104" spans="1:6" x14ac:dyDescent="0.2">
      <c r="A104" s="212">
        <v>69</v>
      </c>
      <c r="B104" s="212" t="s">
        <v>1307</v>
      </c>
      <c r="C104" s="213" t="s">
        <v>1323</v>
      </c>
      <c r="D104" s="214">
        <v>0</v>
      </c>
      <c r="E104" s="214">
        <v>40000</v>
      </c>
      <c r="F104" s="215"/>
    </row>
    <row r="105" spans="1:6" x14ac:dyDescent="0.2">
      <c r="A105" s="212">
        <v>69</v>
      </c>
      <c r="B105" s="212" t="s">
        <v>1311</v>
      </c>
      <c r="C105" s="213" t="s">
        <v>1323</v>
      </c>
      <c r="D105" s="214">
        <v>0</v>
      </c>
      <c r="E105" s="214">
        <v>35000</v>
      </c>
      <c r="F105" s="215"/>
    </row>
    <row r="106" spans="1:6" x14ac:dyDescent="0.2">
      <c r="A106" s="212">
        <v>69</v>
      </c>
      <c r="B106" s="212" t="s">
        <v>1324</v>
      </c>
      <c r="C106" s="213" t="s">
        <v>1323</v>
      </c>
      <c r="D106" s="214">
        <v>0</v>
      </c>
      <c r="E106" s="214">
        <v>129400</v>
      </c>
      <c r="F106" s="215"/>
    </row>
    <row r="107" spans="1:6" x14ac:dyDescent="0.2">
      <c r="A107" s="212">
        <v>70</v>
      </c>
      <c r="B107" s="212" t="s">
        <v>1322</v>
      </c>
      <c r="C107" s="213" t="s">
        <v>1323</v>
      </c>
      <c r="D107" s="214">
        <v>0</v>
      </c>
      <c r="E107" s="214">
        <v>1000000</v>
      </c>
      <c r="F107" s="215"/>
    </row>
    <row r="108" spans="1:6" x14ac:dyDescent="0.2">
      <c r="A108" s="212">
        <v>70</v>
      </c>
      <c r="B108" s="212" t="s">
        <v>1307</v>
      </c>
      <c r="C108" s="213" t="s">
        <v>1323</v>
      </c>
      <c r="D108" s="214">
        <v>0</v>
      </c>
      <c r="E108" s="214">
        <v>40000</v>
      </c>
      <c r="F108" s="215"/>
    </row>
    <row r="109" spans="1:6" x14ac:dyDescent="0.2">
      <c r="A109" s="212">
        <v>70</v>
      </c>
      <c r="B109" s="212" t="s">
        <v>1307</v>
      </c>
      <c r="C109" s="213" t="s">
        <v>1323</v>
      </c>
      <c r="D109" s="214">
        <v>0</v>
      </c>
      <c r="E109" s="214">
        <v>40000</v>
      </c>
      <c r="F109" s="215"/>
    </row>
    <row r="110" spans="1:6" x14ac:dyDescent="0.2">
      <c r="A110" s="212">
        <v>70</v>
      </c>
      <c r="B110" s="212" t="s">
        <v>1311</v>
      </c>
      <c r="C110" s="213" t="s">
        <v>1323</v>
      </c>
      <c r="D110" s="214">
        <v>0</v>
      </c>
      <c r="E110" s="214">
        <v>35000</v>
      </c>
      <c r="F110" s="215"/>
    </row>
    <row r="111" spans="1:6" x14ac:dyDescent="0.2">
      <c r="A111" s="212">
        <v>70</v>
      </c>
      <c r="B111" s="212" t="s">
        <v>1324</v>
      </c>
      <c r="C111" s="213" t="s">
        <v>1323</v>
      </c>
      <c r="D111" s="214">
        <v>0</v>
      </c>
      <c r="E111" s="214">
        <v>129400</v>
      </c>
      <c r="F111" s="215"/>
    </row>
    <row r="112" spans="1:6" x14ac:dyDescent="0.2">
      <c r="A112" s="212">
        <v>71</v>
      </c>
      <c r="B112" s="212" t="s">
        <v>1322</v>
      </c>
      <c r="C112" s="213" t="s">
        <v>1323</v>
      </c>
      <c r="D112" s="214">
        <v>0</v>
      </c>
      <c r="E112" s="214">
        <v>1000000</v>
      </c>
      <c r="F112" s="215"/>
    </row>
    <row r="113" spans="1:6" x14ac:dyDescent="0.2">
      <c r="A113" s="212">
        <v>71</v>
      </c>
      <c r="B113" s="212" t="s">
        <v>1307</v>
      </c>
      <c r="C113" s="213" t="s">
        <v>1323</v>
      </c>
      <c r="D113" s="214">
        <v>0</v>
      </c>
      <c r="E113" s="214">
        <v>40000</v>
      </c>
      <c r="F113" s="215"/>
    </row>
    <row r="114" spans="1:6" x14ac:dyDescent="0.2">
      <c r="A114" s="212">
        <v>71</v>
      </c>
      <c r="B114" s="212" t="s">
        <v>1307</v>
      </c>
      <c r="C114" s="213" t="s">
        <v>1323</v>
      </c>
      <c r="D114" s="214">
        <v>0</v>
      </c>
      <c r="E114" s="214">
        <v>40000</v>
      </c>
      <c r="F114" s="215"/>
    </row>
    <row r="115" spans="1:6" x14ac:dyDescent="0.2">
      <c r="A115" s="212">
        <v>71</v>
      </c>
      <c r="B115" s="212" t="s">
        <v>1311</v>
      </c>
      <c r="C115" s="213" t="s">
        <v>1323</v>
      </c>
      <c r="D115" s="214">
        <v>0</v>
      </c>
      <c r="E115" s="214">
        <v>35000</v>
      </c>
      <c r="F115" s="215"/>
    </row>
    <row r="116" spans="1:6" x14ac:dyDescent="0.2">
      <c r="A116" s="212">
        <v>71</v>
      </c>
      <c r="B116" s="212" t="s">
        <v>1324</v>
      </c>
      <c r="C116" s="213" t="s">
        <v>1323</v>
      </c>
      <c r="D116" s="214">
        <v>0</v>
      </c>
      <c r="E116" s="214">
        <v>129400</v>
      </c>
      <c r="F116" s="215"/>
    </row>
    <row r="117" spans="1:6" x14ac:dyDescent="0.2">
      <c r="A117" s="212">
        <v>73</v>
      </c>
      <c r="B117" s="212" t="s">
        <v>1302</v>
      </c>
      <c r="C117" s="213" t="s">
        <v>466</v>
      </c>
      <c r="D117" s="214">
        <v>0</v>
      </c>
      <c r="E117" s="214">
        <v>750000</v>
      </c>
      <c r="F117" s="215"/>
    </row>
    <row r="118" spans="1:6" x14ac:dyDescent="0.2">
      <c r="A118" s="212">
        <v>73</v>
      </c>
      <c r="B118" s="212" t="s">
        <v>1338</v>
      </c>
      <c r="C118" s="213" t="s">
        <v>466</v>
      </c>
      <c r="D118" s="214">
        <v>0</v>
      </c>
      <c r="E118" s="214">
        <v>250000</v>
      </c>
      <c r="F118" s="215"/>
    </row>
    <row r="119" spans="1:6" x14ac:dyDescent="0.2">
      <c r="A119" s="212">
        <v>73</v>
      </c>
      <c r="B119" s="212" t="s">
        <v>1307</v>
      </c>
      <c r="C119" s="213" t="s">
        <v>426</v>
      </c>
      <c r="D119" s="214">
        <v>0</v>
      </c>
      <c r="E119" s="214">
        <v>40000</v>
      </c>
      <c r="F119" s="215"/>
    </row>
    <row r="120" spans="1:6" x14ac:dyDescent="0.2">
      <c r="A120" s="212">
        <v>73</v>
      </c>
      <c r="B120" s="212" t="s">
        <v>1307</v>
      </c>
      <c r="C120" s="213" t="s">
        <v>426</v>
      </c>
      <c r="D120" s="214">
        <v>0</v>
      </c>
      <c r="E120" s="214">
        <v>40000</v>
      </c>
      <c r="F120" s="215"/>
    </row>
    <row r="121" spans="1:6" x14ac:dyDescent="0.2">
      <c r="A121" s="212">
        <v>73</v>
      </c>
      <c r="B121" s="212" t="s">
        <v>1311</v>
      </c>
      <c r="C121" s="213" t="s">
        <v>426</v>
      </c>
      <c r="D121" s="214">
        <v>0</v>
      </c>
      <c r="E121" s="214">
        <v>35000</v>
      </c>
      <c r="F121" s="215"/>
    </row>
    <row r="122" spans="1:6" x14ac:dyDescent="0.2">
      <c r="A122" s="212">
        <v>73</v>
      </c>
      <c r="B122" s="212" t="s">
        <v>1339</v>
      </c>
      <c r="C122" s="213" t="s">
        <v>426</v>
      </c>
      <c r="D122" s="214">
        <v>0</v>
      </c>
      <c r="E122" s="214">
        <v>750000</v>
      </c>
      <c r="F122" s="215"/>
    </row>
    <row r="123" spans="1:6" x14ac:dyDescent="0.2">
      <c r="A123" s="212">
        <v>73</v>
      </c>
      <c r="B123" s="212" t="s">
        <v>1304</v>
      </c>
      <c r="C123" s="213" t="s">
        <v>426</v>
      </c>
      <c r="D123" s="214">
        <v>0</v>
      </c>
      <c r="E123" s="214">
        <v>250000</v>
      </c>
      <c r="F123" s="215"/>
    </row>
    <row r="124" spans="1:6" x14ac:dyDescent="0.2">
      <c r="A124" s="212">
        <v>73</v>
      </c>
      <c r="B124" s="212" t="s">
        <v>1314</v>
      </c>
      <c r="C124" s="213" t="s">
        <v>789</v>
      </c>
      <c r="D124" s="214">
        <v>0</v>
      </c>
      <c r="E124" s="214">
        <v>85000</v>
      </c>
      <c r="F124" s="215"/>
    </row>
    <row r="125" spans="1:6" x14ac:dyDescent="0.2">
      <c r="A125" s="212">
        <v>73</v>
      </c>
      <c r="B125" s="212" t="s">
        <v>1305</v>
      </c>
      <c r="C125" s="216" t="s">
        <v>466</v>
      </c>
      <c r="D125" s="214">
        <v>0</v>
      </c>
      <c r="E125" s="214">
        <v>90702.64</v>
      </c>
      <c r="F125" s="215"/>
    </row>
    <row r="126" spans="1:6" x14ac:dyDescent="0.2">
      <c r="A126" s="212">
        <v>73</v>
      </c>
      <c r="B126" s="212" t="s">
        <v>1305</v>
      </c>
      <c r="C126" s="216" t="s">
        <v>808</v>
      </c>
      <c r="D126" s="214">
        <v>0</v>
      </c>
      <c r="E126" s="214">
        <v>140702.64000000001</v>
      </c>
      <c r="F126" s="215"/>
    </row>
    <row r="127" spans="1:6" x14ac:dyDescent="0.2">
      <c r="A127" s="212">
        <v>73</v>
      </c>
      <c r="B127" s="212" t="s">
        <v>1305</v>
      </c>
      <c r="C127" s="216" t="s">
        <v>789</v>
      </c>
      <c r="D127" s="214">
        <v>0</v>
      </c>
      <c r="E127" s="214">
        <v>140702.64000000001</v>
      </c>
      <c r="F127" s="215"/>
    </row>
    <row r="128" spans="1:6" x14ac:dyDescent="0.2">
      <c r="A128" s="212">
        <v>73</v>
      </c>
      <c r="B128" s="217" t="s">
        <v>652</v>
      </c>
      <c r="C128" s="218" t="s">
        <v>1340</v>
      </c>
      <c r="D128" s="214">
        <v>0</v>
      </c>
      <c r="E128" s="214">
        <v>129400</v>
      </c>
      <c r="F128" s="215"/>
    </row>
    <row r="129" spans="1:6" x14ac:dyDescent="0.2">
      <c r="A129" s="212">
        <v>73</v>
      </c>
      <c r="B129" s="217" t="s">
        <v>652</v>
      </c>
      <c r="C129" s="218" t="s">
        <v>1341</v>
      </c>
      <c r="D129" s="214">
        <v>0</v>
      </c>
      <c r="E129" s="214">
        <v>129400</v>
      </c>
      <c r="F129" s="215"/>
    </row>
    <row r="130" spans="1:6" x14ac:dyDescent="0.2">
      <c r="A130" s="212">
        <v>73</v>
      </c>
      <c r="B130" s="212" t="s">
        <v>1307</v>
      </c>
      <c r="C130" s="213" t="s">
        <v>100</v>
      </c>
      <c r="D130" s="214">
        <v>120000</v>
      </c>
      <c r="E130" s="214">
        <v>0</v>
      </c>
      <c r="F130" s="215"/>
    </row>
    <row r="131" spans="1:6" x14ac:dyDescent="0.2">
      <c r="A131" s="212">
        <v>73</v>
      </c>
      <c r="B131" s="212" t="s">
        <v>1311</v>
      </c>
      <c r="C131" s="213" t="s">
        <v>1342</v>
      </c>
      <c r="D131" s="214">
        <v>35000</v>
      </c>
      <c r="E131" s="214">
        <v>0</v>
      </c>
      <c r="F131" s="215"/>
    </row>
    <row r="132" spans="1:6" x14ac:dyDescent="0.2">
      <c r="A132" s="212">
        <v>73</v>
      </c>
      <c r="B132" s="212" t="s">
        <v>1311</v>
      </c>
      <c r="C132" s="213" t="s">
        <v>1343</v>
      </c>
      <c r="D132" s="214">
        <v>35000</v>
      </c>
      <c r="E132" s="214">
        <v>0</v>
      </c>
      <c r="F132" s="215"/>
    </row>
    <row r="133" spans="1:6" x14ac:dyDescent="0.2">
      <c r="A133" s="212">
        <v>73</v>
      </c>
      <c r="B133" s="217" t="s">
        <v>1344</v>
      </c>
      <c r="C133" s="218" t="s">
        <v>1345</v>
      </c>
      <c r="D133" s="214">
        <v>0</v>
      </c>
      <c r="E133" s="214">
        <v>25000</v>
      </c>
      <c r="F133" s="215"/>
    </row>
    <row r="134" spans="1:6" x14ac:dyDescent="0.2">
      <c r="A134" s="212">
        <v>73</v>
      </c>
      <c r="B134" s="217" t="s">
        <v>1346</v>
      </c>
      <c r="C134" s="218" t="s">
        <v>1347</v>
      </c>
      <c r="D134" s="214">
        <v>0</v>
      </c>
      <c r="E134" s="214">
        <v>25000</v>
      </c>
      <c r="F134" s="215"/>
    </row>
    <row r="135" spans="1:6" x14ac:dyDescent="0.2">
      <c r="A135" s="212">
        <v>73</v>
      </c>
      <c r="B135" s="217" t="s">
        <v>1348</v>
      </c>
      <c r="C135" s="218" t="s">
        <v>1340</v>
      </c>
      <c r="D135" s="214">
        <v>0</v>
      </c>
      <c r="E135" s="214">
        <v>25000</v>
      </c>
      <c r="F135" s="215"/>
    </row>
    <row r="136" spans="1:6" x14ac:dyDescent="0.2">
      <c r="A136" s="212">
        <v>75</v>
      </c>
      <c r="B136" s="212" t="s">
        <v>1302</v>
      </c>
      <c r="C136" s="213" t="s">
        <v>1349</v>
      </c>
      <c r="D136" s="214">
        <v>0</v>
      </c>
      <c r="E136" s="214">
        <v>750000</v>
      </c>
      <c r="F136" s="215"/>
    </row>
    <row r="137" spans="1:6" x14ac:dyDescent="0.2">
      <c r="A137" s="212">
        <v>75</v>
      </c>
      <c r="B137" s="212" t="s">
        <v>1302</v>
      </c>
      <c r="C137" s="213" t="s">
        <v>1349</v>
      </c>
      <c r="D137" s="214">
        <v>0</v>
      </c>
      <c r="E137" s="214">
        <v>750000</v>
      </c>
      <c r="F137" s="215"/>
    </row>
    <row r="138" spans="1:6" x14ac:dyDescent="0.2">
      <c r="A138" s="212">
        <v>75</v>
      </c>
      <c r="B138" s="212" t="s">
        <v>1311</v>
      </c>
      <c r="C138" s="213" t="s">
        <v>1349</v>
      </c>
      <c r="D138" s="214">
        <v>0</v>
      </c>
      <c r="E138" s="214">
        <v>35000</v>
      </c>
      <c r="F138" s="215"/>
    </row>
    <row r="139" spans="1:6" x14ac:dyDescent="0.2">
      <c r="A139" s="212">
        <v>75</v>
      </c>
      <c r="B139" s="212" t="s">
        <v>1350</v>
      </c>
      <c r="C139" s="213" t="s">
        <v>1349</v>
      </c>
      <c r="D139" s="214">
        <v>0</v>
      </c>
      <c r="E139" s="214">
        <v>175000</v>
      </c>
      <c r="F139" s="215"/>
    </row>
    <row r="140" spans="1:6" x14ac:dyDescent="0.2">
      <c r="A140" s="212">
        <v>75</v>
      </c>
      <c r="B140" s="212" t="s">
        <v>1307</v>
      </c>
      <c r="C140" s="213" t="s">
        <v>1349</v>
      </c>
      <c r="D140" s="214">
        <v>0</v>
      </c>
      <c r="E140" s="214">
        <v>40000</v>
      </c>
      <c r="F140" s="215"/>
    </row>
    <row r="141" spans="1:6" x14ac:dyDescent="0.2">
      <c r="A141" s="212">
        <v>75</v>
      </c>
      <c r="B141" s="212" t="s">
        <v>1307</v>
      </c>
      <c r="C141" s="213" t="s">
        <v>1349</v>
      </c>
      <c r="D141" s="214">
        <v>0</v>
      </c>
      <c r="E141" s="214">
        <v>40000</v>
      </c>
      <c r="F141" s="215"/>
    </row>
    <row r="142" spans="1:6" x14ac:dyDescent="0.2">
      <c r="A142" s="212">
        <v>75</v>
      </c>
      <c r="B142" s="212" t="s">
        <v>1307</v>
      </c>
      <c r="C142" s="213" t="s">
        <v>1349</v>
      </c>
      <c r="D142" s="214">
        <v>0</v>
      </c>
      <c r="E142" s="214">
        <v>40000</v>
      </c>
      <c r="F142" s="215"/>
    </row>
    <row r="143" spans="1:6" x14ac:dyDescent="0.2">
      <c r="A143" s="212">
        <v>75</v>
      </c>
      <c r="B143" s="212" t="s">
        <v>1307</v>
      </c>
      <c r="C143" s="213" t="s">
        <v>1349</v>
      </c>
      <c r="D143" s="214">
        <v>0</v>
      </c>
      <c r="E143" s="214">
        <v>40000</v>
      </c>
      <c r="F143" s="215"/>
    </row>
    <row r="144" spans="1:6" x14ac:dyDescent="0.2">
      <c r="A144" s="212">
        <v>75</v>
      </c>
      <c r="B144" s="212" t="s">
        <v>1164</v>
      </c>
      <c r="C144" s="213" t="s">
        <v>1349</v>
      </c>
      <c r="D144" s="214">
        <v>0</v>
      </c>
      <c r="E144" s="214">
        <v>90000</v>
      </c>
      <c r="F144" s="215"/>
    </row>
    <row r="145" spans="1:6" x14ac:dyDescent="0.2">
      <c r="A145" s="212">
        <v>75</v>
      </c>
      <c r="B145" s="212" t="s">
        <v>1314</v>
      </c>
      <c r="C145" s="213" t="s">
        <v>1349</v>
      </c>
      <c r="D145" s="214">
        <v>0</v>
      </c>
      <c r="E145" s="214">
        <v>85000</v>
      </c>
      <c r="F145" s="215"/>
    </row>
    <row r="146" spans="1:6" x14ac:dyDescent="0.2">
      <c r="A146" s="212">
        <v>75</v>
      </c>
      <c r="B146" s="212" t="s">
        <v>1304</v>
      </c>
      <c r="C146" s="213" t="s">
        <v>1349</v>
      </c>
      <c r="D146" s="214">
        <v>0</v>
      </c>
      <c r="E146" s="214">
        <v>250000</v>
      </c>
      <c r="F146" s="215"/>
    </row>
    <row r="147" spans="1:6" x14ac:dyDescent="0.2">
      <c r="A147" s="212">
        <v>75</v>
      </c>
      <c r="B147" s="212" t="s">
        <v>1304</v>
      </c>
      <c r="C147" s="213" t="s">
        <v>1349</v>
      </c>
      <c r="D147" s="214">
        <v>0</v>
      </c>
      <c r="E147" s="214">
        <v>250000</v>
      </c>
      <c r="F147" s="215"/>
    </row>
    <row r="148" spans="1:6" x14ac:dyDescent="0.2">
      <c r="A148" s="212">
        <v>75</v>
      </c>
      <c r="B148" s="212" t="s">
        <v>1166</v>
      </c>
      <c r="C148" s="213" t="s">
        <v>1349</v>
      </c>
      <c r="D148" s="214">
        <v>0</v>
      </c>
      <c r="E148" s="214">
        <v>175000</v>
      </c>
      <c r="F148" s="215"/>
    </row>
    <row r="149" spans="1:6" x14ac:dyDescent="0.2">
      <c r="A149" s="212">
        <v>75</v>
      </c>
      <c r="B149" s="212" t="s">
        <v>1305</v>
      </c>
      <c r="C149" s="216" t="s">
        <v>1349</v>
      </c>
      <c r="D149" s="214">
        <v>0</v>
      </c>
      <c r="E149" s="214">
        <v>124035.97</v>
      </c>
      <c r="F149" s="215"/>
    </row>
    <row r="150" spans="1:6" x14ac:dyDescent="0.2">
      <c r="A150" s="212">
        <v>75</v>
      </c>
      <c r="B150" s="212" t="s">
        <v>1305</v>
      </c>
      <c r="C150" s="216" t="s">
        <v>1349</v>
      </c>
      <c r="D150" s="214">
        <v>0</v>
      </c>
      <c r="E150" s="214">
        <v>124035.97</v>
      </c>
      <c r="F150" s="215"/>
    </row>
    <row r="151" spans="1:6" x14ac:dyDescent="0.2">
      <c r="A151" s="212">
        <v>75</v>
      </c>
      <c r="B151" s="217" t="s">
        <v>652</v>
      </c>
      <c r="C151" s="218" t="s">
        <v>1264</v>
      </c>
      <c r="D151" s="214">
        <v>0</v>
      </c>
      <c r="E151" s="214">
        <v>129400</v>
      </c>
      <c r="F151" s="215"/>
    </row>
    <row r="152" spans="1:6" x14ac:dyDescent="0.2">
      <c r="A152" s="212">
        <v>75</v>
      </c>
      <c r="B152" s="217" t="s">
        <v>652</v>
      </c>
      <c r="C152" s="218" t="s">
        <v>1264</v>
      </c>
      <c r="D152" s="214">
        <v>0</v>
      </c>
      <c r="E152" s="214">
        <v>129400</v>
      </c>
      <c r="F152" s="215"/>
    </row>
    <row r="153" spans="1:6" x14ac:dyDescent="0.2">
      <c r="A153" s="212">
        <v>75</v>
      </c>
      <c r="B153" s="212" t="s">
        <v>1186</v>
      </c>
      <c r="C153" s="213" t="s">
        <v>473</v>
      </c>
      <c r="D153" s="214">
        <v>400000</v>
      </c>
      <c r="E153" s="214">
        <v>0</v>
      </c>
      <c r="F153" s="215"/>
    </row>
    <row r="154" spans="1:6" x14ac:dyDescent="0.2">
      <c r="A154" s="212">
        <v>77</v>
      </c>
      <c r="B154" s="212" t="s">
        <v>1302</v>
      </c>
      <c r="C154" s="213" t="s">
        <v>426</v>
      </c>
      <c r="D154" s="214">
        <v>0</v>
      </c>
      <c r="E154" s="214">
        <v>750000</v>
      </c>
      <c r="F154" s="215"/>
    </row>
    <row r="155" spans="1:6" x14ac:dyDescent="0.2">
      <c r="A155" s="212">
        <v>77</v>
      </c>
      <c r="B155" s="212" t="s">
        <v>163</v>
      </c>
      <c r="C155" s="213" t="s">
        <v>426</v>
      </c>
      <c r="D155" s="214">
        <v>0</v>
      </c>
      <c r="E155" s="214">
        <v>250000</v>
      </c>
      <c r="F155" s="215"/>
    </row>
    <row r="156" spans="1:6" x14ac:dyDescent="0.2">
      <c r="A156" s="212">
        <v>77</v>
      </c>
      <c r="B156" s="212" t="s">
        <v>1321</v>
      </c>
      <c r="C156" s="213" t="s">
        <v>426</v>
      </c>
      <c r="D156" s="214">
        <v>0</v>
      </c>
      <c r="E156" s="214">
        <v>175000</v>
      </c>
      <c r="F156" s="215"/>
    </row>
    <row r="157" spans="1:6" x14ac:dyDescent="0.2">
      <c r="A157" s="212">
        <v>77</v>
      </c>
      <c r="B157" s="212" t="s">
        <v>1307</v>
      </c>
      <c r="C157" s="213" t="s">
        <v>426</v>
      </c>
      <c r="D157" s="214">
        <v>0</v>
      </c>
      <c r="E157" s="214">
        <v>40000</v>
      </c>
      <c r="F157" s="215"/>
    </row>
    <row r="158" spans="1:6" x14ac:dyDescent="0.2">
      <c r="A158" s="212">
        <v>77</v>
      </c>
      <c r="B158" s="212" t="s">
        <v>1311</v>
      </c>
      <c r="C158" s="213" t="s">
        <v>426</v>
      </c>
      <c r="D158" s="214">
        <v>0</v>
      </c>
      <c r="E158" s="214">
        <v>35000</v>
      </c>
      <c r="F158" s="215"/>
    </row>
    <row r="159" spans="1:6" x14ac:dyDescent="0.2">
      <c r="A159" s="212">
        <v>77</v>
      </c>
      <c r="B159" s="212" t="s">
        <v>1304</v>
      </c>
      <c r="C159" s="213" t="s">
        <v>426</v>
      </c>
      <c r="D159" s="214">
        <v>0</v>
      </c>
      <c r="E159" s="214">
        <v>250000</v>
      </c>
      <c r="F159" s="215"/>
    </row>
    <row r="160" spans="1:6" x14ac:dyDescent="0.2">
      <c r="A160" s="212">
        <v>77</v>
      </c>
      <c r="B160" s="212" t="s">
        <v>1305</v>
      </c>
      <c r="C160" s="216" t="s">
        <v>426</v>
      </c>
      <c r="D160" s="214">
        <v>0</v>
      </c>
      <c r="E160" s="214">
        <v>90702.64</v>
      </c>
      <c r="F160" s="215"/>
    </row>
    <row r="161" spans="1:6" x14ac:dyDescent="0.2">
      <c r="A161" s="212">
        <v>77</v>
      </c>
      <c r="B161" s="217" t="s">
        <v>652</v>
      </c>
      <c r="C161" s="218" t="s">
        <v>426</v>
      </c>
      <c r="D161" s="214">
        <v>0</v>
      </c>
      <c r="E161" s="214">
        <v>129400</v>
      </c>
      <c r="F161" s="215"/>
    </row>
    <row r="162" spans="1:6" x14ac:dyDescent="0.2">
      <c r="A162" s="212">
        <v>77</v>
      </c>
      <c r="B162" s="212" t="s">
        <v>1307</v>
      </c>
      <c r="C162" s="213" t="s">
        <v>1351</v>
      </c>
      <c r="D162" s="214">
        <v>40000</v>
      </c>
      <c r="E162" s="214">
        <v>0</v>
      </c>
      <c r="F162" s="215"/>
    </row>
    <row r="163" spans="1:6" x14ac:dyDescent="0.2">
      <c r="A163" s="212">
        <v>77</v>
      </c>
      <c r="B163" s="212" t="s">
        <v>1311</v>
      </c>
      <c r="C163" s="213" t="s">
        <v>1352</v>
      </c>
      <c r="D163" s="214">
        <v>35000</v>
      </c>
      <c r="E163" s="214">
        <v>0</v>
      </c>
      <c r="F163" s="215"/>
    </row>
    <row r="164" spans="1:6" x14ac:dyDescent="0.2">
      <c r="A164" s="212">
        <v>77</v>
      </c>
      <c r="B164" s="217" t="s">
        <v>1335</v>
      </c>
      <c r="C164" s="218" t="s">
        <v>1353</v>
      </c>
      <c r="D164" s="214">
        <v>0</v>
      </c>
      <c r="E164" s="214">
        <v>50000</v>
      </c>
      <c r="F164" s="215"/>
    </row>
    <row r="165" spans="1:6" x14ac:dyDescent="0.2">
      <c r="A165" s="212">
        <v>79</v>
      </c>
      <c r="B165" s="212" t="s">
        <v>1302</v>
      </c>
      <c r="C165" s="213" t="s">
        <v>426</v>
      </c>
      <c r="D165" s="214">
        <v>0</v>
      </c>
      <c r="E165" s="214">
        <v>750000</v>
      </c>
      <c r="F165" s="215"/>
    </row>
    <row r="166" spans="1:6" x14ac:dyDescent="0.2">
      <c r="A166" s="212">
        <v>79</v>
      </c>
      <c r="B166" s="212" t="s">
        <v>1321</v>
      </c>
      <c r="C166" s="213" t="s">
        <v>426</v>
      </c>
      <c r="D166" s="214">
        <v>0</v>
      </c>
      <c r="E166" s="214">
        <v>175000</v>
      </c>
      <c r="F166" s="215"/>
    </row>
    <row r="167" spans="1:6" x14ac:dyDescent="0.2">
      <c r="A167" s="212">
        <v>79</v>
      </c>
      <c r="B167" s="212" t="s">
        <v>1311</v>
      </c>
      <c r="C167" s="213" t="s">
        <v>426</v>
      </c>
      <c r="D167" s="214">
        <v>0</v>
      </c>
      <c r="E167" s="214">
        <v>35000</v>
      </c>
      <c r="F167" s="215"/>
    </row>
    <row r="168" spans="1:6" x14ac:dyDescent="0.2">
      <c r="A168" s="212">
        <v>79</v>
      </c>
      <c r="B168" s="212" t="s">
        <v>1304</v>
      </c>
      <c r="C168" s="213" t="s">
        <v>426</v>
      </c>
      <c r="D168" s="214">
        <v>0</v>
      </c>
      <c r="E168" s="214">
        <v>250000</v>
      </c>
      <c r="F168" s="215"/>
    </row>
    <row r="169" spans="1:6" x14ac:dyDescent="0.2">
      <c r="A169" s="212">
        <v>79</v>
      </c>
      <c r="B169" s="212" t="s">
        <v>1305</v>
      </c>
      <c r="C169" s="216" t="s">
        <v>426</v>
      </c>
      <c r="D169" s="214">
        <v>0</v>
      </c>
      <c r="E169" s="214">
        <v>90702.64</v>
      </c>
      <c r="F169" s="215"/>
    </row>
    <row r="170" spans="1:6" x14ac:dyDescent="0.2">
      <c r="A170" s="212">
        <v>79</v>
      </c>
      <c r="B170" s="217" t="s">
        <v>652</v>
      </c>
      <c r="C170" s="218" t="s">
        <v>426</v>
      </c>
      <c r="D170" s="214">
        <v>0</v>
      </c>
      <c r="E170" s="214">
        <v>129400</v>
      </c>
      <c r="F170" s="215"/>
    </row>
    <row r="171" spans="1:6" ht="27" x14ac:dyDescent="0.2">
      <c r="A171" s="212">
        <v>79</v>
      </c>
      <c r="B171" s="212" t="s">
        <v>1307</v>
      </c>
      <c r="C171" s="213" t="s">
        <v>1354</v>
      </c>
      <c r="D171" s="214">
        <v>120000</v>
      </c>
      <c r="E171" s="214">
        <v>0</v>
      </c>
      <c r="F171" s="215"/>
    </row>
    <row r="172" spans="1:6" x14ac:dyDescent="0.2">
      <c r="A172" s="212">
        <v>81</v>
      </c>
      <c r="B172" s="212" t="s">
        <v>1302</v>
      </c>
      <c r="C172" s="213" t="s">
        <v>1349</v>
      </c>
      <c r="D172" s="214">
        <v>0</v>
      </c>
      <c r="E172" s="214">
        <v>750000</v>
      </c>
      <c r="F172" s="215"/>
    </row>
    <row r="173" spans="1:6" x14ac:dyDescent="0.2">
      <c r="A173" s="212">
        <v>81</v>
      </c>
      <c r="B173" s="212" t="s">
        <v>1307</v>
      </c>
      <c r="C173" s="213" t="s">
        <v>1349</v>
      </c>
      <c r="D173" s="214">
        <v>0</v>
      </c>
      <c r="E173" s="214">
        <v>40000</v>
      </c>
      <c r="F173" s="215"/>
    </row>
    <row r="174" spans="1:6" x14ac:dyDescent="0.2">
      <c r="A174" s="212">
        <v>81</v>
      </c>
      <c r="B174" s="212" t="s">
        <v>1307</v>
      </c>
      <c r="C174" s="213" t="s">
        <v>1349</v>
      </c>
      <c r="D174" s="214">
        <v>0</v>
      </c>
      <c r="E174" s="214">
        <v>40000</v>
      </c>
      <c r="F174" s="215"/>
    </row>
    <row r="175" spans="1:6" x14ac:dyDescent="0.2">
      <c r="A175" s="212">
        <v>81</v>
      </c>
      <c r="B175" s="212" t="s">
        <v>1311</v>
      </c>
      <c r="C175" s="213" t="s">
        <v>1349</v>
      </c>
      <c r="D175" s="214">
        <v>0</v>
      </c>
      <c r="E175" s="214">
        <v>35000</v>
      </c>
      <c r="F175" s="215"/>
    </row>
    <row r="176" spans="1:6" x14ac:dyDescent="0.2">
      <c r="A176" s="212">
        <v>81</v>
      </c>
      <c r="B176" s="212" t="s">
        <v>1304</v>
      </c>
      <c r="C176" s="213" t="s">
        <v>1349</v>
      </c>
      <c r="D176" s="214">
        <v>0</v>
      </c>
      <c r="E176" s="214">
        <v>250000</v>
      </c>
      <c r="F176" s="215"/>
    </row>
    <row r="177" spans="1:6" x14ac:dyDescent="0.2">
      <c r="A177" s="212">
        <v>81</v>
      </c>
      <c r="B177" s="212" t="s">
        <v>1305</v>
      </c>
      <c r="C177" s="216" t="s">
        <v>1349</v>
      </c>
      <c r="D177" s="214">
        <v>0</v>
      </c>
      <c r="E177" s="214">
        <v>124035.97</v>
      </c>
      <c r="F177" s="215"/>
    </row>
    <row r="178" spans="1:6" x14ac:dyDescent="0.2">
      <c r="A178" s="212">
        <v>81</v>
      </c>
      <c r="B178" s="217" t="s">
        <v>652</v>
      </c>
      <c r="C178" s="218" t="s">
        <v>799</v>
      </c>
      <c r="D178" s="214">
        <v>0</v>
      </c>
      <c r="E178" s="214">
        <v>129400</v>
      </c>
      <c r="F178" s="215"/>
    </row>
    <row r="179" spans="1:6" x14ac:dyDescent="0.2">
      <c r="A179" s="212">
        <v>88</v>
      </c>
      <c r="B179" s="212" t="s">
        <v>1302</v>
      </c>
      <c r="C179" s="213" t="s">
        <v>459</v>
      </c>
      <c r="D179" s="214">
        <v>0</v>
      </c>
      <c r="E179" s="214">
        <v>750000</v>
      </c>
      <c r="F179" s="215"/>
    </row>
    <row r="180" spans="1:6" x14ac:dyDescent="0.2">
      <c r="A180" s="212">
        <v>88</v>
      </c>
      <c r="B180" s="212" t="s">
        <v>1307</v>
      </c>
      <c r="C180" s="213" t="s">
        <v>459</v>
      </c>
      <c r="D180" s="214">
        <v>0</v>
      </c>
      <c r="E180" s="214">
        <v>40000</v>
      </c>
      <c r="F180" s="215"/>
    </row>
    <row r="181" spans="1:6" x14ac:dyDescent="0.2">
      <c r="A181" s="212">
        <v>88</v>
      </c>
      <c r="B181" s="212" t="s">
        <v>1307</v>
      </c>
      <c r="C181" s="213" t="s">
        <v>459</v>
      </c>
      <c r="D181" s="214">
        <v>0</v>
      </c>
      <c r="E181" s="214">
        <v>40000</v>
      </c>
      <c r="F181" s="215"/>
    </row>
    <row r="182" spans="1:6" x14ac:dyDescent="0.2">
      <c r="A182" s="212">
        <v>88</v>
      </c>
      <c r="B182" s="212" t="s">
        <v>1311</v>
      </c>
      <c r="C182" s="213" t="s">
        <v>459</v>
      </c>
      <c r="D182" s="214">
        <v>0</v>
      </c>
      <c r="E182" s="214">
        <v>35000</v>
      </c>
      <c r="F182" s="215"/>
    </row>
    <row r="183" spans="1:6" x14ac:dyDescent="0.2">
      <c r="A183" s="212">
        <v>88</v>
      </c>
      <c r="B183" s="212" t="s">
        <v>1304</v>
      </c>
      <c r="C183" s="213" t="s">
        <v>459</v>
      </c>
      <c r="D183" s="214">
        <v>0</v>
      </c>
      <c r="E183" s="214">
        <v>250000</v>
      </c>
      <c r="F183" s="215"/>
    </row>
    <row r="184" spans="1:6" x14ac:dyDescent="0.2">
      <c r="A184" s="212">
        <v>88</v>
      </c>
      <c r="B184" s="217" t="s">
        <v>652</v>
      </c>
      <c r="C184" s="218" t="s">
        <v>1277</v>
      </c>
      <c r="D184" s="214">
        <v>0</v>
      </c>
      <c r="E184" s="214">
        <v>129400</v>
      </c>
      <c r="F184" s="215"/>
    </row>
    <row r="185" spans="1:6" x14ac:dyDescent="0.2">
      <c r="A185" s="212">
        <v>90</v>
      </c>
      <c r="B185" s="212" t="s">
        <v>22</v>
      </c>
      <c r="C185" s="213" t="s">
        <v>1355</v>
      </c>
      <c r="D185" s="214">
        <v>0</v>
      </c>
      <c r="E185" s="214">
        <v>200000</v>
      </c>
      <c r="F185" s="215"/>
    </row>
    <row r="186" spans="1:6" x14ac:dyDescent="0.2">
      <c r="A186" s="212">
        <v>90</v>
      </c>
      <c r="B186" s="212" t="s">
        <v>1305</v>
      </c>
      <c r="C186" s="216" t="s">
        <v>1356</v>
      </c>
      <c r="D186" s="214">
        <v>0</v>
      </c>
      <c r="E186" s="214">
        <v>140702.64000000001</v>
      </c>
      <c r="F186" s="215"/>
    </row>
    <row r="187" spans="1:6" ht="15.75" customHeight="1" x14ac:dyDescent="0.2">
      <c r="A187" s="212">
        <v>101</v>
      </c>
      <c r="B187" s="212" t="s">
        <v>1302</v>
      </c>
      <c r="C187" s="213" t="s">
        <v>907</v>
      </c>
      <c r="D187" s="214">
        <v>0</v>
      </c>
      <c r="E187" s="214">
        <v>750000</v>
      </c>
      <c r="F187" s="215"/>
    </row>
    <row r="188" spans="1:6" x14ac:dyDescent="0.2">
      <c r="A188" s="212">
        <v>101</v>
      </c>
      <c r="B188" s="212" t="s">
        <v>1311</v>
      </c>
      <c r="C188" s="213" t="s">
        <v>907</v>
      </c>
      <c r="D188" s="214">
        <v>0</v>
      </c>
      <c r="E188" s="214">
        <v>35000</v>
      </c>
      <c r="F188" s="215"/>
    </row>
    <row r="189" spans="1:6" x14ac:dyDescent="0.2">
      <c r="A189" s="212">
        <v>101</v>
      </c>
      <c r="B189" s="212" t="s">
        <v>1304</v>
      </c>
      <c r="C189" s="213" t="s">
        <v>907</v>
      </c>
      <c r="D189" s="214">
        <v>0</v>
      </c>
      <c r="E189" s="214">
        <v>250000</v>
      </c>
      <c r="F189" s="215"/>
    </row>
    <row r="190" spans="1:6" x14ac:dyDescent="0.2">
      <c r="A190" s="212">
        <v>101</v>
      </c>
      <c r="B190" s="212" t="s">
        <v>1305</v>
      </c>
      <c r="C190" s="216" t="s">
        <v>907</v>
      </c>
      <c r="D190" s="214">
        <v>0</v>
      </c>
      <c r="E190" s="214">
        <v>140702.64000000001</v>
      </c>
      <c r="F190" s="215"/>
    </row>
    <row r="191" spans="1:6" x14ac:dyDescent="0.2">
      <c r="A191" s="212">
        <v>101</v>
      </c>
      <c r="B191" s="217" t="s">
        <v>652</v>
      </c>
      <c r="C191" s="218" t="s">
        <v>1278</v>
      </c>
      <c r="D191" s="214">
        <v>0</v>
      </c>
      <c r="E191" s="214">
        <v>129400</v>
      </c>
      <c r="F191" s="215"/>
    </row>
    <row r="192" spans="1:6" x14ac:dyDescent="0.2">
      <c r="A192" s="212">
        <v>101</v>
      </c>
      <c r="B192" s="212" t="s">
        <v>1307</v>
      </c>
      <c r="C192" s="213" t="s">
        <v>1357</v>
      </c>
      <c r="D192" s="214">
        <v>80000</v>
      </c>
      <c r="E192" s="214">
        <v>0</v>
      </c>
      <c r="F192" s="215"/>
    </row>
    <row r="193" spans="1:6" ht="27" x14ac:dyDescent="0.2">
      <c r="A193" s="212">
        <v>101</v>
      </c>
      <c r="B193" s="217" t="s">
        <v>1346</v>
      </c>
      <c r="C193" s="218" t="s">
        <v>1358</v>
      </c>
      <c r="D193" s="214">
        <v>0</v>
      </c>
      <c r="E193" s="214">
        <v>30000</v>
      </c>
      <c r="F193" s="215"/>
    </row>
    <row r="194" spans="1:6" x14ac:dyDescent="0.2">
      <c r="A194" s="212">
        <v>101</v>
      </c>
      <c r="B194" s="217" t="s">
        <v>1359</v>
      </c>
      <c r="C194" s="218" t="s">
        <v>1360</v>
      </c>
      <c r="D194" s="214">
        <v>0</v>
      </c>
      <c r="E194" s="214">
        <v>30000</v>
      </c>
      <c r="F194" s="215"/>
    </row>
    <row r="195" spans="1:6" x14ac:dyDescent="0.2">
      <c r="A195" s="212">
        <v>101</v>
      </c>
      <c r="B195" s="217" t="s">
        <v>1335</v>
      </c>
      <c r="C195" s="218" t="s">
        <v>1278</v>
      </c>
      <c r="D195" s="214">
        <v>0</v>
      </c>
      <c r="E195" s="214">
        <v>11000</v>
      </c>
      <c r="F195" s="215"/>
    </row>
    <row r="196" spans="1:6" x14ac:dyDescent="0.2">
      <c r="A196" s="212">
        <v>101</v>
      </c>
      <c r="B196" s="217" t="s">
        <v>1359</v>
      </c>
      <c r="C196" s="218" t="s">
        <v>1361</v>
      </c>
      <c r="D196" s="214">
        <v>0</v>
      </c>
      <c r="E196" s="214">
        <v>156666</v>
      </c>
      <c r="F196" s="215"/>
    </row>
    <row r="197" spans="1:6" x14ac:dyDescent="0.2">
      <c r="A197" s="212">
        <v>103</v>
      </c>
      <c r="B197" s="212" t="s">
        <v>1322</v>
      </c>
      <c r="C197" s="213" t="s">
        <v>1323</v>
      </c>
      <c r="D197" s="214">
        <v>0</v>
      </c>
      <c r="E197" s="214">
        <v>1000000</v>
      </c>
      <c r="F197" s="215"/>
    </row>
    <row r="198" spans="1:6" x14ac:dyDescent="0.2">
      <c r="A198" s="212">
        <v>103</v>
      </c>
      <c r="B198" s="212" t="s">
        <v>1307</v>
      </c>
      <c r="C198" s="213" t="s">
        <v>1323</v>
      </c>
      <c r="D198" s="214">
        <v>0</v>
      </c>
      <c r="E198" s="214">
        <v>40000</v>
      </c>
      <c r="F198" s="215"/>
    </row>
    <row r="199" spans="1:6" x14ac:dyDescent="0.2">
      <c r="A199" s="212">
        <v>103</v>
      </c>
      <c r="B199" s="212" t="s">
        <v>1307</v>
      </c>
      <c r="C199" s="213" t="s">
        <v>1323</v>
      </c>
      <c r="D199" s="214">
        <v>0</v>
      </c>
      <c r="E199" s="214">
        <v>40000</v>
      </c>
      <c r="F199" s="215"/>
    </row>
    <row r="200" spans="1:6" x14ac:dyDescent="0.2">
      <c r="A200" s="212">
        <v>103</v>
      </c>
      <c r="B200" s="212" t="s">
        <v>1311</v>
      </c>
      <c r="C200" s="213" t="s">
        <v>1323</v>
      </c>
      <c r="D200" s="214">
        <v>0</v>
      </c>
      <c r="E200" s="214">
        <v>35000</v>
      </c>
      <c r="F200" s="215"/>
    </row>
    <row r="201" spans="1:6" x14ac:dyDescent="0.2">
      <c r="A201" s="212">
        <v>103</v>
      </c>
      <c r="B201" s="212" t="s">
        <v>1324</v>
      </c>
      <c r="C201" s="213" t="s">
        <v>1323</v>
      </c>
      <c r="D201" s="214">
        <v>0</v>
      </c>
      <c r="E201" s="214">
        <v>129400</v>
      </c>
      <c r="F201" s="215"/>
    </row>
    <row r="202" spans="1:6" x14ac:dyDescent="0.2">
      <c r="A202" s="212">
        <v>113</v>
      </c>
      <c r="B202" s="212" t="s">
        <v>1302</v>
      </c>
      <c r="C202" s="213" t="s">
        <v>1362</v>
      </c>
      <c r="D202" s="214">
        <v>0</v>
      </c>
      <c r="E202" s="214">
        <v>750000</v>
      </c>
      <c r="F202" s="215"/>
    </row>
    <row r="203" spans="1:6" x14ac:dyDescent="0.2">
      <c r="A203" s="212">
        <v>113</v>
      </c>
      <c r="B203" s="212" t="s">
        <v>1166</v>
      </c>
      <c r="C203" s="213" t="s">
        <v>1362</v>
      </c>
      <c r="D203" s="214">
        <v>0</v>
      </c>
      <c r="E203" s="214">
        <v>175000</v>
      </c>
      <c r="F203" s="215"/>
    </row>
    <row r="204" spans="1:6" x14ac:dyDescent="0.2">
      <c r="A204" s="212">
        <v>113</v>
      </c>
      <c r="B204" s="212" t="s">
        <v>1313</v>
      </c>
      <c r="C204" s="213" t="s">
        <v>1362</v>
      </c>
      <c r="D204" s="214">
        <v>0</v>
      </c>
      <c r="E204" s="214">
        <v>175000</v>
      </c>
      <c r="F204" s="215"/>
    </row>
    <row r="205" spans="1:6" x14ac:dyDescent="0.2">
      <c r="A205" s="212">
        <v>113</v>
      </c>
      <c r="B205" s="212" t="s">
        <v>1303</v>
      </c>
      <c r="C205" s="213" t="s">
        <v>1362</v>
      </c>
      <c r="D205" s="214">
        <v>0</v>
      </c>
      <c r="E205" s="214">
        <v>90000</v>
      </c>
      <c r="F205" s="215"/>
    </row>
    <row r="206" spans="1:6" x14ac:dyDescent="0.2">
      <c r="A206" s="212">
        <v>113</v>
      </c>
      <c r="B206" s="212" t="s">
        <v>1314</v>
      </c>
      <c r="C206" s="213" t="s">
        <v>1362</v>
      </c>
      <c r="D206" s="214">
        <v>0</v>
      </c>
      <c r="E206" s="214">
        <v>85000</v>
      </c>
      <c r="F206" s="215"/>
    </row>
    <row r="207" spans="1:6" x14ac:dyDescent="0.2">
      <c r="A207" s="212">
        <v>113</v>
      </c>
      <c r="B207" s="212" t="s">
        <v>1307</v>
      </c>
      <c r="C207" s="213" t="s">
        <v>1362</v>
      </c>
      <c r="D207" s="214">
        <v>0</v>
      </c>
      <c r="E207" s="214">
        <v>40000</v>
      </c>
      <c r="F207" s="215"/>
    </row>
    <row r="208" spans="1:6" x14ac:dyDescent="0.2">
      <c r="A208" s="212">
        <v>113</v>
      </c>
      <c r="B208" s="212" t="s">
        <v>1307</v>
      </c>
      <c r="C208" s="213" t="s">
        <v>1362</v>
      </c>
      <c r="D208" s="214">
        <v>0</v>
      </c>
      <c r="E208" s="214">
        <v>40000</v>
      </c>
      <c r="F208" s="215"/>
    </row>
    <row r="209" spans="1:6" x14ac:dyDescent="0.2">
      <c r="A209" s="212">
        <v>113</v>
      </c>
      <c r="B209" s="212" t="s">
        <v>1311</v>
      </c>
      <c r="C209" s="213" t="s">
        <v>1362</v>
      </c>
      <c r="D209" s="214">
        <v>0</v>
      </c>
      <c r="E209" s="214">
        <v>35000</v>
      </c>
      <c r="F209" s="215"/>
    </row>
    <row r="210" spans="1:6" x14ac:dyDescent="0.2">
      <c r="A210" s="212">
        <v>113</v>
      </c>
      <c r="B210" s="212" t="s">
        <v>1310</v>
      </c>
      <c r="C210" s="213" t="s">
        <v>1362</v>
      </c>
      <c r="D210" s="214">
        <v>0</v>
      </c>
      <c r="E210" s="214">
        <v>250000</v>
      </c>
      <c r="F210" s="215"/>
    </row>
    <row r="211" spans="1:6" x14ac:dyDescent="0.2">
      <c r="A211" s="212">
        <v>113</v>
      </c>
      <c r="B211" s="212" t="s">
        <v>1304</v>
      </c>
      <c r="C211" s="213" t="s">
        <v>1362</v>
      </c>
      <c r="D211" s="214">
        <v>0</v>
      </c>
      <c r="E211" s="214">
        <v>250000</v>
      </c>
      <c r="F211" s="215"/>
    </row>
    <row r="212" spans="1:6" x14ac:dyDescent="0.2">
      <c r="A212" s="212">
        <v>113</v>
      </c>
      <c r="B212" s="212" t="s">
        <v>1363</v>
      </c>
      <c r="C212" s="213" t="s">
        <v>1362</v>
      </c>
      <c r="D212" s="214">
        <v>0</v>
      </c>
      <c r="E212" s="214">
        <v>150000</v>
      </c>
      <c r="F212" s="215"/>
    </row>
    <row r="213" spans="1:6" x14ac:dyDescent="0.2">
      <c r="A213" s="212">
        <v>113</v>
      </c>
      <c r="B213" s="212" t="s">
        <v>1305</v>
      </c>
      <c r="C213" s="216" t="s">
        <v>940</v>
      </c>
      <c r="D213" s="214">
        <v>0</v>
      </c>
      <c r="E213" s="214">
        <v>140702.64000000001</v>
      </c>
      <c r="F213" s="215"/>
    </row>
    <row r="214" spans="1:6" x14ac:dyDescent="0.2">
      <c r="A214" s="212">
        <v>113</v>
      </c>
      <c r="B214" s="212" t="s">
        <v>1305</v>
      </c>
      <c r="C214" s="216" t="s">
        <v>1364</v>
      </c>
      <c r="D214" s="214">
        <v>0</v>
      </c>
      <c r="E214" s="214">
        <v>140702.64000000001</v>
      </c>
      <c r="F214" s="215"/>
    </row>
    <row r="215" spans="1:6" x14ac:dyDescent="0.2">
      <c r="A215" s="212">
        <v>113</v>
      </c>
      <c r="B215" s="212" t="s">
        <v>1305</v>
      </c>
      <c r="C215" s="216" t="s">
        <v>1365</v>
      </c>
      <c r="D215" s="214">
        <v>0</v>
      </c>
      <c r="E215" s="214">
        <v>110267.86</v>
      </c>
      <c r="F215" s="215"/>
    </row>
    <row r="216" spans="1:6" x14ac:dyDescent="0.2">
      <c r="A216" s="212">
        <v>113</v>
      </c>
      <c r="B216" s="217" t="s">
        <v>652</v>
      </c>
      <c r="C216" s="218" t="s">
        <v>703</v>
      </c>
      <c r="D216" s="214">
        <v>0</v>
      </c>
      <c r="E216" s="214">
        <v>129400</v>
      </c>
      <c r="F216" s="215"/>
    </row>
    <row r="217" spans="1:6" x14ac:dyDescent="0.2">
      <c r="A217" s="212">
        <v>113</v>
      </c>
      <c r="B217" s="217" t="s">
        <v>1346</v>
      </c>
      <c r="C217" s="218" t="s">
        <v>1365</v>
      </c>
      <c r="D217" s="214">
        <v>0</v>
      </c>
      <c r="E217" s="214">
        <v>35667</v>
      </c>
      <c r="F217" s="215"/>
    </row>
    <row r="218" spans="1:6" x14ac:dyDescent="0.2">
      <c r="A218" s="212">
        <v>113</v>
      </c>
      <c r="B218" s="217" t="s">
        <v>1335</v>
      </c>
      <c r="C218" s="218" t="s">
        <v>1366</v>
      </c>
      <c r="D218" s="214">
        <v>0</v>
      </c>
      <c r="E218" s="214">
        <v>30000</v>
      </c>
      <c r="F218" s="215"/>
    </row>
    <row r="219" spans="1:6" x14ac:dyDescent="0.2">
      <c r="A219" s="212">
        <v>113</v>
      </c>
      <c r="B219" s="217" t="s">
        <v>1335</v>
      </c>
      <c r="C219" s="218" t="s">
        <v>929</v>
      </c>
      <c r="D219" s="214">
        <v>0</v>
      </c>
      <c r="E219" s="214">
        <v>60000</v>
      </c>
      <c r="F219" s="215"/>
    </row>
    <row r="220" spans="1:6" x14ac:dyDescent="0.2">
      <c r="A220" s="212">
        <v>113</v>
      </c>
      <c r="B220" s="217" t="s">
        <v>1335</v>
      </c>
      <c r="C220" s="218" t="s">
        <v>940</v>
      </c>
      <c r="D220" s="214">
        <v>0</v>
      </c>
      <c r="E220" s="214">
        <v>100000</v>
      </c>
      <c r="F220" s="215"/>
    </row>
    <row r="221" spans="1:6" x14ac:dyDescent="0.2">
      <c r="A221" s="212">
        <v>113</v>
      </c>
      <c r="B221" s="217" t="s">
        <v>1348</v>
      </c>
      <c r="C221" s="218" t="s">
        <v>1367</v>
      </c>
      <c r="D221" s="214">
        <v>0</v>
      </c>
      <c r="E221" s="214">
        <v>16667</v>
      </c>
      <c r="F221" s="215"/>
    </row>
    <row r="222" spans="1:6" x14ac:dyDescent="0.2">
      <c r="A222" s="212">
        <v>114</v>
      </c>
      <c r="B222" s="212" t="s">
        <v>1302</v>
      </c>
      <c r="C222" s="213" t="s">
        <v>959</v>
      </c>
      <c r="D222" s="214">
        <v>0</v>
      </c>
      <c r="E222" s="214">
        <v>750000</v>
      </c>
      <c r="F222" s="215"/>
    </row>
    <row r="223" spans="1:6" x14ac:dyDescent="0.2">
      <c r="A223" s="212">
        <v>114</v>
      </c>
      <c r="B223" s="212" t="s">
        <v>1368</v>
      </c>
      <c r="C223" s="213" t="s">
        <v>959</v>
      </c>
      <c r="D223" s="214">
        <v>0</v>
      </c>
      <c r="E223" s="214">
        <v>600000</v>
      </c>
      <c r="F223" s="215"/>
    </row>
    <row r="224" spans="1:6" x14ac:dyDescent="0.2">
      <c r="A224" s="212">
        <v>114</v>
      </c>
      <c r="B224" s="212" t="s">
        <v>1307</v>
      </c>
      <c r="C224" s="213" t="s">
        <v>959</v>
      </c>
      <c r="D224" s="214">
        <v>0</v>
      </c>
      <c r="E224" s="214">
        <v>40000</v>
      </c>
      <c r="F224" s="215"/>
    </row>
    <row r="225" spans="1:6" x14ac:dyDescent="0.2">
      <c r="A225" s="212">
        <v>114</v>
      </c>
      <c r="B225" s="212" t="s">
        <v>1304</v>
      </c>
      <c r="C225" s="213" t="s">
        <v>959</v>
      </c>
      <c r="D225" s="214">
        <v>0</v>
      </c>
      <c r="E225" s="214">
        <v>250000</v>
      </c>
      <c r="F225" s="215"/>
    </row>
    <row r="226" spans="1:6" x14ac:dyDescent="0.2">
      <c r="A226" s="212">
        <v>114</v>
      </c>
      <c r="B226" s="212" t="s">
        <v>1305</v>
      </c>
      <c r="C226" s="216" t="s">
        <v>419</v>
      </c>
      <c r="D226" s="214">
        <v>0</v>
      </c>
      <c r="E226" s="214">
        <v>140702.64000000001</v>
      </c>
      <c r="F226" s="215"/>
    </row>
    <row r="227" spans="1:6" x14ac:dyDescent="0.2">
      <c r="A227" s="212">
        <v>114</v>
      </c>
      <c r="B227" s="212" t="s">
        <v>1305</v>
      </c>
      <c r="C227" s="216" t="s">
        <v>959</v>
      </c>
      <c r="D227" s="214">
        <v>0</v>
      </c>
      <c r="E227" s="214">
        <v>140702.64000000001</v>
      </c>
      <c r="F227" s="215"/>
    </row>
    <row r="228" spans="1:6" x14ac:dyDescent="0.2">
      <c r="A228" s="212">
        <v>114</v>
      </c>
      <c r="B228" s="217" t="s">
        <v>652</v>
      </c>
      <c r="C228" s="218" t="s">
        <v>960</v>
      </c>
      <c r="D228" s="214">
        <v>0</v>
      </c>
      <c r="E228" s="214">
        <v>129400</v>
      </c>
      <c r="F228" s="215"/>
    </row>
    <row r="229" spans="1:6" x14ac:dyDescent="0.2">
      <c r="A229" s="212">
        <v>114</v>
      </c>
      <c r="B229" s="212" t="s">
        <v>1311</v>
      </c>
      <c r="C229" s="213" t="s">
        <v>1369</v>
      </c>
      <c r="D229" s="214">
        <v>35000</v>
      </c>
      <c r="E229" s="214">
        <v>0</v>
      </c>
      <c r="F229" s="215"/>
    </row>
    <row r="230" spans="1:6" x14ac:dyDescent="0.2">
      <c r="A230" s="212">
        <v>120</v>
      </c>
      <c r="B230" s="212" t="s">
        <v>1166</v>
      </c>
      <c r="C230" s="213" t="s">
        <v>516</v>
      </c>
      <c r="D230" s="214">
        <v>0</v>
      </c>
      <c r="E230" s="214">
        <v>175000</v>
      </c>
      <c r="F230" s="215"/>
    </row>
    <row r="231" spans="1:6" x14ac:dyDescent="0.2">
      <c r="A231" s="212">
        <v>120</v>
      </c>
      <c r="B231" s="212" t="s">
        <v>1303</v>
      </c>
      <c r="C231" s="213" t="s">
        <v>516</v>
      </c>
      <c r="D231" s="214">
        <v>0</v>
      </c>
      <c r="E231" s="214">
        <v>90000</v>
      </c>
      <c r="F231" s="215"/>
    </row>
    <row r="232" spans="1:6" x14ac:dyDescent="0.2">
      <c r="A232" s="212">
        <v>120</v>
      </c>
      <c r="B232" s="212" t="s">
        <v>1338</v>
      </c>
      <c r="C232" s="213" t="s">
        <v>516</v>
      </c>
      <c r="D232" s="214">
        <v>0</v>
      </c>
      <c r="E232" s="214">
        <v>250000</v>
      </c>
      <c r="F232" s="215"/>
    </row>
    <row r="233" spans="1:6" x14ac:dyDescent="0.2">
      <c r="A233" s="212">
        <v>120</v>
      </c>
      <c r="B233" s="212" t="s">
        <v>1370</v>
      </c>
      <c r="C233" s="213" t="s">
        <v>516</v>
      </c>
      <c r="D233" s="214">
        <v>0</v>
      </c>
      <c r="E233" s="214">
        <v>175000</v>
      </c>
      <c r="F233" s="215"/>
    </row>
    <row r="234" spans="1:6" x14ac:dyDescent="0.2">
      <c r="A234" s="212">
        <v>120</v>
      </c>
      <c r="B234" s="212" t="s">
        <v>1311</v>
      </c>
      <c r="C234" s="213" t="s">
        <v>516</v>
      </c>
      <c r="D234" s="214">
        <v>0</v>
      </c>
      <c r="E234" s="214">
        <v>35000</v>
      </c>
      <c r="F234" s="215"/>
    </row>
    <row r="235" spans="1:6" x14ac:dyDescent="0.2">
      <c r="A235" s="212">
        <v>120</v>
      </c>
      <c r="B235" s="212" t="s">
        <v>1302</v>
      </c>
      <c r="C235" s="213" t="s">
        <v>516</v>
      </c>
      <c r="D235" s="214">
        <v>0</v>
      </c>
      <c r="E235" s="214">
        <v>750000</v>
      </c>
      <c r="F235" s="215"/>
    </row>
    <row r="236" spans="1:6" x14ac:dyDescent="0.2">
      <c r="A236" s="212">
        <v>120</v>
      </c>
      <c r="B236" s="212" t="s">
        <v>1305</v>
      </c>
      <c r="C236" s="216" t="s">
        <v>1371</v>
      </c>
      <c r="D236" s="214">
        <v>0</v>
      </c>
      <c r="E236" s="214">
        <v>140702.64000000001</v>
      </c>
      <c r="F236" s="215"/>
    </row>
    <row r="237" spans="1:6" x14ac:dyDescent="0.2">
      <c r="A237" s="212">
        <v>120</v>
      </c>
      <c r="B237" s="217" t="s">
        <v>652</v>
      </c>
      <c r="C237" s="218" t="s">
        <v>426</v>
      </c>
      <c r="D237" s="214">
        <v>0</v>
      </c>
      <c r="E237" s="214">
        <v>129400</v>
      </c>
      <c r="F237" s="215"/>
    </row>
    <row r="238" spans="1:6" ht="27" x14ac:dyDescent="0.2">
      <c r="A238" s="212">
        <v>120</v>
      </c>
      <c r="B238" s="212" t="s">
        <v>1307</v>
      </c>
      <c r="C238" s="213" t="s">
        <v>1372</v>
      </c>
      <c r="D238" s="214">
        <v>80000</v>
      </c>
      <c r="E238" s="214">
        <v>0</v>
      </c>
      <c r="F238" s="215"/>
    </row>
    <row r="239" spans="1:6" x14ac:dyDescent="0.2">
      <c r="A239" s="217" t="s">
        <v>26</v>
      </c>
      <c r="B239" s="217" t="s">
        <v>1294</v>
      </c>
      <c r="C239" s="218" t="s">
        <v>1295</v>
      </c>
      <c r="D239" s="214">
        <v>0</v>
      </c>
      <c r="E239" s="214">
        <v>100000</v>
      </c>
      <c r="F239" s="215"/>
    </row>
    <row r="240" spans="1:6" x14ac:dyDescent="0.2">
      <c r="A240" s="212" t="s">
        <v>83</v>
      </c>
      <c r="B240" s="212" t="s">
        <v>1373</v>
      </c>
      <c r="C240" s="213" t="s">
        <v>426</v>
      </c>
      <c r="D240" s="214">
        <v>0</v>
      </c>
      <c r="E240" s="214">
        <v>632335</v>
      </c>
      <c r="F240" s="215"/>
    </row>
    <row r="241" spans="1:6" x14ac:dyDescent="0.2">
      <c r="A241" s="212" t="s">
        <v>83</v>
      </c>
      <c r="B241" s="220" t="s">
        <v>1374</v>
      </c>
      <c r="C241" s="221" t="s">
        <v>1374</v>
      </c>
      <c r="D241" s="214">
        <v>0</v>
      </c>
      <c r="E241" s="214">
        <v>225000</v>
      </c>
      <c r="F241" s="215"/>
    </row>
    <row r="242" spans="1:6" x14ac:dyDescent="0.2">
      <c r="A242" s="212" t="s">
        <v>83</v>
      </c>
      <c r="B242" s="220" t="s">
        <v>1216</v>
      </c>
      <c r="C242" s="221" t="s">
        <v>1375</v>
      </c>
      <c r="D242" s="214">
        <v>0</v>
      </c>
      <c r="E242" s="214">
        <v>147750</v>
      </c>
      <c r="F242" s="215"/>
    </row>
    <row r="243" spans="1:6" x14ac:dyDescent="0.2">
      <c r="A243" s="212" t="s">
        <v>83</v>
      </c>
      <c r="B243" s="220" t="s">
        <v>1376</v>
      </c>
      <c r="C243" s="221" t="s">
        <v>1377</v>
      </c>
      <c r="D243" s="214">
        <v>0</v>
      </c>
      <c r="E243" s="214">
        <v>106735</v>
      </c>
      <c r="F243" s="215"/>
    </row>
    <row r="244" spans="1:6" x14ac:dyDescent="0.2">
      <c r="A244" s="212" t="s">
        <v>83</v>
      </c>
      <c r="B244" s="220" t="s">
        <v>1378</v>
      </c>
      <c r="C244" s="221" t="s">
        <v>1379</v>
      </c>
      <c r="D244" s="214">
        <v>0</v>
      </c>
      <c r="E244" s="214">
        <v>-900000</v>
      </c>
      <c r="F244" s="215"/>
    </row>
    <row r="245" spans="1:6" x14ac:dyDescent="0.2">
      <c r="A245" s="212" t="s">
        <v>83</v>
      </c>
      <c r="B245" s="220" t="s">
        <v>1380</v>
      </c>
      <c r="C245" s="221" t="s">
        <v>1380</v>
      </c>
      <c r="D245" s="214">
        <v>0</v>
      </c>
      <c r="E245" s="214">
        <v>270160</v>
      </c>
      <c r="F245" s="215"/>
    </row>
    <row r="246" spans="1:6" x14ac:dyDescent="0.2">
      <c r="A246" s="212" t="s">
        <v>83</v>
      </c>
      <c r="B246" s="220" t="s">
        <v>1381</v>
      </c>
      <c r="C246" s="221" t="s">
        <v>1214</v>
      </c>
      <c r="D246" s="214">
        <v>0</v>
      </c>
      <c r="E246" s="214">
        <v>200000</v>
      </c>
      <c r="F246" s="215"/>
    </row>
    <row r="247" spans="1:6" x14ac:dyDescent="0.2">
      <c r="A247" s="212" t="s">
        <v>83</v>
      </c>
      <c r="B247" s="220" t="s">
        <v>1381</v>
      </c>
      <c r="C247" s="221" t="s">
        <v>530</v>
      </c>
      <c r="D247" s="214">
        <v>0</v>
      </c>
      <c r="E247" s="214">
        <v>75000</v>
      </c>
      <c r="F247" s="215"/>
    </row>
    <row r="248" spans="1:6" x14ac:dyDescent="0.2">
      <c r="A248" s="212" t="s">
        <v>83</v>
      </c>
      <c r="B248" s="220" t="s">
        <v>1382</v>
      </c>
      <c r="C248" s="221" t="s">
        <v>1382</v>
      </c>
      <c r="D248" s="214">
        <v>0</v>
      </c>
      <c r="E248" s="214">
        <v>-125000</v>
      </c>
      <c r="F248" s="215"/>
    </row>
    <row r="249" spans="1:6" x14ac:dyDescent="0.2">
      <c r="A249" s="212" t="s">
        <v>83</v>
      </c>
      <c r="B249" s="220" t="s">
        <v>1383</v>
      </c>
      <c r="C249" s="221" t="s">
        <v>1383</v>
      </c>
      <c r="D249" s="214">
        <v>0</v>
      </c>
      <c r="E249" s="214">
        <v>16200</v>
      </c>
      <c r="F249" s="215"/>
    </row>
    <row r="250" spans="1:6" x14ac:dyDescent="0.2">
      <c r="A250" s="212" t="s">
        <v>83</v>
      </c>
      <c r="B250" s="220" t="s">
        <v>1384</v>
      </c>
      <c r="C250" s="221" t="s">
        <v>1384</v>
      </c>
      <c r="D250" s="214">
        <v>0</v>
      </c>
      <c r="E250" s="214">
        <v>-34655</v>
      </c>
      <c r="F250" s="215"/>
    </row>
    <row r="251" spans="1:6" x14ac:dyDescent="0.2">
      <c r="A251" s="212" t="s">
        <v>83</v>
      </c>
      <c r="B251" s="220" t="s">
        <v>1216</v>
      </c>
      <c r="C251" s="221" t="s">
        <v>1385</v>
      </c>
      <c r="D251" s="214">
        <v>0</v>
      </c>
      <c r="E251" s="214">
        <v>1600000</v>
      </c>
      <c r="F251" s="215"/>
    </row>
    <row r="252" spans="1:6" ht="27" x14ac:dyDescent="0.2">
      <c r="A252" s="212" t="s">
        <v>83</v>
      </c>
      <c r="B252" s="220" t="s">
        <v>1386</v>
      </c>
      <c r="C252" s="221" t="s">
        <v>1386</v>
      </c>
      <c r="D252" s="214">
        <v>0</v>
      </c>
      <c r="E252" s="214">
        <v>-100000</v>
      </c>
      <c r="F252" s="215"/>
    </row>
    <row r="253" spans="1:6" x14ac:dyDescent="0.2">
      <c r="A253" s="212" t="s">
        <v>83</v>
      </c>
      <c r="B253" s="220" t="s">
        <v>524</v>
      </c>
      <c r="C253" s="221" t="s">
        <v>524</v>
      </c>
      <c r="D253" s="214">
        <v>0</v>
      </c>
      <c r="E253" s="214">
        <v>2150000</v>
      </c>
      <c r="F253" s="215"/>
    </row>
    <row r="254" spans="1:6" x14ac:dyDescent="0.2">
      <c r="A254" s="212" t="s">
        <v>83</v>
      </c>
      <c r="B254" s="220" t="s">
        <v>1290</v>
      </c>
      <c r="C254" s="221" t="s">
        <v>1387</v>
      </c>
      <c r="D254" s="214">
        <v>0</v>
      </c>
      <c r="E254" s="214">
        <v>80000</v>
      </c>
      <c r="F254" s="215"/>
    </row>
    <row r="255" spans="1:6" x14ac:dyDescent="0.2">
      <c r="A255" s="212" t="s">
        <v>83</v>
      </c>
      <c r="B255" s="220" t="s">
        <v>1290</v>
      </c>
      <c r="C255" s="221" t="s">
        <v>1290</v>
      </c>
      <c r="D255" s="214">
        <v>0</v>
      </c>
      <c r="E255" s="214">
        <v>136000</v>
      </c>
      <c r="F255" s="215"/>
    </row>
    <row r="256" spans="1:6" x14ac:dyDescent="0.2">
      <c r="A256" s="212" t="s">
        <v>83</v>
      </c>
      <c r="B256" s="220" t="s">
        <v>1388</v>
      </c>
      <c r="C256" s="221" t="s">
        <v>1031</v>
      </c>
      <c r="D256" s="214">
        <v>0</v>
      </c>
      <c r="E256" s="214">
        <v>425000</v>
      </c>
      <c r="F256" s="215"/>
    </row>
    <row r="257" spans="1:6" x14ac:dyDescent="0.2">
      <c r="A257" s="212" t="s">
        <v>83</v>
      </c>
      <c r="B257" s="220" t="s">
        <v>1388</v>
      </c>
      <c r="C257" s="221" t="s">
        <v>528</v>
      </c>
      <c r="D257" s="214">
        <v>0</v>
      </c>
      <c r="E257" s="214">
        <v>370000</v>
      </c>
      <c r="F257" s="215"/>
    </row>
    <row r="258" spans="1:6" x14ac:dyDescent="0.2">
      <c r="A258" s="212" t="s">
        <v>83</v>
      </c>
      <c r="B258" s="220" t="s">
        <v>1388</v>
      </c>
      <c r="C258" s="221" t="s">
        <v>1389</v>
      </c>
      <c r="D258" s="214">
        <v>0</v>
      </c>
      <c r="E258" s="214">
        <v>42926</v>
      </c>
      <c r="F258" s="215"/>
    </row>
    <row r="259" spans="1:6" x14ac:dyDescent="0.2">
      <c r="A259" s="212" t="s">
        <v>83</v>
      </c>
      <c r="B259" s="220" t="s">
        <v>1388</v>
      </c>
      <c r="C259" s="221" t="s">
        <v>1390</v>
      </c>
      <c r="D259" s="214">
        <v>0</v>
      </c>
      <c r="E259" s="214">
        <v>100000</v>
      </c>
      <c r="F259" s="215"/>
    </row>
    <row r="260" spans="1:6" x14ac:dyDescent="0.2">
      <c r="A260" s="212" t="s">
        <v>83</v>
      </c>
      <c r="B260" s="220" t="s">
        <v>1388</v>
      </c>
      <c r="C260" s="221" t="s">
        <v>1391</v>
      </c>
      <c r="D260" s="214">
        <v>0</v>
      </c>
      <c r="E260" s="214">
        <v>464175</v>
      </c>
      <c r="F260" s="215"/>
    </row>
    <row r="261" spans="1:6" x14ac:dyDescent="0.2">
      <c r="A261" s="212" t="s">
        <v>83</v>
      </c>
      <c r="B261" s="217" t="s">
        <v>403</v>
      </c>
      <c r="C261" s="218" t="s">
        <v>1392</v>
      </c>
      <c r="D261" s="214">
        <v>250000</v>
      </c>
      <c r="E261" s="214">
        <v>0</v>
      </c>
      <c r="F261" s="215"/>
    </row>
    <row r="262" spans="1:6" x14ac:dyDescent="0.2">
      <c r="A262" s="212" t="s">
        <v>83</v>
      </c>
      <c r="B262" s="217" t="s">
        <v>1296</v>
      </c>
      <c r="C262" s="218" t="s">
        <v>533</v>
      </c>
      <c r="D262" s="214">
        <v>1000000</v>
      </c>
      <c r="E262" s="214">
        <v>0</v>
      </c>
      <c r="F262" s="215"/>
    </row>
    <row r="263" spans="1:6" ht="27" x14ac:dyDescent="0.2">
      <c r="A263" s="212" t="s">
        <v>83</v>
      </c>
      <c r="B263" s="217" t="s">
        <v>1393</v>
      </c>
      <c r="C263" s="218" t="s">
        <v>1394</v>
      </c>
      <c r="D263" s="214">
        <v>55000</v>
      </c>
      <c r="E263" s="214">
        <v>0</v>
      </c>
      <c r="F263" s="215"/>
    </row>
    <row r="264" spans="1:6" x14ac:dyDescent="0.2">
      <c r="A264" s="217" t="s">
        <v>83</v>
      </c>
      <c r="B264" s="220" t="s">
        <v>652</v>
      </c>
      <c r="C264" s="222" t="s">
        <v>1395</v>
      </c>
      <c r="D264" s="214">
        <v>0</v>
      </c>
      <c r="E264" s="214">
        <v>500000</v>
      </c>
      <c r="F264" s="215"/>
    </row>
    <row r="265" spans="1:6" x14ac:dyDescent="0.2">
      <c r="A265" s="212" t="s">
        <v>83</v>
      </c>
      <c r="B265" s="212" t="s">
        <v>1314</v>
      </c>
      <c r="C265" s="213" t="s">
        <v>426</v>
      </c>
      <c r="D265" s="214">
        <v>0</v>
      </c>
      <c r="E265" s="214">
        <v>85000</v>
      </c>
      <c r="F265" s="215"/>
    </row>
    <row r="266" spans="1:6" x14ac:dyDescent="0.2">
      <c r="A266" s="212" t="s">
        <v>1396</v>
      </c>
      <c r="B266" s="212" t="s">
        <v>1397</v>
      </c>
      <c r="C266" s="213" t="s">
        <v>1396</v>
      </c>
      <c r="D266" s="214"/>
      <c r="E266" s="214">
        <v>1500000</v>
      </c>
    </row>
    <row r="267" spans="1:6" x14ac:dyDescent="0.2">
      <c r="A267" s="212" t="s">
        <v>1396</v>
      </c>
      <c r="B267" s="212" t="s">
        <v>1398</v>
      </c>
      <c r="C267" s="213" t="s">
        <v>1020</v>
      </c>
      <c r="D267" s="214"/>
      <c r="E267" s="214">
        <v>500000</v>
      </c>
    </row>
    <row r="268" spans="1:6" x14ac:dyDescent="0.2">
      <c r="A268" s="212" t="s">
        <v>1396</v>
      </c>
      <c r="B268" s="212" t="s">
        <v>1399</v>
      </c>
      <c r="C268" s="213" t="s">
        <v>533</v>
      </c>
      <c r="D268" s="214"/>
      <c r="E268" s="214">
        <v>3000000</v>
      </c>
    </row>
    <row r="269" spans="1:6" x14ac:dyDescent="0.2">
      <c r="A269" s="212" t="s">
        <v>1396</v>
      </c>
      <c r="B269" s="212" t="s">
        <v>1400</v>
      </c>
      <c r="C269" s="213" t="s">
        <v>1020</v>
      </c>
      <c r="D269" s="214"/>
      <c r="E269" s="214">
        <v>150000</v>
      </c>
    </row>
    <row r="270" spans="1:6" x14ac:dyDescent="0.2">
      <c r="A270" s="212" t="s">
        <v>1396</v>
      </c>
      <c r="B270" s="212" t="s">
        <v>1401</v>
      </c>
      <c r="C270" s="213" t="s">
        <v>1020</v>
      </c>
      <c r="D270" s="214"/>
      <c r="E270" s="214">
        <v>150000</v>
      </c>
    </row>
    <row r="271" spans="1:6" x14ac:dyDescent="0.2">
      <c r="A271" s="212" t="s">
        <v>1396</v>
      </c>
      <c r="B271" s="212" t="s">
        <v>1402</v>
      </c>
      <c r="C271" s="213" t="s">
        <v>1403</v>
      </c>
      <c r="D271" s="214"/>
      <c r="E271" s="214">
        <v>500000</v>
      </c>
    </row>
    <row r="272" spans="1:6" x14ac:dyDescent="0.2">
      <c r="A272" s="212" t="s">
        <v>1396</v>
      </c>
      <c r="B272" s="212" t="s">
        <v>1404</v>
      </c>
      <c r="C272" s="213" t="s">
        <v>1020</v>
      </c>
      <c r="D272" s="214"/>
      <c r="E272" s="214">
        <v>250000</v>
      </c>
    </row>
    <row r="273" spans="1:5" x14ac:dyDescent="0.2">
      <c r="A273" s="212" t="s">
        <v>1396</v>
      </c>
      <c r="B273" s="212" t="s">
        <v>1405</v>
      </c>
      <c r="C273" s="213" t="s">
        <v>1406</v>
      </c>
      <c r="D273" s="214"/>
      <c r="E273" s="214">
        <v>500000</v>
      </c>
    </row>
    <row r="274" spans="1:5" x14ac:dyDescent="0.2">
      <c r="A274" s="212" t="s">
        <v>1396</v>
      </c>
      <c r="B274" s="212" t="s">
        <v>1407</v>
      </c>
      <c r="C274" s="213" t="s">
        <v>1408</v>
      </c>
      <c r="D274" s="214"/>
      <c r="E274" s="214">
        <v>432900</v>
      </c>
    </row>
    <row r="275" spans="1:5" x14ac:dyDescent="0.2">
      <c r="A275" s="212" t="s">
        <v>1396</v>
      </c>
      <c r="B275" s="212" t="s">
        <v>1409</v>
      </c>
      <c r="C275" s="213" t="s">
        <v>1408</v>
      </c>
      <c r="D275" s="214"/>
      <c r="E275" s="214">
        <v>250000</v>
      </c>
    </row>
    <row r="276" spans="1:5" x14ac:dyDescent="0.2">
      <c r="A276" s="212">
        <v>120</v>
      </c>
      <c r="B276" s="212" t="s">
        <v>1304</v>
      </c>
      <c r="C276" s="213" t="s">
        <v>1371</v>
      </c>
      <c r="D276" s="214"/>
      <c r="E276" s="214">
        <v>600000</v>
      </c>
    </row>
    <row r="277" spans="1:5" ht="27" x14ac:dyDescent="0.2">
      <c r="A277" s="212">
        <v>88</v>
      </c>
      <c r="B277" s="212" t="s">
        <v>1304</v>
      </c>
      <c r="C277" s="213" t="s">
        <v>1410</v>
      </c>
      <c r="D277" s="214"/>
      <c r="E277" s="214">
        <v>600000</v>
      </c>
    </row>
    <row r="278" spans="1:5" ht="27" x14ac:dyDescent="0.2">
      <c r="A278" s="212">
        <v>67</v>
      </c>
      <c r="B278" s="212" t="s">
        <v>1304</v>
      </c>
      <c r="C278" s="213" t="s">
        <v>1410</v>
      </c>
      <c r="D278" s="214"/>
      <c r="E278" s="214">
        <v>600000</v>
      </c>
    </row>
    <row r="279" spans="1:5" x14ac:dyDescent="0.2">
      <c r="A279" s="212">
        <v>113</v>
      </c>
      <c r="B279" s="212" t="s">
        <v>1304</v>
      </c>
      <c r="C279" s="213" t="s">
        <v>1411</v>
      </c>
      <c r="D279" s="214"/>
      <c r="E279" s="214">
        <v>600000</v>
      </c>
    </row>
    <row r="280" spans="1:5" x14ac:dyDescent="0.2">
      <c r="A280" s="212">
        <v>69</v>
      </c>
      <c r="B280" s="212" t="s">
        <v>1304</v>
      </c>
      <c r="C280" s="213" t="s">
        <v>1349</v>
      </c>
      <c r="D280" s="214"/>
      <c r="E280" s="214">
        <v>300000</v>
      </c>
    </row>
    <row r="281" spans="1:5" x14ac:dyDescent="0.2">
      <c r="A281" s="212" t="s">
        <v>1412</v>
      </c>
      <c r="B281" s="212" t="s">
        <v>1304</v>
      </c>
      <c r="C281" s="213" t="s">
        <v>1349</v>
      </c>
      <c r="D281" s="214"/>
      <c r="E281" s="214">
        <v>600000</v>
      </c>
    </row>
    <row r="282" spans="1:5" x14ac:dyDescent="0.2">
      <c r="A282" s="212" t="s">
        <v>1413</v>
      </c>
      <c r="B282" s="212" t="s">
        <v>1304</v>
      </c>
      <c r="C282" s="213" t="s">
        <v>1349</v>
      </c>
      <c r="D282" s="214"/>
      <c r="E282" s="214">
        <v>600000</v>
      </c>
    </row>
    <row r="283" spans="1:5" x14ac:dyDescent="0.2">
      <c r="A283" s="212">
        <v>81</v>
      </c>
      <c r="B283" s="212" t="s">
        <v>1304</v>
      </c>
      <c r="C283" s="213" t="s">
        <v>1349</v>
      </c>
      <c r="D283" s="214"/>
      <c r="E283" s="214">
        <v>600000</v>
      </c>
    </row>
    <row r="284" spans="1:5" x14ac:dyDescent="0.2">
      <c r="A284" s="212">
        <v>73</v>
      </c>
      <c r="B284" s="212" t="s">
        <v>1304</v>
      </c>
      <c r="C284" s="213" t="s">
        <v>466</v>
      </c>
      <c r="D284" s="214"/>
      <c r="E284" s="214">
        <v>600000</v>
      </c>
    </row>
    <row r="285" spans="1:5" x14ac:dyDescent="0.2">
      <c r="A285" s="212">
        <v>40</v>
      </c>
      <c r="B285" s="212" t="s">
        <v>1304</v>
      </c>
      <c r="C285" s="213" t="s">
        <v>1408</v>
      </c>
      <c r="D285" s="214"/>
      <c r="E285" s="214">
        <v>600000</v>
      </c>
    </row>
    <row r="286" spans="1:5" x14ac:dyDescent="0.2">
      <c r="A286" s="212">
        <v>42</v>
      </c>
      <c r="B286" s="212" t="s">
        <v>1304</v>
      </c>
      <c r="C286" s="213" t="s">
        <v>1408</v>
      </c>
      <c r="D286" s="214"/>
      <c r="E286" s="214">
        <v>600000</v>
      </c>
    </row>
    <row r="287" spans="1:5" x14ac:dyDescent="0.2">
      <c r="A287" s="212">
        <v>73</v>
      </c>
      <c r="B287" s="212" t="s">
        <v>1304</v>
      </c>
      <c r="C287" s="213" t="s">
        <v>1408</v>
      </c>
      <c r="D287" s="214"/>
      <c r="E287" s="214">
        <v>600000</v>
      </c>
    </row>
    <row r="288" spans="1:5" x14ac:dyDescent="0.2">
      <c r="A288" s="212">
        <v>77</v>
      </c>
      <c r="B288" s="212" t="s">
        <v>1304</v>
      </c>
      <c r="C288" s="213" t="s">
        <v>1408</v>
      </c>
      <c r="D288" s="214"/>
      <c r="E288" s="214">
        <v>600000</v>
      </c>
    </row>
    <row r="289" spans="1:5" x14ac:dyDescent="0.2">
      <c r="A289" s="212">
        <v>79</v>
      </c>
      <c r="B289" s="212" t="s">
        <v>1304</v>
      </c>
      <c r="C289" s="213" t="s">
        <v>1408</v>
      </c>
      <c r="D289" s="214"/>
      <c r="E289" s="214">
        <v>600000</v>
      </c>
    </row>
    <row r="290" spans="1:5" x14ac:dyDescent="0.2">
      <c r="A290" s="212">
        <v>70</v>
      </c>
      <c r="B290" s="212" t="s">
        <v>1304</v>
      </c>
      <c r="C290" s="213" t="s">
        <v>1414</v>
      </c>
      <c r="D290" s="214"/>
      <c r="E290" s="214">
        <v>600000</v>
      </c>
    </row>
    <row r="291" spans="1:5" x14ac:dyDescent="0.2">
      <c r="A291" s="212">
        <v>71</v>
      </c>
      <c r="B291" s="212" t="s">
        <v>1304</v>
      </c>
      <c r="C291" s="213" t="s">
        <v>1415</v>
      </c>
      <c r="D291" s="214"/>
      <c r="E291" s="214">
        <v>600000</v>
      </c>
    </row>
    <row r="292" spans="1:5" x14ac:dyDescent="0.2">
      <c r="A292" s="212">
        <v>101</v>
      </c>
      <c r="B292" s="212" t="s">
        <v>1304</v>
      </c>
      <c r="C292" s="213" t="s">
        <v>907</v>
      </c>
      <c r="D292" s="214"/>
      <c r="E292" s="214">
        <v>600000</v>
      </c>
    </row>
    <row r="293" spans="1:5" x14ac:dyDescent="0.2">
      <c r="A293" s="212">
        <v>23</v>
      </c>
      <c r="B293" s="212" t="s">
        <v>1304</v>
      </c>
      <c r="C293" s="213" t="s">
        <v>406</v>
      </c>
      <c r="D293" s="214"/>
      <c r="E293" s="214">
        <v>600000</v>
      </c>
    </row>
    <row r="294" spans="1:5" x14ac:dyDescent="0.2">
      <c r="A294" s="212">
        <v>46</v>
      </c>
      <c r="B294" s="212" t="s">
        <v>1304</v>
      </c>
      <c r="C294" s="213" t="s">
        <v>123</v>
      </c>
      <c r="D294" s="214"/>
      <c r="E294" s="214">
        <v>600000</v>
      </c>
    </row>
    <row r="295" spans="1:5" x14ac:dyDescent="0.2">
      <c r="A295" s="212">
        <v>47</v>
      </c>
      <c r="B295" s="212" t="s">
        <v>1304</v>
      </c>
      <c r="C295" s="213" t="s">
        <v>123</v>
      </c>
      <c r="D295" s="214"/>
      <c r="E295" s="214">
        <v>600000</v>
      </c>
    </row>
    <row r="296" spans="1:5" x14ac:dyDescent="0.2">
      <c r="A296" s="212">
        <v>52</v>
      </c>
      <c r="B296" s="212" t="s">
        <v>1304</v>
      </c>
      <c r="C296" s="213" t="s">
        <v>123</v>
      </c>
      <c r="D296" s="214"/>
      <c r="E296" s="214">
        <v>600000</v>
      </c>
    </row>
    <row r="297" spans="1:5" x14ac:dyDescent="0.2">
      <c r="A297" s="212">
        <v>32</v>
      </c>
      <c r="B297" s="212" t="s">
        <v>1311</v>
      </c>
      <c r="C297" s="213" t="s">
        <v>423</v>
      </c>
      <c r="D297" s="214"/>
      <c r="E297" s="214">
        <v>50000</v>
      </c>
    </row>
    <row r="298" spans="1:5" ht="27" x14ac:dyDescent="0.2">
      <c r="A298" s="212">
        <v>60</v>
      </c>
      <c r="B298" s="212" t="s">
        <v>1304</v>
      </c>
      <c r="C298" s="213" t="s">
        <v>1329</v>
      </c>
      <c r="D298" s="214"/>
      <c r="E298" s="214">
        <v>600000</v>
      </c>
    </row>
    <row r="299" spans="1:5" x14ac:dyDescent="0.2">
      <c r="A299" s="212">
        <v>103</v>
      </c>
      <c r="B299" s="212" t="s">
        <v>1304</v>
      </c>
      <c r="C299" s="213" t="s">
        <v>1364</v>
      </c>
      <c r="D299" s="214"/>
      <c r="E299" s="214">
        <v>600000</v>
      </c>
    </row>
    <row r="300" spans="1:5" x14ac:dyDescent="0.2">
      <c r="A300" s="212">
        <v>105</v>
      </c>
      <c r="B300" s="212" t="s">
        <v>1304</v>
      </c>
      <c r="C300" s="213" t="s">
        <v>1364</v>
      </c>
      <c r="D300" s="214"/>
      <c r="E300" s="214">
        <v>300000</v>
      </c>
    </row>
    <row r="301" spans="1:5" x14ac:dyDescent="0.2">
      <c r="A301" s="212">
        <v>105</v>
      </c>
      <c r="B301" s="212" t="s">
        <v>1304</v>
      </c>
      <c r="C301" s="213" t="s">
        <v>1416</v>
      </c>
      <c r="D301" s="214"/>
      <c r="E301" s="214">
        <v>300000</v>
      </c>
    </row>
    <row r="302" spans="1:5" x14ac:dyDescent="0.2">
      <c r="A302" s="212">
        <v>105</v>
      </c>
      <c r="B302" s="212" t="s">
        <v>1417</v>
      </c>
      <c r="C302" s="213" t="s">
        <v>1418</v>
      </c>
      <c r="D302" s="214"/>
      <c r="E302" s="214">
        <v>35000</v>
      </c>
    </row>
    <row r="303" spans="1:5" x14ac:dyDescent="0.2">
      <c r="A303" s="212">
        <v>90</v>
      </c>
      <c r="B303" s="212" t="s">
        <v>22</v>
      </c>
      <c r="C303" s="213" t="s">
        <v>1355</v>
      </c>
      <c r="D303" s="214"/>
      <c r="E303" s="214">
        <v>100000</v>
      </c>
    </row>
    <row r="304" spans="1:5" x14ac:dyDescent="0.2">
      <c r="A304" s="212">
        <v>43</v>
      </c>
      <c r="B304" s="212" t="s">
        <v>1304</v>
      </c>
      <c r="C304" s="213" t="s">
        <v>1419</v>
      </c>
      <c r="D304" s="214"/>
      <c r="E304" s="214">
        <v>600000</v>
      </c>
    </row>
    <row r="305" spans="1:5" x14ac:dyDescent="0.2">
      <c r="A305" s="212">
        <v>114</v>
      </c>
      <c r="B305" s="212" t="s">
        <v>1420</v>
      </c>
      <c r="C305" s="213" t="s">
        <v>959</v>
      </c>
      <c r="D305" s="214"/>
      <c r="E305" s="214">
        <v>1115000</v>
      </c>
    </row>
    <row r="306" spans="1:5" x14ac:dyDescent="0.2">
      <c r="A306" s="212">
        <v>105</v>
      </c>
      <c r="B306" s="212" t="s">
        <v>1421</v>
      </c>
      <c r="C306" s="213" t="s">
        <v>1364</v>
      </c>
      <c r="D306" s="214"/>
      <c r="E306" s="214">
        <v>1115000</v>
      </c>
    </row>
    <row r="307" spans="1:5" x14ac:dyDescent="0.2">
      <c r="A307" s="212" t="s">
        <v>1422</v>
      </c>
      <c r="B307" s="212" t="s">
        <v>791</v>
      </c>
      <c r="C307" s="213" t="s">
        <v>1423</v>
      </c>
      <c r="D307" s="214"/>
      <c r="E307" s="214">
        <v>250000</v>
      </c>
    </row>
    <row r="308" spans="1:5" x14ac:dyDescent="0.2">
      <c r="A308" s="212" t="s">
        <v>83</v>
      </c>
      <c r="B308" s="212" t="s">
        <v>1424</v>
      </c>
      <c r="C308" s="213" t="s">
        <v>1425</v>
      </c>
      <c r="D308" s="214"/>
      <c r="E308" s="214">
        <v>30000</v>
      </c>
    </row>
    <row r="309" spans="1:5" x14ac:dyDescent="0.2">
      <c r="A309" s="212" t="s">
        <v>83</v>
      </c>
      <c r="B309" s="212" t="s">
        <v>1426</v>
      </c>
      <c r="C309" s="213" t="s">
        <v>1396</v>
      </c>
      <c r="D309" s="214"/>
      <c r="E309" s="214">
        <v>2172100</v>
      </c>
    </row>
    <row r="310" spans="1:5" x14ac:dyDescent="0.2">
      <c r="A310" s="212" t="s">
        <v>83</v>
      </c>
      <c r="B310" s="212" t="s">
        <v>1427</v>
      </c>
      <c r="C310" s="213" t="s">
        <v>1020</v>
      </c>
      <c r="D310" s="214"/>
      <c r="E310" s="214">
        <v>200000</v>
      </c>
    </row>
    <row r="311" spans="1:5" x14ac:dyDescent="0.2">
      <c r="A311" s="212" t="s">
        <v>186</v>
      </c>
      <c r="B311" s="212" t="s">
        <v>1368</v>
      </c>
      <c r="C311" s="213" t="s">
        <v>959</v>
      </c>
      <c r="D311" s="214"/>
      <c r="E311" s="214">
        <v>600000</v>
      </c>
    </row>
    <row r="312" spans="1:5" x14ac:dyDescent="0.2">
      <c r="A312" s="212" t="s">
        <v>83</v>
      </c>
      <c r="B312" s="212" t="s">
        <v>1428</v>
      </c>
      <c r="C312" s="213" t="s">
        <v>959</v>
      </c>
      <c r="D312" s="214"/>
      <c r="E312" s="214">
        <v>1200000</v>
      </c>
    </row>
    <row r="313" spans="1:5" x14ac:dyDescent="0.2">
      <c r="A313" s="212" t="s">
        <v>205</v>
      </c>
      <c r="B313" s="212" t="s">
        <v>1429</v>
      </c>
      <c r="C313" s="213" t="s">
        <v>419</v>
      </c>
      <c r="D313" s="214"/>
      <c r="E313" s="214">
        <v>1500000</v>
      </c>
    </row>
    <row r="314" spans="1:5" x14ac:dyDescent="0.2">
      <c r="A314" s="212">
        <v>40</v>
      </c>
      <c r="B314" s="212" t="s">
        <v>1430</v>
      </c>
      <c r="C314" s="213" t="s">
        <v>1318</v>
      </c>
      <c r="D314" s="214"/>
      <c r="E314" s="214">
        <v>1200000</v>
      </c>
    </row>
    <row r="315" spans="1:5" x14ac:dyDescent="0.2">
      <c r="A315" s="212">
        <v>44</v>
      </c>
      <c r="B315" s="212" t="s">
        <v>1431</v>
      </c>
      <c r="C315" s="213" t="s">
        <v>1318</v>
      </c>
      <c r="D315" s="214"/>
      <c r="E315" s="214">
        <v>1200000</v>
      </c>
    </row>
    <row r="316" spans="1:5" x14ac:dyDescent="0.2">
      <c r="A316" s="212">
        <v>40</v>
      </c>
      <c r="B316" s="212" t="s">
        <v>1432</v>
      </c>
      <c r="C316" s="213" t="s">
        <v>1318</v>
      </c>
      <c r="D316" s="214"/>
      <c r="E316" s="214">
        <v>386000</v>
      </c>
    </row>
    <row r="317" spans="1:5" x14ac:dyDescent="0.2">
      <c r="A317" s="212" t="s">
        <v>205</v>
      </c>
      <c r="B317" s="212" t="s">
        <v>649</v>
      </c>
      <c r="C317" s="213" t="s">
        <v>1433</v>
      </c>
      <c r="D317" s="214"/>
      <c r="E317" s="214">
        <v>1000000</v>
      </c>
    </row>
    <row r="318" spans="1:5" x14ac:dyDescent="0.2">
      <c r="A318" s="212">
        <v>90</v>
      </c>
      <c r="B318" s="212" t="s">
        <v>649</v>
      </c>
      <c r="C318" s="213" t="s">
        <v>1434</v>
      </c>
      <c r="D318" s="214"/>
      <c r="E318" s="214">
        <v>350000</v>
      </c>
    </row>
    <row r="319" spans="1:5" x14ac:dyDescent="0.2">
      <c r="A319" s="212">
        <v>23</v>
      </c>
      <c r="B319" s="212" t="s">
        <v>649</v>
      </c>
      <c r="C319" s="213" t="s">
        <v>404</v>
      </c>
      <c r="D319" s="214"/>
      <c r="E319" s="214">
        <v>350000</v>
      </c>
    </row>
    <row r="320" spans="1:5" x14ac:dyDescent="0.2">
      <c r="A320" s="212">
        <v>70</v>
      </c>
      <c r="B320" s="212" t="s">
        <v>649</v>
      </c>
      <c r="C320" s="213" t="s">
        <v>1345</v>
      </c>
      <c r="D320" s="214"/>
      <c r="E320" s="214">
        <v>350000</v>
      </c>
    </row>
    <row r="321" spans="1:6" x14ac:dyDescent="0.2">
      <c r="A321" s="212" t="s">
        <v>1435</v>
      </c>
      <c r="B321" s="212" t="s">
        <v>649</v>
      </c>
      <c r="C321" s="213" t="s">
        <v>1436</v>
      </c>
      <c r="D321" s="214"/>
      <c r="E321" s="214">
        <v>350000</v>
      </c>
    </row>
    <row r="322" spans="1:6" x14ac:dyDescent="0.2">
      <c r="A322" s="212" t="s">
        <v>205</v>
      </c>
      <c r="B322" s="212" t="s">
        <v>649</v>
      </c>
      <c r="C322" s="213" t="s">
        <v>1437</v>
      </c>
      <c r="D322" s="214"/>
      <c r="E322" s="214">
        <v>450000</v>
      </c>
    </row>
    <row r="323" spans="1:6" x14ac:dyDescent="0.2">
      <c r="A323" s="212" t="s">
        <v>205</v>
      </c>
      <c r="B323" s="212" t="s">
        <v>649</v>
      </c>
      <c r="C323" s="213" t="s">
        <v>1438</v>
      </c>
      <c r="D323" s="214"/>
      <c r="E323" s="214">
        <v>450000</v>
      </c>
    </row>
    <row r="324" spans="1:6" x14ac:dyDescent="0.2">
      <c r="A324" s="212" t="s">
        <v>205</v>
      </c>
      <c r="B324" s="212" t="s">
        <v>649</v>
      </c>
      <c r="C324" s="213" t="s">
        <v>1439</v>
      </c>
      <c r="D324" s="214"/>
      <c r="E324" s="214">
        <v>450000</v>
      </c>
    </row>
    <row r="325" spans="1:6" x14ac:dyDescent="0.2">
      <c r="A325" s="212" t="s">
        <v>205</v>
      </c>
      <c r="B325" s="212" t="s">
        <v>649</v>
      </c>
      <c r="C325" s="213" t="s">
        <v>1440</v>
      </c>
      <c r="D325" s="214"/>
      <c r="E325" s="214">
        <v>450000</v>
      </c>
    </row>
    <row r="326" spans="1:6" x14ac:dyDescent="0.2">
      <c r="A326" s="212" t="s">
        <v>1441</v>
      </c>
      <c r="B326" s="212" t="s">
        <v>649</v>
      </c>
      <c r="C326" s="213" t="s">
        <v>1442</v>
      </c>
      <c r="D326" s="214"/>
      <c r="E326" s="214">
        <v>175000</v>
      </c>
    </row>
    <row r="327" spans="1:6" x14ac:dyDescent="0.2">
      <c r="A327" s="212">
        <v>114</v>
      </c>
      <c r="B327" s="212" t="s">
        <v>649</v>
      </c>
      <c r="C327" s="213" t="s">
        <v>954</v>
      </c>
      <c r="D327" s="214"/>
      <c r="E327" s="214">
        <v>175000</v>
      </c>
    </row>
    <row r="328" spans="1:6" x14ac:dyDescent="0.2">
      <c r="A328" s="212" t="s">
        <v>1443</v>
      </c>
      <c r="B328" s="212" t="s">
        <v>649</v>
      </c>
      <c r="C328" s="213" t="s">
        <v>1444</v>
      </c>
      <c r="D328" s="214"/>
      <c r="E328" s="214">
        <v>350000</v>
      </c>
    </row>
    <row r="329" spans="1:6" x14ac:dyDescent="0.2">
      <c r="A329" s="212">
        <v>120</v>
      </c>
      <c r="B329" s="212" t="s">
        <v>649</v>
      </c>
      <c r="C329" s="213" t="s">
        <v>1445</v>
      </c>
      <c r="D329" s="214"/>
      <c r="E329" s="214">
        <v>175000</v>
      </c>
    </row>
    <row r="330" spans="1:6" x14ac:dyDescent="0.2">
      <c r="A330" s="212" t="s">
        <v>205</v>
      </c>
      <c r="B330" s="212" t="s">
        <v>649</v>
      </c>
      <c r="C330" s="213" t="s">
        <v>670</v>
      </c>
      <c r="D330" s="214"/>
      <c r="E330" s="214">
        <v>450000</v>
      </c>
    </row>
    <row r="331" spans="1:6" x14ac:dyDescent="0.2">
      <c r="A331" s="212">
        <v>32</v>
      </c>
      <c r="B331" s="212" t="s">
        <v>649</v>
      </c>
      <c r="C331" s="213" t="s">
        <v>416</v>
      </c>
      <c r="D331" s="214"/>
      <c r="E331" s="214">
        <v>175000</v>
      </c>
    </row>
    <row r="332" spans="1:6" x14ac:dyDescent="0.2">
      <c r="A332" s="212" t="s">
        <v>1446</v>
      </c>
      <c r="B332" s="212" t="s">
        <v>649</v>
      </c>
      <c r="C332" s="213" t="s">
        <v>1447</v>
      </c>
      <c r="D332" s="214"/>
      <c r="E332" s="214">
        <v>175000</v>
      </c>
    </row>
    <row r="333" spans="1:6" x14ac:dyDescent="0.2">
      <c r="A333" s="212" t="s">
        <v>205</v>
      </c>
      <c r="B333" s="212" t="s">
        <v>649</v>
      </c>
      <c r="C333" s="213" t="s">
        <v>1448</v>
      </c>
      <c r="D333" s="214"/>
      <c r="E333" s="214">
        <v>150000</v>
      </c>
    </row>
    <row r="334" spans="1:6" x14ac:dyDescent="0.2">
      <c r="A334" s="256" t="s">
        <v>1212</v>
      </c>
      <c r="B334" s="256"/>
      <c r="C334" s="256"/>
      <c r="D334" s="228">
        <f>SUM(D2:D333)</f>
        <v>3925600</v>
      </c>
      <c r="E334" s="228">
        <f>SUM(E2:E333)</f>
        <v>89072726.020000011</v>
      </c>
      <c r="F334" s="225">
        <f>D334+E334</f>
        <v>92998326.020000011</v>
      </c>
    </row>
    <row r="335" spans="1:6" x14ac:dyDescent="0.2">
      <c r="E335" s="225">
        <f>E334-E268-E273-E309-E308</f>
        <v>83370626.020000011</v>
      </c>
      <c r="F335" s="225">
        <f>E335+D334</f>
        <v>87296226.020000011</v>
      </c>
    </row>
  </sheetData>
  <mergeCells count="1">
    <mergeCell ref="A334:C3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FY13-FY15</vt:lpstr>
      <vt:lpstr>FY15</vt:lpstr>
      <vt:lpstr>FY16</vt:lpstr>
      <vt:lpstr>FY17</vt:lpstr>
      <vt:lpstr>FY18</vt:lpstr>
      <vt:lpstr>FY19</vt:lpstr>
      <vt:lpstr>FY20</vt:lpstr>
      <vt:lpstr>FY21</vt:lpstr>
      <vt:lpstr>FY22</vt:lpstr>
      <vt:lpstr>FY23</vt:lpstr>
      <vt:lpstr>FY24 Adoption</vt:lpstr>
      <vt:lpstr>OMB_FY13-23</vt:lpstr>
      <vt:lpstr>'FY16'!Print_Area</vt:lpstr>
      <vt:lpstr>'FY17'!Print_Area</vt:lpstr>
      <vt:lpstr>'FY18'!Print_Area</vt:lpstr>
      <vt:lpstr>'FY19'!Print_Area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2024-05-03T15:06:56Z</dcterms:modified>
</cp:coreProperties>
</file>