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 defaultThemeVersion="124226"/>
  <xr:revisionPtr revIDLastSave="0" documentId="13_ncr:1_{88A3C136-DE9D-470D-853D-52FEEC9E19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K1" i="1"/>
  <c r="B4" i="3"/>
  <c r="D4" i="1"/>
  <c r="E4" i="1"/>
  <c r="F16" i="1"/>
  <c r="F17" i="1"/>
  <c r="F10" i="1"/>
  <c r="F11" i="1"/>
  <c r="F4" i="1"/>
  <c r="F5" i="1"/>
  <c r="I2" i="1"/>
  <c r="D2" i="1"/>
  <c r="E2" i="1"/>
  <c r="G2" i="1"/>
  <c r="H2" i="1"/>
  <c r="F2" i="1"/>
  <c r="B17" i="1"/>
  <c r="B16" i="1"/>
  <c r="B15" i="1"/>
  <c r="B14" i="1"/>
  <c r="F14" i="1"/>
  <c r="H25" i="1"/>
  <c r="F15" i="1"/>
  <c r="F9" i="1"/>
  <c r="B9" i="1"/>
  <c r="B8" i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F7" i="3"/>
  <c r="J25" i="1"/>
  <c r="F3" i="1"/>
  <c r="D16" i="1"/>
  <c r="L2" i="1"/>
  <c r="D11" i="1"/>
  <c r="D17" i="1"/>
  <c r="D9" i="1"/>
  <c r="D10" i="1"/>
  <c r="D14" i="1"/>
  <c r="D8" i="1"/>
  <c r="D15" i="1"/>
  <c r="B2" i="1"/>
  <c r="B5" i="1"/>
  <c r="I17" i="1"/>
  <c r="B10" i="1"/>
  <c r="I11" i="1"/>
  <c r="I10" i="1"/>
  <c r="B11" i="1"/>
  <c r="I5" i="1"/>
  <c r="I16" i="1"/>
  <c r="B4" i="1"/>
  <c r="I14" i="1"/>
  <c r="I15" i="1"/>
  <c r="I3" i="1"/>
  <c r="B3" i="1"/>
  <c r="I9" i="1"/>
  <c r="I8" i="1"/>
  <c r="F8" i="1"/>
  <c r="I25" i="1"/>
  <c r="E8" i="1"/>
  <c r="E11" i="1"/>
  <c r="E17" i="1"/>
  <c r="E9" i="1"/>
  <c r="E14" i="1"/>
  <c r="E15" i="1"/>
  <c r="E16" i="1"/>
  <c r="D5" i="1"/>
  <c r="D3" i="1"/>
  <c r="E10" i="1"/>
  <c r="I4" i="1"/>
  <c r="E3" i="1"/>
  <c r="E5" i="1"/>
  <c r="G10" i="1"/>
  <c r="G15" i="1"/>
  <c r="G8" i="1"/>
  <c r="G14" i="1"/>
  <c r="G17" i="1"/>
  <c r="G9" i="1"/>
  <c r="G11" i="1"/>
  <c r="G16" i="1"/>
  <c r="H14" i="1"/>
  <c r="H11" i="1"/>
  <c r="H10" i="1"/>
  <c r="H16" i="1"/>
  <c r="H8" i="1"/>
  <c r="H17" i="1"/>
  <c r="H9" i="1"/>
  <c r="H15" i="1"/>
  <c r="G5" i="1"/>
  <c r="G3" i="1"/>
  <c r="G4" i="1"/>
  <c r="H3" i="1"/>
  <c r="H5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<sst xmlns="http://schemas.openxmlformats.org/spreadsheetml/2006/main" count="49" uniqueCount="35">
  <si>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</si>
  <si>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</si>
  <si>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</si>
  <si>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</si>
  <si>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</si>
  <si>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</si>
  <si>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</si>
  <si>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</si>
  <si>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</si>
  <si>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</si>
  <si>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</si>
  <si>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</si>
  <si>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</si>
  <si>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</si>
  <si>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</si>
  <si>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</si>
  <si>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</si>
  <si>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</si>
  <si>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</si>
  <si>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</si>
  <si>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</si>
  <si>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IF1906.CFE</t>
  </si>
  <si>
    <t>IH1906.CFE</t>
  </si>
  <si>
    <t>IC1906.CFE</t>
  </si>
  <si>
    <t>IF01.CFE</t>
  </si>
  <si>
    <t xml:space="preserve"> </t>
    <phoneticPr fontId="1" type="noConversion"/>
  </si>
  <si>
    <t>IF1909.CFE</t>
  </si>
  <si>
    <t>IH1909.CFE</t>
  </si>
  <si>
    <t>IC1909.CFE</t>
  </si>
  <si>
    <t>IF1905.CFE</t>
  </si>
  <si>
    <t>IH1905.CFE</t>
  </si>
  <si>
    <t>IC1905.CFE</t>
  </si>
  <si>
    <t>IF1912.CFE</t>
  </si>
  <si>
    <t>IH1912.CFE</t>
  </si>
  <si>
    <t>IC1912.CFE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</si>
</sst>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2723</v>
        <stp/>
        <stp>IH1906.CFE</stp>
        <stp>Rt_Price</stp>
        <tr r="D9" s="1"/>
      </tp>
      <tp>
        <v>3613.6</v>
        <stp/>
        <stp>IF1909.CFE</stp>
        <stp>Rt_Price</stp>
        <tr r="D4" s="1"/>
      </tp>
      <tp>
        <v>2740.8</v>
        <stp/>
        <stp>IH1905.CFE</stp>
        <stp>Rt_Price</stp>
        <tr r="D8" s="1"/>
      </tp>
      <tp>
        <v>4748.4000000000005</v>
        <stp/>
        <stp>IC1909.CFE</stp>
        <stp>Rt_Price</stp>
        <tr r="D16" s="1"/>
      </tp>
      <tp>
        <v>4938.4000000000005</v>
        <stp/>
        <stp>IC1905.CFE</stp>
        <stp>Rt_Price</stp>
        <tr r="D14" s="1"/>
      </tp>
      <tp>
        <v>4869</v>
        <stp/>
        <stp>IC1906.CFE</stp>
        <stp>Rt_Price</stp>
        <tr r="D15" s="1"/>
      </tp>
      <tp>
        <v>3657.2000000000003</v>
        <stp/>
        <stp>IF1905.CFE</stp>
        <stp>Rt_Price</stp>
        <tr r="D2" s="1"/>
      </tp>
      <tp>
        <v>3632.8</v>
        <stp/>
        <stp>IF1906.CFE</stp>
        <stp>Rt_Price</stp>
        <tr r="D3" s="1"/>
      </tp>
      <tp>
        <v>2715.6</v>
        <stp/>
        <stp>IH1909.CFE</stp>
        <stp>Rt_Price</stp>
        <tr r="D10" s="1"/>
      </tp>
      <tp>
        <v>2721</v>
        <stp/>
        <stp>IH1912.CFE</stp>
        <stp>Rt_Price</stp>
        <tr r="D11" s="1"/>
      </tp>
      <tp>
        <v>3613.8</v>
        <stp/>
        <stp>IF1912.CFE</stp>
        <stp>Rt_Price</stp>
        <tr r="D5" s="1"/>
      </tp>
      <tp>
        <v>4677.2</v>
        <stp/>
        <stp>IC1912.CFE</stp>
        <stp>Rt_Price</stp>
        <tr r="D17" s="1"/>
      </tp>
      <tp>
        <v>3668.73</v>
        <stp/>
        <stp>000300.SH</stp>
        <stp>Rt_Price</stp>
        <tr r="E5" s="1"/>
        <tr r="E3" s="1"/>
        <tr r="L2" s="1"/>
        <tr r="E2" s="1"/>
        <tr r="E4" s="1"/>
      </tp>
      <tp>
        <v>2741.11</v>
        <stp/>
        <stp>000016.SH</stp>
        <stp>Rt_Price</stp>
        <tr r="E10" s="1"/>
        <tr r="E9" s="1"/>
        <tr r="E11" s="1"/>
        <tr r="E8" s="1"/>
      </tp>
      <tp>
        <v>5005.9000000000005</v>
        <stp/>
        <stp>000905.SH</stp>
        <stp>Rt_Price</stp>
        <tr r="E16" s="1"/>
        <tr r="E15" s="1"/>
        <tr r="E14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="130" zoomScaleNormal="130" workbookViewId="0">
      <selection activeCell="M15" sqref="M15"/>
    </sheetView>
  </sheetViews>
  <sheetFormatPr defaultRowHeight="13.5" x14ac:dyDescent="0.15"/>
  <cols>
    <col min="1" max="1" width="10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6.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4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43595</v>
      </c>
    </row>
    <row r="2" spans="1:14" x14ac:dyDescent="0.15">
      <c r="A2" s="25" t="s">
        <v>17</v>
      </c>
      <c r="B2" s="9" t="str">
        <f>[1]!s_info_code2(A2,"")</f>
        <v>IF1905.CFE</v>
      </c>
      <c r="C2" s="35" t="s">
        <v>29</v>
      </c>
      <c r="D2" s="10">
        <f>RTD("wdf.rtq",,C2,"Rt_Price")</f>
        <v>3657.2000000000003</v>
      </c>
      <c r="E2" s="10">
        <f>D2-RTD("wdf.rtq",,"000300.SH","Rt_Price")</f>
        <v>-11.529999999999745</v>
      </c>
      <c r="F2" s="28">
        <f ca="1">[1]!s_dq_close(C2,$K$1)-[1]!i_dq_close("000300.SH",$K$1)</f>
        <v>-19.451300000000174</v>
      </c>
      <c r="G2" s="11">
        <f>E2/[1]!i_dq_close("000300.SH","")</f>
        <v>-3.1427807831356544E-3</v>
      </c>
      <c r="H2" s="12">
        <f ca="1">365*G2/(I2-TODAY())</f>
        <v>-0.28677874646112844</v>
      </c>
      <c r="I2" s="9" t="str">
        <f>[1]!s_info_lddate(C2)</f>
        <v>2019-05-17</v>
      </c>
      <c r="K2" s="26">
        <f ca="1">TODAY()</f>
        <v>43598</v>
      </c>
      <c r="L2" s="29">
        <f>RTD("wdf.rtq",,"000300.SH","Rt_Price")</f>
        <v>3668.73</v>
      </c>
      <c r="M2" s="30"/>
    </row>
    <row r="3" spans="1:14" x14ac:dyDescent="0.15">
      <c r="A3" s="25" t="s">
        <v>24</v>
      </c>
      <c r="B3" s="9" t="str">
        <f>[1]!s_info_code2(A3,"")</f>
        <v>IF1906.CFE</v>
      </c>
      <c r="C3" s="9" t="s">
        <v>21</v>
      </c>
      <c r="D3" s="10">
        <f>RTD("wdf.rtq",,C3,"Rt_Price")</f>
        <v>3632.8</v>
      </c>
      <c r="E3" s="10">
        <f>D3-RTD("wdf.rtq",,"000300.SH","Rt_Price")</f>
        <v>-35.929999999999836</v>
      </c>
      <c r="F3" s="28">
        <f ca="1">[1]!s_dq_close(C3,$K$1)-[1]!i_dq_close("000300.SH",$K$1)</f>
        <v>-34.851300000000265</v>
      </c>
      <c r="G3" s="11">
        <f>E3/[1]!i_dq_close("000300.SH","")</f>
        <v>-9.7935918072910699E-3</v>
      </c>
      <c r="H3" s="12">
        <f ca="1">365*G3/(I3-TODAY())</f>
        <v>-9.1657974606698472E-2</v>
      </c>
      <c r="I3" s="9" t="str">
        <f>[1]!s_info_lddate(C3)</f>
        <v>2019-06-21</v>
      </c>
      <c r="M3" s="30"/>
    </row>
    <row r="4" spans="1:14" x14ac:dyDescent="0.15">
      <c r="A4" s="36">
        <v>43542</v>
      </c>
      <c r="B4" s="9">
        <f>[1]!s_info_code2(A4,"")</f>
        <v>0</v>
      </c>
      <c r="C4" s="25" t="s">
        <v>26</v>
      </c>
      <c r="D4" s="10">
        <f>RTD("wdf.rtq",,C4,"Rt_Price")</f>
        <v>3613.6</v>
      </c>
      <c r="E4" s="10">
        <f>D4-RTD("wdf.rtq",,"000300.SH","Rt_Price")</f>
        <v>-55.130000000000109</v>
      </c>
      <c r="F4" s="28">
        <f ca="1">[1]!s_dq_close(C4,$K$1)-[1]!i_dq_close("000300.SH",$K$1)</f>
        <v>-53.851300000000265</v>
      </c>
      <c r="G4" s="11">
        <f>E4/[1]!i_dq_close("000300.SH","")</f>
        <v>-1.5027016875478994E-2</v>
      </c>
      <c r="H4" s="12">
        <f t="shared" ref="H4" ca="1" si="0">365*G4/(I4-TODAY())</f>
        <v>-4.2191239688844862E-2</v>
      </c>
      <c r="I4" s="9" t="str">
        <f>[1]!s_info_lddate(C4)</f>
        <v>2019-09-20</v>
      </c>
      <c r="M4" s="30"/>
    </row>
    <row r="5" spans="1:14" x14ac:dyDescent="0.15">
      <c r="A5" s="36">
        <v>43543</v>
      </c>
      <c r="B5" s="9">
        <f>[1]!s_info_code2(A5,"")</f>
        <v>0</v>
      </c>
      <c r="C5" s="9" t="s">
        <v>32</v>
      </c>
      <c r="D5" s="10">
        <f>RTD("wdf.rtq",,C5,"Rt_Price")</f>
        <v>3613.8</v>
      </c>
      <c r="E5" s="10">
        <f>D5-RTD("wdf.rtq",,"000300.SH","Rt_Price")</f>
        <v>-54.929999999999836</v>
      </c>
      <c r="F5" s="28">
        <f ca="1">[1]!s_dq_close(C5,$K$1)-[1]!i_dq_close("000300.SH",$K$1)</f>
        <v>-47.451300000000174</v>
      </c>
      <c r="G5" s="11">
        <f>E5/[1]!i_dq_close("000300.SH","")</f>
        <v>-1.4972502031018629E-2</v>
      </c>
      <c r="H5" s="12">
        <f ca="1">365*G5/(I5-TODAY())</f>
        <v>-2.4954170051697717E-2</v>
      </c>
      <c r="I5" s="9" t="str">
        <f>[1]!s_info_lddate(C5)</f>
        <v>2019-12-18</v>
      </c>
      <c r="M5" s="30"/>
    </row>
    <row r="6" spans="1:14" x14ac:dyDescent="0.15">
      <c r="A6" s="26">
        <v>43544</v>
      </c>
      <c r="D6" s="25"/>
      <c r="I6" s="14"/>
    </row>
    <row r="7" spans="1:14" x14ac:dyDescent="0.15">
      <c r="A7" s="34">
        <v>43545</v>
      </c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15">
      <c r="A8" s="36">
        <v>43546</v>
      </c>
      <c r="B8" s="9">
        <f>[1]!s_info_code2(A8,"")</f>
        <v>0</v>
      </c>
      <c r="C8" s="9" t="s">
        <v>30</v>
      </c>
      <c r="D8" s="10">
        <f>RTD("wdf.rtq",,C8,"Rt_Price")</f>
        <v>2740.8</v>
      </c>
      <c r="E8" s="10">
        <f>D8-RTD("wdf.rtq",,"000016.SH","Rt_Price")</f>
        <v>-0.30999999999994543</v>
      </c>
      <c r="F8" s="10">
        <f ca="1">[1]!s_dq_close(C8,$K$1)-[1]!i_dq_close("000016.SH",$K$1)</f>
        <v>-8.7588999999998123</v>
      </c>
      <c r="G8" s="11">
        <f>E8/[1]!i_dq_close("000016.SH","")</f>
        <v>-1.1309279687167281E-4</v>
      </c>
      <c r="H8" s="12">
        <f ca="1">365*G8/(I8-TODAY())</f>
        <v>-1.0319717714540143E-2</v>
      </c>
      <c r="I8" s="9" t="str">
        <f>[1]!s_info_lddate(C8)</f>
        <v>2019-05-17</v>
      </c>
    </row>
    <row r="9" spans="1:14" x14ac:dyDescent="0.15">
      <c r="A9" s="36">
        <v>43549</v>
      </c>
      <c r="B9" s="9">
        <f>[1]!s_info_code2(A9,"")</f>
        <v>0</v>
      </c>
      <c r="C9" s="9" t="s">
        <v>22</v>
      </c>
      <c r="D9" s="10">
        <f>RTD("wdf.rtq",,C9,"Rt_Price")</f>
        <v>2723</v>
      </c>
      <c r="E9" s="10">
        <f>D9-RTD("wdf.rtq",,"000016.SH","Rt_Price")</f>
        <v>-18.110000000000127</v>
      </c>
      <c r="F9" s="10">
        <f ca="1">[1]!s_dq_close(C9,$K$1)-[1]!i_dq_close("000016.SH",$K$1)</f>
        <v>-26.158899999999903</v>
      </c>
      <c r="G9" s="11">
        <f>E9/[1]!i_dq_close("000016.SH","")</f>
        <v>-6.6068082301495787E-3</v>
      </c>
      <c r="H9" s="12">
        <f ca="1">365*G9/(I9-TODAY())</f>
        <v>-6.1832948820630666E-2</v>
      </c>
      <c r="I9" s="9" t="str">
        <f>[1]!s_info_lddate(C9)</f>
        <v>2019-06-21</v>
      </c>
    </row>
    <row r="10" spans="1:14" x14ac:dyDescent="0.15">
      <c r="A10" s="36">
        <v>43550</v>
      </c>
      <c r="B10" s="9">
        <f>[1]!s_info_code2(A10,"")</f>
        <v>0</v>
      </c>
      <c r="C10" s="9" t="s">
        <v>27</v>
      </c>
      <c r="D10" s="10">
        <f>RTD("wdf.rtq",,C10,"Rt_Price")</f>
        <v>2715.6</v>
      </c>
      <c r="E10" s="10">
        <f>D10-RTD("wdf.rtq",,"000016.SH","Rt_Price")</f>
        <v>-25.510000000000218</v>
      </c>
      <c r="F10" s="10">
        <f ca="1">[1]!s_dq_close(C10,$K$1)-[1]!i_dq_close("000016.SH",$K$1)</f>
        <v>-28.158899999999903</v>
      </c>
      <c r="G10" s="11">
        <f>E10/[1]!i_dq_close("000016.SH","")</f>
        <v>-9.306442736119051E-3</v>
      </c>
      <c r="H10" s="12">
        <f ca="1">365*G10/(I10-TODAY())</f>
        <v>-2.6129627682180412E-2</v>
      </c>
      <c r="I10" s="9" t="str">
        <f>[1]!s_info_lddate(C10)</f>
        <v>2019-09-20</v>
      </c>
      <c r="M10"/>
    </row>
    <row r="11" spans="1:14" x14ac:dyDescent="0.15">
      <c r="A11" s="36">
        <v>43551</v>
      </c>
      <c r="B11" s="9">
        <f>[1]!s_info_code2(A11,"")</f>
        <v>0</v>
      </c>
      <c r="C11" s="9" t="s">
        <v>33</v>
      </c>
      <c r="D11" s="10">
        <f>RTD("wdf.rtq",,C11,"Rt_Price")</f>
        <v>2721</v>
      </c>
      <c r="E11" s="10">
        <f>D11-RTD("wdf.rtq",,"000016.SH","Rt_Price")</f>
        <v>-20.110000000000127</v>
      </c>
      <c r="F11" s="10">
        <f ca="1">[1]!s_dq_close(C11,$K$1)-[1]!i_dq_close("000016.SH",$K$1)</f>
        <v>-22.758899999999812</v>
      </c>
      <c r="G11" s="11">
        <f>E11/[1]!i_dq_close("000016.SH","")</f>
        <v>-7.3364391777088868E-3</v>
      </c>
      <c r="H11" s="12">
        <f ca="1">365*G11/(I11-TODAY())</f>
        <v>-1.2227398629514811E-2</v>
      </c>
      <c r="I11" s="9" t="str">
        <f>[1]!s_info_lddate(C11)</f>
        <v>2019-12-18</v>
      </c>
    </row>
    <row r="12" spans="1:14" x14ac:dyDescent="0.15">
      <c r="A12" s="26">
        <v>43552</v>
      </c>
      <c r="I12" s="9"/>
    </row>
    <row r="13" spans="1:14" x14ac:dyDescent="0.15">
      <c r="A13" s="34">
        <v>43553</v>
      </c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15">
      <c r="A14" s="36">
        <v>43556</v>
      </c>
      <c r="B14" s="9">
        <f>[1]!s_info_code2(A14,"")</f>
        <v>0</v>
      </c>
      <c r="C14" s="9" t="s">
        <v>31</v>
      </c>
      <c r="D14" s="10">
        <f>RTD("wdf.rtq",,C14,"Rt_Price")</f>
        <v>4938.4000000000005</v>
      </c>
      <c r="E14" s="10">
        <f>D14-RTD("wdf.rtq",,"000905.SH","Rt_Price")</f>
        <v>-67.5</v>
      </c>
      <c r="F14" s="10">
        <f ca="1">[1]!s_dq_close(C14,$K$1)-[1]!i_dq_close("000905.SH",$K$1)</f>
        <v>-46.32300000000032</v>
      </c>
      <c r="G14" s="11">
        <f>E14/[1]!i_dq_close("000905.SH","")</f>
        <v>-1.3484076923242881E-2</v>
      </c>
      <c r="H14" s="12">
        <f ca="1">365*G14/(I14-TODAY())</f>
        <v>-1.2304220192459128</v>
      </c>
      <c r="I14" s="9" t="str">
        <f>[1]!s_info_lddate(C14)</f>
        <v>2019-05-17</v>
      </c>
      <c r="M14" s="37"/>
    </row>
    <row r="15" spans="1:14" x14ac:dyDescent="0.15">
      <c r="A15" s="36">
        <v>43557</v>
      </c>
      <c r="B15" s="9">
        <f>[1]!s_info_code2(A15,"")</f>
        <v>0</v>
      </c>
      <c r="C15" s="9" t="s">
        <v>23</v>
      </c>
      <c r="D15" s="10">
        <f>RTD("wdf.rtq",,C15,"Rt_Price")</f>
        <v>4869</v>
      </c>
      <c r="E15" s="10">
        <f>D15-RTD("wdf.rtq",,"000905.SH","Rt_Price")</f>
        <v>-136.90000000000055</v>
      </c>
      <c r="F15" s="10">
        <f ca="1">[1]!s_dq_close(C15,$K$1)-[1]!i_dq_close("000905.SH",$K$1)</f>
        <v>-103.1230000000005</v>
      </c>
      <c r="G15" s="11">
        <f>E15/[1]!i_dq_close("000905.SH","")</f>
        <v>-2.7347705641362335E-2</v>
      </c>
      <c r="H15" s="12">
        <f ca="1">365*G15/(I15-TODAY())</f>
        <v>-0.25594647587428848</v>
      </c>
      <c r="I15" s="9" t="str">
        <f>[1]!s_info_lddate(C15)</f>
        <v>2019-06-21</v>
      </c>
      <c r="N15" t="s">
        <v>25</v>
      </c>
    </row>
    <row r="16" spans="1:14" x14ac:dyDescent="0.15">
      <c r="A16" s="36">
        <v>43558</v>
      </c>
      <c r="B16" s="9">
        <f>[1]!s_info_code2(A16,"")</f>
        <v>0</v>
      </c>
      <c r="C16" s="9" t="s">
        <v>28</v>
      </c>
      <c r="D16" s="10">
        <f>RTD("wdf.rtq",,C16,"Rt_Price")</f>
        <v>4748.4000000000005</v>
      </c>
      <c r="E16" s="10">
        <f>D16-RTD("wdf.rtq",,"000905.SH","Rt_Price")</f>
        <v>-257.5</v>
      </c>
      <c r="F16" s="10">
        <f ca="1">[1]!s_dq_close(C16,$K$1)-[1]!i_dq_close("000905.SH",$K$1)</f>
        <v>-207.32300000000032</v>
      </c>
      <c r="G16" s="11">
        <f>E16/[1]!i_dq_close("000905.SH","")</f>
        <v>-5.1439256410889506E-2</v>
      </c>
      <c r="H16" s="12">
        <f t="shared" ref="H16" ca="1" si="1">365*G16/(I16-TODAY())</f>
        <v>-0.14442560453826669</v>
      </c>
      <c r="I16" s="9" t="str">
        <f>[1]!s_info_lddate(C16)</f>
        <v>2019-09-20</v>
      </c>
    </row>
    <row r="17" spans="1:10" x14ac:dyDescent="0.15">
      <c r="A17" s="36">
        <v>43559</v>
      </c>
      <c r="B17" s="9">
        <f>[1]!s_info_code2(A17,"")</f>
        <v>0</v>
      </c>
      <c r="C17" s="9" t="s">
        <v>34</v>
      </c>
      <c r="D17" s="10">
        <f>RTD("wdf.rtq",,C17,"Rt_Price")</f>
        <v>4677.2</v>
      </c>
      <c r="E17" s="10">
        <f>D17-RTD("wdf.rtq",,"000905.SH","Rt_Price")</f>
        <v>-328.70000000000073</v>
      </c>
      <c r="F17" s="10">
        <f ca="1">[1]!s_dq_close(C17,$K$1)-[1]!i_dq_close("000905.SH",$K$1)</f>
        <v>-272.52300000000014</v>
      </c>
      <c r="G17" s="11">
        <f>E17/[1]!i_dq_close("000905.SH","")</f>
        <v>-6.5662460513628812E-2</v>
      </c>
      <c r="H17" s="12">
        <f t="shared" ref="H17" ca="1" si="2">365*G17/(I17-TODAY())</f>
        <v>-0.10943743418938134</v>
      </c>
      <c r="I17" s="9" t="str">
        <f>[1]!s_info_lddate(C17)</f>
        <v>2019-12-18</v>
      </c>
    </row>
    <row r="18" spans="1:10" x14ac:dyDescent="0.15">
      <c r="A18" s="26">
        <v>43563</v>
      </c>
    </row>
    <row r="19" spans="1:10" x14ac:dyDescent="0.15">
      <c r="A19" s="26">
        <v>43564</v>
      </c>
    </row>
    <row r="20" spans="1:10" x14ac:dyDescent="0.15">
      <c r="A20" s="26">
        <v>43565</v>
      </c>
    </row>
    <row r="21" spans="1:10" x14ac:dyDescent="0.15">
      <c r="A21" s="26">
        <v>43566</v>
      </c>
    </row>
    <row r="22" spans="1:10" x14ac:dyDescent="0.15">
      <c r="A22" s="26">
        <v>43567</v>
      </c>
    </row>
    <row r="23" spans="1:10" x14ac:dyDescent="0.15">
      <c r="A23" s="26">
        <v>43570</v>
      </c>
    </row>
    <row r="24" spans="1:10" x14ac:dyDescent="0.15">
      <c r="A24" s="26">
        <v>43571</v>
      </c>
      <c r="H24" s="14" t="s">
        <v>16</v>
      </c>
      <c r="I24" s="15" t="s">
        <v>14</v>
      </c>
      <c r="J24" s="16" t="s">
        <v>13</v>
      </c>
    </row>
    <row r="25" spans="1:10" x14ac:dyDescent="0.15">
      <c r="A25" s="26">
        <v>43572</v>
      </c>
      <c r="F25" s="13" t="s">
        <v>6</v>
      </c>
      <c r="G25" s="17">
        <v>27.75</v>
      </c>
      <c r="H25" s="18">
        <f>G25/100</f>
        <v>0.27750000000000002</v>
      </c>
      <c r="I25" s="15">
        <f>_xlfn.STDEV.S(Sheet3!D5:D34)*SQRT(260)</f>
        <v>0.29221639239261671</v>
      </c>
      <c r="J25" s="19">
        <f>H25-Sheet3!F7</f>
        <v>-1.4716392392616684E-2</v>
      </c>
    </row>
    <row r="26" spans="1:10" x14ac:dyDescent="0.15">
      <c r="A26" s="26">
        <v>43573</v>
      </c>
      <c r="E26" s="20"/>
      <c r="F26" s="20"/>
      <c r="G26" s="20"/>
      <c r="H26" s="20"/>
      <c r="I26" s="21"/>
    </row>
    <row r="27" spans="1:10" x14ac:dyDescent="0.15">
      <c r="A27" s="26">
        <v>43574</v>
      </c>
      <c r="E27" s="20"/>
      <c r="F27" s="20"/>
      <c r="G27" s="20"/>
      <c r="H27" s="22"/>
    </row>
    <row r="28" spans="1:10" x14ac:dyDescent="0.15">
      <c r="A28" s="26">
        <v>43577</v>
      </c>
    </row>
    <row r="29" spans="1:10" x14ac:dyDescent="0.15">
      <c r="A29" s="26">
        <v>43578</v>
      </c>
    </row>
    <row r="30" spans="1:10" x14ac:dyDescent="0.15">
      <c r="A30" s="26">
        <v>43579</v>
      </c>
    </row>
    <row r="31" spans="1:10" x14ac:dyDescent="0.15">
      <c r="A31" s="26">
        <v>43580</v>
      </c>
    </row>
    <row r="32" spans="1:10" x14ac:dyDescent="0.15">
      <c r="A32" s="26">
        <v>43581</v>
      </c>
    </row>
    <row r="33" spans="1:1" x14ac:dyDescent="0.15">
      <c r="A33" s="26">
        <v>43584</v>
      </c>
    </row>
    <row r="34" spans="1:1" x14ac:dyDescent="0.15">
      <c r="A34" s="26">
        <v>43585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43550</v>
      </c>
      <c r="B4" s="23">
        <f>[1]!WSD("510050.SH",B3:B3,"-30TD","","TradingCalendar=SSE","rptType=1","ShowCodes=N","ShowParams=Y","cols=1;rows=31")</f>
        <v>2.6920000000000002</v>
      </c>
    </row>
    <row r="5" spans="1:6" x14ac:dyDescent="0.15">
      <c r="A5" s="32">
        <v>43551</v>
      </c>
      <c r="B5" s="23">
        <v>2.7229999999999999</v>
      </c>
      <c r="D5">
        <f>LN(B5/B4)</f>
        <v>1.1449801909141135E-2</v>
      </c>
    </row>
    <row r="6" spans="1:6" x14ac:dyDescent="0.15">
      <c r="A6" s="32">
        <v>43552</v>
      </c>
      <c r="B6" s="23">
        <v>2.718</v>
      </c>
      <c r="D6">
        <f t="shared" ref="D6:D9" si="0">LN(B6/B5)</f>
        <v>-1.8378979626704998E-3</v>
      </c>
      <c r="F6" s="4" t="s">
        <v>12</v>
      </c>
    </row>
    <row r="7" spans="1:6" x14ac:dyDescent="0.15">
      <c r="A7" s="32">
        <v>43553</v>
      </c>
      <c r="B7" s="23">
        <v>2.819</v>
      </c>
      <c r="D7">
        <f t="shared" si="0"/>
        <v>3.6485896403023535E-2</v>
      </c>
      <c r="F7" s="4">
        <f>_xlfn.STDEV.S(D5:D34)*SQRT(260)</f>
        <v>0.29221639239261671</v>
      </c>
    </row>
    <row r="8" spans="1:6" x14ac:dyDescent="0.15">
      <c r="A8" s="32">
        <v>43556</v>
      </c>
      <c r="B8" s="23">
        <v>2.8740000000000001</v>
      </c>
      <c r="D8">
        <f t="shared" si="0"/>
        <v>1.9322575524857815E-2</v>
      </c>
    </row>
    <row r="9" spans="1:6" x14ac:dyDescent="0.15">
      <c r="A9" s="32">
        <v>43557</v>
      </c>
      <c r="B9" s="23">
        <v>2.8719999999999999</v>
      </c>
      <c r="D9">
        <f t="shared" si="0"/>
        <v>-6.9613647085550311E-4</v>
      </c>
    </row>
    <row r="10" spans="1:6" x14ac:dyDescent="0.15">
      <c r="A10" s="32">
        <v>43558</v>
      </c>
      <c r="B10" s="23">
        <v>2.9009999999999998</v>
      </c>
      <c r="D10">
        <f>LN(B10/B9)</f>
        <v>1.0046853953289175E-2</v>
      </c>
    </row>
    <row r="11" spans="1:6" x14ac:dyDescent="0.15">
      <c r="A11" s="32">
        <v>43559</v>
      </c>
      <c r="B11" s="23">
        <v>2.9390000000000001</v>
      </c>
      <c r="D11">
        <f>LN(B11/B10)</f>
        <v>1.3013882297513426E-2</v>
      </c>
    </row>
    <row r="12" spans="1:6" x14ac:dyDescent="0.15">
      <c r="A12" s="32">
        <v>43563</v>
      </c>
      <c r="B12" s="23">
        <v>2.9430000000000001</v>
      </c>
      <c r="D12">
        <f t="shared" ref="D12:D33" si="1">LN(B12/B11)</f>
        <v>1.3600818145553274E-3</v>
      </c>
    </row>
    <row r="13" spans="1:6" x14ac:dyDescent="0.15">
      <c r="A13" s="32">
        <v>43564</v>
      </c>
      <c r="B13" s="23">
        <v>2.9489999999999998</v>
      </c>
      <c r="D13">
        <f t="shared" si="1"/>
        <v>2.0366605818033334E-3</v>
      </c>
    </row>
    <row r="14" spans="1:6" x14ac:dyDescent="0.15">
      <c r="A14" s="32">
        <v>43565</v>
      </c>
      <c r="B14" s="23">
        <v>2.964</v>
      </c>
      <c r="D14">
        <f t="shared" si="1"/>
        <v>5.0735776007014045E-3</v>
      </c>
    </row>
    <row r="15" spans="1:6" x14ac:dyDescent="0.15">
      <c r="A15" s="32">
        <v>43566</v>
      </c>
      <c r="B15" s="23">
        <v>2.9119999999999999</v>
      </c>
      <c r="D15">
        <f t="shared" si="1"/>
        <v>-1.7699577099400975E-2</v>
      </c>
    </row>
    <row r="16" spans="1:6" x14ac:dyDescent="0.15">
      <c r="A16" s="32">
        <v>43567</v>
      </c>
      <c r="B16" s="23">
        <v>2.9060000000000001</v>
      </c>
      <c r="D16">
        <f t="shared" si="1"/>
        <v>-2.0625651863482564E-3</v>
      </c>
    </row>
    <row r="17" spans="1:4" x14ac:dyDescent="0.15">
      <c r="A17" s="32">
        <v>43570</v>
      </c>
      <c r="B17" s="23">
        <v>2.9060000000000001</v>
      </c>
      <c r="D17">
        <f t="shared" si="1"/>
        <v>0</v>
      </c>
    </row>
    <row r="18" spans="1:4" x14ac:dyDescent="0.15">
      <c r="A18" s="32">
        <v>43571</v>
      </c>
      <c r="B18" s="23">
        <v>3.008</v>
      </c>
      <c r="D18">
        <f t="shared" si="1"/>
        <v>3.4497840939502249E-2</v>
      </c>
    </row>
    <row r="19" spans="1:4" x14ac:dyDescent="0.15">
      <c r="A19" s="32">
        <v>43572</v>
      </c>
      <c r="B19" s="23">
        <v>2.9969999999999999</v>
      </c>
      <c r="D19">
        <f t="shared" si="1"/>
        <v>-3.6636177530672926E-3</v>
      </c>
    </row>
    <row r="20" spans="1:4" x14ac:dyDescent="0.15">
      <c r="A20" s="32">
        <v>43573</v>
      </c>
      <c r="B20" s="23">
        <v>2.9870000000000001</v>
      </c>
      <c r="D20">
        <f t="shared" si="1"/>
        <v>-3.3422491005533368E-3</v>
      </c>
    </row>
    <row r="21" spans="1:4" x14ac:dyDescent="0.15">
      <c r="A21" s="32">
        <v>43574</v>
      </c>
      <c r="B21" s="23">
        <v>3.024</v>
      </c>
      <c r="D21">
        <f t="shared" si="1"/>
        <v>1.2310919083313745E-2</v>
      </c>
    </row>
    <row r="22" spans="1:4" x14ac:dyDescent="0.15">
      <c r="A22" s="32">
        <v>43577</v>
      </c>
      <c r="B22" s="23">
        <v>2.9580000000000002</v>
      </c>
      <c r="D22">
        <f t="shared" si="1"/>
        <v>-2.206709402867843E-2</v>
      </c>
    </row>
    <row r="23" spans="1:4" x14ac:dyDescent="0.15">
      <c r="A23" s="32">
        <v>43578</v>
      </c>
      <c r="B23" s="23">
        <v>2.9630000000000001</v>
      </c>
      <c r="D23">
        <f t="shared" si="1"/>
        <v>1.6889043028200429E-3</v>
      </c>
    </row>
    <row r="24" spans="1:4" x14ac:dyDescent="0.15">
      <c r="A24" s="32">
        <v>43579</v>
      </c>
      <c r="B24" s="23">
        <v>2.9580000000000002</v>
      </c>
      <c r="D24">
        <f t="shared" si="1"/>
        <v>-1.6889043028201264E-3</v>
      </c>
    </row>
    <row r="25" spans="1:4" x14ac:dyDescent="0.15">
      <c r="A25" s="32">
        <v>43580</v>
      </c>
      <c r="B25" s="23">
        <v>2.9129999999999998</v>
      </c>
      <c r="D25">
        <f t="shared" si="1"/>
        <v>-1.5329886311310582E-2</v>
      </c>
    </row>
    <row r="26" spans="1:4" x14ac:dyDescent="0.15">
      <c r="A26" s="32">
        <v>43581</v>
      </c>
      <c r="B26" s="23">
        <v>2.88</v>
      </c>
      <c r="D26">
        <f t="shared" si="1"/>
        <v>-1.1393183829442939E-2</v>
      </c>
    </row>
    <row r="27" spans="1:4" x14ac:dyDescent="0.15">
      <c r="A27" s="32">
        <v>43584</v>
      </c>
      <c r="B27" s="23">
        <v>2.9209999999999998</v>
      </c>
      <c r="D27">
        <f t="shared" si="1"/>
        <v>1.4135729257749355E-2</v>
      </c>
    </row>
    <row r="28" spans="1:4" x14ac:dyDescent="0.15">
      <c r="A28" s="32">
        <v>43585</v>
      </c>
      <c r="B28" s="23">
        <v>2.9279999999999999</v>
      </c>
      <c r="D28">
        <f t="shared" si="1"/>
        <v>2.3935726934612195E-3</v>
      </c>
    </row>
    <row r="29" spans="1:4" x14ac:dyDescent="0.15">
      <c r="A29" s="32">
        <v>43591</v>
      </c>
      <c r="B29" s="23">
        <v>2.7869999999999999</v>
      </c>
      <c r="D29">
        <f t="shared" si="1"/>
        <v>-4.9353847599253924E-2</v>
      </c>
    </row>
    <row r="30" spans="1:4" x14ac:dyDescent="0.15">
      <c r="A30" s="32">
        <v>43592</v>
      </c>
      <c r="B30" s="23">
        <v>2.79</v>
      </c>
      <c r="D30">
        <f t="shared" si="1"/>
        <v>1.07584733346311E-3</v>
      </c>
    </row>
    <row r="31" spans="1:4" x14ac:dyDescent="0.15">
      <c r="A31" s="32">
        <v>43593</v>
      </c>
      <c r="B31" s="23">
        <v>2.7450000000000001</v>
      </c>
      <c r="D31">
        <f t="shared" si="1"/>
        <v>-1.6260520871780291E-2</v>
      </c>
    </row>
    <row r="32" spans="1:4" x14ac:dyDescent="0.15">
      <c r="A32" s="32">
        <v>43594</v>
      </c>
      <c r="B32" s="23">
        <v>2.6859999999999999</v>
      </c>
      <c r="D32">
        <f t="shared" si="1"/>
        <v>-2.1727976860448139E-2</v>
      </c>
    </row>
    <row r="33" spans="1:4" x14ac:dyDescent="0.15">
      <c r="A33" s="32">
        <v>43595</v>
      </c>
      <c r="B33" s="23">
        <v>2.7770000000000001</v>
      </c>
      <c r="D33">
        <f t="shared" si="1"/>
        <v>3.3318110223616665E-2</v>
      </c>
    </row>
    <row r="34" spans="1:4" x14ac:dyDescent="0.15">
      <c r="A34" s="32">
        <v>43598</v>
      </c>
      <c r="B34" s="23">
        <v>2.7250000000000001</v>
      </c>
      <c r="D34">
        <f>LN(B34/B33)</f>
        <v>-1.8902780209455159E-2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2019-05-13T09:07:34Z</dcterms:modified>
</cp:coreProperties>
</file>