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 defaultThemeVersion="124226"/>
  <xr:revisionPtr revIDLastSave="0" documentId="13_ncr:1_{12847230-0E5D-4E5D-8CEF-439ED2383142}" xr6:coauthVersionLast="44" xr6:coauthVersionMax="44" xr10:uidLastSave="{00000000-0000-0000-0000-000000000000}"/>
  <bookViews>
    <workbookView xWindow="28680" yWindow="-120" windowWidth="29040" windowHeight="164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K1" i="1"/>
  <c r="B4" i="3"/>
  <c r="D17" i="1"/>
  <c r="D8" i="1"/>
  <c r="D4" i="1"/>
  <c r="D14" i="1"/>
  <c r="D3" i="1"/>
  <c r="L2" i="1"/>
  <c r="D2" i="1"/>
  <c r="D9" i="1"/>
  <c r="D5" i="1"/>
  <c r="D11" i="1"/>
  <c r="D15" i="1"/>
  <c r="D10" i="1"/>
  <c r="D16" i="1"/>
  <c r="B5" i="1"/>
  <c r="B2" i="1"/>
  <c r="B4" i="1"/>
  <c r="B11" i="1"/>
  <c r="I16" i="1"/>
  <c r="B14" i="1"/>
  <c r="B10" i="1"/>
  <c r="B8" i="1"/>
  <c r="B9" i="1"/>
  <c r="B16" i="1"/>
  <c r="I4" i="1"/>
  <c r="I3" i="1"/>
  <c r="I8" i="1"/>
  <c r="F3" i="1"/>
  <c r="F4" i="1"/>
  <c r="F10" i="1"/>
  <c r="I14" i="1"/>
  <c r="I11" i="1"/>
  <c r="I5" i="1"/>
  <c r="B17" i="1"/>
  <c r="I9" i="1"/>
  <c r="F9" i="1"/>
  <c r="F14" i="1"/>
  <c r="I2" i="1"/>
  <c r="B3" i="1"/>
  <c r="I10" i="1"/>
  <c r="F5" i="1"/>
  <c r="F11" i="1"/>
  <c r="I17" i="1"/>
  <c r="I15" i="1"/>
  <c r="B15" i="1"/>
  <c r="F2" i="1"/>
  <c r="F8" i="1"/>
  <c r="F15" i="1"/>
  <c r="F17" i="1"/>
  <c r="F16" i="1"/>
  <c r="D5" i="3" l="1"/>
  <c r="I25" i="1" s="1"/>
  <c r="E10" i="1"/>
  <c r="E11" i="1"/>
  <c r="E2" i="1"/>
  <c r="E17" i="1"/>
  <c r="E16" i="1"/>
  <c r="E15" i="1"/>
  <c r="E14" i="1"/>
  <c r="E5" i="1"/>
  <c r="E3" i="1"/>
  <c r="E8" i="1"/>
  <c r="E9" i="1"/>
  <c r="E4" i="1"/>
  <c r="F7" i="3" l="1"/>
  <c r="J25" i="1" s="1"/>
  <c r="G4" i="1"/>
  <c r="G14" i="1"/>
  <c r="G8" i="1"/>
  <c r="G2" i="1"/>
  <c r="G17" i="1"/>
  <c r="G11" i="1"/>
  <c r="G16" i="1"/>
  <c r="G15" i="1"/>
  <c r="G10" i="1"/>
  <c r="G9" i="1"/>
  <c r="G5" i="1"/>
  <c r="G3" i="1"/>
  <c r="H2" i="1" l="1"/>
  <c r="H5" i="1"/>
  <c r="H10" i="1"/>
  <c r="H4" i="1"/>
  <c r="H8" i="1"/>
  <c r="H14" i="1"/>
  <c r="H16" i="1"/>
  <c r="H3" i="1"/>
  <c r="H17" i="1"/>
  <c r="H9" i="1"/>
  <c r="H11" i="1"/>
  <c r="H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<sst xmlns="http://schemas.openxmlformats.org/spreadsheetml/2006/main" count="60" uniqueCount="46">
  <si>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</si>
  <si>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</si>
  <si>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</si>
  <si>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</si>
  <si>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</si>
  <si>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</si>
  <si>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</si>
  <si>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</si>
  <si>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</si>
  <si>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</si>
  <si>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</si>
  <si>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</si>
  <si>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</si>
  <si>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</si>
  <si>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</si>
  <si>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</si>
  <si>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</si>
  <si>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</si>
  <si>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</si>
  <si>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</si>
  <si>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</si>
  <si>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</si>
  <si>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</si>
  <si>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IH1912.CFE</t>
  </si>
  <si>
    <t>IC1912.CFE</t>
  </si>
  <si>
    <t xml:space="preserve"> </t>
    <phoneticPr fontId="1" type="noConversion"/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</si>
  <si>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</si>
  <si>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</si>
  <si>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</si>
  <si>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</si>
  <si>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</si>
  <si>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</si>
  <si>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</si>
  <si>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</si>
  <si>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</si>
  <si>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IH2003.CFE</t>
  </si>
  <si>
    <t>IC2003.CFE</t>
  </si>
  <si>
    <t>IF1910.CFE</t>
  </si>
  <si>
    <t>IH1910.CFE</t>
  </si>
  <si>
    <t>IC1910.CFE</t>
  </si>
  <si>
    <t>IF02.CFE</t>
    <phoneticPr fontId="1" type="noConversion"/>
  </si>
  <si>
    <t>IF1911.CFE</t>
  </si>
  <si>
    <t>IF1912.CFE</t>
  </si>
  <si>
    <t>IF2003.CFE</t>
  </si>
  <si>
    <t>IH1911.CFE</t>
  </si>
  <si>
    <t>IC1911.CFE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</si>
</sst>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2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2927.8</v>
        <stp/>
        <stp>IH2003.CFE</stp>
        <stp>Rt_Price</stp>
        <tr r="D11" s="1"/>
      </tp>
      <tp>
        <v>3841.6</v>
        <stp/>
        <stp>IF2003.CFE</stp>
        <stp>Rt_Price</stp>
        <tr r="D5" s="1"/>
      </tp>
      <tp>
        <v>4796</v>
        <stp/>
        <stp>IC2003.CFE</stp>
        <stp>Rt_Price</stp>
        <tr r="D17" s="1"/>
      </tp>
      <tp>
        <v>2925</v>
        <stp/>
        <stp>IH1912.CFE</stp>
        <stp>Rt_Price</stp>
        <tr r="D10" s="1"/>
      </tp>
      <tp>
        <v>2930</v>
        <stp/>
        <stp>IH1910.CFE</stp>
        <stp>Rt_Price</stp>
        <tr r="D8" s="1"/>
      </tp>
      <tp>
        <v>2926.6</v>
        <stp/>
        <stp>IH1911.CFE</stp>
        <stp>Rt_Price</stp>
        <tr r="D9" s="1"/>
      </tp>
      <tp>
        <v>3844.4</v>
        <stp/>
        <stp>IF1910.CFE</stp>
        <stp>Rt_Price</stp>
        <tr r="D2" s="1"/>
      </tp>
      <tp>
        <v>3844.8</v>
        <stp/>
        <stp>IF1911.CFE</stp>
        <stp>Rt_Price</stp>
        <tr r="D3" s="1"/>
      </tp>
      <tp>
        <v>3844.6</v>
        <stp/>
        <stp>IF1912.CFE</stp>
        <stp>Rt_Price</stp>
        <tr r="D4" s="1"/>
      </tp>
      <tp>
        <v>4916.4000000000005</v>
        <stp/>
        <stp>IC1911.CFE</stp>
        <stp>Rt_Price</stp>
        <tr r="D15" s="1"/>
      </tp>
      <tp>
        <v>4953.2</v>
        <stp/>
        <stp>IC1910.CFE</stp>
        <stp>Rt_Price</stp>
        <tr r="D14" s="1"/>
      </tp>
      <tp>
        <v>4876.8</v>
        <stp/>
        <stp>IC1912.CFE</stp>
        <stp>Rt_Price</stp>
        <tr r="D16" s="1"/>
      </tp>
      <tp>
        <v>3841.14</v>
        <stp/>
        <stp>000300.SH</stp>
        <stp>Rt_Price</stp>
        <tr r="E4" s="1"/>
        <tr r="E3" s="1"/>
        <tr r="E5" s="1"/>
        <tr r="E2" s="1"/>
        <tr r="L2" s="1"/>
      </tp>
      <tp>
        <v>2927.88</v>
        <stp/>
        <stp>000016.SH</stp>
        <stp>Rt_Price</stp>
        <tr r="E9" s="1"/>
        <tr r="E8" s="1"/>
        <tr r="E11" s="1"/>
        <tr r="E10" s="1"/>
      </tp>
      <tp>
        <v>4970.24</v>
        <stp/>
        <stp>000905.SH</stp>
        <stp>Rt_Price</stp>
        <tr r="E14" s="1"/>
        <tr r="E15" s="1"/>
        <tr r="E16" s="1"/>
        <tr r="E1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34"/>
  <sheetViews>
    <sheetView tabSelected="1" topLeftCell="C1" zoomScale="120" zoomScaleNormal="120" workbookViewId="0">
      <selection activeCell="N19" sqref="N19"/>
    </sheetView>
  </sheetViews>
  <sheetFormatPr defaultColWidth="9" defaultRowHeight="13.5" x14ac:dyDescent="0.15"/>
  <cols>
    <col min="1" max="1" width="9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7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43733</v>
      </c>
    </row>
    <row r="2" spans="1:17" x14ac:dyDescent="0.15">
      <c r="A2" s="25" t="s">
        <v>17</v>
      </c>
      <c r="B2" s="9" t="str">
        <f>[1]!s_info_code2(A2,"")</f>
        <v>IF1910.CFE</v>
      </c>
      <c r="C2" s="35" t="s">
        <v>37</v>
      </c>
      <c r="D2" s="10">
        <f>RTD("wdf.rtq",,C2,"Rt_Price")</f>
        <v>3844.4</v>
      </c>
      <c r="E2" s="10">
        <f>D2-RTD("wdf.rtq",,"000300.SH","Rt_Price")</f>
        <v>3.2600000000002183</v>
      </c>
      <c r="F2" s="28">
        <f ca="1">[1]!s_dq_close(C2,$K$1)-[1]!i_dq_close("000300.SH",$K$1)</f>
        <v>-1.3837000000003172</v>
      </c>
      <c r="G2" s="11">
        <f>E2/[1]!i_dq_close("000300.SH","")</f>
        <v>8.487066387708297E-4</v>
      </c>
      <c r="H2" s="12">
        <f ca="1">365*G2/(I2-TODAY())</f>
        <v>1.4080814688697856E-2</v>
      </c>
      <c r="I2" s="9" t="str">
        <f>[1]!s_info_lddate(C2)</f>
        <v>2019-10-18</v>
      </c>
      <c r="K2" s="26">
        <f ca="1">TODAY()</f>
        <v>43734</v>
      </c>
      <c r="L2" s="29">
        <f>RTD("wdf.rtq",,"000300.SH","Rt_Price")</f>
        <v>3841.14</v>
      </c>
      <c r="M2" s="30"/>
    </row>
    <row r="3" spans="1:17" x14ac:dyDescent="0.15">
      <c r="A3" s="25" t="s">
        <v>21</v>
      </c>
      <c r="B3" s="9" t="str">
        <f>[1]!s_info_code2(A3,"")</f>
        <v>IF1911.CFE</v>
      </c>
      <c r="C3" s="35" t="s">
        <v>41</v>
      </c>
      <c r="D3" s="10">
        <f>RTD("wdf.rtq",,C3,"Rt_Price")</f>
        <v>3844.8</v>
      </c>
      <c r="E3" s="10">
        <f>D3-RTD("wdf.rtq",,"000300.SH","Rt_Price")</f>
        <v>3.6600000000003092</v>
      </c>
      <c r="F3" s="28">
        <f ca="1">[1]!s_dq_close(C3,$K$1)-[1]!i_dq_close("000300.SH",$K$1)</f>
        <v>-0.98370000000022628</v>
      </c>
      <c r="G3" s="11">
        <f>E3/[1]!i_dq_close("000300.SH","")</f>
        <v>9.5284242266910769E-4</v>
      </c>
      <c r="H3" s="12">
        <f ca="1">365*G3/(I3-TODAY())</f>
        <v>6.9557496854844858E-3</v>
      </c>
      <c r="I3" s="9" t="str">
        <f>[1]!s_info_lddate(C3)</f>
        <v>2019-11-15</v>
      </c>
      <c r="M3" s="30"/>
    </row>
    <row r="4" spans="1:17" x14ac:dyDescent="0.15">
      <c r="A4" s="25" t="s">
        <v>40</v>
      </c>
      <c r="B4" s="9" t="str">
        <f>[1]!s_info_code2(A4,"")</f>
        <v>IF1912.CFE</v>
      </c>
      <c r="C4" s="25" t="s">
        <v>42</v>
      </c>
      <c r="D4" s="10">
        <f>RTD("wdf.rtq",,C4,"Rt_Price")</f>
        <v>3844.6</v>
      </c>
      <c r="E4" s="10">
        <f>D4-RTD("wdf.rtq",,"000300.SH","Rt_Price")</f>
        <v>3.4600000000000364</v>
      </c>
      <c r="F4" s="28">
        <f ca="1">[1]!s_dq_close(C4,$K$1)-[1]!i_dq_close("000300.SH",$K$1)</f>
        <v>-0.58370000000013533</v>
      </c>
      <c r="G4" s="11">
        <f>E4/[1]!i_dq_close("000300.SH","")</f>
        <v>9.0077453071990944E-4</v>
      </c>
      <c r="H4" s="12">
        <f ca="1">365*G4/(I4-TODAY())</f>
        <v>3.8680318083854936E-3</v>
      </c>
      <c r="I4" s="9" t="str">
        <f>[1]!s_info_lddate(C4)</f>
        <v>2019-12-20</v>
      </c>
      <c r="M4" s="30"/>
    </row>
    <row r="5" spans="1:17" x14ac:dyDescent="0.15">
      <c r="A5" s="25" t="s">
        <v>26</v>
      </c>
      <c r="B5" s="9" t="str">
        <f>[1]!s_info_code2(A5,"")</f>
        <v>IF2003.CFE</v>
      </c>
      <c r="C5" s="35" t="s">
        <v>43</v>
      </c>
      <c r="D5" s="10">
        <f>RTD("wdf.rtq",,C5,"Rt_Price")</f>
        <v>3841.6</v>
      </c>
      <c r="E5" s="10">
        <f>D5-RTD("wdf.rtq",,"000300.SH","Rt_Price")</f>
        <v>0.46000000000003638</v>
      </c>
      <c r="F5" s="28">
        <f ca="1">[1]!s_dq_close(C5,$K$1)-[1]!i_dq_close("000300.SH",$K$1)</f>
        <v>-4.5837000000001353</v>
      </c>
      <c r="G5" s="11">
        <f>E5/[1]!i_dq_close("000300.SH","")</f>
        <v>1.1975615148300196E-4</v>
      </c>
      <c r="H5" s="12">
        <f ca="1">365*G5/(I5-TODAY())</f>
        <v>2.4835792779145293E-4</v>
      </c>
      <c r="I5" s="9" t="str">
        <f>[1]!s_info_lddate(C5)</f>
        <v>2020-03-20</v>
      </c>
      <c r="M5" s="30"/>
    </row>
    <row r="6" spans="1:17" x14ac:dyDescent="0.15">
      <c r="A6" s="26"/>
      <c r="D6" s="25"/>
      <c r="I6" s="14"/>
    </row>
    <row r="7" spans="1:17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37" t="s">
        <v>0</v>
      </c>
    </row>
    <row r="8" spans="1:17" x14ac:dyDescent="0.15">
      <c r="A8" s="25" t="s">
        <v>27</v>
      </c>
      <c r="B8" s="9" t="str">
        <f>[1]!s_info_code2(A8,"")</f>
        <v>IH1910.CFE</v>
      </c>
      <c r="C8" s="35" t="s">
        <v>38</v>
      </c>
      <c r="D8" s="10">
        <f>RTD("wdf.rtq",,C8,"Rt_Price")</f>
        <v>2930</v>
      </c>
      <c r="E8" s="10">
        <f>D8-RTD("wdf.rtq",,"000016.SH","Rt_Price")</f>
        <v>2.1199999999998909</v>
      </c>
      <c r="F8" s="10">
        <f ca="1">[1]!s_dq_close(C8,$K$1)-[1]!i_dq_close("000016.SH",$K$1)</f>
        <v>-1.035099999999602</v>
      </c>
      <c r="G8" s="11">
        <f>E8/[1]!i_dq_close("000016.SH","")</f>
        <v>7.2407423181697307E-4</v>
      </c>
      <c r="H8" s="12">
        <f ca="1">365*G8/(I8-TODAY())</f>
        <v>1.2013049755145234E-2</v>
      </c>
      <c r="I8" s="9" t="str">
        <f>[1]!s_info_lddate(C8)</f>
        <v>2019-10-18</v>
      </c>
    </row>
    <row r="9" spans="1:17" x14ac:dyDescent="0.15">
      <c r="A9" s="25" t="s">
        <v>28</v>
      </c>
      <c r="B9" s="9" t="str">
        <f>[1]!s_info_code2(A9,"")</f>
        <v>IH1911.CFE</v>
      </c>
      <c r="C9" s="35" t="s">
        <v>44</v>
      </c>
      <c r="D9" s="10">
        <f>RTD("wdf.rtq",,C9,"Rt_Price")</f>
        <v>2926.6</v>
      </c>
      <c r="E9" s="10">
        <f>D9-RTD("wdf.rtq",,"000016.SH","Rt_Price")</f>
        <v>-1.2800000000002001</v>
      </c>
      <c r="F9" s="10">
        <f ca="1">[1]!s_dq_close(C9,$K$1)-[1]!i_dq_close("000016.SH",$K$1)</f>
        <v>-3.5099999999602005E-2</v>
      </c>
      <c r="G9" s="11">
        <f>E9/[1]!i_dq_close("000016.SH","")</f>
        <v>-4.3717689468203685E-4</v>
      </c>
      <c r="H9" s="12">
        <f ca="1">365*G9/(I9-TODAY())</f>
        <v>-3.1913913311788691E-3</v>
      </c>
      <c r="I9" s="9" t="str">
        <f>[1]!s_info_lddate(C9)</f>
        <v>2019-11-15</v>
      </c>
    </row>
    <row r="10" spans="1:17" x14ac:dyDescent="0.15">
      <c r="A10" s="25" t="s">
        <v>29</v>
      </c>
      <c r="B10" s="9" t="str">
        <f>[1]!s_info_code2(A10,"")</f>
        <v>IH1912.CFE</v>
      </c>
      <c r="C10" s="9" t="s">
        <v>23</v>
      </c>
      <c r="D10" s="10">
        <f>RTD("wdf.rtq",,C10,"Rt_Price")</f>
        <v>2925</v>
      </c>
      <c r="E10" s="10">
        <f>D10-RTD("wdf.rtq",,"000016.SH","Rt_Price")</f>
        <v>-2.8800000000001091</v>
      </c>
      <c r="F10" s="10">
        <f ca="1">[1]!s_dq_close(C10,$K$1)-[1]!i_dq_close("000016.SH",$K$1)</f>
        <v>-3.435099999999693</v>
      </c>
      <c r="G10" s="11">
        <f>E10/[1]!i_dq_close("000016.SH","")</f>
        <v>-9.8364801303446646E-4</v>
      </c>
      <c r="H10" s="12">
        <f ca="1">365*G10/(I10-TODAY())</f>
        <v>-4.2239002912656505E-3</v>
      </c>
      <c r="I10" s="9" t="str">
        <f>[1]!s_info_lddate(C10)</f>
        <v>2019-12-20</v>
      </c>
      <c r="M10"/>
    </row>
    <row r="11" spans="1:17" x14ac:dyDescent="0.15">
      <c r="A11" s="25" t="s">
        <v>30</v>
      </c>
      <c r="B11" s="9" t="str">
        <f>[1]!s_info_code2(A11,"")</f>
        <v>IH2003.CFE</v>
      </c>
      <c r="C11" s="9" t="s">
        <v>35</v>
      </c>
      <c r="D11" s="10">
        <f>RTD("wdf.rtq",,C11,"Rt_Price")</f>
        <v>2927.8</v>
      </c>
      <c r="E11" s="10">
        <f>D11-RTD("wdf.rtq",,"000016.SH","Rt_Price")</f>
        <v>-7.999999999992724E-2</v>
      </c>
      <c r="F11" s="10">
        <f ca="1">[1]!s_dq_close(C11,$K$1)-[1]!i_dq_close("000016.SH",$K$1)</f>
        <v>-0.6350999999999658</v>
      </c>
      <c r="G11" s="11">
        <f>E11/[1]!i_dq_close("000016.SH","")</f>
        <v>-2.7323555917598179E-5</v>
      </c>
      <c r="H11" s="12">
        <f ca="1">365*G11/(I11-TODAY())</f>
        <v>-5.666532903365531E-5</v>
      </c>
      <c r="I11" s="9" t="str">
        <f>[1]!s_info_lddate(C11)</f>
        <v>2020-03-20</v>
      </c>
    </row>
    <row r="12" spans="1:17" x14ac:dyDescent="0.15">
      <c r="A12" s="26"/>
      <c r="I12" s="9"/>
    </row>
    <row r="13" spans="1:17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7" x14ac:dyDescent="0.15">
      <c r="A14" s="25" t="s">
        <v>31</v>
      </c>
      <c r="B14" s="9" t="str">
        <f>[1]!s_info_code2(A14,"")</f>
        <v>IC1910.CFE</v>
      </c>
      <c r="C14" s="35" t="s">
        <v>39</v>
      </c>
      <c r="D14" s="10">
        <f>RTD("wdf.rtq",,C14,"Rt_Price")</f>
        <v>4953.2</v>
      </c>
      <c r="E14" s="10">
        <f>D14-RTD("wdf.rtq",,"000905.SH","Rt_Price")</f>
        <v>-17.039999999999964</v>
      </c>
      <c r="F14" s="10">
        <f ca="1">[1]!s_dq_close(C14,$K$1)-[1]!i_dq_close("000905.SH",$K$1)</f>
        <v>-39.409099999999853</v>
      </c>
      <c r="G14" s="11">
        <f>E14/[1]!i_dq_close("000905.SH","")</f>
        <v>-3.4284056648126171E-3</v>
      </c>
      <c r="H14" s="12">
        <f ca="1">365*G14/(I14-TODAY())</f>
        <v>-5.6880366711663875E-2</v>
      </c>
      <c r="I14" s="9" t="str">
        <f>[1]!s_info_lddate(C14)</f>
        <v>2019-10-18</v>
      </c>
      <c r="M14" s="36"/>
    </row>
    <row r="15" spans="1:17" x14ac:dyDescent="0.15">
      <c r="A15" s="25" t="s">
        <v>32</v>
      </c>
      <c r="B15" s="9" t="str">
        <f>[1]!s_info_code2(A15,"")</f>
        <v>IC1911.CFE</v>
      </c>
      <c r="C15" s="35" t="s">
        <v>45</v>
      </c>
      <c r="D15" s="10">
        <f>RTD("wdf.rtq",,C15,"Rt_Price")</f>
        <v>4916.4000000000005</v>
      </c>
      <c r="E15" s="10">
        <f>D15-RTD("wdf.rtq",,"000905.SH","Rt_Price")</f>
        <v>-53.839999999999236</v>
      </c>
      <c r="F15" s="10">
        <f ca="1">[1]!s_dq_close(C15,$K$1)-[1]!i_dq_close("000905.SH",$K$1)</f>
        <v>-78.209100000000035</v>
      </c>
      <c r="G15" s="11">
        <f>E15/[1]!i_dq_close("000905.SH","")</f>
        <v>-1.083247423670828E-2</v>
      </c>
      <c r="H15" s="12">
        <f ca="1">365*G15/(I15-TODAY())</f>
        <v>-7.9077061927970441E-2</v>
      </c>
      <c r="I15" s="9" t="str">
        <f>[1]!s_info_lddate(C15)</f>
        <v>2019-11-15</v>
      </c>
      <c r="N15" t="s">
        <v>22</v>
      </c>
      <c r="Q15" s="36"/>
    </row>
    <row r="16" spans="1:17" x14ac:dyDescent="0.15">
      <c r="A16" s="25" t="s">
        <v>33</v>
      </c>
      <c r="B16" s="9" t="str">
        <f>[1]!s_info_code2(A16,"")</f>
        <v>IC1912.CFE</v>
      </c>
      <c r="C16" s="9" t="s">
        <v>24</v>
      </c>
      <c r="D16" s="10">
        <f>RTD("wdf.rtq",,C16,"Rt_Price")</f>
        <v>4876.8</v>
      </c>
      <c r="E16" s="10">
        <f>D16-RTD("wdf.rtq",,"000905.SH","Rt_Price")</f>
        <v>-93.4399999999996</v>
      </c>
      <c r="F16" s="10">
        <f ca="1">[1]!s_dq_close(C16,$K$1)-[1]!i_dq_close("000905.SH",$K$1)</f>
        <v>-118.8091000000004</v>
      </c>
      <c r="G16" s="11">
        <f>E16/[1]!i_dq_close("000905.SH","")</f>
        <v>-1.8799895852117974E-2</v>
      </c>
      <c r="H16" s="12">
        <f ca="1">365*G16/(I16-TODAY())</f>
        <v>-8.0728964541447776E-2</v>
      </c>
      <c r="I16" s="9" t="str">
        <f>[1]!s_info_lddate(C16)</f>
        <v>2019-12-20</v>
      </c>
    </row>
    <row r="17" spans="1:12" x14ac:dyDescent="0.15">
      <c r="A17" s="25" t="s">
        <v>34</v>
      </c>
      <c r="B17" s="9" t="str">
        <f>[1]!s_info_code2(A17,"")</f>
        <v>IC2003.CFE</v>
      </c>
      <c r="C17" s="9" t="s">
        <v>36</v>
      </c>
      <c r="D17" s="10">
        <f>RTD("wdf.rtq",,C17,"Rt_Price")</f>
        <v>4796</v>
      </c>
      <c r="E17" s="10">
        <f>D17-RTD("wdf.rtq",,"000905.SH","Rt_Price")</f>
        <v>-174.23999999999978</v>
      </c>
      <c r="F17" s="10">
        <f ca="1">[1]!s_dq_close(C17,$K$1)-[1]!i_dq_close("000905.SH",$K$1)</f>
        <v>-207.00910000000022</v>
      </c>
      <c r="G17" s="11">
        <f>E17/[1]!i_dq_close("000905.SH","")</f>
        <v>-3.5056655107802287E-2</v>
      </c>
      <c r="H17" s="12">
        <f ca="1">365*G17/(I17-TODAY())</f>
        <v>-7.2702722240612694E-2</v>
      </c>
      <c r="I17" s="9" t="str">
        <f>[1]!s_info_lddate(C17)</f>
        <v>2020-03-20</v>
      </c>
    </row>
    <row r="18" spans="1:12" x14ac:dyDescent="0.15">
      <c r="A18" s="26"/>
      <c r="L18" s="36" t="s">
        <v>25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16.82</v>
      </c>
      <c r="H25" s="18">
        <f>G25/100</f>
        <v>0.16820000000000002</v>
      </c>
      <c r="I25" s="15">
        <f>_xlfn.STDEV.S(Sheet3!D5:D34)*SQRT(260)</f>
        <v>0.13480847532162588</v>
      </c>
      <c r="J25" s="19">
        <f>H25-Sheet3!F7</f>
        <v>3.339152467837414E-2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43691</v>
      </c>
      <c r="B4" s="23">
        <f>[1]!WSD("510050.SH",B3:B3,"-30TD","","TradingCalendar=SSE","rptType=1","ShowCodes=N","ShowParams=Y","cols=1;rows=31")</f>
        <v>2.8490000000000002</v>
      </c>
    </row>
    <row r="5" spans="1:6" x14ac:dyDescent="0.15">
      <c r="A5" s="32">
        <v>43692</v>
      </c>
      <c r="B5" s="23">
        <v>2.8580000000000001</v>
      </c>
      <c r="D5">
        <f>LN(B5/B4)</f>
        <v>3.1540239919044563E-3</v>
      </c>
    </row>
    <row r="6" spans="1:6" x14ac:dyDescent="0.15">
      <c r="A6" s="32">
        <v>43693</v>
      </c>
      <c r="B6" s="23">
        <v>2.87</v>
      </c>
      <c r="D6">
        <f t="shared" ref="D6:D9" si="0">LN(B6/B5)</f>
        <v>4.189950263854143E-3</v>
      </c>
      <c r="F6" s="4" t="s">
        <v>12</v>
      </c>
    </row>
    <row r="7" spans="1:6" x14ac:dyDescent="0.15">
      <c r="A7" s="32">
        <v>43696</v>
      </c>
      <c r="B7" s="23">
        <v>2.927</v>
      </c>
      <c r="D7">
        <f t="shared" si="0"/>
        <v>1.9665977938219135E-2</v>
      </c>
      <c r="F7" s="4">
        <f>_xlfn.STDEV.S(D5:D34)*SQRT(260)</f>
        <v>0.13480847532162588</v>
      </c>
    </row>
    <row r="8" spans="1:6" x14ac:dyDescent="0.15">
      <c r="A8" s="32">
        <v>43697</v>
      </c>
      <c r="B8" s="23">
        <v>2.9209999999999998</v>
      </c>
      <c r="D8">
        <f t="shared" si="0"/>
        <v>-2.051984304145001E-3</v>
      </c>
    </row>
    <row r="9" spans="1:6" x14ac:dyDescent="0.15">
      <c r="A9" s="32">
        <v>43698</v>
      </c>
      <c r="B9" s="23">
        <v>2.919</v>
      </c>
      <c r="D9">
        <f t="shared" si="0"/>
        <v>-6.8493153362617998E-4</v>
      </c>
    </row>
    <row r="10" spans="1:6" x14ac:dyDescent="0.15">
      <c r="A10" s="32">
        <v>43699</v>
      </c>
      <c r="B10" s="23">
        <v>2.923</v>
      </c>
      <c r="D10">
        <f>LN(B10/B9)</f>
        <v>1.369394257131113E-3</v>
      </c>
    </row>
    <row r="11" spans="1:6" x14ac:dyDescent="0.15">
      <c r="A11" s="32">
        <v>43700</v>
      </c>
      <c r="B11" s="23">
        <v>2.9630000000000001</v>
      </c>
      <c r="D11">
        <f>LN(B11/B10)</f>
        <v>1.3591782462319344E-2</v>
      </c>
    </row>
    <row r="12" spans="1:6" x14ac:dyDescent="0.15">
      <c r="A12" s="32">
        <v>43703</v>
      </c>
      <c r="B12" s="23">
        <v>2.9140000000000001</v>
      </c>
      <c r="D12">
        <f t="shared" ref="D12:D33" si="1">LN(B12/B11)</f>
        <v>-1.6675560818415057E-2</v>
      </c>
    </row>
    <row r="13" spans="1:6" x14ac:dyDescent="0.15">
      <c r="A13" s="32">
        <v>43704</v>
      </c>
      <c r="B13" s="23">
        <v>2.9340000000000002</v>
      </c>
      <c r="D13">
        <f t="shared" si="1"/>
        <v>6.839971947776944E-3</v>
      </c>
    </row>
    <row r="14" spans="1:6" x14ac:dyDescent="0.15">
      <c r="A14" s="32">
        <v>43705</v>
      </c>
      <c r="B14" s="23">
        <v>2.9119999999999999</v>
      </c>
      <c r="D14">
        <f t="shared" si="1"/>
        <v>-7.5265493863505561E-3</v>
      </c>
    </row>
    <row r="15" spans="1:6" x14ac:dyDescent="0.15">
      <c r="A15" s="32">
        <v>43706</v>
      </c>
      <c r="B15" s="23">
        <v>2.9009999999999998</v>
      </c>
      <c r="D15">
        <f t="shared" si="1"/>
        <v>-3.7846251951725576E-3</v>
      </c>
    </row>
    <row r="16" spans="1:6" x14ac:dyDescent="0.15">
      <c r="A16" s="32">
        <v>43707</v>
      </c>
      <c r="B16" s="23">
        <v>2.9159999999999999</v>
      </c>
      <c r="D16">
        <f t="shared" si="1"/>
        <v>5.1573090071447567E-3</v>
      </c>
    </row>
    <row r="17" spans="1:4" x14ac:dyDescent="0.15">
      <c r="A17" s="32">
        <v>43710</v>
      </c>
      <c r="B17" s="23">
        <v>2.94</v>
      </c>
      <c r="D17">
        <f t="shared" si="1"/>
        <v>8.1967672041784907E-3</v>
      </c>
    </row>
    <row r="18" spans="1:4" x14ac:dyDescent="0.15">
      <c r="A18" s="32">
        <v>43711</v>
      </c>
      <c r="B18" s="23">
        <v>2.9390000000000001</v>
      </c>
      <c r="D18">
        <f t="shared" si="1"/>
        <v>-3.4019391380990917E-4</v>
      </c>
    </row>
    <row r="19" spans="1:4" x14ac:dyDescent="0.15">
      <c r="A19" s="32">
        <v>43712</v>
      </c>
      <c r="B19" s="23">
        <v>2.9729999999999999</v>
      </c>
      <c r="D19">
        <f t="shared" si="1"/>
        <v>1.1502156579180304E-2</v>
      </c>
    </row>
    <row r="20" spans="1:4" x14ac:dyDescent="0.15">
      <c r="A20" s="32">
        <v>43713</v>
      </c>
      <c r="B20" s="23">
        <v>3.004</v>
      </c>
      <c r="D20">
        <f t="shared" si="1"/>
        <v>1.0373189885927647E-2</v>
      </c>
    </row>
    <row r="21" spans="1:4" x14ac:dyDescent="0.15">
      <c r="A21" s="32">
        <v>43714</v>
      </c>
      <c r="B21" s="23">
        <v>3.0369999999999999</v>
      </c>
      <c r="D21">
        <f t="shared" si="1"/>
        <v>1.0925452161723279E-2</v>
      </c>
    </row>
    <row r="22" spans="1:4" x14ac:dyDescent="0.15">
      <c r="A22" s="32">
        <v>43717</v>
      </c>
      <c r="B22" s="23">
        <v>3.032</v>
      </c>
      <c r="D22">
        <f t="shared" si="1"/>
        <v>-1.64771828348649E-3</v>
      </c>
    </row>
    <row r="23" spans="1:4" x14ac:dyDescent="0.15">
      <c r="A23" s="32">
        <v>43718</v>
      </c>
      <c r="B23" s="23">
        <v>3.0209999999999999</v>
      </c>
      <c r="D23">
        <f t="shared" si="1"/>
        <v>-3.6345653755903559E-3</v>
      </c>
    </row>
    <row r="24" spans="1:4" x14ac:dyDescent="0.15">
      <c r="A24" s="32">
        <v>43719</v>
      </c>
      <c r="B24" s="23">
        <v>3.0070000000000001</v>
      </c>
      <c r="D24">
        <f t="shared" si="1"/>
        <v>-4.6449983981428225E-3</v>
      </c>
    </row>
    <row r="25" spans="1:4" x14ac:dyDescent="0.15">
      <c r="A25" s="32">
        <v>43720</v>
      </c>
      <c r="B25" s="23">
        <v>3.0470000000000002</v>
      </c>
      <c r="D25">
        <f t="shared" si="1"/>
        <v>1.32145959971799E-2</v>
      </c>
    </row>
    <row r="26" spans="1:4" x14ac:dyDescent="0.15">
      <c r="A26" s="32">
        <v>43724</v>
      </c>
      <c r="B26" s="23">
        <v>3.0339999999999998</v>
      </c>
      <c r="D26">
        <f t="shared" si="1"/>
        <v>-4.2756190772316183E-3</v>
      </c>
    </row>
    <row r="27" spans="1:4" x14ac:dyDescent="0.15">
      <c r="A27" s="32">
        <v>43725</v>
      </c>
      <c r="B27" s="23">
        <v>2.9870000000000001</v>
      </c>
      <c r="D27">
        <f t="shared" si="1"/>
        <v>-1.5612341692367618E-2</v>
      </c>
    </row>
    <row r="28" spans="1:4" x14ac:dyDescent="0.15">
      <c r="A28" s="32">
        <v>43726</v>
      </c>
      <c r="B28" s="23">
        <v>3.0030000000000001</v>
      </c>
      <c r="D28">
        <f t="shared" si="1"/>
        <v>5.34224976722056E-3</v>
      </c>
    </row>
    <row r="29" spans="1:4" x14ac:dyDescent="0.15">
      <c r="A29" s="32">
        <v>43727</v>
      </c>
      <c r="B29" s="23">
        <v>3.0070000000000001</v>
      </c>
      <c r="D29">
        <f t="shared" si="1"/>
        <v>1.3311150051987463E-3</v>
      </c>
    </row>
    <row r="30" spans="1:4" x14ac:dyDescent="0.15">
      <c r="A30" s="32">
        <v>43728</v>
      </c>
      <c r="B30" s="23">
        <v>3.0129999999999999</v>
      </c>
      <c r="D30">
        <f t="shared" si="1"/>
        <v>1.9933561417720667E-3</v>
      </c>
    </row>
    <row r="31" spans="1:4" x14ac:dyDescent="0.15">
      <c r="A31" s="32">
        <v>43731</v>
      </c>
      <c r="B31" s="23">
        <v>2.9809999999999999</v>
      </c>
      <c r="D31">
        <f t="shared" si="1"/>
        <v>-1.0677445452229829E-2</v>
      </c>
    </row>
    <row r="32" spans="1:4" x14ac:dyDescent="0.15">
      <c r="A32" s="32">
        <v>43732</v>
      </c>
      <c r="B32" s="23">
        <v>2.9870000000000001</v>
      </c>
      <c r="D32">
        <f t="shared" si="1"/>
        <v>2.0107245380384877E-3</v>
      </c>
    </row>
    <row r="33" spans="1:4" x14ac:dyDescent="0.15">
      <c r="A33" s="32">
        <v>43733</v>
      </c>
      <c r="B33" s="23">
        <v>2.9769999999999999</v>
      </c>
      <c r="D33">
        <f t="shared" si="1"/>
        <v>-3.3534572003334926E-3</v>
      </c>
    </row>
    <row r="34" spans="1:4" x14ac:dyDescent="0.15">
      <c r="A34" s="32">
        <v>43734</v>
      </c>
      <c r="B34" s="23">
        <v>2.9780000000000002</v>
      </c>
      <c r="D34">
        <f>LN(B34/B33)</f>
        <v>3.358522281780899E-4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2019-09-26T09:01:17Z</dcterms:modified>
</cp:coreProperties>
</file>