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codeName="ThisWorkbook" defaultThemeVersion="124226"/>
  <xr:revisionPtr revIDLastSave="0" documentId="13_ncr:1_{97AAE393-1ADC-4C41-AFEC-7E51D5D5DD0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9" i="1"/>
  <c r="D17" i="1"/>
  <c r="D2" i="1"/>
  <c r="D5" i="1"/>
  <c r="D10" i="1"/>
  <c r="D14" i="1"/>
  <c r="D8" i="1"/>
  <c r="L2" i="1"/>
  <c r="D11" i="1"/>
  <c r="D16" i="1"/>
  <c r="D4" i="1"/>
  <c r="D3" i="1"/>
  <c r="D15" i="1"/>
  <c r="K1" i="1"/>
  <c r="B4" i="3"/>
  <c r="I2" i="1"/>
  <c r="I9" i="1"/>
  <c r="I5" i="1"/>
  <c r="F8" i="1"/>
  <c r="B16" i="1"/>
  <c r="B2" i="1"/>
  <c r="B14" i="1"/>
  <c r="B5" i="1"/>
  <c r="F14" i="1"/>
  <c r="F16" i="1"/>
  <c r="F11" i="1"/>
  <c r="F3" i="1"/>
  <c r="F15" i="1"/>
  <c r="I16" i="1"/>
  <c r="B11" i="1"/>
  <c r="I15" i="1"/>
  <c r="B4" i="1"/>
  <c r="I17" i="1"/>
  <c r="B3" i="1"/>
  <c r="B9" i="1"/>
  <c r="I14" i="1"/>
  <c r="F4" i="1"/>
  <c r="I4" i="1"/>
  <c r="I10" i="1"/>
  <c r="B17" i="1"/>
  <c r="I11" i="1"/>
  <c r="I3" i="1"/>
  <c r="F5" i="1"/>
  <c r="I8" i="1"/>
  <c r="F2" i="1"/>
  <c r="F9" i="1"/>
  <c r="B10" i="1"/>
  <c r="B8" i="1"/>
  <c r="B15" i="1"/>
  <c r="F17" i="1"/>
  <c r="F10" i="1"/>
  <c r="D5" i="3" l="1"/>
  <c r="E3" i="1"/>
  <c r="E8" i="1"/>
  <c r="E9" i="1"/>
  <c r="E4" i="1"/>
  <c r="E16" i="1"/>
  <c r="E15" i="1"/>
  <c r="E5" i="1"/>
  <c r="E11" i="1"/>
  <c r="E14" i="1"/>
  <c r="E2" i="1"/>
  <c r="E10" i="1"/>
  <c r="E17" i="1"/>
  <c r="I25" i="1" l="1"/>
  <c r="F7" i="3"/>
  <c r="J25" i="1" s="1"/>
  <c r="G8" i="1"/>
  <c r="G10" i="1"/>
  <c r="G16" i="1"/>
  <c r="G3" i="1"/>
  <c r="G15" i="1"/>
  <c r="G17" i="1"/>
  <c r="G2" i="1"/>
  <c r="G14" i="1"/>
  <c r="G11" i="1"/>
  <c r="G5" i="1"/>
  <c r="G9" i="1"/>
  <c r="G4" i="1"/>
  <c r="H2" i="1" l="1"/>
  <c r="H11" i="1"/>
  <c r="H4" i="1"/>
  <c r="H10" i="1"/>
  <c r="H9" i="1"/>
  <c r="H15" i="1"/>
  <c r="H5" i="1"/>
  <c r="H16" i="1"/>
  <c r="H17" i="1"/>
  <c r="H3" i="1"/>
  <c r="H8" i="1"/>
  <c r="H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<sst xmlns="http://schemas.openxmlformats.org/spreadsheetml/2006/main" count="60" uniqueCount="46">
  <si>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</si>
  <si>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</si>
  <si>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</si>
  <si>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</si>
  <si>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</si>
  <si>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</si>
  <si>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</si>
  <si>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</si>
  <si>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</si>
  <si>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</si>
  <si>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</si>
  <si>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</si>
  <si>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</si>
  <si>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</si>
  <si>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</si>
  <si>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</si>
  <si>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</si>
  <si>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</si>
  <si>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</si>
  <si>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</si>
  <si>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</si>
  <si>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</si>
  <si>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</si>
  <si>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 xml:space="preserve"> </t>
    <phoneticPr fontId="1" type="noConversion"/>
  </si>
  <si>
    <t>IF03.CFE</t>
  </si>
  <si>
    <t>IH00.CFE</t>
    <phoneticPr fontId="1" type="noConversion"/>
  </si>
  <si>
    <t>IH01.CFE</t>
  </si>
  <si>
    <t>IH02.CFE</t>
  </si>
  <si>
    <t>IH03.CFE</t>
  </si>
  <si>
    <t>IC00.CFE</t>
    <phoneticPr fontId="1" type="noConversion"/>
  </si>
  <si>
    <t>IC01.CFE</t>
  </si>
  <si>
    <t>IC02.CFE</t>
  </si>
  <si>
    <t>IC03.CFE</t>
  </si>
  <si>
    <t>IH2003.CFE</t>
  </si>
  <si>
    <t>IC2003.CFE</t>
  </si>
  <si>
    <t>IF02.CFE</t>
    <phoneticPr fontId="1" type="noConversion"/>
  </si>
  <si>
    <t>IF2003.CFE</t>
  </si>
  <si>
    <t>IF2006.CFE</t>
  </si>
  <si>
    <t>IH2006.CFE</t>
  </si>
  <si>
    <t>IC2006.CFE</t>
  </si>
  <si>
    <t>IF2009.CFE</t>
  </si>
  <si>
    <t>IH2009.CFE</t>
  </si>
  <si>
    <t>IC2009.CFE</t>
  </si>
  <si>
    <t>IF2004.CFE</t>
  </si>
  <si>
    <t>IH2004.CFE</t>
  </si>
  <si>
    <t>IC2004.CFE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</si>
</sst>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2900.8</v>
        <stp/>
        <stp>IH2006.CFE</stp>
        <stp>Rt_Price</stp>
        <tr r="D10" s="1"/>
      </tp>
      <tp>
        <v>4031</v>
        <stp/>
        <stp>IF2009.CFE</stp>
        <stp>Rt_Price</stp>
        <tr r="D5" s="1"/>
      </tp>
      <tp>
        <v>2910.4</v>
        <stp/>
        <stp>IH2004.CFE</stp>
        <stp>Rt_Price</stp>
        <tr r="D9" s="1"/>
      </tp>
      <tp>
        <v>5480.6</v>
        <stp/>
        <stp>IC2009.CFE</stp>
        <stp>Rt_Price</stp>
        <tr r="D17" s="1"/>
      </tp>
      <tp>
        <v>2909.8</v>
        <stp/>
        <stp>IH2003.CFE</stp>
        <stp>Rt_Price</stp>
        <tr r="D8" s="1"/>
      </tp>
      <tp>
        <v>5673.4000000000005</v>
        <stp/>
        <stp>IC2004.CFE</stp>
        <stp>Rt_Price</stp>
        <tr r="D15" s="1"/>
      </tp>
      <tp>
        <v>5590.4000000000005</v>
        <stp/>
        <stp>IC2006.CFE</stp>
        <stp>Rt_Price</stp>
        <tr r="D16" s="1"/>
      </tp>
      <tp>
        <v>4077.8</v>
        <stp/>
        <stp>IF2003.CFE</stp>
        <stp>Rt_Price</stp>
        <tr r="D2" s="1"/>
      </tp>
      <tp>
        <v>4079.4</v>
        <stp/>
        <stp>IF2004.CFE</stp>
        <stp>Rt_Price</stp>
        <tr r="D3" s="1"/>
      </tp>
      <tp>
        <v>5710</v>
        <stp/>
        <stp>IC2003.CFE</stp>
        <stp>Rt_Price</stp>
        <tr r="D14" s="1"/>
      </tp>
      <tp>
        <v>4066.2000000000003</v>
        <stp/>
        <stp>IF2006.CFE</stp>
        <stp>Rt_Price</stp>
        <tr r="D4" s="1"/>
      </tp>
      <tp>
        <v>2879.2000000000003</v>
        <stp/>
        <stp>IH2009.CFE</stp>
        <stp>Rt_Price</stp>
        <tr r="D11" s="1"/>
      </tp>
      <tp>
        <v>4084.88</v>
        <stp/>
        <stp>000300.SH</stp>
        <stp>Rt_Price</stp>
        <tr r="E5" s="1"/>
        <tr r="L2" s="1"/>
        <tr r="E2" s="1"/>
        <tr r="E3" s="1"/>
        <tr r="E4" s="1"/>
      </tp>
      <tp>
        <v>2912.04</v>
        <stp/>
        <stp>000016.SH</stp>
        <stp>Rt_Price</stp>
        <tr r="E10" s="1"/>
        <tr r="E8" s="1"/>
        <tr r="E9" s="1"/>
        <tr r="E11" s="1"/>
      </tp>
      <tp>
        <v>5753.7300000000005</v>
        <stp/>
        <stp>000905.SH</stp>
        <stp>Rt_Price</stp>
        <tr r="E14" s="1"/>
        <tr r="E16" s="1"/>
        <tr r="E15" s="1"/>
        <tr r="E1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048704"/>
        <c:axId val="233083264"/>
      </c:lineChart>
      <c:dateAx>
        <c:axId val="233048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3083264"/>
        <c:crosses val="autoZero"/>
        <c:auto val="1"/>
        <c:lblOffset val="100"/>
        <c:baseTimeUnit val="days"/>
      </c:dateAx>
      <c:valAx>
        <c:axId val="2330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304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34"/>
  <sheetViews>
    <sheetView tabSelected="1" topLeftCell="C1" zoomScale="115" zoomScaleNormal="115" workbookViewId="0">
      <selection activeCell="M15" sqref="M15"/>
    </sheetView>
  </sheetViews>
  <sheetFormatPr defaultColWidth="9" defaultRowHeight="13.5" x14ac:dyDescent="0.15"/>
  <cols>
    <col min="1" max="1" width="9.5" style="8" hidden="1" customWidth="1"/>
    <col min="2" max="2" width="11.625" style="8" hidden="1" customWidth="1"/>
    <col min="3" max="3" width="11.625" style="8" bestFit="1" customWidth="1"/>
    <col min="4" max="5" width="9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10.125" style="8" customWidth="1"/>
    <col min="11" max="11" width="11.625" style="8" bestFit="1" customWidth="1"/>
    <col min="12" max="12" width="9.5" style="8" bestFit="1" customWidth="1"/>
    <col min="13" max="13" width="9" style="8"/>
    <col min="14" max="14" width="9" style="8" customWidth="1"/>
    <col min="15" max="16384" width="9" style="8"/>
  </cols>
  <sheetData>
    <row r="1" spans="1:17" x14ac:dyDescent="0.15">
      <c r="A1" s="5" t="s">
        <v>5</v>
      </c>
      <c r="B1" s="5"/>
      <c r="C1" s="3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7">
        <f ca="1">[1]!TDaysOffset(K2,"Offset=-1")</f>
        <v>43887</v>
      </c>
    </row>
    <row r="2" spans="1:17" x14ac:dyDescent="0.15">
      <c r="A2" s="25" t="s">
        <v>17</v>
      </c>
      <c r="B2" s="9" t="str">
        <f>[1]!s_info_code2(A2,"")</f>
        <v>IF2003.CFE</v>
      </c>
      <c r="C2" s="33" t="s">
        <v>36</v>
      </c>
      <c r="D2" s="10">
        <f>RTD("wdf.rtq",,C2,"Rt_Price")</f>
        <v>4077.8</v>
      </c>
      <c r="E2" s="10">
        <f>D2-RTD("wdf.rtq",,"000300.SH","Rt_Price")</f>
        <v>-7.0799999999999272</v>
      </c>
      <c r="F2" s="28">
        <f ca="1">[1]!s_dq_close(C2,$K$1)-[1]!i_dq_close("000300.SH",$K$1)</f>
        <v>2.9848000000001775</v>
      </c>
      <c r="G2" s="11">
        <f>E2/[1]!i_dq_close("000300.SH","")</f>
        <v>-1.733222788971368E-3</v>
      </c>
      <c r="H2" s="12">
        <f ca="1">365*G2/(I2-TODAY())</f>
        <v>-2.8755741726115881E-2</v>
      </c>
      <c r="I2" s="9" t="str">
        <f>[1]!s_info_lddate(C2)</f>
        <v>2020-03-20</v>
      </c>
      <c r="K2" s="26">
        <f ca="1">TODAY()</f>
        <v>43888</v>
      </c>
      <c r="L2" s="29">
        <f>RTD("wdf.rtq",,"000300.SH","Rt_Price")</f>
        <v>4084.88</v>
      </c>
      <c r="M2" s="30"/>
    </row>
    <row r="3" spans="1:17" x14ac:dyDescent="0.15">
      <c r="A3" s="25" t="s">
        <v>21</v>
      </c>
      <c r="B3" s="9" t="str">
        <f>[1]!s_info_code2(A3,"")</f>
        <v>IF2004.CFE</v>
      </c>
      <c r="C3" s="33" t="s">
        <v>43</v>
      </c>
      <c r="D3" s="10">
        <f>RTD("wdf.rtq",,C3,"Rt_Price")</f>
        <v>4079.4</v>
      </c>
      <c r="E3" s="10">
        <f>D3-RTD("wdf.rtq",,"000300.SH","Rt_Price")</f>
        <v>-5.4800000000000182</v>
      </c>
      <c r="F3" s="28">
        <f ca="1">[1]!s_dq_close(C3,$K$1)-[1]!i_dq_close("000300.SH",$K$1)</f>
        <v>4.9848000000001775</v>
      </c>
      <c r="G3" s="11">
        <f>E3/[1]!i_dq_close("000300.SH","")</f>
        <v>-1.3415340231021505E-3</v>
      </c>
      <c r="H3" s="12">
        <f ca="1">365*G3/(I3-TODAY())</f>
        <v>-9.7931983686456985E-3</v>
      </c>
      <c r="I3" s="9" t="str">
        <f>[1]!s_info_lddate(C3)</f>
        <v>2020-04-17</v>
      </c>
      <c r="M3" s="30"/>
    </row>
    <row r="4" spans="1:17" x14ac:dyDescent="0.15">
      <c r="A4" s="25" t="s">
        <v>35</v>
      </c>
      <c r="B4" s="9" t="str">
        <f>[1]!s_info_code2(A4,"")</f>
        <v>IF2006.CFE</v>
      </c>
      <c r="C4" s="25" t="s">
        <v>37</v>
      </c>
      <c r="D4" s="10">
        <f>RTD("wdf.rtq",,C4,"Rt_Price")</f>
        <v>4066.2000000000003</v>
      </c>
      <c r="E4" s="10">
        <f>D4-RTD("wdf.rtq",,"000300.SH","Rt_Price")</f>
        <v>-18.679999999999836</v>
      </c>
      <c r="F4" s="28">
        <f ca="1">[1]!s_dq_close(C4,$K$1)-[1]!i_dq_close("000300.SH",$K$1)</f>
        <v>-12.415199999999913</v>
      </c>
      <c r="G4" s="11">
        <f>E4/[1]!i_dq_close("000300.SH","")</f>
        <v>-4.5729663415233343E-3</v>
      </c>
      <c r="H4" s="12">
        <f ca="1">365*G4/(I4-TODAY())</f>
        <v>-1.477108597040723E-2</v>
      </c>
      <c r="I4" s="9" t="str">
        <f>[1]!s_info_lddate(C4)</f>
        <v>2020-06-19</v>
      </c>
      <c r="M4" s="30"/>
    </row>
    <row r="5" spans="1:17" x14ac:dyDescent="0.15">
      <c r="A5" s="25" t="s">
        <v>24</v>
      </c>
      <c r="B5" s="9" t="str">
        <f>[1]!s_info_code2(A5,"")</f>
        <v>IF2009.CFE</v>
      </c>
      <c r="C5" s="33" t="s">
        <v>40</v>
      </c>
      <c r="D5" s="10">
        <f>RTD("wdf.rtq",,C5,"Rt_Price")</f>
        <v>4031</v>
      </c>
      <c r="E5" s="10">
        <f>D5-RTD("wdf.rtq",,"000300.SH","Rt_Price")</f>
        <v>-53.880000000000109</v>
      </c>
      <c r="F5" s="28">
        <f ca="1">[1]!s_dq_close(C5,$K$1)-[1]!i_dq_close("000300.SH",$K$1)</f>
        <v>-45.215199999999641</v>
      </c>
      <c r="G5" s="11">
        <f>E5/[1]!i_dq_close("000300.SH","")</f>
        <v>-1.3190119190646676E-2</v>
      </c>
      <c r="H5" s="12">
        <f ca="1">365*G5/(I5-TODAY())</f>
        <v>-2.3599968159735474E-2</v>
      </c>
      <c r="I5" s="9" t="str">
        <f>[1]!s_info_lddate(C5)</f>
        <v>2020-09-18</v>
      </c>
      <c r="M5" s="30"/>
    </row>
    <row r="6" spans="1:17" x14ac:dyDescent="0.15">
      <c r="A6" s="26"/>
      <c r="D6" s="25"/>
      <c r="I6" s="14"/>
    </row>
    <row r="7" spans="1:17" x14ac:dyDescent="0.15">
      <c r="A7" s="32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35" t="s">
        <v>0</v>
      </c>
    </row>
    <row r="8" spans="1:17" x14ac:dyDescent="0.15">
      <c r="A8" s="25" t="s">
        <v>25</v>
      </c>
      <c r="B8" s="9" t="str">
        <f>[1]!s_info_code2(A8,"")</f>
        <v>IH2003.CFE</v>
      </c>
      <c r="C8" s="33" t="s">
        <v>33</v>
      </c>
      <c r="D8" s="10">
        <f>RTD("wdf.rtq",,C8,"Rt_Price")</f>
        <v>2909.8</v>
      </c>
      <c r="E8" s="10">
        <f>D8-RTD("wdf.rtq",,"000016.SH","Rt_Price")</f>
        <v>-2.2399999999997817</v>
      </c>
      <c r="F8" s="10">
        <f ca="1">[1]!s_dq_close(C8,$K$1)-[1]!i_dq_close("000016.SH",$K$1)</f>
        <v>8.1266000000000531</v>
      </c>
      <c r="G8" s="11">
        <f>E8/[1]!i_dq_close("000016.SH","")</f>
        <v>-7.6922115396626969E-4</v>
      </c>
      <c r="H8" s="12">
        <f ca="1">365*G8/(I8-TODAY())</f>
        <v>-1.2762078236258566E-2</v>
      </c>
      <c r="I8" s="9" t="str">
        <f>[1]!s_info_lddate(C8)</f>
        <v>2020-03-20</v>
      </c>
    </row>
    <row r="9" spans="1:17" x14ac:dyDescent="0.15">
      <c r="A9" s="25" t="s">
        <v>26</v>
      </c>
      <c r="B9" s="9" t="str">
        <f>[1]!s_info_code2(A9,"")</f>
        <v>IH2004.CFE</v>
      </c>
      <c r="C9" s="33" t="s">
        <v>44</v>
      </c>
      <c r="D9" s="10">
        <f>RTD("wdf.rtq",,C9,"Rt_Price")</f>
        <v>2910.4</v>
      </c>
      <c r="E9" s="10">
        <f>D9-RTD("wdf.rtq",,"000016.SH","Rt_Price")</f>
        <v>-1.6399999999998727</v>
      </c>
      <c r="F9" s="10">
        <f ca="1">[1]!s_dq_close(C9,$K$1)-[1]!i_dq_close("000016.SH",$K$1)</f>
        <v>8.3265999999998712</v>
      </c>
      <c r="G9" s="11">
        <f>E9/[1]!i_dq_close("000016.SH","")</f>
        <v>-5.6317977343960145E-4</v>
      </c>
      <c r="H9" s="12">
        <f ca="1">365*G9/(I9-TODAY())</f>
        <v>-4.1112123461090905E-3</v>
      </c>
      <c r="I9" s="9" t="str">
        <f>[1]!s_info_lddate(C9)</f>
        <v>2020-04-17</v>
      </c>
    </row>
    <row r="10" spans="1:17" x14ac:dyDescent="0.15">
      <c r="A10" s="25" t="s">
        <v>27</v>
      </c>
      <c r="B10" s="9" t="str">
        <f>[1]!s_info_code2(A10,"")</f>
        <v>IH2006.CFE</v>
      </c>
      <c r="C10" s="9" t="s">
        <v>38</v>
      </c>
      <c r="D10" s="10">
        <f>RTD("wdf.rtq",,C10,"Rt_Price")</f>
        <v>2900.8</v>
      </c>
      <c r="E10" s="10">
        <f>D10-RTD("wdf.rtq",,"000016.SH","Rt_Price")</f>
        <v>-11.239999999999782</v>
      </c>
      <c r="F10" s="10">
        <f ca="1">[1]!s_dq_close(C10,$K$1)-[1]!i_dq_close("000016.SH",$K$1)</f>
        <v>-2.0734000000002197</v>
      </c>
      <c r="G10" s="11">
        <f>E10/[1]!i_dq_close("000016.SH","")</f>
        <v>-3.8598418618667617E-3</v>
      </c>
      <c r="H10" s="12">
        <f ca="1">365*G10/(I10-TODAY())</f>
        <v>-1.2467630792755469E-2</v>
      </c>
      <c r="I10" s="9" t="str">
        <f>[1]!s_info_lddate(C10)</f>
        <v>2020-06-19</v>
      </c>
      <c r="M10"/>
    </row>
    <row r="11" spans="1:17" x14ac:dyDescent="0.15">
      <c r="A11" s="25" t="s">
        <v>28</v>
      </c>
      <c r="B11" s="9" t="str">
        <f>[1]!s_info_code2(A11,"")</f>
        <v>IH2009.CFE</v>
      </c>
      <c r="C11" s="9" t="s">
        <v>41</v>
      </c>
      <c r="D11" s="10">
        <f>RTD("wdf.rtq",,C11,"Rt_Price")</f>
        <v>2879.2000000000003</v>
      </c>
      <c r="E11" s="10">
        <f>D11-RTD("wdf.rtq",,"000016.SH","Rt_Price")</f>
        <v>-32.839999999999691</v>
      </c>
      <c r="F11" s="10">
        <f ca="1">[1]!s_dq_close(C11,$K$1)-[1]!i_dq_close("000016.SH",$K$1)</f>
        <v>-23.673400000000129</v>
      </c>
      <c r="G11" s="11">
        <f>E11/[1]!i_dq_close("000016.SH","")</f>
        <v>-1.1277331560827912E-2</v>
      </c>
      <c r="H11" s="12">
        <f ca="1">365*G11/(I11-TODAY())</f>
        <v>-2.0177578527951899E-2</v>
      </c>
      <c r="I11" s="9" t="str">
        <f>[1]!s_info_lddate(C11)</f>
        <v>2020-09-18</v>
      </c>
    </row>
    <row r="12" spans="1:17" x14ac:dyDescent="0.15">
      <c r="A12" s="26"/>
      <c r="I12" s="9"/>
      <c r="N12" s="34"/>
    </row>
    <row r="13" spans="1:17" x14ac:dyDescent="0.15">
      <c r="A13" s="32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7" x14ac:dyDescent="0.15">
      <c r="A14" s="25" t="s">
        <v>29</v>
      </c>
      <c r="B14" s="9" t="str">
        <f>[1]!s_info_code2(A14,"")</f>
        <v>IC2003.CFE</v>
      </c>
      <c r="C14" s="33" t="s">
        <v>34</v>
      </c>
      <c r="D14" s="10">
        <f>RTD("wdf.rtq",,C14,"Rt_Price")</f>
        <v>5710</v>
      </c>
      <c r="E14" s="10">
        <f>D14-RTD("wdf.rtq",,"000905.SH","Rt_Price")</f>
        <v>-43.730000000000473</v>
      </c>
      <c r="F14" s="10">
        <f ca="1">[1]!s_dq_close(C14,$K$1)-[1]!i_dq_close("000905.SH",$K$1)</f>
        <v>-27.992900000000191</v>
      </c>
      <c r="G14" s="11">
        <f>E14/[1]!i_dq_close("000905.SH","")</f>
        <v>-7.6002901562408787E-3</v>
      </c>
      <c r="H14" s="12">
        <f ca="1">365*G14/(I14-TODAY())</f>
        <v>-0.12609572304672367</v>
      </c>
      <c r="I14" s="9" t="str">
        <f>[1]!s_info_lddate(C14)</f>
        <v>2020-03-20</v>
      </c>
      <c r="M14" s="34"/>
    </row>
    <row r="15" spans="1:17" x14ac:dyDescent="0.15">
      <c r="A15" s="25" t="s">
        <v>30</v>
      </c>
      <c r="B15" s="9" t="str">
        <f>[1]!s_info_code2(A15,"")</f>
        <v>IC2004.CFE</v>
      </c>
      <c r="C15" s="33" t="s">
        <v>45</v>
      </c>
      <c r="D15" s="10">
        <f>RTD("wdf.rtq",,C15,"Rt_Price")</f>
        <v>5673.4000000000005</v>
      </c>
      <c r="E15" s="10">
        <f>D15-RTD("wdf.rtq",,"000905.SH","Rt_Price")</f>
        <v>-80.329999999999927</v>
      </c>
      <c r="F15" s="10">
        <f ca="1">[1]!s_dq_close(C15,$K$1)-[1]!i_dq_close("000905.SH",$K$1)</f>
        <v>-65.592899999999645</v>
      </c>
      <c r="G15" s="11">
        <f>E15/[1]!i_dq_close("000905.SH","")</f>
        <v>-1.3961383678271726E-2</v>
      </c>
      <c r="H15" s="12">
        <f ca="1">365*G15/(I15-TODAY())</f>
        <v>-0.1019181008513836</v>
      </c>
      <c r="I15" s="9" t="str">
        <f>[1]!s_info_lddate(C15)</f>
        <v>2020-04-17</v>
      </c>
      <c r="N15" t="s">
        <v>22</v>
      </c>
      <c r="Q15" s="34"/>
    </row>
    <row r="16" spans="1:17" x14ac:dyDescent="0.15">
      <c r="A16" s="25" t="s">
        <v>31</v>
      </c>
      <c r="B16" s="9" t="str">
        <f>[1]!s_info_code2(A16,"")</f>
        <v>IC2006.CFE</v>
      </c>
      <c r="C16" s="9" t="s">
        <v>39</v>
      </c>
      <c r="D16" s="10">
        <f>RTD("wdf.rtq",,C16,"Rt_Price")</f>
        <v>5590.4000000000005</v>
      </c>
      <c r="E16" s="10">
        <f>D16-RTD("wdf.rtq",,"000905.SH","Rt_Price")</f>
        <v>-163.32999999999993</v>
      </c>
      <c r="F16" s="10">
        <f ca="1">[1]!s_dq_close(C16,$K$1)-[1]!i_dq_close("000905.SH",$K$1)</f>
        <v>-144.79289999999946</v>
      </c>
      <c r="G16" s="11">
        <f>E16/[1]!i_dq_close("000905.SH","")</f>
        <v>-2.8386814342986708E-2</v>
      </c>
      <c r="H16" s="12">
        <f ca="1">365*G16/(I16-TODAY())</f>
        <v>-9.169192243531106E-2</v>
      </c>
      <c r="I16" s="9" t="str">
        <f>[1]!s_info_lddate(C16)</f>
        <v>2020-06-19</v>
      </c>
    </row>
    <row r="17" spans="1:12" x14ac:dyDescent="0.15">
      <c r="A17" s="25" t="s">
        <v>32</v>
      </c>
      <c r="B17" s="9" t="str">
        <f>[1]!s_info_code2(A17,"")</f>
        <v>IC2009.CFE</v>
      </c>
      <c r="C17" s="9" t="s">
        <v>42</v>
      </c>
      <c r="D17" s="10">
        <f>RTD("wdf.rtq",,C17,"Rt_Price")</f>
        <v>5480.6</v>
      </c>
      <c r="E17" s="10">
        <f>D17-RTD("wdf.rtq",,"000905.SH","Rt_Price")</f>
        <v>-273.13000000000011</v>
      </c>
      <c r="F17" s="10">
        <f ca="1">[1]!s_dq_close(C17,$K$1)-[1]!i_dq_close("000905.SH",$K$1)</f>
        <v>-246.79289999999946</v>
      </c>
      <c r="G17" s="11">
        <f>E17/[1]!i_dq_close("000905.SH","")</f>
        <v>-4.7470094909079566E-2</v>
      </c>
      <c r="H17" s="12">
        <f ca="1">365*G17/(I17-TODAY())</f>
        <v>-8.4934238440264903E-2</v>
      </c>
      <c r="I17" s="9" t="str">
        <f>[1]!s_info_lddate(C17)</f>
        <v>2020-09-18</v>
      </c>
    </row>
    <row r="18" spans="1:12" x14ac:dyDescent="0.15">
      <c r="A18" s="26"/>
      <c r="L18" s="34" t="s">
        <v>23</v>
      </c>
    </row>
    <row r="19" spans="1:12" x14ac:dyDescent="0.15">
      <c r="A19" s="26"/>
    </row>
    <row r="20" spans="1:12" x14ac:dyDescent="0.15">
      <c r="A20" s="26"/>
    </row>
    <row r="21" spans="1:12" x14ac:dyDescent="0.15">
      <c r="A21" s="26"/>
    </row>
    <row r="22" spans="1:12" x14ac:dyDescent="0.15">
      <c r="A22" s="26"/>
    </row>
    <row r="23" spans="1:12" x14ac:dyDescent="0.15">
      <c r="A23" s="26"/>
    </row>
    <row r="24" spans="1:12" x14ac:dyDescent="0.15">
      <c r="A24" s="26"/>
      <c r="H24" s="14" t="s">
        <v>16</v>
      </c>
      <c r="I24" s="15" t="s">
        <v>14</v>
      </c>
      <c r="J24" s="16" t="s">
        <v>13</v>
      </c>
    </row>
    <row r="25" spans="1:12" x14ac:dyDescent="0.15">
      <c r="A25" s="26"/>
      <c r="F25" s="13" t="s">
        <v>6</v>
      </c>
      <c r="G25" s="17">
        <v>20.239999999999998</v>
      </c>
      <c r="H25" s="18">
        <f>G25/100</f>
        <v>0.2024</v>
      </c>
      <c r="I25" s="15">
        <f>_xlfn.STDEV.S(Sheet3!D5:D34)*SQRT(260)</f>
        <v>0.29072635766103694</v>
      </c>
      <c r="J25" s="19">
        <f>H25-Sheet3!F7</f>
        <v>-8.8326357661036942E-2</v>
      </c>
    </row>
    <row r="26" spans="1:12" x14ac:dyDescent="0.15">
      <c r="A26" s="26"/>
      <c r="E26" s="20"/>
      <c r="F26" s="20"/>
      <c r="G26" s="20"/>
      <c r="H26" s="20"/>
      <c r="I26" s="21"/>
    </row>
    <row r="27" spans="1:12" x14ac:dyDescent="0.15">
      <c r="A27" s="26"/>
      <c r="E27" s="20"/>
      <c r="F27" s="20"/>
      <c r="G27" s="20"/>
      <c r="H27" s="22"/>
    </row>
    <row r="28" spans="1:12" x14ac:dyDescent="0.15">
      <c r="A28" s="26"/>
    </row>
    <row r="29" spans="1:12" x14ac:dyDescent="0.15">
      <c r="A29" s="26"/>
    </row>
    <row r="30" spans="1:12" x14ac:dyDescent="0.15">
      <c r="A30" s="26"/>
    </row>
    <row r="31" spans="1:12" x14ac:dyDescent="0.15">
      <c r="A31" s="26"/>
    </row>
    <row r="32" spans="1:12" x14ac:dyDescent="0.15">
      <c r="A32" s="26"/>
    </row>
    <row r="33" spans="1:1" x14ac:dyDescent="0.15">
      <c r="A33" s="26"/>
    </row>
    <row r="34" spans="1:1" x14ac:dyDescent="0.1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6">
        <v>43838</v>
      </c>
      <c r="B4" s="23">
        <f>[1]!WSD("510050.SH",B3:B3,"-30TD","","TradingCalendar=SSE","rptType=1","ShowCodes=N","ShowParams=Y","cols=1;rows=31")</f>
        <v>3.0329999999999999</v>
      </c>
    </row>
    <row r="5" spans="1:6" x14ac:dyDescent="0.15">
      <c r="A5" s="36">
        <v>43839</v>
      </c>
      <c r="B5" s="23">
        <v>3.0569999999999999</v>
      </c>
      <c r="D5">
        <f>LN(B5/B4)</f>
        <v>7.8818142022533746E-3</v>
      </c>
    </row>
    <row r="6" spans="1:6" x14ac:dyDescent="0.15">
      <c r="A6" s="36">
        <v>43840</v>
      </c>
      <c r="B6" s="23">
        <v>3.0609999999999999</v>
      </c>
      <c r="D6">
        <f t="shared" ref="D6:D9" si="0">LN(B6/B5)</f>
        <v>1.3076170545780696E-3</v>
      </c>
      <c r="F6" s="4" t="s">
        <v>12</v>
      </c>
    </row>
    <row r="7" spans="1:6" x14ac:dyDescent="0.15">
      <c r="A7" s="36">
        <v>43843</v>
      </c>
      <c r="B7" s="23">
        <v>3.08</v>
      </c>
      <c r="D7">
        <f t="shared" si="0"/>
        <v>6.187937022207695E-3</v>
      </c>
      <c r="F7" s="4">
        <f>_xlfn.STDEV.S(D5:D34)*SQRT(260)</f>
        <v>0.29072635766103694</v>
      </c>
    </row>
    <row r="8" spans="1:6" x14ac:dyDescent="0.15">
      <c r="A8" s="36">
        <v>43844</v>
      </c>
      <c r="B8" s="23">
        <v>3.0760000000000001</v>
      </c>
      <c r="D8">
        <f t="shared" si="0"/>
        <v>-1.2995453420856146E-3</v>
      </c>
    </row>
    <row r="9" spans="1:6" x14ac:dyDescent="0.15">
      <c r="A9" s="36">
        <v>43845</v>
      </c>
      <c r="B9" s="23">
        <v>3.0459999999999998</v>
      </c>
      <c r="D9">
        <f t="shared" si="0"/>
        <v>-9.800797170427587E-3</v>
      </c>
    </row>
    <row r="10" spans="1:6" x14ac:dyDescent="0.15">
      <c r="A10" s="36">
        <v>43846</v>
      </c>
      <c r="B10" s="23">
        <v>3.036</v>
      </c>
      <c r="D10">
        <f>LN(B10/B9)</f>
        <v>-3.2883949395865518E-3</v>
      </c>
    </row>
    <row r="11" spans="1:6" x14ac:dyDescent="0.15">
      <c r="A11" s="36">
        <v>43847</v>
      </c>
      <c r="B11" s="23">
        <v>3.0419999999999998</v>
      </c>
      <c r="D11">
        <f>LN(B11/B10)</f>
        <v>1.9743343037176078E-3</v>
      </c>
    </row>
    <row r="12" spans="1:6" x14ac:dyDescent="0.15">
      <c r="A12" s="36">
        <v>43850</v>
      </c>
      <c r="B12" s="23">
        <v>3.0579999999999998</v>
      </c>
      <c r="D12">
        <f t="shared" ref="D12:D33" si="1">LN(B12/B11)</f>
        <v>5.2459136697695467E-3</v>
      </c>
    </row>
    <row r="13" spans="1:6" x14ac:dyDescent="0.15">
      <c r="A13" s="36">
        <v>43851</v>
      </c>
      <c r="B13" s="23">
        <v>3.0070000000000001</v>
      </c>
      <c r="D13">
        <f t="shared" si="1"/>
        <v>-1.6818203500478458E-2</v>
      </c>
    </row>
    <row r="14" spans="1:6" x14ac:dyDescent="0.15">
      <c r="A14" s="36">
        <v>43852</v>
      </c>
      <c r="B14" s="23">
        <v>3.0059999999999998</v>
      </c>
      <c r="D14">
        <f t="shared" si="1"/>
        <v>-3.3261267560939995E-4</v>
      </c>
    </row>
    <row r="15" spans="1:6" x14ac:dyDescent="0.15">
      <c r="A15" s="36">
        <v>43853</v>
      </c>
      <c r="B15" s="23">
        <v>2.9249999999999998</v>
      </c>
      <c r="D15">
        <f t="shared" si="1"/>
        <v>-2.7315810646962865E-2</v>
      </c>
    </row>
    <row r="16" spans="1:6" x14ac:dyDescent="0.15">
      <c r="A16" s="36">
        <v>43864</v>
      </c>
      <c r="B16" s="23">
        <v>2.7069999999999999</v>
      </c>
      <c r="D16">
        <f t="shared" si="1"/>
        <v>-7.745347005165569E-2</v>
      </c>
    </row>
    <row r="17" spans="1:4" x14ac:dyDescent="0.15">
      <c r="A17" s="36">
        <v>43865</v>
      </c>
      <c r="B17" s="23">
        <v>2.7850000000000001</v>
      </c>
      <c r="D17">
        <f t="shared" si="1"/>
        <v>2.8406862747083237E-2</v>
      </c>
    </row>
    <row r="18" spans="1:4" x14ac:dyDescent="0.15">
      <c r="A18" s="36">
        <v>43866</v>
      </c>
      <c r="B18" s="23">
        <v>2.8010000000000002</v>
      </c>
      <c r="D18">
        <f t="shared" si="1"/>
        <v>5.7286228987240336E-3</v>
      </c>
    </row>
    <row r="19" spans="1:4" x14ac:dyDescent="0.15">
      <c r="A19" s="36">
        <v>43867</v>
      </c>
      <c r="B19" s="23">
        <v>2.8420000000000001</v>
      </c>
      <c r="D19">
        <f t="shared" si="1"/>
        <v>1.4531533396937458E-2</v>
      </c>
    </row>
    <row r="20" spans="1:4" x14ac:dyDescent="0.15">
      <c r="A20" s="36">
        <v>43868</v>
      </c>
      <c r="B20" s="23">
        <v>2.8410000000000002</v>
      </c>
      <c r="D20">
        <f t="shared" si="1"/>
        <v>-3.5192680285792377E-4</v>
      </c>
    </row>
    <row r="21" spans="1:4" x14ac:dyDescent="0.15">
      <c r="A21" s="36">
        <v>43871</v>
      </c>
      <c r="B21" s="23">
        <v>2.839</v>
      </c>
      <c r="D21">
        <f t="shared" si="1"/>
        <v>-7.0422538121687073E-4</v>
      </c>
    </row>
    <row r="22" spans="1:4" x14ac:dyDescent="0.15">
      <c r="A22" s="36">
        <v>43872</v>
      </c>
      <c r="B22" s="23">
        <v>2.87</v>
      </c>
      <c r="D22">
        <f t="shared" si="1"/>
        <v>1.0860152280695683E-2</v>
      </c>
    </row>
    <row r="23" spans="1:4" x14ac:dyDescent="0.15">
      <c r="A23" s="36">
        <v>43873</v>
      </c>
      <c r="B23" s="23">
        <v>2.883</v>
      </c>
      <c r="D23">
        <f t="shared" si="1"/>
        <v>4.5193888847353311E-3</v>
      </c>
    </row>
    <row r="24" spans="1:4" x14ac:dyDescent="0.15">
      <c r="A24" s="36">
        <v>43874</v>
      </c>
      <c r="B24" s="23">
        <v>2.8690000000000002</v>
      </c>
      <c r="D24">
        <f t="shared" si="1"/>
        <v>-4.867881657037311E-3</v>
      </c>
    </row>
    <row r="25" spans="1:4" x14ac:dyDescent="0.15">
      <c r="A25" s="36">
        <v>43875</v>
      </c>
      <c r="B25" s="23">
        <v>2.8849999999999998</v>
      </c>
      <c r="D25">
        <f t="shared" si="1"/>
        <v>5.5613629608350828E-3</v>
      </c>
    </row>
    <row r="26" spans="1:4" x14ac:dyDescent="0.15">
      <c r="A26" s="36">
        <v>43878</v>
      </c>
      <c r="B26" s="23">
        <v>2.9390000000000001</v>
      </c>
      <c r="D26">
        <f t="shared" si="1"/>
        <v>1.8544487476717435E-2</v>
      </c>
    </row>
    <row r="27" spans="1:4" x14ac:dyDescent="0.15">
      <c r="A27" s="36">
        <v>43879</v>
      </c>
      <c r="B27" s="23">
        <v>2.9129999999999998</v>
      </c>
      <c r="D27">
        <f t="shared" si="1"/>
        <v>-8.8859094594828034E-3</v>
      </c>
    </row>
    <row r="28" spans="1:4" x14ac:dyDescent="0.15">
      <c r="A28" s="36">
        <v>43880</v>
      </c>
      <c r="B28" s="23">
        <v>2.9129999999999998</v>
      </c>
      <c r="D28">
        <f t="shared" si="1"/>
        <v>0</v>
      </c>
    </row>
    <row r="29" spans="1:4" x14ac:dyDescent="0.15">
      <c r="A29" s="36">
        <v>43881</v>
      </c>
      <c r="B29" s="23">
        <v>2.9670000000000001</v>
      </c>
      <c r="D29">
        <f t="shared" si="1"/>
        <v>1.8367863331387301E-2</v>
      </c>
    </row>
    <row r="30" spans="1:4" x14ac:dyDescent="0.15">
      <c r="A30" s="36">
        <v>43882</v>
      </c>
      <c r="B30" s="23">
        <v>2.9580000000000002</v>
      </c>
      <c r="D30">
        <f t="shared" si="1"/>
        <v>-3.037977020076698E-3</v>
      </c>
    </row>
    <row r="31" spans="1:4" x14ac:dyDescent="0.15">
      <c r="A31" s="36">
        <v>43885</v>
      </c>
      <c r="B31" s="23">
        <v>2.9239999999999999</v>
      </c>
      <c r="D31">
        <f t="shared" si="1"/>
        <v>-1.1560822401076084E-2</v>
      </c>
    </row>
    <row r="32" spans="1:4" x14ac:dyDescent="0.15">
      <c r="A32" s="36">
        <v>43886</v>
      </c>
      <c r="B32" s="23">
        <v>2.899</v>
      </c>
      <c r="D32">
        <f t="shared" si="1"/>
        <v>-8.5866919480136108E-3</v>
      </c>
    </row>
    <row r="33" spans="1:4" x14ac:dyDescent="0.15">
      <c r="A33" s="36">
        <v>43887</v>
      </c>
      <c r="B33" s="23">
        <v>2.8940000000000001</v>
      </c>
      <c r="D33">
        <f t="shared" si="1"/>
        <v>-1.7262217302263119E-3</v>
      </c>
    </row>
    <row r="34" spans="1:4" x14ac:dyDescent="0.15">
      <c r="A34" s="36">
        <v>43888</v>
      </c>
      <c r="B34" s="23">
        <v>2.8980000000000001</v>
      </c>
      <c r="D34">
        <f>LN(B34/B33)</f>
        <v>1.3812156891984332E-3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2020-02-27T09:11:11Z</dcterms:modified>
</cp:coreProperties>
</file>