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ThisWorkbook" defaultThemeVersion="124226"/>
  <xr:revisionPtr revIDLastSave="0" documentId="13_ncr:1_{80599729-EB70-4C65-8E04-1BC09AFF6283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4" i="1"/>
  <c r="D15" i="1"/>
  <c r="D2" i="1"/>
  <c r="D11" i="1"/>
  <c r="D5" i="1"/>
  <c r="D16" i="1"/>
  <c r="D10" i="1"/>
  <c r="D9" i="1"/>
  <c r="D3" i="1"/>
  <c r="L2" i="1"/>
  <c r="D17" i="1"/>
  <c r="D14" i="1"/>
  <c r="D8" i="1"/>
  <c r="B16" i="1"/>
  <c r="B14" i="1"/>
  <c r="I3" i="1"/>
  <c r="B11" i="1"/>
  <c r="B15" i="1"/>
  <c r="B10" i="1"/>
  <c r="I5" i="1"/>
  <c r="B8" i="1"/>
  <c r="I9" i="1"/>
  <c r="I17" i="1"/>
  <c r="I4" i="1"/>
  <c r="B3" i="1"/>
  <c r="I8" i="1"/>
  <c r="I14" i="1"/>
  <c r="B5" i="1"/>
  <c r="B9" i="1"/>
  <c r="I11" i="1"/>
  <c r="I16" i="1"/>
  <c r="I15" i="1"/>
  <c r="I2" i="1"/>
  <c r="B4" i="1"/>
  <c r="F14" i="1"/>
  <c r="F3" i="1"/>
  <c r="B17" i="1"/>
  <c r="B2" i="1"/>
  <c r="F8" i="1"/>
  <c r="I10" i="1"/>
  <c r="F15" i="1"/>
  <c r="F16" i="1"/>
  <c r="F2" i="1"/>
  <c r="F4" i="1"/>
  <c r="F17" i="1"/>
  <c r="F5" i="1"/>
  <c r="F11" i="1"/>
  <c r="F9" i="1"/>
  <c r="F10" i="1"/>
  <c r="D5" i="3" l="1"/>
  <c r="E3" i="1"/>
  <c r="E9" i="1"/>
  <c r="E17" i="1"/>
  <c r="E14" i="1"/>
  <c r="E16" i="1"/>
  <c r="E15" i="1"/>
  <c r="E5" i="1"/>
  <c r="E8" i="1"/>
  <c r="E4" i="1"/>
  <c r="E11" i="1"/>
  <c r="E2" i="1"/>
  <c r="E10" i="1"/>
  <c r="G8" i="1"/>
  <c r="G16" i="1"/>
  <c r="G14" i="1"/>
  <c r="G9" i="1"/>
  <c r="G5" i="1"/>
  <c r="G3" i="1"/>
  <c r="G2" i="1"/>
  <c r="G17" i="1"/>
  <c r="G4" i="1"/>
  <c r="G10" i="1"/>
  <c r="G11" i="1"/>
  <c r="G15" i="1"/>
  <c r="H14" i="1" l="1"/>
  <c r="H9" i="1"/>
  <c r="H4" i="1"/>
  <c r="H2" i="1"/>
  <c r="H3" i="1"/>
  <c r="H5" i="1"/>
  <c r="H11" i="1"/>
  <c r="H10" i="1"/>
  <c r="H15" i="1"/>
  <c r="H16" i="1"/>
  <c r="H8" i="1"/>
  <c r="H17" i="1"/>
  <c r="I25" i="1"/>
  <c r="F7" i="3"/>
  <c r="J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<sst xmlns="http://schemas.openxmlformats.org/spreadsheetml/2006/main" count="60" uniqueCount="46">
  <si>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</si>
  <si>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</si>
  <si>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</si>
  <si>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</si>
  <si>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</si>
  <si>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</si>
  <si>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</si>
  <si>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</si>
  <si>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</si>
  <si>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</si>
  <si>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</si>
  <si>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</si>
  <si>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</si>
  <si>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</si>
  <si>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</si>
  <si>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</si>
  <si>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</si>
  <si>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</si>
  <si>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</si>
  <si>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</si>
  <si>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</si>
  <si>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</si>
  <si>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</si>
  <si>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</si>
  <si>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</si>
  <si>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</si>
  <si>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</si>
  <si>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</si>
  <si>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</si>
  <si>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</si>
  <si>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</si>
  <si>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</si>
  <si>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</si>
  <si>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</si>
  <si>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</si>
  <si>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IF02.CFE</t>
    <phoneticPr fontId="1" type="noConversion"/>
  </si>
  <si>
    <t>IF2003.CFE</t>
  </si>
  <si>
    <t>IF2006.CFE</t>
  </si>
  <si>
    <t>IH2006.CFE</t>
  </si>
  <si>
    <t>IC2006.CFE</t>
  </si>
  <si>
    <t>IF2001.CFE</t>
  </si>
  <si>
    <t>IH2001.CFE</t>
  </si>
  <si>
    <t>IC2001.CFE</t>
  </si>
  <si>
    <t>IF2002.CFE</t>
  </si>
  <si>
    <t>IH2002.CFE</t>
  </si>
  <si>
    <t>IC2002.CFE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</si>
</sst>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3055</v>
        <stp/>
        <stp>IH2006.CFE</stp>
        <stp>Rt_Price</stp>
        <tr r="D11" s="1"/>
      </tp>
      <tp>
        <v>3054.8</v>
        <stp/>
        <stp>IH2002.CFE</stp>
        <stp>Rt_Price</stp>
        <tr r="D9" s="1"/>
      </tp>
      <tp>
        <v>3059</v>
        <stp/>
        <stp>IH2003.CFE</stp>
        <stp>Rt_Price</stp>
        <tr r="D10" s="1"/>
      </tp>
      <tp>
        <v>3047.8</v>
        <stp/>
        <stp>IH2001.CFE</stp>
        <stp>Rt_Price</stp>
        <tr r="D8" s="1"/>
      </tp>
      <tp>
        <v>4157.3999999999996</v>
        <stp/>
        <stp>IF2001.CFE</stp>
        <stp>Rt_Price</stp>
        <tr r="D2" s="1"/>
      </tp>
      <tp>
        <v>4168</v>
        <stp/>
        <stp>IF2002.CFE</stp>
        <stp>Rt_Price</stp>
        <tr r="D3" s="1"/>
      </tp>
      <tp>
        <v>5456.6</v>
        <stp/>
        <stp>IC2006.CFE</stp>
        <stp>Rt_Price</stp>
        <tr r="D17" s="1"/>
      </tp>
      <tp>
        <v>4176.3999999999996</v>
        <stp/>
        <stp>IF2003.CFE</stp>
        <stp>Rt_Price</stp>
        <tr r="D4" s="1"/>
      </tp>
      <tp>
        <v>5538.4000000000005</v>
        <stp/>
        <stp>IC2001.CFE</stp>
        <stp>Rt_Price</stp>
        <tr r="D14" s="1"/>
      </tp>
      <tp>
        <v>5524.2</v>
        <stp/>
        <stp>IC2003.CFE</stp>
        <stp>Rt_Price</stp>
        <tr r="D16" s="1"/>
      </tp>
      <tp>
        <v>4171.6000000000004</v>
        <stp/>
        <stp>IF2006.CFE</stp>
        <stp>Rt_Price</stp>
        <tr r="D5" s="1"/>
      </tp>
      <tp>
        <v>5538</v>
        <stp/>
        <stp>IC2002.CFE</stp>
        <stp>Rt_Price</stp>
        <tr r="D15" s="1"/>
      </tp>
      <tp>
        <v>4149.04</v>
        <stp/>
        <stp>000300.SH</stp>
        <stp>Rt_Price</stp>
        <tr r="E2" s="1"/>
        <tr r="E4" s="1"/>
        <tr r="E5" s="1"/>
        <tr r="E3" s="1"/>
        <tr r="L2" s="1"/>
      </tp>
      <tp>
        <v>3043.09</v>
        <stp/>
        <stp>000016.SH</stp>
        <stp>Rt_Price</stp>
        <tr r="E10" s="1"/>
        <tr r="E11" s="1"/>
        <tr r="E8" s="1"/>
        <tr r="E9" s="1"/>
      </tp>
      <tp>
        <v>5527.67</v>
        <stp/>
        <stp>000905.SH</stp>
        <stp>Rt_Price</stp>
        <tr r="E15" s="1"/>
        <tr r="E16" s="1"/>
        <tr r="E14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15" zoomScaleNormal="115" workbookViewId="0">
      <selection activeCell="N23" sqref="N23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5" width="9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10.125" style="8" customWidth="1"/>
    <col min="11" max="11" width="11.625" style="8" bestFit="1" customWidth="1"/>
    <col min="12" max="12" width="9.5" style="8" bestFit="1" customWidth="1"/>
    <col min="13" max="13" width="9" style="8"/>
    <col min="14" max="14" width="9" style="8" customWidth="1"/>
    <col min="15" max="16384" width="9" style="8"/>
  </cols>
  <sheetData>
    <row r="1" spans="1:17" x14ac:dyDescent="0.15">
      <c r="A1" s="5" t="s">
        <v>5</v>
      </c>
      <c r="B1" s="5"/>
      <c r="C1" s="37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43845</v>
      </c>
    </row>
    <row r="2" spans="1:17" x14ac:dyDescent="0.15">
      <c r="A2" s="25" t="s">
        <v>17</v>
      </c>
      <c r="B2" s="9" t="str">
        <f>[1]!s_info_code2(A2,"")</f>
        <v>IF2001.CFE</v>
      </c>
      <c r="C2" s="35" t="s">
        <v>40</v>
      </c>
      <c r="D2" s="10">
        <f>RTD("wdf.rtq",,C2,"Rt_Price")</f>
        <v>4157.3999999999996</v>
      </c>
      <c r="E2" s="10">
        <f>D2-RTD("wdf.rtq",,"000300.SH","Rt_Price")</f>
        <v>8.3599999999996726</v>
      </c>
      <c r="F2" s="28">
        <f ca="1">[1]!s_dq_close(C2,$K$1)-[1]!i_dq_close("000300.SH",$K$1)</f>
        <v>-3.5344000000004598</v>
      </c>
      <c r="G2" s="11">
        <f>E2/[1]!i_dq_close("000300.SH","")</f>
        <v>2.0149222830495514E-3</v>
      </c>
      <c r="H2" s="12">
        <f ca="1">365*G2/(I2-TODAY())</f>
        <v>0.73544663331308624</v>
      </c>
      <c r="I2" s="9" t="str">
        <f>[1]!s_info_lddate(C2)</f>
        <v>2020-01-17</v>
      </c>
      <c r="K2" s="26">
        <f ca="1">TODAY()</f>
        <v>43846</v>
      </c>
      <c r="L2" s="29">
        <f>RTD("wdf.rtq",,"000300.SH","Rt_Price")</f>
        <v>4149.04</v>
      </c>
      <c r="M2" s="30"/>
    </row>
    <row r="3" spans="1:17" x14ac:dyDescent="0.15">
      <c r="A3" s="25" t="s">
        <v>21</v>
      </c>
      <c r="B3" s="9" t="str">
        <f>[1]!s_info_code2(A3,"")</f>
        <v>IF2002.CFE</v>
      </c>
      <c r="C3" s="35" t="s">
        <v>43</v>
      </c>
      <c r="D3" s="10">
        <f>RTD("wdf.rtq",,C3,"Rt_Price")</f>
        <v>4168</v>
      </c>
      <c r="E3" s="10">
        <f>D3-RTD("wdf.rtq",,"000300.SH","Rt_Price")</f>
        <v>18.960000000000036</v>
      </c>
      <c r="F3" s="28">
        <f ca="1">[1]!s_dq_close(C3,$K$1)-[1]!i_dq_close("000300.SH",$K$1)</f>
        <v>8.065599999999904</v>
      </c>
      <c r="G3" s="11">
        <f>E3/[1]!i_dq_close("000300.SH","")</f>
        <v>4.5697280486388832E-3</v>
      </c>
      <c r="H3" s="12">
        <f ca="1">365*G3/(I3-TODAY())</f>
        <v>4.6331964937588677E-2</v>
      </c>
      <c r="I3" s="9" t="str">
        <f>[1]!s_info_lddate(C3)</f>
        <v>2020-02-21</v>
      </c>
      <c r="M3" s="30"/>
    </row>
    <row r="4" spans="1:17" x14ac:dyDescent="0.15">
      <c r="A4" s="25" t="s">
        <v>35</v>
      </c>
      <c r="B4" s="9" t="str">
        <f>[1]!s_info_code2(A4,"")</f>
        <v>IF2003.CFE</v>
      </c>
      <c r="C4" s="25" t="s">
        <v>36</v>
      </c>
      <c r="D4" s="10">
        <f>RTD("wdf.rtq",,C4,"Rt_Price")</f>
        <v>4176.3999999999996</v>
      </c>
      <c r="E4" s="10">
        <f>D4-RTD("wdf.rtq",,"000300.SH","Rt_Price")</f>
        <v>27.359999999999673</v>
      </c>
      <c r="F4" s="28">
        <f ca="1">[1]!s_dq_close(C4,$K$1)-[1]!i_dq_close("000300.SH",$K$1)</f>
        <v>13.265599999999722</v>
      </c>
      <c r="G4" s="11">
        <f>E4/[1]!i_dq_close("000300.SH","")</f>
        <v>6.5942911081623475E-3</v>
      </c>
      <c r="H4" s="12">
        <f ca="1">365*G4/(I4-TODAY())</f>
        <v>3.7608066476238391E-2</v>
      </c>
      <c r="I4" s="9" t="str">
        <f>[1]!s_info_lddate(C4)</f>
        <v>2020-03-20</v>
      </c>
      <c r="M4" s="30"/>
    </row>
    <row r="5" spans="1:17" x14ac:dyDescent="0.15">
      <c r="A5" s="25" t="s">
        <v>24</v>
      </c>
      <c r="B5" s="9" t="str">
        <f>[1]!s_info_code2(A5,"")</f>
        <v>IF2006.CFE</v>
      </c>
      <c r="C5" s="35" t="s">
        <v>37</v>
      </c>
      <c r="D5" s="10">
        <f>RTD("wdf.rtq",,C5,"Rt_Price")</f>
        <v>4171.6000000000004</v>
      </c>
      <c r="E5" s="10">
        <f>D5-RTD("wdf.rtq",,"000300.SH","Rt_Price")</f>
        <v>22.5600000000004</v>
      </c>
      <c r="F5" s="28">
        <f ca="1">[1]!s_dq_close(C5,$K$1)-[1]!i_dq_close("000300.SH",$K$1)</f>
        <v>10.46559999999954</v>
      </c>
      <c r="G5" s="11">
        <f>E5/[1]!i_dq_close("000300.SH","")</f>
        <v>5.4373979312919221E-3</v>
      </c>
      <c r="H5" s="12">
        <f ca="1">365*G5/(I5-TODAY())</f>
        <v>1.2804195128526139E-2</v>
      </c>
      <c r="I5" s="9" t="str">
        <f>[1]!s_info_lddate(C5)</f>
        <v>2020-06-19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25</v>
      </c>
      <c r="B8" s="9" t="str">
        <f>[1]!s_info_code2(A8,"")</f>
        <v>IH2001.CFE</v>
      </c>
      <c r="C8" s="35" t="s">
        <v>41</v>
      </c>
      <c r="D8" s="10">
        <f>RTD("wdf.rtq",,C8,"Rt_Price")</f>
        <v>3047.8</v>
      </c>
      <c r="E8" s="10">
        <f>D8-RTD("wdf.rtq",,"000016.SH","Rt_Price")</f>
        <v>4.7100000000000364</v>
      </c>
      <c r="F8" s="10">
        <f ca="1">[1]!s_dq_close(C8,$K$1)-[1]!i_dq_close("000016.SH",$K$1)</f>
        <v>-3.6077999999997701</v>
      </c>
      <c r="G8" s="11">
        <f>E8/[1]!i_dq_close("000016.SH","")</f>
        <v>1.5477673029458206E-3</v>
      </c>
      <c r="H8" s="12">
        <f ca="1">365*G8/(I8-TODAY())</f>
        <v>0.56493506557522455</v>
      </c>
      <c r="I8" s="9" t="str">
        <f>[1]!s_info_lddate(C8)</f>
        <v>2020-01-17</v>
      </c>
    </row>
    <row r="9" spans="1:17" x14ac:dyDescent="0.15">
      <c r="A9" s="25" t="s">
        <v>26</v>
      </c>
      <c r="B9" s="9" t="str">
        <f>[1]!s_info_code2(A9,"")</f>
        <v>IH2002.CFE</v>
      </c>
      <c r="C9" s="35" t="s">
        <v>44</v>
      </c>
      <c r="D9" s="10">
        <f>RTD("wdf.rtq",,C9,"Rt_Price")</f>
        <v>3054.8</v>
      </c>
      <c r="E9" s="10">
        <f>D9-RTD("wdf.rtq",,"000016.SH","Rt_Price")</f>
        <v>11.710000000000036</v>
      </c>
      <c r="F9" s="10">
        <f ca="1">[1]!s_dq_close(C9,$K$1)-[1]!i_dq_close("000016.SH",$K$1)</f>
        <v>-7.7999999998610292E-3</v>
      </c>
      <c r="G9" s="11">
        <f>E9/[1]!i_dq_close("000016.SH","")</f>
        <v>3.8480584113578502E-3</v>
      </c>
      <c r="H9" s="12">
        <f ca="1">365*G9/(I9-TODAY())</f>
        <v>3.9015036670711538E-2</v>
      </c>
      <c r="I9" s="9" t="str">
        <f>[1]!s_info_lddate(C9)</f>
        <v>2020-02-21</v>
      </c>
    </row>
    <row r="10" spans="1:17" x14ac:dyDescent="0.15">
      <c r="A10" s="25" t="s">
        <v>27</v>
      </c>
      <c r="B10" s="9" t="str">
        <f>[1]!s_info_code2(A10,"")</f>
        <v>IH2003.CFE</v>
      </c>
      <c r="C10" s="9" t="s">
        <v>33</v>
      </c>
      <c r="D10" s="10">
        <f>RTD("wdf.rtq",,C10,"Rt_Price")</f>
        <v>3059</v>
      </c>
      <c r="E10" s="10">
        <f>D10-RTD("wdf.rtq",,"000016.SH","Rt_Price")</f>
        <v>15.909999999999854</v>
      </c>
      <c r="F10" s="10">
        <f ca="1">[1]!s_dq_close(C10,$K$1)-[1]!i_dq_close("000016.SH",$K$1)</f>
        <v>6.7922000000003209</v>
      </c>
      <c r="G10" s="11">
        <f>E10/[1]!i_dq_close("000016.SH","")</f>
        <v>5.2282330764050087E-3</v>
      </c>
      <c r="H10" s="12">
        <f ca="1">365*G10/(I10-TODAY())</f>
        <v>2.9817266763872315E-2</v>
      </c>
      <c r="I10" s="9" t="str">
        <f>[1]!s_info_lddate(C10)</f>
        <v>2020-03-20</v>
      </c>
      <c r="M10"/>
    </row>
    <row r="11" spans="1:17" x14ac:dyDescent="0.15">
      <c r="A11" s="25" t="s">
        <v>28</v>
      </c>
      <c r="B11" s="9" t="str">
        <f>[1]!s_info_code2(A11,"")</f>
        <v>IH2006.CFE</v>
      </c>
      <c r="C11" s="9" t="s">
        <v>38</v>
      </c>
      <c r="D11" s="10">
        <f>RTD("wdf.rtq",,C11,"Rt_Price")</f>
        <v>3055</v>
      </c>
      <c r="E11" s="10">
        <f>D11-RTD("wdf.rtq",,"000016.SH","Rt_Price")</f>
        <v>11.909999999999854</v>
      </c>
      <c r="F11" s="10">
        <f ca="1">[1]!s_dq_close(C11,$K$1)-[1]!i_dq_close("000016.SH",$K$1)</f>
        <v>1.992200000000139</v>
      </c>
      <c r="G11" s="11">
        <f>E11/[1]!i_dq_close("000016.SH","")</f>
        <v>3.9137810144552771E-3</v>
      </c>
      <c r="H11" s="12">
        <f ca="1">365*G11/(I11-TODAY())</f>
        <v>9.2163230340398458E-3</v>
      </c>
      <c r="I11" s="9" t="str">
        <f>[1]!s_info_lddate(C11)</f>
        <v>2020-06-19</v>
      </c>
    </row>
    <row r="12" spans="1:17" x14ac:dyDescent="0.15">
      <c r="A12" s="26"/>
      <c r="I12" s="9"/>
      <c r="N12" s="36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29</v>
      </c>
      <c r="B14" s="9" t="str">
        <f>[1]!s_info_code2(A14,"")</f>
        <v>IC2001.CFE</v>
      </c>
      <c r="C14" s="35" t="s">
        <v>42</v>
      </c>
      <c r="D14" s="10">
        <f>RTD("wdf.rtq",,C14,"Rt_Price")</f>
        <v>5538.4000000000005</v>
      </c>
      <c r="E14" s="10">
        <f>D14-RTD("wdf.rtq",,"000905.SH","Rt_Price")</f>
        <v>10.730000000000473</v>
      </c>
      <c r="F14" s="10">
        <f ca="1">[1]!s_dq_close(C14,$K$1)-[1]!i_dq_close("000905.SH",$K$1)</f>
        <v>-6.4265999999997803</v>
      </c>
      <c r="G14" s="11">
        <f>E14/[1]!i_dq_close("000905.SH","")</f>
        <v>1.9411442178615215E-3</v>
      </c>
      <c r="H14" s="12">
        <f ca="1">365*G14/(I14-TODAY())</f>
        <v>0.70851763951945534</v>
      </c>
      <c r="I14" s="9" t="str">
        <f>[1]!s_info_lddate(C14)</f>
        <v>2020-01-17</v>
      </c>
      <c r="M14" s="36"/>
    </row>
    <row r="15" spans="1:17" x14ac:dyDescent="0.15">
      <c r="A15" s="25" t="s">
        <v>30</v>
      </c>
      <c r="B15" s="9" t="str">
        <f>[1]!s_info_code2(A15,"")</f>
        <v>IC2002.CFE</v>
      </c>
      <c r="C15" s="35" t="s">
        <v>45</v>
      </c>
      <c r="D15" s="10">
        <f>RTD("wdf.rtq",,C15,"Rt_Price")</f>
        <v>5538</v>
      </c>
      <c r="E15" s="10">
        <f>D15-RTD("wdf.rtq",,"000905.SH","Rt_Price")</f>
        <v>10.329999999999927</v>
      </c>
      <c r="F15" s="10">
        <f ca="1">[1]!s_dq_close(C15,$K$1)-[1]!i_dq_close("000905.SH",$K$1)</f>
        <v>-10.026600000000144</v>
      </c>
      <c r="G15" s="11">
        <f>E15/[1]!i_dq_close("000905.SH","")</f>
        <v>1.8687809664965976E-3</v>
      </c>
      <c r="H15" s="12">
        <f ca="1">365*G15/(I15-TODAY())</f>
        <v>1.894736257697939E-2</v>
      </c>
      <c r="I15" s="9" t="str">
        <f>[1]!s_info_lddate(C15)</f>
        <v>2020-02-21</v>
      </c>
      <c r="N15" t="s">
        <v>22</v>
      </c>
      <c r="Q15" s="36"/>
    </row>
    <row r="16" spans="1:17" x14ac:dyDescent="0.15">
      <c r="A16" s="25" t="s">
        <v>31</v>
      </c>
      <c r="B16" s="9" t="str">
        <f>[1]!s_info_code2(A16,"")</f>
        <v>IC2003.CFE</v>
      </c>
      <c r="C16" s="9" t="s">
        <v>34</v>
      </c>
      <c r="D16" s="10">
        <f>RTD("wdf.rtq",,C16,"Rt_Price")</f>
        <v>5524.2</v>
      </c>
      <c r="E16" s="10">
        <f>D16-RTD("wdf.rtq",,"000905.SH","Rt_Price")</f>
        <v>-3.4700000000002547</v>
      </c>
      <c r="F16" s="10">
        <f ca="1">[1]!s_dq_close(C16,$K$1)-[1]!i_dq_close("000905.SH",$K$1)</f>
        <v>-24.42659999999978</v>
      </c>
      <c r="G16" s="11">
        <f>E16/[1]!i_dq_close("000905.SH","")</f>
        <v>-6.2775120558990465E-4</v>
      </c>
      <c r="H16" s="12">
        <f ca="1">365*G16/(I16-TODAY())</f>
        <v>-3.5801435943799251E-3</v>
      </c>
      <c r="I16" s="9" t="str">
        <f>[1]!s_info_lddate(C16)</f>
        <v>2020-03-20</v>
      </c>
    </row>
    <row r="17" spans="1:12" x14ac:dyDescent="0.15">
      <c r="A17" s="25" t="s">
        <v>32</v>
      </c>
      <c r="B17" s="9" t="str">
        <f>[1]!s_info_code2(A17,"")</f>
        <v>IC2006.CFE</v>
      </c>
      <c r="C17" s="9" t="s">
        <v>39</v>
      </c>
      <c r="D17" s="10">
        <f>RTD("wdf.rtq",,C17,"Rt_Price")</f>
        <v>5456.6</v>
      </c>
      <c r="E17" s="10">
        <f>D17-RTD("wdf.rtq",,"000905.SH","Rt_Price")</f>
        <v>-71.069999999999709</v>
      </c>
      <c r="F17" s="10">
        <f ca="1">[1]!s_dq_close(C17,$K$1)-[1]!i_dq_close("000905.SH",$K$1)</f>
        <v>-87.626600000000508</v>
      </c>
      <c r="G17" s="11">
        <f>E17/[1]!i_dq_close("000905.SH","")</f>
        <v>-1.2857140686245263E-2</v>
      </c>
      <c r="H17" s="12">
        <f ca="1">365*G17/(I17-TODAY())</f>
        <v>-3.0276492583738844E-2</v>
      </c>
      <c r="I17" s="9" t="str">
        <f>[1]!s_info_lddate(C17)</f>
        <v>2020-06-19</v>
      </c>
    </row>
    <row r="18" spans="1:12" x14ac:dyDescent="0.15">
      <c r="A18" s="26"/>
      <c r="L18" s="36" t="s">
        <v>23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13.71</v>
      </c>
      <c r="H25" s="18">
        <f>G25/100</f>
        <v>0.1371</v>
      </c>
      <c r="I25" s="15">
        <f>_xlfn.STDEV.S(Sheet3!D5:D34)*SQRT(260)</f>
        <v>0.11198735447374199</v>
      </c>
      <c r="J25" s="19">
        <f>H25-Sheet3!F7</f>
        <v>2.5112645526258012E-2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43803</v>
      </c>
      <c r="B4" s="23">
        <f>[1]!WSD("510050.SH",B3:B3,"-30TD","","TradingCalendar=SSE","rptType=1","ShowCodes=N","ShowParams=Y","cols=1;rows=31")</f>
        <v>2.9009999999999998</v>
      </c>
    </row>
    <row r="5" spans="1:6" x14ac:dyDescent="0.15">
      <c r="A5" s="32">
        <v>43804</v>
      </c>
      <c r="B5" s="23">
        <v>2.919</v>
      </c>
      <c r="D5">
        <f>LN(B5/B4)</f>
        <v>6.1855867327107444E-3</v>
      </c>
    </row>
    <row r="6" spans="1:6" x14ac:dyDescent="0.15">
      <c r="A6" s="32">
        <v>43805</v>
      </c>
      <c r="B6" s="23">
        <v>2.9359999999999999</v>
      </c>
      <c r="D6">
        <f t="shared" ref="D6:D9" si="0">LN(B6/B5)</f>
        <v>5.8070188802914731E-3</v>
      </c>
      <c r="F6" s="4" t="s">
        <v>12</v>
      </c>
    </row>
    <row r="7" spans="1:6" x14ac:dyDescent="0.15">
      <c r="A7" s="32">
        <v>43808</v>
      </c>
      <c r="B7" s="23">
        <v>2.931</v>
      </c>
      <c r="D7">
        <f t="shared" si="0"/>
        <v>-1.704449023513696E-3</v>
      </c>
      <c r="F7" s="4">
        <f>_xlfn.STDEV.S(D5:D34)*SQRT(260)</f>
        <v>0.11198735447374199</v>
      </c>
    </row>
    <row r="8" spans="1:6" x14ac:dyDescent="0.15">
      <c r="A8" s="32">
        <v>43809</v>
      </c>
      <c r="B8" s="23">
        <v>2.9329999999999998</v>
      </c>
      <c r="D8">
        <f t="shared" si="0"/>
        <v>6.821282665586063E-4</v>
      </c>
    </row>
    <row r="9" spans="1:6" x14ac:dyDescent="0.15">
      <c r="A9" s="32">
        <v>43810</v>
      </c>
      <c r="B9" s="23">
        <v>2.9470000000000001</v>
      </c>
      <c r="D9">
        <f t="shared" si="0"/>
        <v>4.761913760243785E-3</v>
      </c>
    </row>
    <row r="10" spans="1:6" x14ac:dyDescent="0.15">
      <c r="A10" s="32">
        <v>43811</v>
      </c>
      <c r="B10" s="23">
        <v>2.9369999999999998</v>
      </c>
      <c r="D10">
        <f>LN(B10/B9)</f>
        <v>-3.3990515390747082E-3</v>
      </c>
    </row>
    <row r="11" spans="1:6" x14ac:dyDescent="0.15">
      <c r="A11" s="32">
        <v>43812</v>
      </c>
      <c r="B11" s="23">
        <v>3</v>
      </c>
      <c r="D11">
        <f>LN(B11/B10)</f>
        <v>2.1223636451626799E-2</v>
      </c>
    </row>
    <row r="12" spans="1:6" x14ac:dyDescent="0.15">
      <c r="A12" s="32">
        <v>43815</v>
      </c>
      <c r="B12" s="23">
        <v>2.9929999999999999</v>
      </c>
      <c r="D12">
        <f t="shared" ref="D12:D33" si="1">LN(B12/B11)</f>
        <v>-2.3360597975478868E-3</v>
      </c>
    </row>
    <row r="13" spans="1:6" x14ac:dyDescent="0.15">
      <c r="A13" s="32">
        <v>43816</v>
      </c>
      <c r="B13" s="23">
        <v>3.0249999999999999</v>
      </c>
      <c r="D13">
        <f t="shared" si="1"/>
        <v>1.0634862612242871E-2</v>
      </c>
    </row>
    <row r="14" spans="1:6" x14ac:dyDescent="0.15">
      <c r="A14" s="32">
        <v>43817</v>
      </c>
      <c r="B14" s="23">
        <v>3.0169999999999999</v>
      </c>
      <c r="D14">
        <f t="shared" si="1"/>
        <v>-2.6481313058807311E-3</v>
      </c>
    </row>
    <row r="15" spans="1:6" x14ac:dyDescent="0.15">
      <c r="A15" s="32">
        <v>43818</v>
      </c>
      <c r="B15" s="23">
        <v>3.01</v>
      </c>
      <c r="D15">
        <f t="shared" si="1"/>
        <v>-2.3228814161397496E-3</v>
      </c>
    </row>
    <row r="16" spans="1:6" x14ac:dyDescent="0.15">
      <c r="A16" s="32">
        <v>43819</v>
      </c>
      <c r="B16" s="23">
        <v>3.0049999999999999</v>
      </c>
      <c r="D16">
        <f t="shared" si="1"/>
        <v>-1.6625107736134141E-3</v>
      </c>
    </row>
    <row r="17" spans="1:4" x14ac:dyDescent="0.15">
      <c r="A17" s="32">
        <v>43822</v>
      </c>
      <c r="B17" s="23">
        <v>2.9790000000000001</v>
      </c>
      <c r="D17">
        <f t="shared" si="1"/>
        <v>-8.6898942560255724E-3</v>
      </c>
    </row>
    <row r="18" spans="1:4" x14ac:dyDescent="0.15">
      <c r="A18" s="32">
        <v>43823</v>
      </c>
      <c r="B18" s="23">
        <v>2.988</v>
      </c>
      <c r="D18">
        <f t="shared" si="1"/>
        <v>3.0165935394255057E-3</v>
      </c>
    </row>
    <row r="19" spans="1:4" x14ac:dyDescent="0.15">
      <c r="A19" s="32">
        <v>43824</v>
      </c>
      <c r="B19" s="23">
        <v>2.98</v>
      </c>
      <c r="D19">
        <f t="shared" si="1"/>
        <v>-2.6809667532578241E-3</v>
      </c>
    </row>
    <row r="20" spans="1:4" x14ac:dyDescent="0.15">
      <c r="A20" s="32">
        <v>43825</v>
      </c>
      <c r="B20" s="23">
        <v>3.0019999999999998</v>
      </c>
      <c r="D20">
        <f t="shared" si="1"/>
        <v>7.3554326939571073E-3</v>
      </c>
    </row>
    <row r="21" spans="1:4" x14ac:dyDescent="0.15">
      <c r="A21" s="32">
        <v>43826</v>
      </c>
      <c r="B21" s="23">
        <v>3.0089999999999999</v>
      </c>
      <c r="D21">
        <f t="shared" si="1"/>
        <v>2.3290644366379828E-3</v>
      </c>
    </row>
    <row r="22" spans="1:4" x14ac:dyDescent="0.15">
      <c r="A22" s="32">
        <v>43829</v>
      </c>
      <c r="B22" s="23">
        <v>3.0510000000000002</v>
      </c>
      <c r="D22">
        <f t="shared" si="1"/>
        <v>1.3861608086624512E-2</v>
      </c>
    </row>
    <row r="23" spans="1:4" x14ac:dyDescent="0.15">
      <c r="A23" s="32">
        <v>43830</v>
      </c>
      <c r="B23" s="23">
        <v>3.0579999999999998</v>
      </c>
      <c r="D23">
        <f t="shared" si="1"/>
        <v>2.2917017723377664E-3</v>
      </c>
    </row>
    <row r="24" spans="1:4" x14ac:dyDescent="0.15">
      <c r="A24" s="32">
        <v>43832</v>
      </c>
      <c r="B24" s="23">
        <v>3.081</v>
      </c>
      <c r="D24">
        <f t="shared" si="1"/>
        <v>7.4931121076604245E-3</v>
      </c>
    </row>
    <row r="25" spans="1:4" x14ac:dyDescent="0.15">
      <c r="A25" s="32">
        <v>43833</v>
      </c>
      <c r="B25" s="23">
        <v>3.0680000000000001</v>
      </c>
      <c r="D25">
        <f t="shared" si="1"/>
        <v>-4.2283361095210642E-3</v>
      </c>
    </row>
    <row r="26" spans="1:4" x14ac:dyDescent="0.15">
      <c r="A26" s="32">
        <v>43836</v>
      </c>
      <c r="B26" s="23">
        <v>3.05</v>
      </c>
      <c r="D26">
        <f t="shared" si="1"/>
        <v>-5.884292885689534E-3</v>
      </c>
    </row>
    <row r="27" spans="1:4" x14ac:dyDescent="0.15">
      <c r="A27" s="32">
        <v>43837</v>
      </c>
      <c r="B27" s="23">
        <v>3.0619999999999998</v>
      </c>
      <c r="D27">
        <f t="shared" si="1"/>
        <v>3.9267066161717962E-3</v>
      </c>
    </row>
    <row r="28" spans="1:4" x14ac:dyDescent="0.15">
      <c r="A28" s="32">
        <v>43838</v>
      </c>
      <c r="B28" s="23">
        <v>3.0329999999999999</v>
      </c>
      <c r="D28">
        <f t="shared" si="1"/>
        <v>-9.5160685290479642E-3</v>
      </c>
    </row>
    <row r="29" spans="1:4" x14ac:dyDescent="0.15">
      <c r="A29" s="32">
        <v>43839</v>
      </c>
      <c r="B29" s="23">
        <v>3.0569999999999999</v>
      </c>
      <c r="D29">
        <f t="shared" si="1"/>
        <v>7.8818142022533746E-3</v>
      </c>
    </row>
    <row r="30" spans="1:4" x14ac:dyDescent="0.15">
      <c r="A30" s="32">
        <v>43840</v>
      </c>
      <c r="B30" s="23">
        <v>3.0609999999999999</v>
      </c>
      <c r="D30">
        <f t="shared" si="1"/>
        <v>1.3076170545780696E-3</v>
      </c>
    </row>
    <row r="31" spans="1:4" x14ac:dyDescent="0.15">
      <c r="A31" s="32">
        <v>43843</v>
      </c>
      <c r="B31" s="23">
        <v>3.08</v>
      </c>
      <c r="D31">
        <f t="shared" si="1"/>
        <v>6.187937022207695E-3</v>
      </c>
    </row>
    <row r="32" spans="1:4" x14ac:dyDescent="0.15">
      <c r="A32" s="32">
        <v>43844</v>
      </c>
      <c r="B32" s="23">
        <v>3.0760000000000001</v>
      </c>
      <c r="D32">
        <f t="shared" si="1"/>
        <v>-1.2995453420856146E-3</v>
      </c>
    </row>
    <row r="33" spans="1:4" x14ac:dyDescent="0.15">
      <c r="A33" s="32">
        <v>43845</v>
      </c>
      <c r="B33" s="23">
        <v>3.0459999999999998</v>
      </c>
      <c r="D33">
        <f t="shared" si="1"/>
        <v>-9.800797170427587E-3</v>
      </c>
    </row>
    <row r="34" spans="1:4" x14ac:dyDescent="0.15">
      <c r="A34" s="32">
        <v>43846</v>
      </c>
      <c r="B34" s="23">
        <v>3.036</v>
      </c>
      <c r="D34">
        <f>LN(B34/B33)</f>
        <v>-3.2883949395865518E-3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2020-01-16T08:50:57Z</dcterms:modified>
</cp:coreProperties>
</file>