
<file path=[Content_Types].xml><?xml version="1.0" encoding="utf-8"?>
<Types xmlns="http://schemas.openxmlformats.org/package/2006/content-type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ewton/Documents/DOW Composite/Q1 2022/"/>
    </mc:Choice>
  </mc:AlternateContent>
  <xr:revisionPtr revIDLastSave="0" documentId="13_ncr:1_{D4F2B243-2128-1141-BAF4-96E96FD18FED}" xr6:coauthVersionLast="45" xr6:coauthVersionMax="45" xr10:uidLastSave="{00000000-0000-0000-0000-000000000000}"/>
  <bookViews>
    <workbookView xWindow="760" yWindow="3680" windowWidth="27820" windowHeight="15880" activeTab="1" xr2:uid="{41CFBB87-99AE-854A-AFC3-1BECA293D9DF}"/>
  </bookViews>
  <sheets>
    <sheet name="Instructions" sheetId="2" r:id="rId1"/>
    <sheet name="DOW Net Income + PE Ratios" sheetId="1" r:id="rId2"/>
  </sheets>
  <definedNames>
    <definedName name="_xlnm._FilterDatabase" localSheetId="1" hidden="1">'DOW Net Income + PE Ratios'!$A$4:$BI$34</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 l="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5" i="1"/>
  <c r="D5" i="1" a="1"/>
  <c r="D5" i="1"/>
  <c r="C5" i="1" a="1"/>
  <c r="C5" i="1"/>
  <c r="D6" i="1" a="1"/>
  <c r="D6" i="1"/>
  <c r="D7" i="1" a="1"/>
  <c r="D7" i="1"/>
  <c r="D8" i="1" a="1"/>
  <c r="D8" i="1"/>
  <c r="D9" i="1" a="1"/>
  <c r="D9" i="1"/>
  <c r="D10" i="1" a="1"/>
  <c r="D10" i="1"/>
  <c r="D11" i="1" a="1"/>
  <c r="D11" i="1"/>
  <c r="D12" i="1" a="1"/>
  <c r="D12" i="1"/>
  <c r="D13" i="1" a="1"/>
  <c r="D13" i="1"/>
  <c r="D15" i="1" a="1"/>
  <c r="D15" i="1"/>
  <c r="D16" i="1" a="1"/>
  <c r="D16" i="1"/>
  <c r="D17" i="1" a="1"/>
  <c r="D17" i="1"/>
  <c r="D18" i="1" a="1"/>
  <c r="D18" i="1"/>
  <c r="D19" i="1" a="1"/>
  <c r="D19" i="1"/>
  <c r="D20" i="1" a="1"/>
  <c r="D20" i="1"/>
  <c r="D21" i="1" a="1"/>
  <c r="D21" i="1"/>
  <c r="D22" i="1" a="1"/>
  <c r="D22" i="1"/>
  <c r="D23" i="1" a="1"/>
  <c r="D23" i="1"/>
  <c r="D24" i="1" a="1"/>
  <c r="D24" i="1"/>
  <c r="D25" i="1" a="1"/>
  <c r="D25" i="1"/>
  <c r="D26" i="1" a="1"/>
  <c r="D26" i="1"/>
  <c r="D27" i="1" a="1"/>
  <c r="D27" i="1"/>
  <c r="D28" i="1" a="1"/>
  <c r="D28" i="1"/>
  <c r="D29" i="1" a="1"/>
  <c r="D29" i="1"/>
  <c r="D30" i="1" a="1"/>
  <c r="D30" i="1"/>
  <c r="D31" i="1" a="1"/>
  <c r="D31" i="1"/>
  <c r="D32" i="1" a="1"/>
  <c r="D32" i="1"/>
  <c r="D33" i="1" a="1"/>
  <c r="D33" i="1"/>
  <c r="D34" i="1" a="1"/>
  <c r="D34" i="1"/>
  <c r="D14" i="1" a="1"/>
  <c r="D14" i="1"/>
  <c r="B6" i="1" a="1"/>
  <c r="B6" i="1"/>
  <c r="C6" i="1" a="1"/>
  <c r="C6" i="1"/>
  <c r="B7" i="1" a="1"/>
  <c r="B7" i="1"/>
  <c r="C7" i="1" a="1"/>
  <c r="C7" i="1"/>
  <c r="B8" i="1" a="1"/>
  <c r="B8" i="1"/>
  <c r="C8" i="1" a="1"/>
  <c r="C8" i="1"/>
  <c r="B9" i="1" a="1"/>
  <c r="B9" i="1"/>
  <c r="C9" i="1" a="1"/>
  <c r="C9" i="1"/>
  <c r="B10" i="1" a="1"/>
  <c r="B10" i="1"/>
  <c r="C10" i="1" a="1"/>
  <c r="C10" i="1"/>
  <c r="B11" i="1" a="1"/>
  <c r="B11" i="1"/>
  <c r="C11" i="1" a="1"/>
  <c r="C11" i="1"/>
  <c r="B12" i="1" a="1"/>
  <c r="B12" i="1"/>
  <c r="C12" i="1" a="1"/>
  <c r="C12" i="1"/>
  <c r="B13" i="1" a="1"/>
  <c r="B13" i="1"/>
  <c r="C13" i="1" a="1"/>
  <c r="C13" i="1"/>
  <c r="B14" i="1" a="1"/>
  <c r="B14" i="1"/>
  <c r="C14" i="1" a="1"/>
  <c r="C14" i="1"/>
  <c r="B15" i="1" a="1"/>
  <c r="B15" i="1"/>
  <c r="C15" i="1" a="1"/>
  <c r="C15" i="1"/>
  <c r="B16" i="1" a="1"/>
  <c r="B16" i="1"/>
  <c r="C16" i="1" a="1"/>
  <c r="C16" i="1"/>
  <c r="B17" i="1" a="1"/>
  <c r="B17" i="1"/>
  <c r="C17" i="1" a="1"/>
  <c r="C17" i="1"/>
  <c r="B18" i="1" a="1"/>
  <c r="B18" i="1"/>
  <c r="C18" i="1" a="1"/>
  <c r="C18" i="1"/>
  <c r="B19" i="1" a="1"/>
  <c r="B19" i="1"/>
  <c r="C19" i="1" a="1"/>
  <c r="C19" i="1"/>
  <c r="B20" i="1" a="1"/>
  <c r="B20" i="1"/>
  <c r="C20" i="1" a="1"/>
  <c r="C20" i="1"/>
  <c r="B21" i="1" a="1"/>
  <c r="B21" i="1"/>
  <c r="C21" i="1" a="1"/>
  <c r="C21" i="1"/>
  <c r="B22" i="1" a="1"/>
  <c r="B22" i="1"/>
  <c r="C22" i="1" a="1"/>
  <c r="C22" i="1"/>
  <c r="B23" i="1" a="1"/>
  <c r="B23" i="1"/>
  <c r="C23" i="1" a="1"/>
  <c r="C23" i="1"/>
  <c r="B24" i="1" a="1"/>
  <c r="B24" i="1"/>
  <c r="C24" i="1" a="1"/>
  <c r="C24" i="1"/>
  <c r="B25" i="1" a="1"/>
  <c r="B25" i="1"/>
  <c r="C25" i="1" a="1"/>
  <c r="C25" i="1"/>
  <c r="B26" i="1" a="1"/>
  <c r="B26" i="1"/>
  <c r="C26" i="1" a="1"/>
  <c r="C26" i="1"/>
  <c r="B27" i="1" a="1"/>
  <c r="B27" i="1"/>
  <c r="C27" i="1" a="1"/>
  <c r="C27" i="1"/>
  <c r="B28" i="1" a="1"/>
  <c r="B28" i="1"/>
  <c r="C28" i="1" a="1"/>
  <c r="C28" i="1"/>
  <c r="B29" i="1" a="1"/>
  <c r="B29" i="1"/>
  <c r="C29" i="1" a="1"/>
  <c r="C29" i="1"/>
  <c r="B30" i="1" a="1"/>
  <c r="B30" i="1"/>
  <c r="C30" i="1" a="1"/>
  <c r="C30" i="1"/>
  <c r="B31" i="1" a="1"/>
  <c r="B31" i="1"/>
  <c r="C31" i="1" a="1"/>
  <c r="C31" i="1"/>
  <c r="B32" i="1" a="1"/>
  <c r="B32" i="1"/>
  <c r="C32" i="1" a="1"/>
  <c r="C32" i="1"/>
  <c r="B33" i="1" a="1"/>
  <c r="B33" i="1"/>
  <c r="C33" i="1" a="1"/>
  <c r="C33" i="1"/>
  <c r="B34" i="1" a="1"/>
  <c r="B34" i="1"/>
  <c r="C34" i="1" a="1"/>
  <c r="C34" i="1"/>
  <c r="B5" i="1" a="1"/>
  <c r="B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D4" authorId="0" shapeId="0" xr:uid="{51F77FF3-8623-7F46-9B66-5215BA5AB299}">
      <text>
        <r>
          <rPr>
            <b/>
            <sz val="10"/>
            <color rgb="FF000000"/>
            <rFont val="Tahoma"/>
            <family val="2"/>
          </rPr>
          <t xml:space="preserve"> The Value of the Company according to the price of its stock</t>
        </r>
        <r>
          <rPr>
            <sz val="10"/>
            <color rgb="FF000000"/>
            <rFont val="Tahoma"/>
            <family val="2"/>
          </rPr>
          <t xml:space="preserve">
</t>
        </r>
      </text>
    </comment>
    <comment ref="E4" authorId="0" shapeId="0" xr:uid="{93370E55-85EA-3C4E-9B06-EBA06BA72975}">
      <text>
        <r>
          <rPr>
            <b/>
            <sz val="10"/>
            <color rgb="FF000000"/>
            <rFont val="Tahoma"/>
            <family val="2"/>
          </rPr>
          <t>Last 3 Years' combined net income / 3 Years combined net income at beginning of 10 year period</t>
        </r>
        <r>
          <rPr>
            <sz val="10"/>
            <color rgb="FF000000"/>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0">
    <bk>
      <extLst>
        <ext uri="{3e2802c4-a4d2-4d8b-9148-e3be6c30e623}">
          <xlrd:rvb i="6"/>
        </ext>
      </extLst>
    </bk>
    <bk>
      <extLst>
        <ext uri="{3e2802c4-a4d2-4d8b-9148-e3be6c30e623}">
          <xlrd:rvb i="12"/>
        </ext>
      </extLst>
    </bk>
    <bk>
      <extLst>
        <ext uri="{3e2802c4-a4d2-4d8b-9148-e3be6c30e623}">
          <xlrd:rvb i="15"/>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3"/>
        </ext>
      </extLst>
    </bk>
    <bk>
      <extLst>
        <ext uri="{3e2802c4-a4d2-4d8b-9148-e3be6c30e623}">
          <xlrd:rvb i="36"/>
        </ext>
      </extLst>
    </bk>
    <bk>
      <extLst>
        <ext uri="{3e2802c4-a4d2-4d8b-9148-e3be6c30e623}">
          <xlrd:rvb i="42"/>
        </ext>
      </extLst>
    </bk>
    <bk>
      <extLst>
        <ext uri="{3e2802c4-a4d2-4d8b-9148-e3be6c30e623}">
          <xlrd:rvb i="45"/>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5"/>
        </ext>
      </extLst>
    </bk>
    <bk>
      <extLst>
        <ext uri="{3e2802c4-a4d2-4d8b-9148-e3be6c30e623}">
          <xlrd:rvb i="78"/>
        </ext>
      </extLst>
    </bk>
    <bk>
      <extLst>
        <ext uri="{3e2802c4-a4d2-4d8b-9148-e3be6c30e623}">
          <xlrd:rvb i="84"/>
        </ext>
      </extLst>
    </bk>
    <bk>
      <extLst>
        <ext uri="{3e2802c4-a4d2-4d8b-9148-e3be6c30e623}">
          <xlrd:rvb i="90"/>
        </ext>
      </extLst>
    </bk>
    <bk>
      <extLst>
        <ext uri="{3e2802c4-a4d2-4d8b-9148-e3be6c30e623}">
          <xlrd:rvb i="93"/>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7"/>
        </ext>
      </extLst>
    </bk>
    <bk>
      <extLst>
        <ext uri="{3e2802c4-a4d2-4d8b-9148-e3be6c30e623}">
          <xlrd:rvb i="133"/>
        </ext>
      </extLst>
    </bk>
  </futureMetadata>
  <cellMetadata count="1">
    <bk>
      <rc t="1" v="0"/>
    </bk>
  </cellMetadata>
  <valueMetadata count="3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valueMetadata>
</metadata>
</file>

<file path=xl/sharedStrings.xml><?xml version="1.0" encoding="utf-8"?>
<sst xmlns="http://schemas.openxmlformats.org/spreadsheetml/2006/main" count="68" uniqueCount="68">
  <si>
    <t xml:space="preserve">figures in $millions. </t>
  </si>
  <si>
    <t>Q4 2020</t>
  </si>
  <si>
    <t>Q3 2020</t>
  </si>
  <si>
    <t>Q2 2020</t>
  </si>
  <si>
    <t>Q1 2020</t>
  </si>
  <si>
    <t>Q4 2019</t>
  </si>
  <si>
    <t>Q3 2019</t>
  </si>
  <si>
    <t>Q2 2019</t>
  </si>
  <si>
    <t>Q1 2019</t>
  </si>
  <si>
    <t>Q4 2018</t>
  </si>
  <si>
    <t>Q3 2018</t>
  </si>
  <si>
    <t>Q2 2018</t>
  </si>
  <si>
    <t>Q1 2018</t>
  </si>
  <si>
    <t>Q4 2017</t>
  </si>
  <si>
    <t>Q3 2017</t>
  </si>
  <si>
    <t>Q2 2017</t>
  </si>
  <si>
    <t>Q1 2017</t>
  </si>
  <si>
    <t>Q4 2016</t>
  </si>
  <si>
    <t>Q3 2016</t>
  </si>
  <si>
    <t>Q2 2016</t>
  </si>
  <si>
    <t>Q1 2016</t>
  </si>
  <si>
    <t>Q4 2015</t>
  </si>
  <si>
    <t>Q3 2015</t>
  </si>
  <si>
    <t>Q2 2015</t>
  </si>
  <si>
    <t>Q1 2015</t>
  </si>
  <si>
    <t>Figures represent earnings ending at/before date in row (3). Figures before dates will have a corresponding note in Column B</t>
  </si>
  <si>
    <t>Price</t>
  </si>
  <si>
    <t>Ticker</t>
  </si>
  <si>
    <t>ROLLING YEAR</t>
  </si>
  <si>
    <t>1 Yr PE Ratio</t>
  </si>
  <si>
    <t>2 Yr PE Ratio</t>
  </si>
  <si>
    <t>3 yr PE Ratio</t>
  </si>
  <si>
    <t>4 yr PE Ratio</t>
  </si>
  <si>
    <t>5 Yr PE Ratio</t>
  </si>
  <si>
    <t>6 Yr PE Ratio</t>
  </si>
  <si>
    <t>7 Yr PE Ratio</t>
  </si>
  <si>
    <t>8 Yr PE Ratio</t>
  </si>
  <si>
    <t>9 Yr PE Ratio</t>
  </si>
  <si>
    <t>10 Yr PE Ratio</t>
  </si>
  <si>
    <t>Q1 2021</t>
  </si>
  <si>
    <t>Q4 2014</t>
  </si>
  <si>
    <t>Q3 2014</t>
  </si>
  <si>
    <t>Q2 2014</t>
  </si>
  <si>
    <t>Q1 2014</t>
  </si>
  <si>
    <t>Q4 2013</t>
  </si>
  <si>
    <t>Q3 2013</t>
  </si>
  <si>
    <t>Q2 2013</t>
  </si>
  <si>
    <t>Q1 2013</t>
  </si>
  <si>
    <t>Q4 2012</t>
  </si>
  <si>
    <t>Q3 2012</t>
  </si>
  <si>
    <t>Q2 2012</t>
  </si>
  <si>
    <t>Q1 2012</t>
  </si>
  <si>
    <t>Q4 2011</t>
  </si>
  <si>
    <t>Q3 2011</t>
  </si>
  <si>
    <t>Q2 2011</t>
  </si>
  <si>
    <t>Q1 2011</t>
  </si>
  <si>
    <t>Company Name</t>
  </si>
  <si>
    <t xml:space="preserve">3. Voila! The 'Rolling' Ratios will automatically update! </t>
  </si>
  <si>
    <t>2. Excel may tell you that the operation connects to a data source. If so, click 'OK'</t>
  </si>
  <si>
    <t>1. Click Refresh All on the Data Tab</t>
  </si>
  <si>
    <t>This file works best with versions of excel that have a Stocks Function (shown below)</t>
  </si>
  <si>
    <t>DISCLAIMER</t>
  </si>
  <si>
    <t>Market Cap</t>
  </si>
  <si>
    <t>Q2 2021</t>
  </si>
  <si>
    <t>General Growth Over 10 Years</t>
  </si>
  <si>
    <t>Q3 2021</t>
  </si>
  <si>
    <t>Q4 2021</t>
  </si>
  <si>
    <t>Q1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</si>
</sst>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5" formatCode="_([$$-409]* #,##0.00_);_([$$-409]* \(#,##0.00\);_([$$-409]* &quot;-&quot;??_);_(@_)"/>
    <numFmt numFmtId="166" formatCode="_(&quot;$&quot;* #,##0_);_(&quot;$&quot;* \(#,##0\);_(&quot;$&quot;* &quot;-&quot;??_);_(@_)"/>
  </numFmts>
  <fonts count="9" x14ac:knownFonts="1">
    <font>
      <sz val="12"/>
      <color theme="1"/>
      <name val="Calibri"/>
      <family val="2"/>
      <scheme val="minor"/>
    </font>
    <font>
      <sz val="12"/>
      <color theme="1"/>
      <name val="Calibri"/>
      <family val="2"/>
      <scheme val="minor"/>
    </font>
    <font>
      <i/>
      <sz val="12"/>
      <color theme="1"/>
      <name val="Calibri"/>
      <family val="2"/>
      <scheme val="minor"/>
    </font>
    <font>
      <sz val="10"/>
      <color rgb="FF000000"/>
      <name val="Tahoma"/>
      <family val="2"/>
    </font>
    <font>
      <sz val="12"/>
      <color theme="1"/>
      <name val="Calibri"/>
      <family val="2"/>
    </font>
    <font>
      <b/>
      <sz val="10"/>
      <color rgb="FF000000"/>
      <name val="Tahoma"/>
      <family val="2"/>
    </font>
    <font>
      <sz val="18"/>
      <color theme="1"/>
      <name val="Calibri"/>
      <family val="2"/>
      <scheme val="minor"/>
    </font>
    <font>
      <sz val="20"/>
      <color theme="1"/>
      <name val="Calibri"/>
      <family val="2"/>
      <scheme val="minor"/>
    </font>
    <font>
      <sz val="16"/>
      <color theme="1"/>
      <name val="Calibri"/>
      <family val="2"/>
      <scheme val="minor"/>
    </font>
  </fonts>
  <fills count="4">
    <fill>
      <patternFill patternType="none"/>
    </fill>
    <fill>
      <patternFill patternType="gray125"/>
    </fill>
    <fill>
      <patternFill patternType="solid">
        <fgColor theme="6" tint="0.39997558519241921"/>
        <bgColor indexed="64"/>
      </patternFill>
    </fill>
    <fill>
      <patternFill patternType="solid">
        <fgColor theme="0"/>
        <bgColor indexed="64"/>
      </patternFill>
    </fill>
  </fills>
  <borders count="4">
    <border>
      <left/>
      <right/>
      <top/>
      <bottom/>
      <diagonal/>
    </border>
    <border>
      <left style="double">
        <color indexed="64"/>
      </left>
      <right style="double">
        <color indexed="64"/>
      </right>
      <top/>
      <bottom/>
      <diagonal/>
    </border>
    <border>
      <left/>
      <right/>
      <top/>
      <bottom style="medium">
        <color indexed="64"/>
      </bottom>
      <diagonal/>
    </border>
    <border>
      <left style="dashed">
        <color rgb="FFFF0000"/>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2">
    <xf numFmtId="0" fontId="0" fillId="0" borderId="0" xfId="0"/>
    <xf numFmtId="14" fontId="0" fillId="0" borderId="0" xfId="0" applyNumberFormat="1"/>
    <xf numFmtId="37" fontId="0" fillId="0" borderId="0" xfId="0" applyNumberFormat="1"/>
    <xf numFmtId="14" fontId="0" fillId="0" borderId="0" xfId="0" applyNumberFormat="1" applyBorder="1"/>
    <xf numFmtId="37" fontId="4" fillId="0" borderId="0" xfId="0" applyNumberFormat="1" applyFont="1"/>
    <xf numFmtId="0" fontId="0" fillId="0" borderId="0" xfId="0" applyBorder="1"/>
    <xf numFmtId="165" fontId="4" fillId="0" borderId="0" xfId="0" applyNumberFormat="1" applyFont="1"/>
    <xf numFmtId="0" fontId="2" fillId="0" borderId="0" xfId="0" applyFont="1" applyBorder="1" applyAlignment="1">
      <alignment horizontal="center"/>
    </xf>
    <xf numFmtId="0" fontId="0" fillId="0" borderId="2" xfId="0" applyBorder="1"/>
    <xf numFmtId="0" fontId="2" fillId="0" borderId="0" xfId="0" applyFont="1" applyBorder="1" applyAlignment="1">
      <alignment horizontal="left"/>
    </xf>
    <xf numFmtId="0" fontId="2" fillId="0" borderId="0" xfId="0" applyFont="1"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3" xfId="0" applyNumberFormat="1" applyBorder="1"/>
    <xf numFmtId="0" fontId="0" fillId="0" borderId="3" xfId="0" applyBorder="1"/>
    <xf numFmtId="0" fontId="0" fillId="3" borderId="0" xfId="0" applyFill="1"/>
    <xf numFmtId="0" fontId="6" fillId="3" borderId="0" xfId="0" applyFont="1" applyFill="1"/>
    <xf numFmtId="0" fontId="7" fillId="3" borderId="0" xfId="0" applyFont="1" applyFill="1"/>
    <xf numFmtId="0" fontId="8" fillId="3" borderId="0" xfId="0" applyFont="1" applyFill="1"/>
    <xf numFmtId="0" fontId="2" fillId="0" borderId="0" xfId="0" applyFont="1" applyBorder="1" applyAlignment="1">
      <alignment horizontal="left"/>
    </xf>
    <xf numFmtId="14" fontId="0" fillId="0" borderId="0" xfId="0" applyNumberFormat="1" applyBorder="1" applyAlignment="1">
      <alignment horizontal="center"/>
    </xf>
    <xf numFmtId="0" fontId="2" fillId="0" borderId="0" xfId="0" applyFont="1" applyBorder="1" applyAlignment="1">
      <alignment horizontal="left"/>
    </xf>
    <xf numFmtId="0" fontId="0" fillId="0" borderId="0" xfId="0" applyFill="1" applyBorder="1" applyAlignment="1">
      <alignment wrapText="1"/>
    </xf>
    <xf numFmtId="37" fontId="0" fillId="0" borderId="0" xfId="1" applyNumberFormat="1" applyFont="1" applyBorder="1" applyAlignment="1">
      <alignment horizontal="right"/>
    </xf>
    <xf numFmtId="0" fontId="2" fillId="0" borderId="0" xfId="0" applyFont="1" applyBorder="1" applyAlignment="1">
      <alignment horizontal="left"/>
    </xf>
    <xf numFmtId="0" fontId="0" fillId="0" borderId="0" xfId="0" applyBorder="1" applyAlignment="1">
      <alignment horizontal="left"/>
    </xf>
    <xf numFmtId="0" fontId="0" fillId="0" borderId="0" xfId="0" applyAlignment="1">
      <alignment horizontal="left"/>
    </xf>
    <xf numFmtId="0" fontId="2" fillId="0" borderId="0" xfId="0" applyFont="1" applyBorder="1" applyAlignment="1">
      <alignment horizontal="left"/>
    </xf>
    <xf numFmtId="9" fontId="4" fillId="0" borderId="0" xfId="2" quotePrefix="1" applyFont="1"/>
    <xf numFmtId="39" fontId="0" fillId="0" borderId="0" xfId="0" quotePrefix="1" applyNumberFormat="1"/>
    <xf numFmtId="166" fontId="0" fillId="0" borderId="1" xfId="1" quotePrefix="1" applyNumberFormat="1" applyFont="1" applyBorder="1" applyAlignment="1">
      <alignment horizontal="center"/>
    </xf>
    <xf numFmtId="37" fontId="4" fillId="0" borderId="0" xfId="0" quotePrefix="1" applyNumberFormat="1" applyFont="1"/>
    <xf numFmtId="165" fontId="4" fillId="0" borderId="0" xfId="0" quotePrefix="1" applyNumberFormat="1" applyFont="1"/>
    <xf numFmtId="37" fontId="0" fillId="0" borderId="3" xfId="0" applyNumberFormat="1" applyBorder="1"/>
    <xf numFmtId="37" fontId="0" fillId="0" borderId="0" xfId="1" applyNumberFormat="1" applyFont="1"/>
    <xf numFmtId="37" fontId="0" fillId="0" borderId="3" xfId="1" applyNumberFormat="1" applyFont="1" applyBorder="1"/>
    <xf numFmtId="37" fontId="0" fillId="2" borderId="3" xfId="0" applyNumberFormat="1" applyFill="1" applyBorder="1"/>
    <xf numFmtId="37" fontId="0" fillId="2" borderId="0" xfId="0" applyNumberFormat="1" applyFill="1"/>
    <xf numFmtId="37" fontId="0" fillId="0" borderId="0" xfId="2" applyNumberFormat="1" applyFont="1"/>
    <xf numFmtId="37" fontId="0" fillId="0" borderId="3" xfId="2" applyNumberFormat="1" applyFont="1" applyBorder="1"/>
    <xf numFmtId="37" fontId="0" fillId="0" borderId="0" xfId="1" applyNumberFormat="1" applyFont="1" applyFill="1" applyBorder="1" applyAlignment="1">
      <alignment horizontal="right"/>
    </xf>
    <xf numFmtId="0" fontId="2" fillId="0" borderId="0" xfId="0" applyFont="1" applyBorder="1" applyAlignment="1">
      <alignment horizontal="left"/>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openxmlformats.org/officeDocument/2006/relationships/calcChain" Target="calcChain.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 Target="richData/rdsupportingpropertybag.xml"/><Relationship Id="rId5" Type="http://schemas.openxmlformats.org/officeDocument/2006/relationships/sharedStrings" Target="sharedStrings.xml"/><Relationship Id="rId10" Type="http://schemas.microsoft.com/office/2017/06/relationships/rdSupportingPropertyBagStructure" Target="richData/rdsupportingpropertybagstructure.xml"/><Relationship Id="rId4" Type="http://schemas.openxmlformats.org/officeDocument/2006/relationships/styles" Target="styles.xml"/><Relationship Id="rId9" Type="http://schemas.microsoft.com/office/2017/06/relationships/richStyles" Target="richData/rich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21</xdr:col>
      <xdr:colOff>114300</xdr:colOff>
      <xdr:row>84</xdr:row>
      <xdr:rowOff>190500</xdr:rowOff>
    </xdr:to>
    <xdr:pic>
      <xdr:nvPicPr>
        <xdr:cNvPr id="10" name="Picture 9">
          <a:extLst>
            <a:ext uri="{FF2B5EF4-FFF2-40B4-BE49-F238E27FC236}">
              <a16:creationId xmlns:a16="http://schemas.microsoft.com/office/drawing/2014/main" id="{1EF208A6-5D60-F94A-87F9-134D8A797602}"/>
            </a:ext>
          </a:extLst>
        </xdr:cNvPr>
        <xdr:cNvPicPr>
          <a:picLocks noChangeAspect="1"/>
        </xdr:cNvPicPr>
      </xdr:nvPicPr>
      <xdr:blipFill>
        <a:blip xmlns:r="http://schemas.openxmlformats.org/officeDocument/2006/relationships" r:embed="rId1"/>
        <a:stretch>
          <a:fillRect/>
        </a:stretch>
      </xdr:blipFill>
      <xdr:spPr>
        <a:xfrm>
          <a:off x="0" y="9029700"/>
          <a:ext cx="17449800" cy="8826500"/>
        </a:xfrm>
        <a:prstGeom prst="rect">
          <a:avLst/>
        </a:prstGeom>
      </xdr:spPr>
    </xdr:pic>
    <xdr:clientData/>
  </xdr:twoCellAnchor>
  <xdr:twoCellAnchor>
    <xdr:from>
      <xdr:col>6</xdr:col>
      <xdr:colOff>381000</xdr:colOff>
      <xdr:row>51</xdr:row>
      <xdr:rowOff>114300</xdr:rowOff>
    </xdr:from>
    <xdr:to>
      <xdr:col>21</xdr:col>
      <xdr:colOff>0</xdr:colOff>
      <xdr:row>86</xdr:row>
      <xdr:rowOff>25400</xdr:rowOff>
    </xdr:to>
    <xdr:sp macro="" textlink="">
      <xdr:nvSpPr>
        <xdr:cNvPr id="7" name="Rounded Rectangle 6">
          <a:extLst>
            <a:ext uri="{FF2B5EF4-FFF2-40B4-BE49-F238E27FC236}">
              <a16:creationId xmlns:a16="http://schemas.microsoft.com/office/drawing/2014/main" id="{657624A4-58CC-3743-9F2B-69F8EB12E170}"/>
            </a:ext>
          </a:extLst>
        </xdr:cNvPr>
        <xdr:cNvSpPr/>
      </xdr:nvSpPr>
      <xdr:spPr>
        <a:xfrm>
          <a:off x="5334000" y="10972800"/>
          <a:ext cx="12001500" cy="7124700"/>
        </a:xfrm>
        <a:prstGeom prst="roundRect">
          <a:avLst/>
        </a:prstGeom>
        <a:noFill/>
        <a:ln w="793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25400</xdr:colOff>
      <xdr:row>15</xdr:row>
      <xdr:rowOff>25400</xdr:rowOff>
    </xdr:from>
    <xdr:ext cx="10388600" cy="1346200"/>
    <xdr:pic>
      <xdr:nvPicPr>
        <xdr:cNvPr id="3" name="Picture 2">
          <a:extLst>
            <a:ext uri="{FF2B5EF4-FFF2-40B4-BE49-F238E27FC236}">
              <a16:creationId xmlns:a16="http://schemas.microsoft.com/office/drawing/2014/main" id="{1D3AE1E7-C3A0-6D41-BE06-D023379A43E2}"/>
            </a:ext>
          </a:extLst>
        </xdr:cNvPr>
        <xdr:cNvPicPr>
          <a:picLocks noChangeAspect="1"/>
        </xdr:cNvPicPr>
      </xdr:nvPicPr>
      <xdr:blipFill>
        <a:blip xmlns:r="http://schemas.openxmlformats.org/officeDocument/2006/relationships" r:embed="rId2"/>
        <a:stretch>
          <a:fillRect/>
        </a:stretch>
      </xdr:blipFill>
      <xdr:spPr>
        <a:xfrm>
          <a:off x="25400" y="3073400"/>
          <a:ext cx="10388600" cy="1346200"/>
        </a:xfrm>
        <a:prstGeom prst="rect">
          <a:avLst/>
        </a:prstGeom>
      </xdr:spPr>
    </xdr:pic>
    <xdr:clientData/>
  </xdr:oneCellAnchor>
  <xdr:twoCellAnchor>
    <xdr:from>
      <xdr:col>2</xdr:col>
      <xdr:colOff>584200</xdr:colOff>
      <xdr:row>17</xdr:row>
      <xdr:rowOff>50800</xdr:rowOff>
    </xdr:from>
    <xdr:to>
      <xdr:col>3</xdr:col>
      <xdr:colOff>520700</xdr:colOff>
      <xdr:row>21</xdr:row>
      <xdr:rowOff>152400</xdr:rowOff>
    </xdr:to>
    <xdr:sp macro="" textlink="">
      <xdr:nvSpPr>
        <xdr:cNvPr id="4" name="Rounded Rectangle 3">
          <a:extLst>
            <a:ext uri="{FF2B5EF4-FFF2-40B4-BE49-F238E27FC236}">
              <a16:creationId xmlns:a16="http://schemas.microsoft.com/office/drawing/2014/main" id="{EEE168E1-25C1-8E4A-AC6D-3E5804A98F95}"/>
            </a:ext>
          </a:extLst>
        </xdr:cNvPr>
        <xdr:cNvSpPr/>
      </xdr:nvSpPr>
      <xdr:spPr>
        <a:xfrm>
          <a:off x="2235200" y="3505200"/>
          <a:ext cx="762000" cy="9144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oneCellAnchor>
    <xdr:from>
      <xdr:col>0</xdr:col>
      <xdr:colOff>0</xdr:colOff>
      <xdr:row>5</xdr:row>
      <xdr:rowOff>38100</xdr:rowOff>
    </xdr:from>
    <xdr:ext cx="10388600" cy="1346200"/>
    <xdr:pic>
      <xdr:nvPicPr>
        <xdr:cNvPr id="5" name="Picture 4">
          <a:extLst>
            <a:ext uri="{FF2B5EF4-FFF2-40B4-BE49-F238E27FC236}">
              <a16:creationId xmlns:a16="http://schemas.microsoft.com/office/drawing/2014/main" id="{7A9C7422-9F5D-0147-893D-67EB3B2E0504}"/>
            </a:ext>
          </a:extLst>
        </xdr:cNvPr>
        <xdr:cNvPicPr>
          <a:picLocks noChangeAspect="1"/>
        </xdr:cNvPicPr>
      </xdr:nvPicPr>
      <xdr:blipFill>
        <a:blip xmlns:r="http://schemas.openxmlformats.org/officeDocument/2006/relationships" r:embed="rId2"/>
        <a:stretch>
          <a:fillRect/>
        </a:stretch>
      </xdr:blipFill>
      <xdr:spPr>
        <a:xfrm>
          <a:off x="0" y="1054100"/>
          <a:ext cx="10388600" cy="1346200"/>
        </a:xfrm>
        <a:prstGeom prst="rect">
          <a:avLst/>
        </a:prstGeom>
      </xdr:spPr>
    </xdr:pic>
    <xdr:clientData/>
  </xdr:oneCellAnchor>
  <xdr:twoCellAnchor>
    <xdr:from>
      <xdr:col>5</xdr:col>
      <xdr:colOff>368300</xdr:colOff>
      <xdr:row>7</xdr:row>
      <xdr:rowOff>76200</xdr:rowOff>
    </xdr:from>
    <xdr:to>
      <xdr:col>6</xdr:col>
      <xdr:colOff>304800</xdr:colOff>
      <xdr:row>11</xdr:row>
      <xdr:rowOff>88900</xdr:rowOff>
    </xdr:to>
    <xdr:sp macro="" textlink="">
      <xdr:nvSpPr>
        <xdr:cNvPr id="6" name="Rounded Rectangle 5">
          <a:extLst>
            <a:ext uri="{FF2B5EF4-FFF2-40B4-BE49-F238E27FC236}">
              <a16:creationId xmlns:a16="http://schemas.microsoft.com/office/drawing/2014/main" id="{C9E23380-8AB5-8F4A-A80F-AADF39BAC050}"/>
            </a:ext>
          </a:extLst>
        </xdr:cNvPr>
        <xdr:cNvSpPr/>
      </xdr:nvSpPr>
      <xdr:spPr>
        <a:xfrm>
          <a:off x="4495800" y="1498600"/>
          <a:ext cx="762000" cy="8255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oneCellAnchor>
    <xdr:from>
      <xdr:col>2</xdr:col>
      <xdr:colOff>254000</xdr:colOff>
      <xdr:row>27</xdr:row>
      <xdr:rowOff>114300</xdr:rowOff>
    </xdr:from>
    <xdr:ext cx="5359400" cy="2209800"/>
    <xdr:pic>
      <xdr:nvPicPr>
        <xdr:cNvPr id="8" name="Picture 7">
          <a:extLst>
            <a:ext uri="{FF2B5EF4-FFF2-40B4-BE49-F238E27FC236}">
              <a16:creationId xmlns:a16="http://schemas.microsoft.com/office/drawing/2014/main" id="{7FAE9578-3A84-5347-9168-4B81516170EE}"/>
            </a:ext>
          </a:extLst>
        </xdr:cNvPr>
        <xdr:cNvPicPr>
          <a:picLocks noChangeAspect="1"/>
        </xdr:cNvPicPr>
      </xdr:nvPicPr>
      <xdr:blipFill>
        <a:blip xmlns:r="http://schemas.openxmlformats.org/officeDocument/2006/relationships" r:embed="rId3"/>
        <a:stretch>
          <a:fillRect/>
        </a:stretch>
      </xdr:blipFill>
      <xdr:spPr>
        <a:xfrm>
          <a:off x="1905000" y="5600700"/>
          <a:ext cx="5359400" cy="2209800"/>
        </a:xfrm>
        <a:prstGeom prst="rect">
          <a:avLst/>
        </a:prstGeom>
      </xdr:spPr>
    </xdr:pic>
    <xdr:clientData/>
  </xdr:oneCellAnchor>
  <xdr:twoCellAnchor>
    <xdr:from>
      <xdr:col>7</xdr:col>
      <xdr:colOff>127000</xdr:colOff>
      <xdr:row>34</xdr:row>
      <xdr:rowOff>127000</xdr:rowOff>
    </xdr:from>
    <xdr:to>
      <xdr:col>8</xdr:col>
      <xdr:colOff>457200</xdr:colOff>
      <xdr:row>38</xdr:row>
      <xdr:rowOff>50800</xdr:rowOff>
    </xdr:to>
    <xdr:sp macro="" textlink="">
      <xdr:nvSpPr>
        <xdr:cNvPr id="9" name="Rounded Rectangle 8">
          <a:extLst>
            <a:ext uri="{FF2B5EF4-FFF2-40B4-BE49-F238E27FC236}">
              <a16:creationId xmlns:a16="http://schemas.microsoft.com/office/drawing/2014/main" id="{0EBDE941-611B-DD4E-86CA-CAB31DEDA498}"/>
            </a:ext>
          </a:extLst>
        </xdr:cNvPr>
        <xdr:cNvSpPr/>
      </xdr:nvSpPr>
      <xdr:spPr>
        <a:xfrm>
          <a:off x="5905500" y="7035800"/>
          <a:ext cx="1155700" cy="736600"/>
        </a:xfrm>
        <a:prstGeom prst="roundRect">
          <a:avLst/>
        </a:prstGeom>
        <a:noFill/>
        <a:ln w="793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126</xdr:col>
      <xdr:colOff>25400</xdr:colOff>
      <xdr:row>507</xdr:row>
      <xdr:rowOff>190500</xdr:rowOff>
    </xdr:to>
    <xdr:pic>
      <xdr:nvPicPr>
        <xdr:cNvPr id="13" name="Picture 12">
          <a:extLst>
            <a:ext uri="{FF2B5EF4-FFF2-40B4-BE49-F238E27FC236}">
              <a16:creationId xmlns:a16="http://schemas.microsoft.com/office/drawing/2014/main" id="{2C2528D0-D99C-FA46-B931-D1BBA34F17D5}"/>
            </a:ext>
          </a:extLst>
        </xdr:cNvPr>
        <xdr:cNvPicPr>
          <a:picLocks noChangeAspect="1"/>
        </xdr:cNvPicPr>
      </xdr:nvPicPr>
      <xdr:blipFill>
        <a:blip xmlns:r="http://schemas.openxmlformats.org/officeDocument/2006/relationships" r:embed="rId4"/>
        <a:stretch>
          <a:fillRect/>
        </a:stretch>
      </xdr:blipFill>
      <xdr:spPr>
        <a:xfrm>
          <a:off x="0" y="0"/>
          <a:ext cx="104038400" cy="104038400"/>
        </a:xfrm>
        <a:prstGeom prst="rect">
          <a:avLst/>
        </a:prstGeom>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134">
  <rv s="0">
    <v>http://en.wikipedia.org/wiki/Public_domain</v>
    <v>Public domain</v>
  </rv>
  <rv s="0">
    <v>http://nl.wikipedia.org/wiki/Apple_Inc.</v>
    <v>Wikipedia</v>
  </rv>
  <rv s="1">
    <v>0</v>
    <v>1</v>
  </rv>
  <rv s="2">
    <v>6</v>
    <v>https://www.bing.com/th?id=AMMS_5bc8393c85a56e6bb6524ea7b3970bad&amp;qlt=95</v>
    <v>2</v>
    <v>0</v>
    <v>https://www.bing.com/images/search?form=xlimg&amp;q=apple+inc</v>
    <v>Image of APPLE INC.</v>
    <v/>
  </rv>
  <rv s="0">
    <v>https://www.bing.com/financeapi/forcetrigger?t=a1mou2&amp;q=XNAS%3aAAPL&amp;form=skydnc</v>
    <v>Learn more on Bing</v>
  </rv>
  <rv s="3">
    <v>0</v>
    <v>APPLE INC. (XNAS:AAPL)</v>
    <v>3</v>
    <v>4</v>
    <v>Finance</v>
    <v>5</v>
    <v>en-US</v>
    <v>a1mou2</v>
    <v>268435456</v>
    <v>268435457</v>
    <v>1</v>
    <v>Powered by Refinitiv</v>
    <v>182.94</v>
    <v>118.86</v>
    <v>1.1893</v>
    <v>3.36</v>
    <v>2.0919E-2</v>
    <v>0.35</v>
    <v>2.134E-3</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CUPERTINO, CA, 95014-0642 US</v>
    <v>164.48</v>
    <v>3</v>
    <v>Computers, Phones &amp; Household Electronics</v>
    <v>Stock</v>
    <v>44638.999996446095</v>
    <v>4</v>
    <v>159.76</v>
    <v>2676062000000</v>
    <v>APPLE INC.</v>
    <v>APPLE INC.</v>
    <v>160.51</v>
    <v>26.666699999999999</v>
    <v>160.62</v>
    <v>163.98</v>
    <v>164.33</v>
    <v>16319440000</v>
    <v>AAPL</v>
    <v>APPLE INC. (XNAS:AAPL)</v>
    <v>123511692</v>
    <v>91501663</v>
    <v>1977</v>
  </rv>
  <rv s="4">
    <v>5</v>
  </rv>
  <rv s="0">
    <v>http://en.wikipedia.org/wiki/Amgen</v>
    <v>Wikipedia</v>
  </rv>
  <rv s="1">
    <v>0</v>
    <v>7</v>
  </rv>
  <rv s="2">
    <v>6</v>
    <v>https://www.bing.com/th?id=AMMS_7651d2e878d4df4bb82a200be2db03e3&amp;qlt=95</v>
    <v>8</v>
    <v>0</v>
    <v>https://www.bing.com/images/search?form=xlimg&amp;q=amgen</v>
    <v>Image of AMGEN INC.</v>
    <v/>
  </rv>
  <rv s="0">
    <v>https://www.bing.com/financeapi/forcetrigger?t=a1nec7&amp;q=XNAS%3aAMGN&amp;form=skydnc</v>
    <v>Learn more on Bing</v>
  </rv>
  <rv s="3">
    <v>0</v>
    <v>AMGEN INC. (XNAS:AMGN)</v>
    <v>3</v>
    <v>4</v>
    <v>Finance</v>
    <v>5</v>
    <v>en-US</v>
    <v>a1nec7</v>
    <v>268435456</v>
    <v>268435457</v>
    <v>1</v>
    <v>Powered by Refinitiv</v>
    <v>261</v>
    <v>198.64</v>
    <v>0.58089999999999997</v>
    <v>0.39</v>
    <v>1.6539999999999999E-3</v>
    <v>-1.23</v>
    <v>-5.2059999999999997E-3</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24200</v>
    <v>Nasdaq Stock Market</v>
    <v>XNAS</v>
    <v>XNAS</v>
    <v>1 Amgen Center Dr, THOUSAND OAKS, CA, 91320-1799 US</v>
    <v>236.4</v>
    <v>9</v>
    <v>Pharmaceuticals</v>
    <v>Stock</v>
    <v>44638.990511296091</v>
    <v>10</v>
    <v>232.75</v>
    <v>131598200000</v>
    <v>AMGEN INC.</v>
    <v>AMGEN INC.</v>
    <v>234.91</v>
    <v>22.8748</v>
    <v>235.86</v>
    <v>236.25</v>
    <v>235.02</v>
    <v>557029400</v>
    <v>AMGN</v>
    <v>AMGEN INC. (XNAS:AMGN)</v>
    <v>7617112</v>
    <v>3402977</v>
    <v>1986</v>
  </rv>
  <rv s="4">
    <v>11</v>
  </rv>
  <rv s="0">
    <v>https://www.bing.com/financeapi/forcetrigger?t=a1o2lh&amp;q=XNYS%3aAXP&amp;form=skydnc</v>
    <v>Learn more on Bing</v>
  </rv>
  <rv s="5">
    <v>7</v>
    <v>AMERICAN EXPRESS COMPANY (XNYS:AXP)</v>
    <v>8</v>
    <v>9</v>
    <v>Finance</v>
    <v>5</v>
    <v>en-US</v>
    <v>a1o2lh</v>
    <v>268435456</v>
    <v>268435457</v>
    <v>1</v>
    <v>Powered by Refinitiv</v>
    <v>199.55</v>
    <v>135.125</v>
    <v>1.1123000000000001</v>
    <v>3.75</v>
    <v>2.0057000000000002E-2</v>
    <v>0.23</v>
    <v>1.206E-3</v>
    <v>USD</v>
    <v>American Express Company is an integrated payments company. The Company provides its customers with access to products, insights and experiences that builds business. It provides credit and charge cards to consumers, small businesses, mid-sized companies and corporations around the world. Its various products and services are sold to diverse customer groups through various channels, including mobile and online applications, affiliate marketing, customer referral programs, third-party vendors and business partners, direct mail, telephone, in-house sales teams and direct response advertising. It is engaged in businesses comprising three reportable operating segments: Global Consumer Services Group (GCSG), Global Commercial Services (GCS) and Global Merchant and Network Services (GMNS). It operates a payments network through which it maintains relationships with third-party banks and other institutions.</v>
    <v>64000</v>
    <v>New York Stock Exchange</v>
    <v>XNYS</v>
    <v>XNYS</v>
    <v>200 Vesey St Fl 50, NEW YORK, NY, 10285-1000 US</v>
    <v>191</v>
    <v>Banking Services</v>
    <v>Stock</v>
    <v>44638.998285543748</v>
    <v>13</v>
    <v>184.84</v>
    <v>144824200000</v>
    <v>AMERICAN EXPRESS COMPANY</v>
    <v>AMERICAN EXPRESS COMPANY</v>
    <v>188.69</v>
    <v>18.709800000000001</v>
    <v>186.97</v>
    <v>190.72</v>
    <v>190.95</v>
    <v>759355000</v>
    <v>AXP</v>
    <v>AMERICAN EXPRESS COMPANY (XNYS:AXP)</v>
    <v>8744106</v>
    <v>4769049</v>
    <v>1965</v>
  </rv>
  <rv s="4">
    <v>14</v>
  </rv>
  <rv s="0">
    <v>http://en.wikipedia.org/wiki/Boeing</v>
    <v>Wikipedia</v>
  </rv>
  <rv s="1">
    <v>0</v>
    <v>16</v>
  </rv>
  <rv s="2">
    <v>6</v>
    <v>https://www.bing.com/th?id=AMMS_8bd15fa626b3afb85c59bf7000422779&amp;qlt=95</v>
    <v>17</v>
    <v>0</v>
    <v>https://www.bing.com/images/search?form=xlimg&amp;q=boeing</v>
    <v>Image of THE BOEING COMPANY</v>
    <v/>
  </rv>
  <rv s="0">
    <v>https://www.bing.com/financeapi/forcetrigger?t=a1o4ec&amp;q=XNYS%3aBA&amp;form=skydnc</v>
    <v>Learn more on Bing</v>
  </rv>
  <rv s="3">
    <v>0</v>
    <v>THE BOEING COMPANY (XNYS:BA)</v>
    <v>3</v>
    <v>4</v>
    <v>Finance</v>
    <v>5</v>
    <v>en-US</v>
    <v>a1o4ec</v>
    <v>268435456</v>
    <v>268435457</v>
    <v>1</v>
    <v>Powered by Refinitiv</v>
    <v>267.36930000000001</v>
    <v>167.58</v>
    <v>1.4296</v>
    <v>2.64</v>
    <v>1.3880999999999999E-2</v>
    <v>0</v>
    <v>0</v>
    <v>USD</v>
    <v>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BDS segment is engaged in the research, development, production and modification of manned and unmanned military aircraft and weapons systems for strike, surveillance and mobility. BGS segment provides services to commercial and defense customers. BCC's segment portfolio consists of equipment under operating leases, finance leases, notes and other receivables and assets held for sale.</v>
    <v>142000</v>
    <v>New York Stock Exchange</v>
    <v>XNYS</v>
    <v>XNYS</v>
    <v>100 N Riverside Plz, CHICAGO, IL, 60606-1596 US</v>
    <v>193.38</v>
    <v>18</v>
    <v>Aerospace &amp; Defense</v>
    <v>Stock</v>
    <v>44638.999753553122</v>
    <v>19</v>
    <v>190.1</v>
    <v>113843900000</v>
    <v>THE BOEING COMPANY</v>
    <v>THE BOEING COMPANY</v>
    <v>192.07</v>
    <v>0</v>
    <v>190.19</v>
    <v>192.83</v>
    <v>192.83</v>
    <v>590384800</v>
    <v>BA</v>
    <v>THE BOEING COMPANY (XNYS:BA)</v>
    <v>12849575</v>
    <v>9719440</v>
    <v>1934</v>
  </rv>
  <rv s="4">
    <v>20</v>
  </rv>
  <rv s="0">
    <v>https://www.bing.com/financeapi/forcetrigger?t=a1p7zr&amp;q=XNYS%3aCAT&amp;form=skydnc</v>
    <v>Learn more on Bing</v>
  </rv>
  <rv s="5">
    <v>7</v>
    <v>CATERPILLAR INC. (XNYS:CAT)</v>
    <v>8</v>
    <v>9</v>
    <v>Finance</v>
    <v>5</v>
    <v>en-US</v>
    <v>a1p7zr</v>
    <v>268435456</v>
    <v>268435457</v>
    <v>1</v>
    <v>Powered by Refinitiv</v>
    <v>246.69</v>
    <v>179.67</v>
    <v>0.91110000000000002</v>
    <v>-0.79</v>
    <v>-3.5630000000000002E-3</v>
    <v>0.04</v>
    <v>1.8110000000000001E-4</v>
    <v>USD</v>
    <v>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heavy construction,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ground engaging tools, fluid transfer products, and sealing and connecting components for Cat products.</v>
    <v>107700</v>
    <v>New York Stock Exchange</v>
    <v>XNYS</v>
    <v>XNYS</v>
    <v>510 Lake Cook Rd Ste 100, DEERFIELD, IL, 60015-4971 US</v>
    <v>221.7</v>
    <v>Machinery, Equipment &amp; Components</v>
    <v>Stock</v>
    <v>44638.997645300784</v>
    <v>22</v>
    <v>218</v>
    <v>118383000000</v>
    <v>CATERPILLAR INC.</v>
    <v>CATERPILLAR INC.</v>
    <v>219.48</v>
    <v>18.8308</v>
    <v>221.7</v>
    <v>220.91</v>
    <v>220.95</v>
    <v>535888100</v>
    <v>CAT</v>
    <v>CATERPILLAR INC. (XNYS:CAT)</v>
    <v>4105116</v>
    <v>4458749</v>
    <v>1986</v>
  </rv>
  <rv s="4">
    <v>23</v>
  </rv>
  <rv s="0">
    <v>https://www.bing.com/financeapi/forcetrigger?t=a1qc1h&amp;q=XNYS%3aCRM&amp;form=skydnc</v>
    <v>Learn more on Bing</v>
  </rv>
  <rv s="5">
    <v>7</v>
    <v>SALESFORCE.COM, INC. (XNYS:CRM)</v>
    <v>8</v>
    <v>9</v>
    <v>Finance</v>
    <v>5</v>
    <v>en-US</v>
    <v>a1qc1h</v>
    <v>268435456</v>
    <v>268435457</v>
    <v>1</v>
    <v>Powered by Refinitiv</v>
    <v>311.75</v>
    <v>184.44</v>
    <v>1.0987</v>
    <v>8.39</v>
    <v>3.9875000000000001E-2</v>
    <v>0.46</v>
    <v>2.1020000000000001E-3</v>
    <v>USD</v>
    <v>Salesforce.com, Inc. focuses on customer relationship management (CRM) technology. The Company’s Customer 360 platform delivers a source which connects customer data across systems, applications and devices to help companies sell, service, market and conduct commerce from anywhere. It focuses on cloud, mobile, social, analytics and artificial intelligence (AI), which enables companies to transform their businesses. It also enables third parties to use its platform and developer tools to create additional functionality and applications that run on its platform. Its customers use its Sales offering to store data, monitor leads and progress, forecast opportunities, gain insights through analytics and relationship intelligence and deliver quotes, contracts and invoices. Its helps to connect their service agents with customers across any touchpoint. It also helps its customers resolve routine issues with predictions, recommendations and chatbots across digital channels.</v>
    <v>73541</v>
    <v>New York Stock Exchange</v>
    <v>XNYS</v>
    <v>XNYS</v>
    <v>415 Mission St Fl 3, SAN FRANCISCO, CA, 94105-2533 US</v>
    <v>219.58</v>
    <v>Software &amp; IT Services</v>
    <v>Stock</v>
    <v>44638.99909240703</v>
    <v>25</v>
    <v>208.30500000000001</v>
    <v>216612000000</v>
    <v>SALESFORCE.COM, INC.</v>
    <v>SALESFORCE.COM, INC.</v>
    <v>209.23</v>
    <v>140.16120000000001</v>
    <v>210.41</v>
    <v>218.8</v>
    <v>219.26</v>
    <v>990000000</v>
    <v>CRM</v>
    <v>SALESFORCE.COM, INC. (XNYS:CRM)</v>
    <v>12220551</v>
    <v>7584428</v>
    <v>1999</v>
  </rv>
  <rv s="4">
    <v>26</v>
  </rv>
  <rv s="0">
    <v>http://en.wikipedia.org/wiki/Cisco_Systems</v>
    <v>Wikipedia</v>
  </rv>
  <rv s="1">
    <v>0</v>
    <v>28</v>
  </rv>
  <rv s="2">
    <v>6</v>
    <v>https://www.bing.com/th?id=AMMS_260a2f4e042134ccb72dfe738e09a885&amp;qlt=95</v>
    <v>29</v>
    <v>0</v>
    <v>https://www.bing.com/images/search?form=xlimg&amp;q=cisco+systems</v>
    <v>Image of CISCO SYSTEMS, INC.</v>
    <v/>
  </rv>
  <rv s="0">
    <v>https://www.bing.com/financeapi/forcetrigger?t=a1qe5r&amp;q=XNAS%3aCSCO&amp;form=skydnc</v>
    <v>Learn more on Bing</v>
  </rv>
  <rv s="3">
    <v>0</v>
    <v>CISCO SYSTEMS, INC. (XNAS:CSCO)</v>
    <v>3</v>
    <v>4</v>
    <v>Finance</v>
    <v>5</v>
    <v>en-US</v>
    <v>a1qe5r</v>
    <v>268435456</v>
    <v>268435457</v>
    <v>1</v>
    <v>Powered by Refinitiv</v>
    <v>64.284999999999997</v>
    <v>48.32</v>
    <v>0.95369999999999999</v>
    <v>-0.2</v>
    <v>-3.5610000000000004E-3</v>
    <v>0</v>
    <v>0</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79500</v>
    <v>Nasdaq Stock Market</v>
    <v>XNAS</v>
    <v>XNAS</v>
    <v>170 West Tasman Dr, SAN JOSE, CA, 95134-1706 US</v>
    <v>56.42</v>
    <v>30</v>
    <v>Communications &amp; Networking</v>
    <v>Stock</v>
    <v>44638.992516816405</v>
    <v>31</v>
    <v>55.54</v>
    <v>232508800000</v>
    <v>CISCO SYSTEMS, INC.</v>
    <v>CISCO SYSTEMS, INC.</v>
    <v>56.03</v>
    <v>20.087599999999998</v>
    <v>56.17</v>
    <v>55.97</v>
    <v>55.97</v>
    <v>4154168000</v>
    <v>CSCO</v>
    <v>CISCO SYSTEMS, INC. (XNAS:CSCO)</v>
    <v>51807230</v>
    <v>21463018</v>
    <v>2021</v>
  </rv>
  <rv s="4">
    <v>32</v>
  </rv>
  <rv s="0">
    <v>https://www.bing.com/financeapi/forcetrigger?t=a1qlz2&amp;q=XNYS%3aCVX&amp;form=skydnc</v>
    <v>Learn more on Bing</v>
  </rv>
  <rv s="5">
    <v>7</v>
    <v>CHEVRON CORPORATION (XNYS:CVX)</v>
    <v>8</v>
    <v>9</v>
    <v>Finance</v>
    <v>5</v>
    <v>en-US</v>
    <v>a1qlz2</v>
    <v>268435456</v>
    <v>268435457</v>
    <v>1</v>
    <v>Powered by Refinitiv</v>
    <v>174.76</v>
    <v>92.86</v>
    <v>1.1144000000000001</v>
    <v>1.29</v>
    <v>8.0400000000000003E-3</v>
    <v>-0.73</v>
    <v>-4.5140000000000007E-3</v>
    <v>USD</v>
    <v>Chevron Corporation (Chevron) manages its investments in subsidiaries and affiliates, and provides administrative, financial, management and technology support to the United States and international subsidiaries that engage in integrated energy and chemicals operations. The Company operates through two business segments: Upstream and Downstream. Upstream operations consist primarily of exploring for, developing and producing crude oil and natural gas; processing, liquefaction, transportation and regasification associated with liquefied natural gas; transporting crude oil by international oil export pipelines; processing, transporting, storage and marketing of natural gas, and a gas-to-liquids plant. Downstream operations consist primarily of refining of crude oil into petroleum products; marketing of crude oil, refined products and lubricants; transporting of crude oil and refined products, and manufacturing and marketing of commodity petrochemicals.</v>
    <v>42595</v>
    <v>New York Stock Exchange</v>
    <v>XNYS</v>
    <v>XNYS</v>
    <v>6001 Bollinger Canyon Rd, SAN RAMON, CA, 94583-2324 US</v>
    <v>161.72999999999999</v>
    <v>Oil &amp; Gas</v>
    <v>Stock</v>
    <v>44638.999283517966</v>
    <v>34</v>
    <v>158.78</v>
    <v>314977800000</v>
    <v>CHEVRON CORPORATION</v>
    <v>CHEVRON CORPORATION</v>
    <v>160.88999999999999</v>
    <v>19.722799999999999</v>
    <v>160.44</v>
    <v>161.72999999999999</v>
    <v>161</v>
    <v>1947553000</v>
    <v>CVX</v>
    <v>CHEVRON CORPORATION (XNYS:CVX)</v>
    <v>23214729</v>
    <v>23933573</v>
    <v>1926</v>
  </rv>
  <rv s="4">
    <v>35</v>
  </rv>
  <rv s="0">
    <v>http://en.wikipedia.org/wiki/The_Walt_Disney_Company</v>
    <v>Wikipedia</v>
  </rv>
  <rv s="1">
    <v>0</v>
    <v>37</v>
  </rv>
  <rv s="2">
    <v>6</v>
    <v>https://www.bing.com/th?id=AMMS_0aa288ba528f6f45e3de87d97e250136&amp;qlt=95</v>
    <v>38</v>
    <v>0</v>
    <v>https://www.bing.com/images/search?form=xlimg&amp;q=the+walt+disney+company</v>
    <v>Image of THE WALT DISNEY COMPANY</v>
    <v/>
  </rv>
  <rv s="0">
    <v>https://www.bing.com/financeapi/forcetrigger?t=a1r2z2&amp;q=XNYS%3aDIS&amp;form=skydnc</v>
    <v>Learn more on Bing</v>
  </rv>
  <rv s="3">
    <v>0</v>
    <v>THE WALT DISNEY COMPANY (XNYS:DIS)</v>
    <v>3</v>
    <v>4</v>
    <v>Finance</v>
    <v>5</v>
    <v>en-US</v>
    <v>a1r2z2</v>
    <v>268435456</v>
    <v>268435457</v>
    <v>1</v>
    <v>Powered by Refinitiv</v>
    <v>196.33</v>
    <v>128.38</v>
    <v>1.1795</v>
    <v>0.83</v>
    <v>5.9509999999999997E-3</v>
    <v>0.09</v>
    <v>6.4150000000000003E-4</v>
    <v>USD</v>
    <v>The Walt Disney Company is a worldwide entertainment company. The Company operates in four business segments: Media Networks, Parks, Experiences and Products, Studio Entertainment, and Direct-To-Consumer (DTC) and International. The media networks segment includes cable and broadcast television networks, television production and distribution operations, domestic television stations, and radio networks and stations. The Company's Parks and Experiences include theme parks, resorts, Disney Cruise Line and Disney Vacation Club. The studio entertainment operations include motion picture production and distribution, development, production and licensing of live entertainment events, and music production and distribution. Its DTC businesses consist of subscription services that provide video streaming of general entertainment, family and sports programming. The Company's International Channels produce local programs or acquire rights from its domestic studios and from third parties.</v>
    <v>190000</v>
    <v>New York Stock Exchange</v>
    <v>XNYS</v>
    <v>XNYS</v>
    <v>500 S Buena Vista St, BURBANK, CA, 91521-0001 US</v>
    <v>140.72499999999999</v>
    <v>39</v>
    <v>Media &amp; Publishing</v>
    <v>Stock</v>
    <v>44638.999814212497</v>
    <v>40</v>
    <v>138.30000000000001</v>
    <v>255434900000</v>
    <v>THE WALT DISNEY COMPANY</v>
    <v>THE WALT DISNEY COMPANY</v>
    <v>139.55000000000001</v>
    <v>81.059899999999999</v>
    <v>139.47</v>
    <v>140.30000000000001</v>
    <v>140.38999999999999</v>
    <v>1820633000</v>
    <v>DIS</v>
    <v>THE WALT DISNEY COMPANY (XNYS:DIS)</v>
    <v>11308777</v>
    <v>12350049</v>
    <v>2018</v>
  </rv>
  <rv s="4">
    <v>41</v>
  </rv>
  <rv s="0">
    <v>https://www.bing.com/financeapi/forcetrigger?t=bpifbh&amp;q=XNYS%3aDOW&amp;form=skydnc</v>
    <v>Learn more on Bing</v>
  </rv>
  <rv s="6">
    <v>10</v>
    <v>Dow Inc. (XNYS:DOW)</v>
    <v>8</v>
    <v>11</v>
    <v>Finance</v>
    <v>5</v>
    <v>en-US</v>
    <v>bpifbh</v>
    <v>268435456</v>
    <v>268435457</v>
    <v>1</v>
    <v>Powered by Refinitiv</v>
    <v>71.38</v>
    <v>52.07</v>
    <v>-0.45</v>
    <v>-7.1609999999999998E-3</v>
    <v>-0.05</v>
    <v>-8.0140000000000007E-4</v>
    <v>USD</v>
    <v>Dow Inc. is a holding company for The Dow Chemical Company and its subsidiaries (TDCC). The Company's portfolio of plastics, industrial intermediates, coatings and silicones businesses delivers a range of science-based products and solutions for its customers in various market segments, such as packaging, infrastructure, mobility and consumer care. The Company’s portfolio is comprised of six global business units, which are organized into three operating segments: Packaging &amp; Specialty Plastics, Industrial Intermediates &amp; Infrastructure and Performance Materials &amp; Coatings. Packaging &amp; Specialty Plastics consists of two global businesses: Hydrocarbons &amp; Energy and Packaging and Specialty Plastics. Industrial Intermediates &amp; Infrastructure consists of two customer-centric businesses: Industrial Solutions and Polyurethanes &amp; Construction Chemicals. Performance Materials &amp; Coatings includes two global businesses: Coatings &amp; Performance Monomers and Consumer Solutions.</v>
    <v>35700</v>
    <v>New York Stock Exchange</v>
    <v>XNYS</v>
    <v>XNYS</v>
    <v>2211 H H Dow Way, MIDLAND, MI, 48642-4815 US</v>
    <v>63.43</v>
    <v>Chemicals</v>
    <v>Stock</v>
    <v>44638.999878738279</v>
    <v>43</v>
    <v>61.805</v>
    <v>45903270000</v>
    <v>Dow Inc.</v>
    <v>Dow Inc.</v>
    <v>62.23</v>
    <v>7.4958</v>
    <v>62.84</v>
    <v>62.39</v>
    <v>62.34</v>
    <v>735747200</v>
    <v>DOW</v>
    <v>Dow Inc. (XNYS:DOW)</v>
    <v>9510933</v>
    <v>6139860</v>
    <v>2018</v>
  </rv>
  <rv s="4">
    <v>44</v>
  </rv>
  <rv s="0">
    <v>http://en.wikipedia.org/wiki/Goldman_Sachs</v>
    <v>Wikipedia</v>
  </rv>
  <rv s="1">
    <v>0</v>
    <v>46</v>
  </rv>
  <rv s="2">
    <v>6</v>
    <v>https://www.bing.com/th?id=AMMS_2f362d8bafa3276f41a517a3b845586a&amp;qlt=95</v>
    <v>47</v>
    <v>0</v>
    <v>https://www.bing.com/images/search?form=xlimg&amp;q=goldman+sachs</v>
    <v>Image of THE GOLDMAN SACHS GROUP, INC.</v>
    <v/>
  </rv>
  <rv s="0">
    <v>https://www.bing.com/financeapi/forcetrigger?t=a1u7xm&amp;q=XNYS%3aGS&amp;form=skydnc</v>
    <v>Learn more on Bing</v>
  </rv>
  <rv s="3">
    <v>0</v>
    <v>THE GOLDMAN SACHS GROUP, INC. (XNYS:GS)</v>
    <v>3</v>
    <v>4</v>
    <v>Finance</v>
    <v>5</v>
    <v>en-US</v>
    <v>a1u7xm</v>
    <v>268435456</v>
    <v>268435457</v>
    <v>1</v>
    <v>Powered by Refinitiv</v>
    <v>426.15820000000002</v>
    <v>317.72000000000003</v>
    <v>1.4692000000000001</v>
    <v>2.11</v>
    <v>6.1470000000000006E-3</v>
    <v>0.22</v>
    <v>6.3700000000000009E-4</v>
    <v>USD</v>
    <v>The Goldman Sachs Group, Inc. is a global financial institution that delivers a range of financial services across investment banking, securities, investment management and consumer banking to a diversified client base that includes corporations, financial institutions, governments and individuals. The Company operates in four business segments: Investment Banking, Global Markets, Asset Management, and Consumer &amp; Wealth Management. The Investment Banking segment consists of financial advisory, underwriting and corporate lending activities. The Global Markets segment consists of fixed income, currency and commodities (FICC) and equities, and intermediation and financing activities. The Asset Management segment provides investment services to help clients preserve and grow their financial assets. Consumer &amp; Wealth Management segment provides a range of wealth advisory and banking services, including financial planning, investment management, deposit taking and lending.</v>
    <v>43900</v>
    <v>New York Stock Exchange</v>
    <v>XNYS</v>
    <v>XNYS</v>
    <v>200 West St, NEW YORK, NY, 10282-2102 US</v>
    <v>346.76499999999999</v>
    <v>48</v>
    <v>Investment Banking &amp; Investment Services</v>
    <v>Stock</v>
    <v>44638.999981006251</v>
    <v>49</v>
    <v>337.3</v>
    <v>116711800000</v>
    <v>THE GOLDMAN SACHS GROUP, INC.</v>
    <v>THE GOLDMAN SACHS GROUP, INC.</v>
    <v>338.87</v>
    <v>5.7831999999999999</v>
    <v>343.27</v>
    <v>345.38</v>
    <v>345.6</v>
    <v>337923000</v>
    <v>GS</v>
    <v>THE GOLDMAN SACHS GROUP, INC. (XNYS:GS)</v>
    <v>5861872</v>
    <v>3009502</v>
    <v>1998</v>
  </rv>
  <rv s="4">
    <v>50</v>
  </rv>
  <rv s="0">
    <v>https://www.bing.com/financeapi/forcetrigger?t=a1uj52&amp;q=XNYS%3aHD&amp;form=skydnc</v>
    <v>Learn more on Bing</v>
  </rv>
  <rv s="5">
    <v>7</v>
    <v>THE HOME DEPOT, INC. (XNYS:HD)</v>
    <v>8</v>
    <v>9</v>
    <v>Finance</v>
    <v>5</v>
    <v>en-US</v>
    <v>a1uj52</v>
    <v>268435456</v>
    <v>268435457</v>
    <v>1</v>
    <v>Powered by Refinitiv</v>
    <v>420.61</v>
    <v>277.76010000000002</v>
    <v>1.0616000000000001</v>
    <v>4.38</v>
    <v>1.3022000000000001E-2</v>
    <v>-7.0000000000000007E-2</v>
    <v>-2.0540000000000001E-4</v>
    <v>USD</v>
    <v>The Home Depot, Inc. is a home improvement retailer. The Company offers its customers an assortment of building materials, home improvement products, lawn and garden products, decor products, and facilities maintenance, repair and operations products and provide a number of services, including home improvement installation services and tool and equipment rental. It operates approximately 2,296 The Home Depot stores located throughout the United States (U.S.), including the Commonwealth of Puerto Rico and the territories of the U.S. Virgin Islands and Guam; Canada and Mexico. It serve two primary customer groups: do-it-yourself (DIY) Customers and Professional Customers (Pros). DIY Customers include home owners who purchase products and complete their own projects and installations. Pros are primarily professional renovators/remodelers, general contractors, handymen, property managers, building service contractors and specialty tradesmen, such as electricians, plumbers and painters.</v>
    <v>504800</v>
    <v>New York Stock Exchange</v>
    <v>XNYS</v>
    <v>XNYS</v>
    <v>2455 Paces Ferry Rd SE, ATLANTA, GA, 30339-6444 US</v>
    <v>340.74</v>
    <v>Specialty Retailers</v>
    <v>Stock</v>
    <v>44638.997627742967</v>
    <v>52</v>
    <v>332.30500000000001</v>
    <v>355814100000</v>
    <v>THE HOME DEPOT, INC.</v>
    <v>THE HOME DEPOT, INC.</v>
    <v>333.63</v>
    <v>21.676600000000001</v>
    <v>336.36</v>
    <v>340.74</v>
    <v>340.67</v>
    <v>1044239000</v>
    <v>HD</v>
    <v>THE HOME DEPOT, INC. (XNYS:HD)</v>
    <v>9409577</v>
    <v>5343734</v>
    <v>1978</v>
  </rv>
  <rv s="4">
    <v>53</v>
  </rv>
  <rv s="0">
    <v>https://www.bing.com/financeapi/forcetrigger?t=a1ut3m&amp;q=XNAS%3aHON&amp;form=skydnc</v>
    <v>Learn more on Bing</v>
  </rv>
  <rv s="5">
    <v>7</v>
    <v>HONEYWELL INTERNATIONAL INC. (XNAS:HON)</v>
    <v>8</v>
    <v>9</v>
    <v>Finance</v>
    <v>5</v>
    <v>en-US</v>
    <v>a1ut3m</v>
    <v>268435456</v>
    <v>268435457</v>
    <v>1</v>
    <v>Powered by Refinitiv</v>
    <v>236.86</v>
    <v>174.42</v>
    <v>1.1263000000000001</v>
    <v>2.79</v>
    <v>1.4537E-2</v>
    <v>-0.17</v>
    <v>-8.7300000000000008E-4</v>
    <v>USD</v>
    <v>Honeywell International Inc. is a software-industrial company that provides technology solutions. The Company operates through four segments: Aerospace, Honeywell Building Technologies, Performance Materials and Technologies, and Safety and Productivity Solutions. The Aerospace segment supplies products, software and services for aircrafts that it sells to original equipment manufacturers (OEM) and other customers in various end markets. The Honeywell Building Technologies segment offers products, software, solutions and technologies that enable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provides products and software that improve productivity, workplace safety, and asset performance to customers.</v>
    <v>99000</v>
    <v>Nasdaq Stock Market</v>
    <v>XNAS</v>
    <v>XNAS</v>
    <v>855 S. Mint Street, CHARLOTTE, NC, 28202 US</v>
    <v>194.92</v>
    <v>Consumer Goods Conglomerates</v>
    <v>Stock</v>
    <v>44638.996113784378</v>
    <v>55</v>
    <v>189.8</v>
    <v>133477000000</v>
    <v>HONEYWELL INTERNATIONAL INC.</v>
    <v>HONEYWELL INTERNATIONAL INC.</v>
    <v>191.77</v>
    <v>24.2563</v>
    <v>191.93</v>
    <v>194.72</v>
    <v>194.55</v>
    <v>685481700</v>
    <v>HON</v>
    <v>HONEYWELL INTERNATIONAL INC. (XNAS:HON)</v>
    <v>8748601</v>
    <v>4005161</v>
    <v>1999</v>
  </rv>
  <rv s="4">
    <v>56</v>
  </rv>
  <rv s="0">
    <v>http://en.wikipedia.org/wiki/IBM</v>
    <v>Wikipedia</v>
  </rv>
  <rv s="1">
    <v>0</v>
    <v>58</v>
  </rv>
  <rv s="2">
    <v>6</v>
    <v>https://www.bing.com/th?id=AMMS_41da901be1b295dc42c72dadb9c0f67d&amp;qlt=95</v>
    <v>59</v>
    <v>0</v>
    <v>https://www.bing.com/images/search?form=xlimg&amp;q=ibm</v>
    <v>Image of INTERNATIONAL BUSINESS MACHINES CORPORATION</v>
    <v/>
  </rv>
  <rv s="0">
    <v>https://www.bing.com/financeapi/forcetrigger?t=a1v6nm&amp;q=XNYS%3aIBM&amp;form=skydnc</v>
    <v>Learn more on Bing</v>
  </rv>
  <rv s="3">
    <v>0</v>
    <v>INTERNATIONAL BUSINESS MACHINES CORPORATION (XNYS:IBM)</v>
    <v>3</v>
    <v>4</v>
    <v>Finance</v>
    <v>5</v>
    <v>en-US</v>
    <v>a1v6nm</v>
    <v>268435456</v>
    <v>268435457</v>
    <v>1</v>
    <v>Powered by Refinitiv</v>
    <v>145.9873</v>
    <v>114.56</v>
    <v>1.089</v>
    <v>0.8</v>
    <v>6.2519999999999997E-3</v>
    <v>-0.14000000000000001</v>
    <v>-1.0870000000000001E-3</v>
    <v>USD</v>
    <v>International Business Machines Corporation (IBM) is a technology company. The Company segments include Cloud &amp; Cognitive Software, Global Business Services (GBS), Systems and Global Financing. The Cloud &amp; Cognitive Software Solutions segment delivers integrated and secure cloud, data and artificial intelligence (AI) solutions to its clients. It comprises three business areas: cognitive applications, cloud &amp; data platforms, and transaction processing platforms. The GBS segment provides consulting, business process and application management services. The Global Financing segment is engaged in financing, which is primarily conducted through IBM Credit LLC, and remanufacturing and remarketing. The Systems segment provides clients with infrastructure platforms to help meet the requirements of hybrid multi-cloud and enterprise AI workloads. It also provides telco consulting services and solutions to help communications service providers (CSP) and media on multiple cloud platforms.</v>
    <v>307600</v>
    <v>New York Stock Exchange</v>
    <v>XNYS</v>
    <v>XNYS</v>
    <v>1 New Orchard Rd, ARMONK, NY, 10504-1722 US</v>
    <v>128.93</v>
    <v>60</v>
    <v>Software &amp; IT Services</v>
    <v>Stock</v>
    <v>44638.997814803122</v>
    <v>61</v>
    <v>126.37</v>
    <v>115795200000</v>
    <v>INTERNATIONAL BUSINESS MACHINES CORPORATION</v>
    <v>INTERNATIONAL BUSINESS MACHINES CORPORATION</v>
    <v>127.38</v>
    <v>19.707599999999999</v>
    <v>127.96</v>
    <v>128.76</v>
    <v>128.62</v>
    <v>899310000</v>
    <v>IBM</v>
    <v>INTERNATIONAL BUSINESS MACHINES CORPORATION (XNYS:IBM)</v>
    <v>7466026</v>
    <v>4873190</v>
    <v>1911</v>
  </rv>
  <rv s="4">
    <v>62</v>
  </rv>
  <rv s="0">
    <v>https://www.bing.com/financeapi/forcetrigger?t=a1vmf2&amp;q=XNAS%3aINTC&amp;form=skydnc</v>
    <v>Learn more on Bing</v>
  </rv>
  <rv s="5">
    <v>7</v>
    <v>INTEL CORPORATION (XNAS:INTC)</v>
    <v>8</v>
    <v>9</v>
    <v>Finance</v>
    <v>5</v>
    <v>en-US</v>
    <v>a1vmf2</v>
    <v>268435456</v>
    <v>268435457</v>
    <v>1</v>
    <v>Powered by Refinitiv</v>
    <v>68.489999999999995</v>
    <v>43.625</v>
    <v>0.54569999999999996</v>
    <v>0.31</v>
    <v>6.5759999999999994E-3</v>
    <v>0</v>
    <v>0</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121100</v>
    <v>Nasdaq Stock Market</v>
    <v>XNAS</v>
    <v>XNAS</v>
    <v>2200 Mission College Blvd, SANTA CLARA, CA, 95054-1537 US</v>
    <v>47.6</v>
    <v>Semiconductors &amp; Semiconductor Equipment</v>
    <v>Stock</v>
    <v>44638.999960693749</v>
    <v>64</v>
    <v>46.35</v>
    <v>193169000000</v>
    <v>INTEL CORPORATION</v>
    <v>INTEL CORPORATION</v>
    <v>46.82</v>
    <v>9.7042000000000002</v>
    <v>47.14</v>
    <v>47.45</v>
    <v>47.45</v>
    <v>4071000000</v>
    <v>INTC</v>
    <v>INTEL CORPORATION (XNAS:INTC)</v>
    <v>46237117</v>
    <v>40788456</v>
    <v>1989</v>
  </rv>
  <rv s="4">
    <v>65</v>
  </rv>
  <rv s="0">
    <v>https://www.bing.com/financeapi/forcetrigger?t=a1w8ec&amp;q=XNYS%3aJNJ&amp;form=skydnc</v>
    <v>Learn more on Bing</v>
  </rv>
  <rv s="5">
    <v>7</v>
    <v>JOHNSON &amp; JOHNSON (XNYS:JNJ)</v>
    <v>8</v>
    <v>9</v>
    <v>Finance</v>
    <v>5</v>
    <v>en-US</v>
    <v>a1w8ec</v>
    <v>268435456</v>
    <v>268435457</v>
    <v>1</v>
    <v>Powered by Refinitiv</v>
    <v>179.92</v>
    <v>155.72</v>
    <v>0.70779999999999998</v>
    <v>-1.96</v>
    <v>-1.1086E-2</v>
    <v>0.16</v>
    <v>9.1509999999999996E-4</v>
    <v>USD</v>
    <v>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skin health/beauty, over-the-counter medicines, baby care, oral care, women’s health and wound care markets. The Pharmaceutical segment is focused on six immunology, infectious diseases, neuroscience, oncology, cardiovascular and metabolism and pulmonary hypertension. The Medical Devices segment includes a range of products used in the interventional solutions, orthopedic, surgery, and vision fields.</v>
    <v>141700</v>
    <v>New York Stock Exchange</v>
    <v>XNYS</v>
    <v>XNYS</v>
    <v>One Johnson &amp; Johnson Plaza, NEW BRUNSWICK, NJ, 08933 US</v>
    <v>177</v>
    <v>Pharmaceuticals</v>
    <v>Stock</v>
    <v>44638.990116921093</v>
    <v>67</v>
    <v>173.66</v>
    <v>459762000000</v>
    <v>JOHNSON &amp; JOHNSON</v>
    <v>JOHNSON &amp; JOHNSON</v>
    <v>177</v>
    <v>22.6326</v>
    <v>176.8</v>
    <v>174.84</v>
    <v>175</v>
    <v>2629615000</v>
    <v>JNJ</v>
    <v>JOHNSON &amp; JOHNSON (XNYS:JNJ)</v>
    <v>13809537</v>
    <v>8583863</v>
    <v>1887</v>
  </rv>
  <rv s="4">
    <v>68</v>
  </rv>
  <rv s="0">
    <v>http://en.wikipedia.org/wiki/JPMorgan_Chase</v>
    <v>Wikipedia</v>
  </rv>
  <rv s="1">
    <v>0</v>
    <v>70</v>
  </rv>
  <rv s="2">
    <v>6</v>
    <v>https://www.bing.com/th?id=AMMS_06392bb84e5fdc62d2356a2306f4ae1e&amp;qlt=95</v>
    <v>71</v>
    <v>0</v>
    <v>https://www.bing.com/images/search?form=xlimg&amp;q=jpmorgan+chase</v>
    <v>Image of JPMORGAN CHASE &amp; CO.</v>
    <v/>
  </rv>
  <rv s="0">
    <v>https://www.bing.com/financeapi/forcetrigger?t=a1waa2&amp;q=XNYS%3aJPM&amp;form=skydnc</v>
    <v>Learn more on Bing</v>
  </rv>
  <rv s="3">
    <v>0</v>
    <v>JPMORGAN CHASE &amp; CO. (XNYS:JPM)</v>
    <v>3</v>
    <v>4</v>
    <v>Finance</v>
    <v>5</v>
    <v>en-US</v>
    <v>a1waa2</v>
    <v>268435456</v>
    <v>268435457</v>
    <v>1</v>
    <v>Powered by Refinitiv</v>
    <v>172.96</v>
    <v>127.27</v>
    <v>1.1097999999999999</v>
    <v>-0.05</v>
    <v>-3.5680000000000005E-4</v>
    <v>0</v>
    <v>0</v>
    <v>USD</v>
    <v>JPMorgan Chase &amp; Co. is a financial holding company engaged in investment banking, financial services and asset management. It operates in four segments, as well as a Corporate segment. The Company's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v>
    <v>271025</v>
    <v>New York Stock Exchange</v>
    <v>XNYS</v>
    <v>XNYS</v>
    <v>383 Madison Ave, NEW YORK, NY, 10017-3217 US</v>
    <v>140.85</v>
    <v>72</v>
    <v>Banking Services</v>
    <v>Stock</v>
    <v>44638.999895717185</v>
    <v>73</v>
    <v>138.46</v>
    <v>413688500000</v>
    <v>JPMORGAN CHASE &amp; CO.</v>
    <v>JPMORGAN CHASE &amp; CO.</v>
    <v>140.19</v>
    <v>9.1328999999999994</v>
    <v>140.15</v>
    <v>140.1</v>
    <v>140.1</v>
    <v>2952809000</v>
    <v>JPM</v>
    <v>JPMORGAN CHASE &amp; CO. (XNYS:JPM)</v>
    <v>23656519</v>
    <v>18105096</v>
    <v>1968</v>
  </rv>
  <rv s="4">
    <v>74</v>
  </rv>
  <rv s="0">
    <v>https://www.bing.com/financeapi/forcetrigger?t=a1wljc&amp;q=XNYS%3aKO&amp;form=skydnc</v>
    <v>Learn more on Bing</v>
  </rv>
  <rv s="5">
    <v>7</v>
    <v>THE COCA-COLA COMPANY (XNYS:KO)</v>
    <v>8</v>
    <v>9</v>
    <v>Finance</v>
    <v>5</v>
    <v>en-US</v>
    <v>a1wljc</v>
    <v>268435456</v>
    <v>268435457</v>
    <v>1</v>
    <v>Powered by Refinitiv</v>
    <v>63.02</v>
    <v>50.17</v>
    <v>0.66479999999999995</v>
    <v>0.01</v>
    <v>1.6639999999999998E-4</v>
    <v>0.1</v>
    <v>1.6639999999999999E-3</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Coca-Cola; sparkling flavors; hydration, sports, coffee and tea; nutrition, juice, dairy and plant-based beverages; and emerging beverages. It owns and markets five nonalcoholic sparkling soft drink brands, such as Coca-Cola, Sprite, Fanta, Diet Coke and Coca-Cola Zero Sugar. Its hydration, sports, coffee and tea brands include quarius, Ayataka, BODYARMOR, Ciel, Costa, dogadan, Dasani, FUZE TEA, Georgia, glaceau smartwater, glaceau vitaminwater, Gold Peak, Powerade and others. Its nutrition, juice, dairy and plant-based beverages brands include AdeS, Del Valle, fairlife, innocent, Minute Maid, Minute Maid Pulpy and Simply. Its products are available to consumers in more than 200 countries.</v>
    <v>79000</v>
    <v>New York Stock Exchange</v>
    <v>XNYS</v>
    <v>XNYS</v>
    <v>1 Coca Cola Plz NW, ATLANTA, GA, 30313-2420 US</v>
    <v>60.3</v>
    <v>Beverages</v>
    <v>Stock</v>
    <v>44638.999896469533</v>
    <v>76</v>
    <v>59.704999999999998</v>
    <v>260533200000</v>
    <v>THE COCA-COLA COMPANY</v>
    <v>THE COCA-COLA COMPANY</v>
    <v>60.3</v>
    <v>26.692499999999999</v>
    <v>60.09</v>
    <v>60.1</v>
    <v>60.2</v>
    <v>4334995000</v>
    <v>KO</v>
    <v>THE COCA-COLA COMPANY (XNYS:KO)</v>
    <v>30197775</v>
    <v>20879722</v>
    <v>1919</v>
  </rv>
  <rv s="4">
    <v>77</v>
  </rv>
  <rv s="0">
    <v>http://en.wikipedia.org/wiki/McDonald's</v>
    <v>Wikipedia</v>
  </rv>
  <rv s="1">
    <v>0</v>
    <v>79</v>
  </rv>
  <rv s="2">
    <v>6</v>
    <v>https://www.bing.com/th?id=AMMS_7d8255243964a8970376f8dd41121106&amp;qlt=95</v>
    <v>80</v>
    <v>0</v>
    <v>https://www.bing.com/images/search?form=xlimg&amp;q=mcdonald%27s</v>
    <v>Image of MCDONALD'S CORPORATION</v>
    <v/>
  </rv>
  <rv s="0">
    <v>https://www.bing.com/financeapi/forcetrigger?t=a1xdec&amp;q=XNYS%3aMCD&amp;form=skydnc</v>
    <v>Learn more on Bing</v>
  </rv>
  <rv s="3">
    <v>0</v>
    <v>MCDONALD'S CORPORATION (XNYS:MCD)</v>
    <v>3</v>
    <v>4</v>
    <v>Finance</v>
    <v>5</v>
    <v>en-US</v>
    <v>a1xdec</v>
    <v>268435456</v>
    <v>268435457</v>
    <v>1</v>
    <v>Powered by Refinitiv</v>
    <v>271.14999999999998</v>
    <v>217.67500000000001</v>
    <v>0.61580000000000001</v>
    <v>1.45</v>
    <v>6.1060000000000003E-3</v>
    <v>0.55000000000000004</v>
    <v>2.3019999999999998E-3</v>
    <v>USD</v>
    <v>McDonald's Corporation (McDonald's) operates and franchises McDonald's restaurants. The Company's restaurants serve a locally relevant menu of food and beverages. Its restaurants are owned and operated by independent local business owners. The Company's segments include United States (U.S.), International Operated Markets (IOM) and International Developmental Licensed Markets &amp; Corporate (IDL). The U.S. segment focuses on Company's menu and offerings, as well as delivery and digital platforms. Its IOM segment includes its operations in markets, such as Australia, Canada, France, Germany, Italy, the Netherlands, Russia, Spain and the United Kingdom. Its IDL segment includes its operations in markets, such as Latin America and Asia. Its digital offerings include drive thru, takeaway, delivery, curbside pick-up and dine-in.</v>
    <v>200000</v>
    <v>New York Stock Exchange</v>
    <v>XNYS</v>
    <v>XNYS</v>
    <v>110 N Carpenter St, CHICAGO, IL, 60607-2104 US</v>
    <v>239.19</v>
    <v>81</v>
    <v>Hotels &amp; Entertainment Services</v>
    <v>Stock</v>
    <v>44638.996963657031</v>
    <v>82</v>
    <v>235.99</v>
    <v>177657300000</v>
    <v>MCDONALD'S CORPORATION</v>
    <v>MCDONALD'S CORPORATION</v>
    <v>237.23</v>
    <v>23.664200000000001</v>
    <v>237.47</v>
    <v>238.92</v>
    <v>239.47</v>
    <v>743584700</v>
    <v>MCD</v>
    <v>MCDONALD'S CORPORATION (XNYS:MCD)</v>
    <v>5336491</v>
    <v>4173616</v>
    <v>1964</v>
  </rv>
  <rv s="4">
    <v>83</v>
  </rv>
  <rv s="0">
    <v>http://en.wikipedia.org/wiki/3M</v>
    <v>Wikipedia</v>
  </rv>
  <rv s="1">
    <v>0</v>
    <v>85</v>
  </rv>
  <rv s="2">
    <v>6</v>
    <v>https://www.bing.com/th?id=AMMS_32000850961e4a70971cc92b1cc2e7cc&amp;qlt=95</v>
    <v>86</v>
    <v>0</v>
    <v>https://www.bing.com/images/search?form=xlimg&amp;q=3m</v>
    <v>Image of 3M COMPANY</v>
    <v/>
  </rv>
  <rv s="0">
    <v>https://www.bing.com/financeapi/forcetrigger?t=a1xroc&amp;q=XNYS%3aMMM&amp;form=skydnc</v>
    <v>Learn more on Bing</v>
  </rv>
  <rv s="3">
    <v>0</v>
    <v>3M COMPANY (XNYS:MMM)</v>
    <v>3</v>
    <v>4</v>
    <v>Finance</v>
    <v>5</v>
    <v>en-US</v>
    <v>a1xroc</v>
    <v>268435456</v>
    <v>268435457</v>
    <v>1</v>
    <v>Powered by Refinitiv</v>
    <v>208.95</v>
    <v>139.74</v>
    <v>0.97360000000000002</v>
    <v>0.63</v>
    <v>4.2659999999999998E-3</v>
    <v>0.42</v>
    <v>2.8319999999999999E-3</v>
    <v>USD</v>
    <v>3M Company is a diversified global manufacturer, technology innovator and marketer of a variety of products and services. The Company operates through four segments: Safety and Industrial, Transportation and Electronics, Health Care and Consumer. Safety and Industrial segment consist of abrasives, automotive aftermarket, closure and masking systems, communication markets, electrical markets, industrial adhesives and tapes, personal safety, roofing granules, and others. Transportation and Electronics segment consists of advanced materials, automotive and aerospace, commercial solutions, display materials and systems, electronic materials solutions, transportation and safety, and other transportation and electronics. Health Care segment’s products and services include drug delivery, food safety, health information systems, medical solutions, oral care solutions, and separation and purification sciences. Consumer segment serves consumers and consists of consumer health care, and others.</v>
    <v>95000</v>
    <v>New York Stock Exchange</v>
    <v>XNYS</v>
    <v>XNYS</v>
    <v>3M Center, Bldg. 220-13E-26A, SAINT PAUL, MN, 55144-1000 US</v>
    <v>148.44999999999999</v>
    <v>87</v>
    <v>Consumer Goods Conglomerates</v>
    <v>Stock</v>
    <v>44638.994425832811</v>
    <v>88</v>
    <v>145.22</v>
    <v>84705550000</v>
    <v>3M COMPANY</v>
    <v>3M COMPANY</v>
    <v>147.07</v>
    <v>14.602600000000001</v>
    <v>147.69</v>
    <v>148.32</v>
    <v>148.74</v>
    <v>571100000</v>
    <v>MMM</v>
    <v>3M COMPANY (XNYS:MMM)</v>
    <v>7882101</v>
    <v>4188821</v>
    <v>1929</v>
  </rv>
  <rv s="4">
    <v>89</v>
  </rv>
  <rv s="0">
    <v>https://www.bing.com/financeapi/forcetrigger?t=a1xxmw&amp;q=XNYS%3aMRK&amp;form=skydnc</v>
    <v>Learn more on Bing</v>
  </rv>
  <rv s="5">
    <v>7</v>
    <v>MERCK &amp; CO., INC. (XNYS:MRK)</v>
    <v>8</v>
    <v>9</v>
    <v>Finance</v>
    <v>5</v>
    <v>en-US</v>
    <v>a1xxmw</v>
    <v>268435456</v>
    <v>268435457</v>
    <v>1</v>
    <v>Powered by Refinitiv</v>
    <v>91.4</v>
    <v>69.464399999999998</v>
    <v>0.45379999999999998</v>
    <v>0.17</v>
    <v>2.1540000000000001E-3</v>
    <v>-0.08</v>
    <v>-1.011E-3</v>
    <v>USD</v>
    <v>Merck &amp; Co., Inc. is a global health care company. The Company offers health solutions through its prescription medicines, vaccines, biologic therapies and animal health products. It operates through two segments: Pharmaceutical and Animal Health.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The Animal Health segment develops, manufactures and markets a wide range of veterinary pharmaceutical and vaccine products, as well as health management solutions and services, for the prevention, treatment and control of disease in all major livestock and companion animal species.</v>
    <v>68000</v>
    <v>New York Stock Exchange</v>
    <v>XNYS</v>
    <v>XNYS</v>
    <v>2000 Galloping Hill Rd, KENILWORTH, NJ, 07033-1310 US</v>
    <v>79.734999999999999</v>
    <v>Pharmaceuticals</v>
    <v>Stock</v>
    <v>44638.999882082811</v>
    <v>91</v>
    <v>78.63</v>
    <v>199969000000</v>
    <v>MERCK &amp; CO., INC.</v>
    <v>MERCK &amp; CO., INC.</v>
    <v>79.180000000000007</v>
    <v>16.2226</v>
    <v>78.94</v>
    <v>79.11</v>
    <v>79.03</v>
    <v>2527734000</v>
    <v>MRK</v>
    <v>MERCK &amp; CO., INC. (XNYS:MRK)</v>
    <v>21064808</v>
    <v>10933521</v>
    <v>1970</v>
  </rv>
  <rv s="4">
    <v>92</v>
  </rv>
  <rv s="0">
    <v>https://en.wikipedia.org/wiki/Microsoft</v>
    <v>Wikipedia</v>
  </rv>
  <rv s="1">
    <v>0</v>
    <v>94</v>
  </rv>
  <rv s="2">
    <v>6</v>
    <v>https://www.bing.com/th?id=AMMS_1435b697418eae5bfbed034f46c28dc4&amp;qlt=95</v>
    <v>95</v>
    <v>0</v>
    <v>https://www.bing.com/images/search?form=xlimg&amp;q=microsoft</v>
    <v>Image of MICROSOFT CORPORATION</v>
    <v/>
  </rv>
  <rv s="0">
    <v>https://www.bing.com/financeapi/forcetrigger?t=a1xzim&amp;q=XNAS%3aMSFT&amp;form=skydnc</v>
    <v>Learn more on Bing</v>
  </rv>
  <rv s="3">
    <v>0</v>
    <v>MICROSOFT CORPORATION (XNAS:MSFT)</v>
    <v>3</v>
    <v>4</v>
    <v>Finance</v>
    <v>5</v>
    <v>en-US</v>
    <v>a1xzim</v>
    <v>268435456</v>
    <v>268435457</v>
    <v>1</v>
    <v>Powered by Refinitiv</v>
    <v>349.67</v>
    <v>229.34960000000001</v>
    <v>0.91249999999999998</v>
    <v>5.21</v>
    <v>1.7648E-2</v>
    <v>0.37</v>
    <v>1.232E-3</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301</v>
    <v>96</v>
    <v>Software &amp; IT Services</v>
    <v>Stock</v>
    <v>44638.999962974216</v>
    <v>97</v>
    <v>292.73</v>
    <v>2252284000000</v>
    <v>MICROSOFT CORPORATION</v>
    <v>MICROSOFT CORPORATION</v>
    <v>295.37</v>
    <v>31.409199999999998</v>
    <v>295.22000000000003</v>
    <v>300.43</v>
    <v>300.8</v>
    <v>7496866000</v>
    <v>MSFT</v>
    <v>MICROSOFT CORPORATION (XNAS:MSFT)</v>
    <v>43390625</v>
    <v>35576073</v>
    <v>1993</v>
  </rv>
  <rv s="4">
    <v>98</v>
  </rv>
  <rv s="0">
    <v>https://www.bing.com/financeapi/forcetrigger?t=a1yjxm&amp;q=XNYS%3aNKE&amp;form=skydnc</v>
    <v>Learn more on Bing</v>
  </rv>
  <rv s="5">
    <v>7</v>
    <v>NIKE, INC. (XNYS:NKE)</v>
    <v>8</v>
    <v>9</v>
    <v>Finance</v>
    <v>5</v>
    <v>en-US</v>
    <v>a1yjxm</v>
    <v>268435456</v>
    <v>268435457</v>
    <v>1</v>
    <v>Powered by Refinitiv</v>
    <v>179.1</v>
    <v>116.75</v>
    <v>0.9708</v>
    <v>3.83</v>
    <v>3.0059999999999996E-2</v>
    <v>1.26</v>
    <v>9.6010000000000002E-3</v>
    <v>USD</v>
    <v>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v>
    <v>73300</v>
    <v>New York Stock Exchange</v>
    <v>XNYS</v>
    <v>XNYS</v>
    <v>1 SW Bowerman Dr, BEAVERTON, OR, 97005-6453 US</v>
    <v>131.46</v>
    <v>Textiles &amp; Apparel</v>
    <v>Stock</v>
    <v>44638.999895068751</v>
    <v>100</v>
    <v>126.7</v>
    <v>207529200000</v>
    <v>NIKE, INC.</v>
    <v>NIKE, INC.</v>
    <v>126.85</v>
    <v>33.381700000000002</v>
    <v>127.41</v>
    <v>131.24</v>
    <v>132.5</v>
    <v>1581295000</v>
    <v>NKE</v>
    <v>NIKE, INC. (XNYS:NKE)</v>
    <v>10350899</v>
    <v>7599125</v>
    <v>1969</v>
  </rv>
  <rv s="4">
    <v>101</v>
  </rv>
  <rv s="0">
    <v>https://www.bing.com/financeapi/forcetrigger?t=a1zsjc&amp;q=XNYS%3aPG&amp;form=skydnc</v>
    <v>Learn more on Bing</v>
  </rv>
  <rv s="5">
    <v>7</v>
    <v>THE PROCTER &amp; GAMBLE COMPANY (XNYS:PG)</v>
    <v>8</v>
    <v>9</v>
    <v>Finance</v>
    <v>5</v>
    <v>en-US</v>
    <v>a1zsjc</v>
    <v>268435456</v>
    <v>268435457</v>
    <v>1</v>
    <v>Powered by Refinitiv</v>
    <v>165.35</v>
    <v>127.04</v>
    <v>0.45219999999999999</v>
    <v>-0.08</v>
    <v>-5.3249999999999999E-4</v>
    <v>0.3</v>
    <v>1.9980000000000002E-3</v>
    <v>USD</v>
    <v>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countries and territories primarily through mass merchandisers, grocery stores, membership club stores, drug stores, department stores, distributors, wholesalers, baby stores, specialty beauty stores, e-commerce, high-frequency stores, pharmacies, electronics stores and professional channels. It offers products under the brands, such as Head &amp; Shoulders, Herbal Essences, Pantene, Rejoice, Olay, Old Spice, Safeguard, Secret, SK-II, Braun, Gillette, Venus, Crest, Oral-B, Metamucil, Neurobion, Pepto-Bismol, Vicks, Ariel, Downy, Gain, Tide, Cascade, Dawn, Fairy, Febreze, Mr. Clean, Swiffer, Luvs, Pampers, Always, Always Discreet, Tampax, Bounty, Charmin and Puffs.</v>
    <v>101000</v>
    <v>New York Stock Exchange</v>
    <v>XNYS</v>
    <v>XNYS</v>
    <v>1 Procter and Gamble Plz, CINCINNATI, OH, 45202-3315 US</v>
    <v>150.87</v>
    <v>Personal &amp; Household Products &amp; Services</v>
    <v>Stock</v>
    <v>44638.997670786717</v>
    <v>103</v>
    <v>148.24</v>
    <v>359919400000</v>
    <v>THE PROCTER &amp; GAMBLE COMPANY</v>
    <v>THE PROCTER &amp; GAMBLE COMPANY</v>
    <v>150.87</v>
    <v>26.5503</v>
    <v>150.22999999999999</v>
    <v>150.15</v>
    <v>150.44999999999999</v>
    <v>2397066000</v>
    <v>PG</v>
    <v>THE PROCTER &amp; GAMBLE COMPANY (XNYS:PG)</v>
    <v>15570273</v>
    <v>8217893</v>
    <v>1905</v>
  </rv>
  <rv s="4">
    <v>104</v>
  </rv>
  <rv s="0">
    <v>http://creativecommons.org/licenses/by-sa/3.0/</v>
    <v>CC-BY-SA-3.0</v>
  </rv>
  <rv s="0">
    <v>http://tr.wikipedia.org/wiki/The_Travelers_Companies</v>
    <v>Wikipedia</v>
  </rv>
  <rv s="1">
    <v>106</v>
    <v>107</v>
  </rv>
  <rv s="2">
    <v>6</v>
    <v>https://www.bing.com/th?id=AMMS_8fe72c47eb9577851e2dcfe51b3f70eb&amp;qlt=95</v>
    <v>108</v>
    <v>0</v>
    <v>https://www.bing.com/images/search?form=xlimg&amp;q=travelers+insurance</v>
    <v>Image of The Travelers Companies, Inc.</v>
    <v/>
  </rv>
  <rv s="0">
    <v>https://www.bing.com/financeapi/forcetrigger?t=a24j8m&amp;q=XNYS%3aTRV&amp;form=skydnc</v>
    <v>Learn more on Bing</v>
  </rv>
  <rv s="3">
    <v>0</v>
    <v>The Travelers Companies, Inc. (XNYS:TRV)</v>
    <v>3</v>
    <v>4</v>
    <v>Finance</v>
    <v>5</v>
    <v>en-US</v>
    <v>a24j8m</v>
    <v>268435456</v>
    <v>268435457</v>
    <v>1</v>
    <v>Powered by Refinitiv</v>
    <v>181.17</v>
    <v>144.44</v>
    <v>0.70020000000000004</v>
    <v>-0.72</v>
    <v>-3.9769999999999996E-3</v>
    <v>0</v>
    <v>0</v>
    <v>USD</v>
    <v>The Travelers Companies, Inc. is a holding company principally engaged, through its subsidiaries, in providing a range of commercial and personal property and casualty insurance products and services to businesses, government units, associations and individuals. The Company's segments include Business Insurance, Bond &amp; Specialty Insurance, and Personal Insurance. The Business Insurance segment offers a range of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its customers in the United States. The Personal Insurance segment writes a range of property and casualty insurance covering individuals' personal risks.</v>
    <v>30800</v>
    <v>New York Stock Exchange</v>
    <v>XNYS</v>
    <v>XNYS</v>
    <v>385 WASHINGTON ST, SAINT PAUL, MN, 55102-1309 US</v>
    <v>180.48</v>
    <v>109</v>
    <v>Insurance</v>
    <v>Stock</v>
    <v>44638.958333356248</v>
    <v>110</v>
    <v>177.27500000000001</v>
    <v>43545000000</v>
    <v>The Travelers Companies, Inc.</v>
    <v>The Travelers Companies, Inc.</v>
    <v>180.48</v>
    <v>12.456799999999999</v>
    <v>181.03</v>
    <v>180.31</v>
    <v>180.31</v>
    <v>241500700</v>
    <v>TRV</v>
    <v>The Travelers Companies, Inc. (XNYS:TRV)</v>
    <v>3953804</v>
    <v>1529951</v>
    <v>1853</v>
  </rv>
  <rv s="4">
    <v>111</v>
  </rv>
  <rv s="0">
    <v>https://www.bing.com/financeapi/forcetrigger?t=a24xlh&amp;q=XNYS%3aUNH&amp;form=skydnc</v>
    <v>Learn more on Bing</v>
  </rv>
  <rv s="5">
    <v>7</v>
    <v>UNITEDHEALTH GROUP INCORPORATED (XNYS:UNH)</v>
    <v>8</v>
    <v>9</v>
    <v>Finance</v>
    <v>5</v>
    <v>en-US</v>
    <v>a24xlh</v>
    <v>268435456</v>
    <v>268435457</v>
    <v>1</v>
    <v>Powered by Refinitiv</v>
    <v>510.67989999999998</v>
    <v>352.34</v>
    <v>0.87080000000000002</v>
    <v>-0.9</v>
    <v>-1.7749999999999999E-3</v>
    <v>0</v>
    <v>0</v>
    <v>USD</v>
    <v>UnitedHealth Group Incorporated is a diversified health care company that operates Optum and UnitedHealthcare platforms. The Company’s segments include Optum Health, Optum Insight, Optum Rx and UnitedHealthcare. Optum Health provides health and wellness care, addressing the physical, emotional and health-related financial needs. Optum Health, through its national health care delivery platform, engages people in care settings, including clinical sites, in-home and virtual. Optum Insight serves the needs of health systems, such as physicians and hospital systems, health plans, state governments and life sciences companies. Optum Rx provides a range of pharmacy care services through retail pharmacies, specialty and community health pharmacies and provides in-home and community-based infusion services. UnitedHealthcare segment includes UnitedHealthcare Employer &amp; Individual, UnitedHealthcare Medicare &amp; Retirement, UnitedHealthcare Community &amp; State and UnitedHealthcare Global.</v>
    <v>350000</v>
    <v>New York Stock Exchange</v>
    <v>XNYS</v>
    <v>XNYS</v>
    <v>9900 Bren Rd E, HOPKINS, MN, 55343-9664 US</v>
    <v>510.67989999999998</v>
    <v>Healthcare Providers &amp; Services</v>
    <v>Stock</v>
    <v>44638.99615548594</v>
    <v>113</v>
    <v>501.56</v>
    <v>476207900000</v>
    <v>UNITEDHEALTH GROUP INCORPORATED</v>
    <v>UNITEDHEALTH GROUP INCORPORATED</v>
    <v>508.74</v>
    <v>28.043600000000001</v>
    <v>507.02</v>
    <v>506.12</v>
    <v>506.12</v>
    <v>940899200</v>
    <v>UNH</v>
    <v>UNITEDHEALTH GROUP INCORPORATED (XNYS:UNH)</v>
    <v>5065583</v>
    <v>3111958</v>
    <v>2015</v>
  </rv>
  <rv s="4">
    <v>114</v>
  </rv>
  <rv s="0">
    <v>https://www.bing.com/financeapi/forcetrigger?t=a256cw&amp;q=XNYS%3aV&amp;form=skydnc</v>
    <v>Learn more on Bing</v>
  </rv>
  <rv s="5">
    <v>7</v>
    <v>VISA INC. (XNYS:V)</v>
    <v>8</v>
    <v>9</v>
    <v>Finance</v>
    <v>5</v>
    <v>en-US</v>
    <v>a256cw</v>
    <v>268435456</v>
    <v>268435457</v>
    <v>1</v>
    <v>Powered by Refinitiv</v>
    <v>252.67</v>
    <v>186.67</v>
    <v>0.92420000000000002</v>
    <v>5.66</v>
    <v>2.6516999999999999E-2</v>
    <v>-0.23</v>
    <v>-1.0499999999999999E-3</v>
    <v>USD</v>
    <v>Visa Inc. (Visa) is a payments technology company that provides digital payments across more than 200 countries and territories. The Company connects consumers, merchants, financial institutions, businesses, strategic partners and government entities to electronic payments. The Company operates through payment services segment. The Company's transaction processing network, VisaNet, facilitates authorization, clearing and settlement of payment transactions and enables to provide its financial institution and merchant clients a range of products, platforms and value-added services. Its products/services include transaction processing services and Visa-branded payment products. The Company also offers Tink, an open banking platform that enables financial institutions, fintech and merchants to build financial products and services and move money. Tink enables its customers to move money, access aggregated financial data, and use smart financial services such as risk insights, and others.</v>
    <v>21500</v>
    <v>New York Stock Exchange</v>
    <v>XNYS</v>
    <v>XNYS</v>
    <v>900 Metro Center Blvd, FOSTER CITY, CA, 94404 US</v>
    <v>219.26</v>
    <v>Software &amp; IT Services</v>
    <v>Stock</v>
    <v>44638.999780057813</v>
    <v>116</v>
    <v>210.29</v>
    <v>459433500000</v>
    <v>VISA INC.</v>
    <v>VISA INC.</v>
    <v>211.7</v>
    <v>39.840899999999998</v>
    <v>213.45</v>
    <v>219.11</v>
    <v>218.88</v>
    <v>2096817000</v>
    <v>V</v>
    <v>VISA INC. (XNYS:V)</v>
    <v>14620818</v>
    <v>8885488</v>
    <v>2007</v>
  </rv>
  <rv s="4">
    <v>117</v>
  </rv>
  <rv s="0">
    <v>https://www.bing.com/financeapi/forcetrigger?t=a25obh&amp;q=XNYS%3aVZ&amp;form=skydnc</v>
    <v>Learn more on Bing</v>
  </rv>
  <rv s="5">
    <v>7</v>
    <v>VERIZON COMMUNICATIONS INC. (XNYS:VZ)</v>
    <v>8</v>
    <v>9</v>
    <v>Finance</v>
    <v>5</v>
    <v>en-US</v>
    <v>a25obh</v>
    <v>268435456</v>
    <v>268435457</v>
    <v>1</v>
    <v>Powered by Refinitiv</v>
    <v>59.85</v>
    <v>49.685000000000002</v>
    <v>0.3821</v>
    <v>-1.56</v>
    <v>-2.9794000000000001E-2</v>
    <v>0.5</v>
    <v>9.8429999999999993E-3</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118400</v>
    <v>New York Stock Exchange</v>
    <v>XNYS</v>
    <v>XNYS</v>
    <v>1095 Avenue of the Americas, NEW YORK, NY, 10036-6797 US</v>
    <v>52.29</v>
    <v>Telecommunications Services</v>
    <v>Stock</v>
    <v>44638.99995436328</v>
    <v>119</v>
    <v>50.8</v>
    <v>213249400000</v>
    <v>VERIZON COMMUNICATIONS INC.</v>
    <v>VERIZON COMMUNICATIONS INC.</v>
    <v>52.12</v>
    <v>9.8478999999999992</v>
    <v>52.36</v>
    <v>50.8</v>
    <v>51.3</v>
    <v>4197824000</v>
    <v>VZ</v>
    <v>VERIZON COMMUNICATIONS INC. (XNYS:VZ)</v>
    <v>70390620</v>
    <v>22762369</v>
    <v>1983</v>
  </rv>
  <rv s="4">
    <v>120</v>
  </rv>
  <rv s="0">
    <v>http://fr.wikipedia.org/wiki/Walgreens_Boots_Alliance</v>
    <v>Wikipedia</v>
  </rv>
  <rv s="1">
    <v>0</v>
    <v>122</v>
  </rv>
  <rv s="2">
    <v>6</v>
    <v>https://www.bing.com/th?id=AMMS_630924b27a7bee16c7e62645c2108314&amp;qlt=95</v>
    <v>123</v>
    <v>0</v>
    <v>https://www.bing.com/images/search?form=xlimg&amp;q=walgreens+boots+alliance</v>
    <v>Image of WALGREENS BOOTS ALLIANCE, INC.</v>
    <v/>
  </rv>
  <rv s="0">
    <v>https://www.bing.com/financeapi/forcetrigger?t=a25pm7&amp;q=XNAS%3aWBA&amp;form=skydnc</v>
    <v>Learn more on Bing</v>
  </rv>
  <rv s="3">
    <v>0</v>
    <v>WALGREENS BOOTS ALLIANCE, INC. (XNAS:WBA)</v>
    <v>3</v>
    <v>4</v>
    <v>Finance</v>
    <v>5</v>
    <v>en-US</v>
    <v>a25pm7</v>
    <v>268435456</v>
    <v>268435457</v>
    <v>1</v>
    <v>Powered by Refinitiv</v>
    <v>57.05</v>
    <v>43.62</v>
    <v>0.55500000000000005</v>
    <v>-0.12</v>
    <v>-2.5269999999999997E-3</v>
    <v>-0.06</v>
    <v>-1.2670000000000001E-3</v>
    <v>USD</v>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v>202000</v>
    <v>Nasdaq Stock Market</v>
    <v>XNAS</v>
    <v>XNAS</v>
    <v>108 Wilmot Rd, DEERFIELD, IL, 60015-5145 US</v>
    <v>47.45</v>
    <v>124</v>
    <v>Food &amp; Drug Retailing</v>
    <v>Stock</v>
    <v>44638.999677707812</v>
    <v>125</v>
    <v>46.47</v>
    <v>40884560000</v>
    <v>WALGREENS BOOTS ALLIANCE, INC.</v>
    <v>WALGREENS BOOTS ALLIANCE, INC.</v>
    <v>47.35</v>
    <v>6.9021999999999997</v>
    <v>47.48</v>
    <v>47.36</v>
    <v>47.3</v>
    <v>863272000</v>
    <v>WBA</v>
    <v>WALGREENS BOOTS ALLIANCE, INC. (XNAS:WBA)</v>
    <v>11369543</v>
    <v>6157800</v>
    <v>2014</v>
  </rv>
  <rv s="4">
    <v>126</v>
  </rv>
  <rv s="0">
    <v>http://en.wikipedia.org/wiki/Walmart</v>
    <v>Wikipedia</v>
  </rv>
  <rv s="1">
    <v>0</v>
    <v>128</v>
  </rv>
  <rv s="2">
    <v>6</v>
    <v>https://www.bing.com/th?id=AMMS_9a692ebc16293b3470f3b0d46a4a20f3&amp;qlt=95</v>
    <v>129</v>
    <v>0</v>
    <v>https://www.bing.com/images/search?form=xlimg&amp;q=walmart</v>
    <v>Image of WALMART INC.</v>
    <v/>
  </rv>
  <rv s="0">
    <v>https://www.bing.com/financeapi/forcetrigger?t=a25ya2&amp;q=XNYS%3aWMT&amp;form=skydnc</v>
    <v>Learn more on Bing</v>
  </rv>
  <rv s="3">
    <v>0</v>
    <v>WALMART INC. (XNYS:WMT)</v>
    <v>3</v>
    <v>4</v>
    <v>Finance</v>
    <v>5</v>
    <v>en-US</v>
    <v>a25ya2</v>
    <v>268435456</v>
    <v>268435457</v>
    <v>1</v>
    <v>Powered by Refinitiv</v>
    <v>152.57</v>
    <v>129.9</v>
    <v>0.53449999999999998</v>
    <v>0.43</v>
    <v>2.9649999999999998E-3</v>
    <v>-0.17</v>
    <v>-1.1690000000000001E-3</v>
    <v>USD</v>
    <v>Walmart Inc is engaged in the operation of retail, wholesale and other units, as well as eCommerce, located throughout the United States, Africa, Canada, Central America, Chile, China, India and Mexico. The Company offers an assortment of merchandise and services at everyday low prices (EDLP). The Company operates through three segments: Walmart U.S., Walmart International and Sam's Club. The Walmart U.S. segment includes the Company's mass merchant concept in the United States. The Walmart International segment consists of the Company's operations outside of the United States. The Sam's Club segment includes the warehouse membership clubs in the United States. The Company operates approximately 10,500 stores, clubs and eCommerce Websites under 48 banners in 24 countries.</v>
    <v>2300000</v>
    <v>New York Stock Exchange</v>
    <v>XNYS</v>
    <v>XNYS</v>
    <v>702 SW 8th St, BENTONVILLE, AR, 72716-6209 US</v>
    <v>145.57</v>
    <v>130</v>
    <v>Food &amp; Drug Retailing</v>
    <v>Stock</v>
    <v>44638.998049490627</v>
    <v>131</v>
    <v>144.108</v>
    <v>403432900000</v>
    <v>WALMART INC.</v>
    <v>WALMART INC.</v>
    <v>145.18</v>
    <v>29.738700000000001</v>
    <v>145.01</v>
    <v>145.44</v>
    <v>145.27000000000001</v>
    <v>2773878000</v>
    <v>WMT</v>
    <v>WALMART INC. (XNYS:WMT)</v>
    <v>10411143</v>
    <v>9214425</v>
    <v>1969</v>
  </rv>
  <rv s="4">
    <v>132</v>
  </rv>
</rvData>
</file>

<file path=xl/richData/rdrichvaluestructure.xml><?xml version="1.0" encoding="utf-8"?>
<rvStructures xmlns="http://schemas.microsoft.com/office/spreadsheetml/2017/richdata" count="7">
  <s t="_hyperlink">
    <k n="Address" t="s"/>
    <k n="Text" t="s"/>
  </s>
  <s t="_sourceattribution">
    <k n="License" t="r"/>
    <k n="Source" t="r"/>
  </s>
  <s t="_imageurl">
    <k n="_Provider" t="spb"/>
    <k n="Address" t="s"/>
    <k n="Attribution" t="r"/>
    <k n="ComputedImage" t="b"/>
    <k n="More Images Address" t="s"/>
    <k n="Text" t="s"/>
    <k n="Blip Identifier"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3">
    <a count="47">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6">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_Display</v>
    </a>
  </spbArrays>
  <spbData count="12">
    <spb s="0">
      <v>0</v>
    </spb>
    <spb s="1">
      <v>0</v>
      <v>0</v>
    </spb>
    <spb s="2">
      <v>0</v>
      <v>0</v>
      <v>0</v>
    </spb>
    <spb s="3">
      <v>1</v>
      <v>2</v>
      <v>2</v>
      <v>2</v>
    </spb>
    <spb s="4">
      <v>1</v>
      <v>2</v>
      <v>2</v>
      <v>1</v>
      <v>3</v>
      <v>1</v>
      <v>4</v>
      <v>1</v>
      <v>1</v>
      <v>5</v>
      <v>5</v>
      <v>6</v>
      <v>7</v>
      <v>1</v>
      <v>1</v>
      <v>1</v>
      <v>5</v>
      <v>8</v>
      <v>9</v>
      <v>10</v>
      <v>11</v>
      <v>5</v>
      <v>11</v>
      <v>1</v>
      <v>1</v>
      <v>6</v>
    </spb>
    <spb s="5">
      <v>at close</v>
      <v>from previous close</v>
      <v>from previous close</v>
      <v>Source: Nasdaq</v>
      <v>GMT</v>
      <v>Delayed 15 minutes</v>
      <v>from close</v>
      <v>from close</v>
    </spb>
    <spb s="6">
      <v>Powered by Refinitiv</v>
    </spb>
    <spb s="0">
      <v>1</v>
    </spb>
    <spb s="7">
      <v>2</v>
      <v>2</v>
      <v>2</v>
    </spb>
    <spb s="8">
      <v>1</v>
      <v>2</v>
      <v>2</v>
      <v>1</v>
      <v>3</v>
      <v>1</v>
      <v>1</v>
      <v>1</v>
      <v>5</v>
      <v>5</v>
      <v>6</v>
      <v>7</v>
      <v>1</v>
      <v>1</v>
      <v>1</v>
      <v>5</v>
      <v>8</v>
      <v>9</v>
      <v>10</v>
      <v>11</v>
      <v>5</v>
      <v>11</v>
      <v>1</v>
      <v>1</v>
      <v>6</v>
    </spb>
    <spb s="0">
      <v>2</v>
    </spb>
    <spb s="9">
      <v>1</v>
      <v>2</v>
      <v>1</v>
      <v>3</v>
      <v>1</v>
      <v>1</v>
      <v>1</v>
      <v>5</v>
      <v>5</v>
      <v>6</v>
      <v>7</v>
      <v>1</v>
      <v>1</v>
      <v>1</v>
      <v>5</v>
      <v>8</v>
      <v>9</v>
      <v>10</v>
      <v>11</v>
      <v>5</v>
      <v>11</v>
      <v>1</v>
      <v>1</v>
      <v>6</v>
    </spb>
  </spbData>
</supportingPropertyBags>
</file>

<file path=xl/richData/rdsupportingpropertybagstructure.xml><?xml version="1.0" encoding="utf-8"?>
<spbStructures xmlns="http://schemas.microsoft.com/office/spreadsheetml/2017/richdata2" count="10">
  <s>
    <k n="^Order" t="spba"/>
  </s>
  <s>
    <k n="ShowInDotNotation" t="b"/>
    <k n="ShowInAutoComplete" t="b"/>
  </s>
  <s>
    <k n="ShowInCardView" t="b"/>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name" t="s"/>
  </s>
  <s>
    <k n="ExchangeID" t="spb"/>
    <k n="UniqueName" t="spb"/>
    <k n="%ProviderInfo" t="spb"/>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 h:mm"/>
    </x:dxf>
    <x:dxf>
      <x:numFmt numFmtId="1" formatCode="0"/>
    </x:dxf>
    <x:dxf>
      <x:numFmt numFmtId="2" formatCode="0.00"/>
    </x:dxf>
  </dxfs>
  <richProperties>
    <rPr n="IsTitleField" t="b"/>
    <rPr n="IsHeroField" t="b"/>
    <rPr n="ShouldShowInCell" t="b"/>
  </richProperties>
  <richStyles>
    <rSty dxfid="0"/>
    <rSty dxfid="1"/>
    <rSty>
      <rpv i="0">1</rpv>
    </rSty>
    <rSty>
      <rpv i="1">1</rpv>
    </rSty>
    <rSty dxfid="2"/>
    <rSty dxfid="3"/>
    <rSty dxfid="4"/>
    <rSty dxfid="5"/>
    <rSty>
      <rpv i="2">1</rpv>
    </rSty>
    <rSty dxfid="6"/>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C8A7FC2-B948-864E-BA28-BF177CA1437E}">
  <we:reference id="wa200001834" version="1.0.0.0" store="en-001" storeType="OMEX"/>
  <we:alternateReferences>
    <we:reference id="wa200001834" version="1.0.0.0" store="wa200001834"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_xldudf_IEXC_GETLATESTPRICERECURRING</we:customFunctionIds>
        <we:customFunctionIds>_xldudf_IEXC_GETLATESTVOLUMERECURRING</we:customFunctionIds>
        <we:customFunctionIds>_xldudf_IEXC_GETQUOTE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A27FD-D193-F841-ADCD-8471AEA479E4}">
  <dimension ref="A1:AB226"/>
  <sheetViews>
    <sheetView topLeftCell="A2" workbookViewId="0">
      <selection sqref="A1:XFD1048576"/>
    </sheetView>
  </sheetViews>
  <sheetFormatPr baseColWidth="10" defaultRowHeight="16" x14ac:dyDescent="0.2"/>
  <sheetData>
    <row r="1" spans="1:28" x14ac:dyDescent="0.2">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21" x14ac:dyDescent="0.25">
      <c r="A2" s="18" t="s">
        <v>61</v>
      </c>
      <c r="B2" s="15"/>
      <c r="C2" s="15"/>
      <c r="D2" s="15"/>
      <c r="E2" s="15"/>
      <c r="F2" s="15"/>
      <c r="G2" s="15"/>
      <c r="H2" s="15"/>
      <c r="I2" s="15"/>
      <c r="J2" s="15"/>
      <c r="K2" s="15"/>
      <c r="L2" s="15"/>
      <c r="M2" s="15"/>
      <c r="N2" s="15"/>
      <c r="O2" s="15"/>
      <c r="P2" s="15"/>
      <c r="Q2" s="15"/>
      <c r="R2" s="15"/>
      <c r="S2" s="15"/>
      <c r="T2" s="15"/>
      <c r="U2" s="15"/>
      <c r="V2" s="15"/>
      <c r="W2" s="15"/>
      <c r="X2" s="15"/>
      <c r="Y2" s="15"/>
      <c r="Z2" s="15"/>
      <c r="AA2" s="15"/>
      <c r="AB2" s="15"/>
    </row>
    <row r="3" spans="1:28" x14ac:dyDescent="0.2">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ht="26" x14ac:dyDescent="0.3">
      <c r="A4" s="17" t="s">
        <v>60</v>
      </c>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x14ac:dyDescent="0.2">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x14ac:dyDescent="0.2">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x14ac:dyDescent="0.2">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x14ac:dyDescent="0.2">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x14ac:dyDescent="0.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x14ac:dyDescent="0.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x14ac:dyDescent="0.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x14ac:dyDescent="0.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ht="24" x14ac:dyDescent="0.3">
      <c r="A14" s="16" t="s">
        <v>59</v>
      </c>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x14ac:dyDescent="0.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x14ac:dyDescent="0.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x14ac:dyDescent="0.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x14ac:dyDescent="0.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x14ac:dyDescent="0.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x14ac:dyDescent="0.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x14ac:dyDescent="0.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x14ac:dyDescent="0.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x14ac:dyDescent="0.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ht="24" x14ac:dyDescent="0.3">
      <c r="A25" s="16" t="s">
        <v>58</v>
      </c>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x14ac:dyDescent="0.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x14ac:dyDescent="0.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x14ac:dyDescent="0.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x14ac:dyDescent="0.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x14ac:dyDescent="0.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x14ac:dyDescent="0.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spans="1:28" x14ac:dyDescent="0.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x14ac:dyDescent="0.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x14ac:dyDescent="0.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x14ac:dyDescent="0.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x14ac:dyDescent="0.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x14ac:dyDescent="0.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x14ac:dyDescent="0.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spans="1:28" x14ac:dyDescent="0.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spans="1:28" ht="24" x14ac:dyDescent="0.3">
      <c r="A41" s="16" t="s">
        <v>57</v>
      </c>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spans="1:28" x14ac:dyDescent="0.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x14ac:dyDescent="0.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spans="1:28" x14ac:dyDescent="0.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spans="1:28" x14ac:dyDescent="0.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spans="1:28" x14ac:dyDescent="0.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spans="1:28" x14ac:dyDescent="0.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spans="1:28" x14ac:dyDescent="0.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spans="1:28" x14ac:dyDescent="0.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spans="1:28" x14ac:dyDescent="0.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spans="1:28" x14ac:dyDescent="0.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spans="1:28" x14ac:dyDescent="0.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spans="1:28" x14ac:dyDescent="0.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spans="1:28" x14ac:dyDescent="0.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spans="1:28" x14ac:dyDescent="0.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spans="1:28"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spans="1:28" x14ac:dyDescent="0.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spans="1:28" x14ac:dyDescent="0.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spans="1:28" x14ac:dyDescent="0.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spans="1:28" x14ac:dyDescent="0.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spans="1:28" x14ac:dyDescent="0.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spans="1:28" ht="24" x14ac:dyDescent="0.3">
      <c r="A62" s="16"/>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spans="1:28" x14ac:dyDescent="0.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spans="1:28" x14ac:dyDescent="0.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x14ac:dyDescent="0.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spans="1:28" x14ac:dyDescent="0.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x14ac:dyDescent="0.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spans="1:28" x14ac:dyDescent="0.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spans="1:28" x14ac:dyDescent="0.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spans="1:28" x14ac:dyDescent="0.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spans="1:28" x14ac:dyDescent="0.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spans="1:28" x14ac:dyDescent="0.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x14ac:dyDescent="0.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spans="1:28" x14ac:dyDescent="0.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spans="1:28" x14ac:dyDescent="0.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spans="1:28" x14ac:dyDescent="0.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spans="1:28" x14ac:dyDescent="0.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spans="1:28" x14ac:dyDescent="0.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spans="1:28" x14ac:dyDescent="0.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spans="1:28" x14ac:dyDescent="0.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spans="1:28" x14ac:dyDescent="0.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spans="1:28" x14ac:dyDescent="0.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spans="1:28" x14ac:dyDescent="0.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spans="1:28" x14ac:dyDescent="0.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spans="1:28" x14ac:dyDescent="0.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spans="1:28" x14ac:dyDescent="0.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spans="1:28" x14ac:dyDescent="0.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spans="1:28" x14ac:dyDescent="0.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spans="1:28" x14ac:dyDescent="0.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spans="1:28" x14ac:dyDescent="0.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spans="1:28" x14ac:dyDescent="0.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spans="1:28" x14ac:dyDescent="0.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spans="1:28" x14ac:dyDescent="0.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x14ac:dyDescent="0.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spans="1:28" x14ac:dyDescent="0.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spans="1:28" x14ac:dyDescent="0.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spans="1:28" x14ac:dyDescent="0.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spans="1:28" x14ac:dyDescent="0.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spans="1:28" x14ac:dyDescent="0.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spans="1:28" x14ac:dyDescent="0.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x14ac:dyDescent="0.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spans="1:28" x14ac:dyDescent="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spans="1:28" x14ac:dyDescent="0.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spans="1:28" x14ac:dyDescent="0.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spans="1:28" x14ac:dyDescent="0.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spans="1:28" x14ac:dyDescent="0.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spans="1:28" ht="26" x14ac:dyDescent="0.3">
      <c r="A107" s="17"/>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spans="1:28" x14ac:dyDescent="0.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28" x14ac:dyDescent="0.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spans="1:28" x14ac:dyDescent="0.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spans="1:28" x14ac:dyDescent="0.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spans="1:28" x14ac:dyDescent="0.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spans="1:28" x14ac:dyDescent="0.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spans="1:28" x14ac:dyDescent="0.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spans="1:28" x14ac:dyDescent="0.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spans="1:28" x14ac:dyDescent="0.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spans="1:28" x14ac:dyDescent="0.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spans="1:28" x14ac:dyDescent="0.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spans="1:28" x14ac:dyDescent="0.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spans="1:28" x14ac:dyDescent="0.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spans="1:28" x14ac:dyDescent="0.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spans="1:28" x14ac:dyDescent="0.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spans="1:28" x14ac:dyDescent="0.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spans="1:28" x14ac:dyDescent="0.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spans="1:28" x14ac:dyDescent="0.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spans="1:28" x14ac:dyDescent="0.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spans="1:28" x14ac:dyDescent="0.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spans="1:28" x14ac:dyDescent="0.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spans="1:28" x14ac:dyDescent="0.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spans="1:28" x14ac:dyDescent="0.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spans="1:28" x14ac:dyDescent="0.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spans="1:28" x14ac:dyDescent="0.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spans="1:28" x14ac:dyDescent="0.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spans="1:28" x14ac:dyDescent="0.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spans="1:28" x14ac:dyDescent="0.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spans="1:28" x14ac:dyDescent="0.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spans="1:28" x14ac:dyDescent="0.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x14ac:dyDescent="0.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x14ac:dyDescent="0.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x14ac:dyDescent="0.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spans="1:28" x14ac:dyDescent="0.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spans="1:28" ht="24" x14ac:dyDescent="0.3">
      <c r="A146" s="16"/>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spans="1:28" x14ac:dyDescent="0.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spans="1:28" x14ac:dyDescent="0.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spans="1:28" x14ac:dyDescent="0.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spans="1:28" x14ac:dyDescent="0.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spans="1:28" x14ac:dyDescent="0.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spans="1:28" x14ac:dyDescent="0.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spans="1:28" x14ac:dyDescent="0.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spans="1:28" x14ac:dyDescent="0.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spans="1:28" x14ac:dyDescent="0.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spans="1:28" x14ac:dyDescent="0.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spans="1:28" x14ac:dyDescent="0.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spans="1:28" x14ac:dyDescent="0.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spans="1:28" x14ac:dyDescent="0.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spans="1:28" x14ac:dyDescent="0.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spans="1:28" x14ac:dyDescent="0.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spans="1:28" x14ac:dyDescent="0.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spans="1:28" x14ac:dyDescent="0.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spans="1:28" x14ac:dyDescent="0.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spans="1:28" x14ac:dyDescent="0.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spans="1:28" x14ac:dyDescent="0.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spans="1:28" x14ac:dyDescent="0.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spans="1:28" x14ac:dyDescent="0.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spans="1:28" x14ac:dyDescent="0.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spans="1:28" x14ac:dyDescent="0.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spans="1:28" x14ac:dyDescent="0.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spans="1:28" x14ac:dyDescent="0.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spans="1:28" x14ac:dyDescent="0.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spans="1:28" x14ac:dyDescent="0.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spans="1:28" x14ac:dyDescent="0.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spans="1:28" x14ac:dyDescent="0.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spans="1:28" x14ac:dyDescent="0.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spans="1:28" x14ac:dyDescent="0.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spans="1:28" x14ac:dyDescent="0.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spans="1:28" x14ac:dyDescent="0.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spans="1:28" x14ac:dyDescent="0.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spans="1:28" x14ac:dyDescent="0.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spans="1:28" x14ac:dyDescent="0.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spans="1:28" x14ac:dyDescent="0.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spans="1:28" x14ac:dyDescent="0.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spans="1:28" x14ac:dyDescent="0.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spans="1:28" x14ac:dyDescent="0.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spans="1:28" x14ac:dyDescent="0.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spans="1:28" x14ac:dyDescent="0.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spans="1:28" x14ac:dyDescent="0.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spans="1:28" x14ac:dyDescent="0.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spans="1:28" x14ac:dyDescent="0.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spans="1:28" x14ac:dyDescent="0.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spans="1:28" x14ac:dyDescent="0.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spans="1:28" x14ac:dyDescent="0.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spans="1:28" x14ac:dyDescent="0.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spans="1:28" x14ac:dyDescent="0.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spans="1:28" x14ac:dyDescent="0.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spans="1:28" x14ac:dyDescent="0.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spans="1:28" x14ac:dyDescent="0.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spans="1:28" x14ac:dyDescent="0.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spans="1:28" x14ac:dyDescent="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28" x14ac:dyDescent="0.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spans="1:28"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spans="1:28" x14ac:dyDescent="0.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spans="1:28" x14ac:dyDescent="0.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spans="1:28" x14ac:dyDescent="0.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spans="1:28" x14ac:dyDescent="0.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x14ac:dyDescent="0.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x14ac:dyDescent="0.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spans="1:28" x14ac:dyDescent="0.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spans="1:28" x14ac:dyDescent="0.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28" x14ac:dyDescent="0.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spans="1:28" x14ac:dyDescent="0.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spans="1:28" x14ac:dyDescent="0.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1:28" x14ac:dyDescent="0.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1:28" x14ac:dyDescent="0.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1:28" x14ac:dyDescent="0.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1:28" x14ac:dyDescent="0.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spans="1:28" x14ac:dyDescent="0.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spans="1:28" x14ac:dyDescent="0.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spans="1:28" x14ac:dyDescent="0.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spans="1:28" x14ac:dyDescent="0.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spans="1:28" x14ac:dyDescent="0.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spans="1:28" x14ac:dyDescent="0.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spans="1:28" x14ac:dyDescent="0.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9351E-7FFB-6C42-87DA-A3482942AFFC}">
  <dimension ref="A1:BI35"/>
  <sheetViews>
    <sheetView tabSelected="1" zoomScaleNormal="95" workbookViewId="0">
      <pane xSplit="5" ySplit="4" topLeftCell="F5" activePane="bottomRight" state="frozen"/>
      <selection pane="topRight" activeCell="F1" sqref="F1"/>
      <selection pane="bottomLeft" activeCell="A5" sqref="A5"/>
      <selection pane="bottomRight" activeCell="E5" sqref="E5:E34"/>
    </sheetView>
  </sheetViews>
  <sheetFormatPr baseColWidth="10" defaultRowHeight="16" x14ac:dyDescent="0.2"/>
  <cols>
    <col min="1" max="1" width="29" customWidth="1"/>
    <col min="2" max="2" width="12.6640625" customWidth="1"/>
    <col min="3" max="3" width="12.5" customWidth="1"/>
    <col min="4" max="15" width="16.5" style="5" customWidth="1"/>
    <col min="16" max="16" width="18.33203125" style="5" customWidth="1"/>
    <col min="17" max="21" width="10.83203125" style="5" customWidth="1"/>
    <col min="22" max="45" width="10.5" style="2" bestFit="1" customWidth="1"/>
    <col min="46" max="16384" width="10.83203125" style="2"/>
  </cols>
  <sheetData>
    <row r="1" spans="1:61" customFormat="1" x14ac:dyDescent="0.2">
      <c r="A1" s="41" t="s">
        <v>0</v>
      </c>
      <c r="B1" s="41"/>
      <c r="C1" s="41"/>
      <c r="D1" s="41"/>
      <c r="E1" s="41"/>
      <c r="F1" s="41"/>
      <c r="G1" s="41"/>
      <c r="H1" s="41"/>
      <c r="I1" s="41"/>
      <c r="J1" s="41"/>
      <c r="K1" s="41"/>
      <c r="L1" s="41"/>
      <c r="M1" s="41"/>
      <c r="N1" s="41"/>
      <c r="O1" s="41"/>
      <c r="P1" s="41"/>
      <c r="Q1" s="27"/>
      <c r="R1" s="24"/>
      <c r="S1" s="21"/>
      <c r="T1" s="19"/>
      <c r="U1" s="9"/>
    </row>
    <row r="2" spans="1:61" customFormat="1" x14ac:dyDescent="0.2">
      <c r="A2" s="41" t="s">
        <v>25</v>
      </c>
      <c r="B2" s="41"/>
      <c r="C2" s="41"/>
      <c r="D2" s="41"/>
      <c r="E2" s="41"/>
      <c r="F2" s="41"/>
      <c r="G2" s="41"/>
      <c r="H2" s="41"/>
      <c r="I2" s="41"/>
      <c r="J2" s="41"/>
      <c r="K2" s="41"/>
      <c r="L2" s="41"/>
      <c r="M2" s="41"/>
      <c r="N2" s="41"/>
      <c r="O2" s="41"/>
      <c r="P2" s="41"/>
      <c r="Q2" s="27"/>
      <c r="R2" s="24"/>
      <c r="S2" s="21"/>
      <c r="T2" s="19"/>
      <c r="U2" s="9"/>
    </row>
    <row r="3" spans="1:61" customFormat="1" ht="15" customHeight="1" x14ac:dyDescent="0.2">
      <c r="A3" s="7"/>
      <c r="B3" s="7"/>
      <c r="C3" s="7"/>
      <c r="D3" s="7"/>
      <c r="E3" s="7"/>
      <c r="F3" s="10"/>
      <c r="G3" s="10"/>
      <c r="H3" s="10"/>
      <c r="I3" s="10"/>
      <c r="J3" s="10"/>
      <c r="K3" s="10"/>
      <c r="L3" s="10"/>
      <c r="M3" s="10"/>
      <c r="N3" s="10"/>
      <c r="O3" s="10"/>
      <c r="P3" s="11" t="s">
        <v>28</v>
      </c>
      <c r="Q3" s="20">
        <v>44651</v>
      </c>
      <c r="R3" s="20">
        <v>44561</v>
      </c>
      <c r="S3" s="20">
        <v>44469</v>
      </c>
      <c r="T3" s="20">
        <v>44377</v>
      </c>
      <c r="U3" s="12">
        <v>44286</v>
      </c>
      <c r="V3" s="1">
        <v>44196</v>
      </c>
      <c r="W3" s="1">
        <v>44104</v>
      </c>
      <c r="X3" s="1">
        <v>44012</v>
      </c>
      <c r="Y3" s="1">
        <v>43921</v>
      </c>
      <c r="Z3" s="13">
        <v>43830</v>
      </c>
      <c r="AA3" s="1">
        <v>43738</v>
      </c>
      <c r="AB3" s="1">
        <v>43646</v>
      </c>
      <c r="AC3" s="1">
        <v>43555</v>
      </c>
      <c r="AD3" s="13">
        <v>43465</v>
      </c>
      <c r="AE3" s="1">
        <v>43373</v>
      </c>
      <c r="AF3" s="1">
        <v>43281</v>
      </c>
      <c r="AG3" s="1">
        <v>43190</v>
      </c>
      <c r="AH3" s="13">
        <v>43100</v>
      </c>
      <c r="AI3" s="1">
        <v>43008</v>
      </c>
      <c r="AJ3" s="1">
        <v>42916</v>
      </c>
      <c r="AK3" s="1">
        <v>42825</v>
      </c>
      <c r="AL3" s="13">
        <v>42735</v>
      </c>
      <c r="AM3" s="1">
        <v>42643</v>
      </c>
      <c r="AN3" s="1">
        <v>42551</v>
      </c>
      <c r="AO3" s="1">
        <v>42460</v>
      </c>
      <c r="AP3" s="13">
        <v>42369</v>
      </c>
      <c r="AQ3" s="1">
        <v>42277</v>
      </c>
      <c r="AR3" s="1">
        <v>42185</v>
      </c>
      <c r="AS3" s="1">
        <v>42094</v>
      </c>
      <c r="AT3" s="13">
        <v>42004</v>
      </c>
      <c r="AU3" s="1">
        <v>41912</v>
      </c>
      <c r="AV3" s="1">
        <v>41820</v>
      </c>
      <c r="AW3" s="1">
        <v>41729</v>
      </c>
      <c r="AX3" s="13">
        <v>41639</v>
      </c>
      <c r="AY3" s="1">
        <v>41547</v>
      </c>
      <c r="AZ3" s="1">
        <v>41455</v>
      </c>
      <c r="BA3" s="1">
        <v>41364</v>
      </c>
      <c r="BB3" s="13">
        <v>41274</v>
      </c>
      <c r="BC3" s="1">
        <v>41182</v>
      </c>
      <c r="BD3" s="1">
        <v>41090</v>
      </c>
      <c r="BE3" s="1">
        <v>40999</v>
      </c>
      <c r="BF3" s="13">
        <v>40908</v>
      </c>
      <c r="BG3" s="1">
        <v>40816</v>
      </c>
      <c r="BH3" s="1">
        <v>40724</v>
      </c>
      <c r="BI3" s="1">
        <v>40633</v>
      </c>
    </row>
    <row r="4" spans="1:61" customFormat="1" ht="35" thickBot="1" x14ac:dyDescent="0.25">
      <c r="A4" s="8" t="s">
        <v>56</v>
      </c>
      <c r="B4" s="8" t="s">
        <v>27</v>
      </c>
      <c r="C4" s="8" t="s">
        <v>26</v>
      </c>
      <c r="D4" s="8" t="s">
        <v>62</v>
      </c>
      <c r="E4" s="22" t="s">
        <v>64</v>
      </c>
      <c r="F4" s="10" t="s">
        <v>29</v>
      </c>
      <c r="G4" s="10" t="s">
        <v>30</v>
      </c>
      <c r="H4" s="10" t="s">
        <v>31</v>
      </c>
      <c r="I4" s="10" t="s">
        <v>32</v>
      </c>
      <c r="J4" s="10" t="s">
        <v>33</v>
      </c>
      <c r="K4" s="10" t="s">
        <v>34</v>
      </c>
      <c r="L4" s="10" t="s">
        <v>35</v>
      </c>
      <c r="M4" s="10" t="s">
        <v>36</v>
      </c>
      <c r="N4" s="10" t="s">
        <v>37</v>
      </c>
      <c r="O4" s="10" t="s">
        <v>38</v>
      </c>
      <c r="P4" s="11"/>
      <c r="Q4" s="25" t="s">
        <v>67</v>
      </c>
      <c r="R4" s="25" t="s">
        <v>66</v>
      </c>
      <c r="S4" s="25" t="s">
        <v>65</v>
      </c>
      <c r="T4" s="25" t="s">
        <v>63</v>
      </c>
      <c r="U4" s="26" t="s">
        <v>39</v>
      </c>
      <c r="V4" t="s">
        <v>1</v>
      </c>
      <c r="W4" t="s">
        <v>2</v>
      </c>
      <c r="X4" t="s">
        <v>3</v>
      </c>
      <c r="Y4" t="s">
        <v>4</v>
      </c>
      <c r="Z4" s="14" t="s">
        <v>5</v>
      </c>
      <c r="AA4" t="s">
        <v>6</v>
      </c>
      <c r="AB4" t="s">
        <v>7</v>
      </c>
      <c r="AC4" t="s">
        <v>8</v>
      </c>
      <c r="AD4" s="14" t="s">
        <v>9</v>
      </c>
      <c r="AE4" t="s">
        <v>10</v>
      </c>
      <c r="AF4" t="s">
        <v>11</v>
      </c>
      <c r="AG4" t="s">
        <v>12</v>
      </c>
      <c r="AH4" s="14" t="s">
        <v>13</v>
      </c>
      <c r="AI4" t="s">
        <v>14</v>
      </c>
      <c r="AJ4" t="s">
        <v>15</v>
      </c>
      <c r="AK4" t="s">
        <v>16</v>
      </c>
      <c r="AL4" s="14" t="s">
        <v>17</v>
      </c>
      <c r="AM4" t="s">
        <v>18</v>
      </c>
      <c r="AN4" t="s">
        <v>19</v>
      </c>
      <c r="AO4" t="s">
        <v>20</v>
      </c>
      <c r="AP4" s="14" t="s">
        <v>21</v>
      </c>
      <c r="AQ4" t="s">
        <v>22</v>
      </c>
      <c r="AR4" t="s">
        <v>23</v>
      </c>
      <c r="AS4" t="s">
        <v>24</v>
      </c>
      <c r="AT4" s="14" t="s">
        <v>40</v>
      </c>
      <c r="AU4" t="s">
        <v>41</v>
      </c>
      <c r="AV4" t="s">
        <v>42</v>
      </c>
      <c r="AW4" t="s">
        <v>43</v>
      </c>
      <c r="AX4" s="14" t="s">
        <v>44</v>
      </c>
      <c r="AY4" t="s">
        <v>45</v>
      </c>
      <c r="AZ4" t="s">
        <v>46</v>
      </c>
      <c r="BA4" t="s">
        <v>47</v>
      </c>
      <c r="BB4" s="14" t="s">
        <v>48</v>
      </c>
      <c r="BC4" t="s">
        <v>49</v>
      </c>
      <c r="BD4" t="s">
        <v>50</v>
      </c>
      <c r="BE4" t="s">
        <v>51</v>
      </c>
      <c r="BF4" s="14" t="s">
        <v>52</v>
      </c>
      <c r="BG4" t="s">
        <v>53</v>
      </c>
      <c r="BH4" t="s">
        <v>54</v>
      </c>
      <c r="BI4" t="s">
        <v>55</v>
      </c>
    </row>
    <row r="5" spans="1:61" customFormat="1" x14ac:dyDescent="0.2">
      <c r="A5" t="e" vm="1">
        <v>#VALUE!</v>
      </c>
      <c r="B5" t="str" cm="1">
        <f t="array" ref="B5">_FV(A5,"Ticker symbol",TRUE)</f>
        <v>AAPL</v>
      </c>
      <c r="C5" s="32" cm="1">
        <f t="array" ref="C5">_FV(A5,"Price")</f>
        <v>163.98</v>
      </c>
      <c r="D5" s="31" cm="1">
        <f t="array" ref="D5">_FV(A5,"market cap",TRUE)/1000000</f>
        <v>2676062</v>
      </c>
      <c r="E5" s="28">
        <f t="shared" ref="E5:E34" si="0">IF(COUNT(Q5:BD5)=40,IF(SUM(AS5:BD5)&lt;=0,"n/a",IF(SUM(Q5:AB5)&gt;0,(SUM(Q5:AB5)-SUM(AS5:BD5))/SUM(AS5:BD5),"n/a")),"n/a")</f>
        <v>0.88087421217858086</v>
      </c>
      <c r="F5" s="29">
        <f>IF(COUNT(Q5:T5)=4,IFERROR(IF($D5/IF($Q5=0,SUM($R5:U5),SUM($Q5:T5))&lt;0,"n/a",$D5/IF($Q5=0,SUM($R5:U5),SUM($Q5:T5))),"n/a"),"n/a")</f>
        <v>26.252631578947369</v>
      </c>
      <c r="G5" s="29">
        <f>IF(COUNT(Q5:X5)=8,IFERROR(IF(($D5/IF($Q5=0,SUM($R5:Z5),SUM($Q5:Y5))*2)&lt;0,"n/a",($D5/IF($Q5=0,SUM($R5:Z5),SUM($Q5:Y5))*2)),"n/a"),"n/a")</f>
        <v>28.244143644951055</v>
      </c>
      <c r="H5" s="29">
        <f>IF(COUNT(Q5:AB5)=12,IFERROR(IF(($D5/IF($Q5=0,SUM($R5:AD5),SUM($Q5:AC5))*3)&lt;0,"n/a",($D5/IF($Q5=0,SUM($R5:AD5),SUM($Q5:AC5))*3)),"n/a"),"n/a")</f>
        <v>32.499882601549658</v>
      </c>
      <c r="I5" s="29">
        <f>IF(COUNT(Q5:AF5)=16,IFERROR(IF(($D5/IF($Q5=0,SUM($R5:AH5),SUM($Q5:AG5))*4)&lt;0,"n/a",($D5/IF($Q5=0,SUM($R5:AH5),SUM($Q5:AG5))*4)),"n/a"),"n/a")</f>
        <v>34.92949326650416</v>
      </c>
      <c r="J5" s="29">
        <f>IF(COUNT(Q5:AJ5)=20,IFERROR(IF(($D5/IF($Q5=0,SUM($R5:AL5),SUM($Q5:AK5))*5)&lt;0,"n/a",($D5/IF($Q5=0,SUM($R5:AL5),SUM($Q5:AK5))*5)),"n/a"),"n/a")</f>
        <v>37.48216976956563</v>
      </c>
      <c r="K5" s="29">
        <f>IF(COUNT(Q5:AN5)=24,IFERROR(IF(($D5/IF($Q5=0,SUM($R5:AP5),SUM($Q5:AO5))*6)&lt;0,"n/a",($D5/IF($Q5=0,SUM($R5:AP5),SUM($Q5:AO5))*6)),"n/a"),"n/a")</f>
        <v>39.921858799835903</v>
      </c>
      <c r="L5" s="29">
        <f>IF(COUNT(Q5:AR5)=28,IFERROR(IF(($D5/IF($Q5=0,SUM($R5:AT5),SUM($Q5:AS5))*7)&lt;0,"n/a",($D5/IF($Q5=0,SUM($R5:AT5),SUM($Q5:AS5))*7)),"n/a"),"n/a")</f>
        <v>41.086566679680473</v>
      </c>
      <c r="M5" s="29">
        <f>IF(COUNT(Q5:AV5)=32,IFERROR(IF(($D5/IF($Q5=0,SUM($R5:AX5),SUM($Q5:AW5))*8)&lt;0,"n/a",($D5/IF($Q5=0,SUM($R5:AX5),SUM($Q5:AW5))*8)),"n/a"),"n/a")</f>
        <v>42.783791777580596</v>
      </c>
      <c r="N5" s="29">
        <f>IF(COUNT(Q5:AZ5)=36,IFERROR(IF(($D5/IF($Q5=0,SUM($R5:BB5),SUM($Q5:BA5))*9)&lt;0,"n/a",($D5/IF($Q5=0,SUM($R5:BB5),SUM($Q5:BA5))*9)),"n/a"),"n/a")</f>
        <v>44.815233551474734</v>
      </c>
      <c r="O5" s="29">
        <f>IF(COUNT(Q5:BD5)=40,IFERROR(IF(($D5/IF($Q5=0,SUM($R5:BF5),SUM($Q5:BE5))*10)&lt;0,"n/a",($D5/IF($Q5=0,SUM($R5:BF5),SUM($Q5:BE5))*10)),"n/a"),"n/a")</f>
        <v>46.205440236477969</v>
      </c>
      <c r="P5" s="30">
        <f>IF(Q5=0,SUM(R5:U5),SUM(Q5:T5))</f>
        <v>101935</v>
      </c>
      <c r="Q5" s="40">
        <v>25010</v>
      </c>
      <c r="R5" s="40">
        <v>34630</v>
      </c>
      <c r="S5" s="40">
        <v>20551</v>
      </c>
      <c r="T5" s="23">
        <v>21744</v>
      </c>
      <c r="U5" s="23">
        <v>23630</v>
      </c>
      <c r="V5" s="2">
        <v>28755</v>
      </c>
      <c r="W5" s="2">
        <v>12673</v>
      </c>
      <c r="X5" s="2">
        <v>11253</v>
      </c>
      <c r="Y5" s="2">
        <v>11249</v>
      </c>
      <c r="Z5" s="33">
        <v>22236</v>
      </c>
      <c r="AA5" s="2">
        <v>13686</v>
      </c>
      <c r="AB5" s="2">
        <v>10044</v>
      </c>
      <c r="AC5" s="2">
        <v>11561</v>
      </c>
      <c r="AD5" s="33">
        <v>19965</v>
      </c>
      <c r="AE5" s="2">
        <v>14125</v>
      </c>
      <c r="AF5" s="2">
        <v>11519</v>
      </c>
      <c r="AG5" s="2">
        <v>13822</v>
      </c>
      <c r="AH5" s="33">
        <v>20065</v>
      </c>
      <c r="AI5" s="2">
        <v>10714</v>
      </c>
      <c r="AJ5" s="2">
        <v>8717</v>
      </c>
      <c r="AK5" s="2">
        <v>11029</v>
      </c>
      <c r="AL5" s="33">
        <v>17891</v>
      </c>
      <c r="AM5" s="2">
        <v>9014</v>
      </c>
      <c r="AN5" s="2">
        <v>7796</v>
      </c>
      <c r="AO5" s="2">
        <v>10516</v>
      </c>
      <c r="AP5" s="33">
        <v>18361</v>
      </c>
      <c r="AQ5" s="2">
        <v>11124</v>
      </c>
      <c r="AR5" s="2">
        <v>10677</v>
      </c>
      <c r="AS5" s="2">
        <v>13569</v>
      </c>
      <c r="AT5" s="2">
        <v>18024</v>
      </c>
      <c r="AU5" s="2">
        <v>8467</v>
      </c>
      <c r="AV5" s="2">
        <v>7748</v>
      </c>
      <c r="AW5" s="2">
        <v>10223</v>
      </c>
      <c r="AX5" s="2">
        <v>13072</v>
      </c>
      <c r="AY5" s="2">
        <v>7512</v>
      </c>
      <c r="AZ5" s="2">
        <v>6900</v>
      </c>
      <c r="BA5" s="2">
        <v>9547</v>
      </c>
      <c r="BB5" s="2">
        <v>13078</v>
      </c>
      <c r="BC5" s="2">
        <v>8223</v>
      </c>
      <c r="BD5" s="2">
        <v>8824</v>
      </c>
      <c r="BE5" s="2">
        <v>11622</v>
      </c>
      <c r="BF5" s="2">
        <v>13064</v>
      </c>
      <c r="BG5" s="2">
        <v>6623</v>
      </c>
      <c r="BH5" s="2">
        <v>7308</v>
      </c>
      <c r="BI5" s="2">
        <v>5987</v>
      </c>
    </row>
    <row r="6" spans="1:61" x14ac:dyDescent="0.2">
      <c r="A6" t="e" vm="2">
        <v>#VALUE!</v>
      </c>
      <c r="B6" t="str" cm="1">
        <f t="array" ref="B6">_FV(A6,"Ticker symbol",TRUE)</f>
        <v>AMGN</v>
      </c>
      <c r="C6" s="6" cm="1">
        <f t="array" ref="C6">_FV(A6,"Price")</f>
        <v>236.25</v>
      </c>
      <c r="D6" s="4" cm="1">
        <f t="array" ref="D6">_FV(A6,"market cap",TRUE)/1000000</f>
        <v>131598.20000000001</v>
      </c>
      <c r="E6" s="28">
        <f t="shared" si="0"/>
        <v>0.36344272116088666</v>
      </c>
      <c r="F6" s="29">
        <f>IF(COUNT(Q6:T6)=4,IFERROR(IF($D6/IF($Q6=0,SUM($R6:U6),SUM($Q6:T6))&lt;0,"n/a",$D6/IF($Q6=0,SUM($R6:U6),SUM($Q6:T6))),"n/a"),"n/a")</f>
        <v>22.99461820723397</v>
      </c>
      <c r="G6" s="29">
        <f>IF(COUNT(Q6:X6)=8,IFERROR(IF(($D6/IF($Q6=0,SUM($R6:Z6),SUM($Q6:Y6))*2)&lt;0,"n/a",($D6/IF($Q6=0,SUM($R6:Z6),SUM($Q6:Y6))*2)),"n/a"),"n/a")</f>
        <v>17.986496275541587</v>
      </c>
      <c r="H6" s="29">
        <f>IF(COUNT(Q6:AB6)=12,IFERROR(IF(($D6/IF($Q6=0,SUM($R6:AD6),SUM($Q6:AC6))*3)&lt;0,"n/a",($D6/IF($Q6=0,SUM($R6:AD6),SUM($Q6:AC6))*3)),"n/a"),"n/a")</f>
        <v>17.565944382647388</v>
      </c>
      <c r="I6" s="29">
        <f>IF(COUNT(Q6:AF6)=16,IFERROR(IF(($D6/IF($Q6=0,SUM($R6:AH6),SUM($Q6:AG6))*4)&lt;0,"n/a",($D6/IF($Q6=0,SUM($R6:AH6),SUM($Q6:AG6))*4)),"n/a"),"n/a")</f>
        <v>17.052473355145942</v>
      </c>
      <c r="J6" s="29">
        <f>IF(COUNT(Q6:AJ6)=20,IFERROR(IF(($D6/IF($Q6=0,SUM($R6:AL6),SUM($Q6:AK6))*5)&lt;0,"n/a",($D6/IF($Q6=0,SUM($R6:AL6),SUM($Q6:AK6))*5)),"n/a"),"n/a")</f>
        <v>20.031386994641988</v>
      </c>
      <c r="K6" s="29">
        <f>IF(COUNT(Q6:AN6)=24,IFERROR(IF(($D6/IF($Q6=0,SUM($R6:AP6),SUM($Q6:AO6))*6)&lt;0,"n/a",($D6/IF($Q6=0,SUM($R6:AP6),SUM($Q6:AO6))*6)),"n/a"),"n/a")</f>
        <v>19.462390929258074</v>
      </c>
      <c r="L6" s="29">
        <f>IF(COUNT(Q6:AR6)=28,IFERROR(IF(($D6/IF($Q6=0,SUM($R6:AT6),SUM($Q6:AS6))*7)&lt;0,"n/a",($D6/IF($Q6=0,SUM($R6:AT6),SUM($Q6:AS6))*7)),"n/a"),"n/a")</f>
        <v>19.389745100928248</v>
      </c>
      <c r="M6" s="29">
        <f>IF(COUNT(Q6:AV6)=32,IFERROR(IF(($D6/IF($Q6=0,SUM($R6:AX6),SUM($Q6:AW6))*8)&lt;0,"n/a",($D6/IF($Q6=0,SUM($R6:AX6),SUM($Q6:AW6))*8)),"n/a"),"n/a")</f>
        <v>19.989473484345037</v>
      </c>
      <c r="N6" s="29">
        <f>IF(COUNT(Q6:AZ6)=36,IFERROR(IF(($D6/IF($Q6=0,SUM($R6:BB6),SUM($Q6:BA6))*9)&lt;0,"n/a",($D6/IF($Q6=0,SUM($R6:BB6),SUM($Q6:BA6))*9)),"n/a"),"n/a")</f>
        <v>20.509520676040729</v>
      </c>
      <c r="O6" s="29">
        <f>IF(COUNT(Q6:BD6)=40,IFERROR(IF(($D6/IF($Q6=0,SUM($R6:BF6),SUM($Q6:BE6))*10)&lt;0,"n/a",($D6/IF($Q6=0,SUM($R6:BF6),SUM($Q6:BE6))*10)),"n/a"),"n/a")</f>
        <v>21.193725540721179</v>
      </c>
      <c r="P6" s="30">
        <f t="shared" ref="P6:P34" si="1">IF(Q6=0,SUM(R6:U6),SUM(Q6:T6))</f>
        <v>5723</v>
      </c>
      <c r="Q6" s="40">
        <v>1476</v>
      </c>
      <c r="R6" s="40">
        <v>1899</v>
      </c>
      <c r="S6" s="40">
        <v>1884</v>
      </c>
      <c r="T6" s="23">
        <v>464</v>
      </c>
      <c r="U6" s="23">
        <v>1646</v>
      </c>
      <c r="V6" s="2">
        <v>1615</v>
      </c>
      <c r="W6" s="2">
        <v>2021</v>
      </c>
      <c r="X6" s="2">
        <v>1803</v>
      </c>
      <c r="Y6" s="2">
        <v>1825</v>
      </c>
      <c r="Z6" s="33">
        <v>1703</v>
      </c>
      <c r="AA6" s="2">
        <v>1968</v>
      </c>
      <c r="AB6" s="2">
        <v>2179</v>
      </c>
      <c r="AC6" s="2">
        <v>1992</v>
      </c>
      <c r="AD6" s="33">
        <v>1928</v>
      </c>
      <c r="AE6" s="2">
        <v>1859</v>
      </c>
      <c r="AF6" s="2">
        <v>2296</v>
      </c>
      <c r="AG6" s="2">
        <v>2311</v>
      </c>
      <c r="AH6" s="33">
        <v>-4264</v>
      </c>
      <c r="AI6" s="2">
        <v>2021</v>
      </c>
      <c r="AJ6" s="2">
        <v>2151</v>
      </c>
      <c r="AK6" s="2">
        <v>2071</v>
      </c>
      <c r="AL6" s="33">
        <v>1935</v>
      </c>
      <c r="AM6" s="2">
        <v>2017</v>
      </c>
      <c r="AN6" s="2">
        <v>1870</v>
      </c>
      <c r="AO6" s="2">
        <v>1900</v>
      </c>
      <c r="AP6" s="33">
        <v>1800</v>
      </c>
      <c r="AQ6" s="2">
        <v>1863</v>
      </c>
      <c r="AR6" s="2">
        <v>1653</v>
      </c>
      <c r="AS6" s="2">
        <v>1623</v>
      </c>
      <c r="AT6" s="2">
        <v>1294</v>
      </c>
      <c r="AU6" s="2">
        <v>1244</v>
      </c>
      <c r="AV6" s="2">
        <v>1547</v>
      </c>
      <c r="AW6" s="2">
        <v>1073</v>
      </c>
      <c r="AX6" s="2">
        <v>1021</v>
      </c>
      <c r="AY6" s="2">
        <v>1368</v>
      </c>
      <c r="AZ6" s="2">
        <v>1258</v>
      </c>
      <c r="BA6" s="2">
        <v>1434</v>
      </c>
      <c r="BB6" s="2">
        <v>788</v>
      </c>
      <c r="BC6" s="2">
        <v>1107</v>
      </c>
      <c r="BD6" s="2">
        <v>1266</v>
      </c>
      <c r="BE6" s="2">
        <v>1184</v>
      </c>
      <c r="BF6" s="2">
        <v>934</v>
      </c>
      <c r="BG6" s="2">
        <v>454</v>
      </c>
      <c r="BH6" s="2">
        <v>1170</v>
      </c>
      <c r="BI6" s="2">
        <v>1125</v>
      </c>
    </row>
    <row r="7" spans="1:61" x14ac:dyDescent="0.2">
      <c r="A7" t="e" vm="3">
        <v>#VALUE!</v>
      </c>
      <c r="B7" t="str" cm="1">
        <f t="array" ref="B7">_FV(A7,"Ticker symbol",TRUE)</f>
        <v>AXP</v>
      </c>
      <c r="C7" s="6" cm="1">
        <f t="array" ref="C7">_FV(A7,"Price")</f>
        <v>190.72</v>
      </c>
      <c r="D7" s="4" cm="1">
        <f t="array" ref="D7">_FV(A7,"market cap",TRUE)/1000000</f>
        <v>144824.20000000001</v>
      </c>
      <c r="E7" s="28">
        <f t="shared" si="0"/>
        <v>0.14373107971745711</v>
      </c>
      <c r="F7" s="29">
        <f>IF(COUNT(Q7:T7)=4,IFERROR(IF($D7/IF($Q7=0,SUM($R7:U7),SUM($Q7:T7))&lt;0,"n/a",$D7/IF($Q7=0,SUM($R7:U7),SUM($Q7:T7))),"n/a"),"n/a")</f>
        <v>18.614935732647815</v>
      </c>
      <c r="G7" s="29">
        <f>IF(COUNT(Q7:X7)=8,IFERROR(IF(($D7/IF($Q7=0,SUM($R7:Z7),SUM($Q7:Y7))*2)&lt;0,"n/a",($D7/IF($Q7=0,SUM($R7:Z7),SUM($Q7:Y7))*2)),"n/a"),"n/a")</f>
        <v>22.243004146828447</v>
      </c>
      <c r="H7" s="29">
        <f>IF(COUNT(Q7:AB7)=12,IFERROR(IF(($D7/IF($Q7=0,SUM($R7:AD7),SUM($Q7:AC7))*3)&lt;0,"n/a",($D7/IF($Q7=0,SUM($R7:AD7),SUM($Q7:AC7))*3)),"n/a"),"n/a")</f>
        <v>22.107189742024122</v>
      </c>
      <c r="I7" s="29">
        <f>IF(COUNT(Q7:AF7)=16,IFERROR(IF(($D7/IF($Q7=0,SUM($R7:AH7),SUM($Q7:AG7))*4)&lt;0,"n/a",($D7/IF($Q7=0,SUM($R7:AH7),SUM($Q7:AG7))*4)),"n/a"),"n/a")</f>
        <v>21.909863842662634</v>
      </c>
      <c r="J7" s="29">
        <f>IF(COUNT(Q7:AJ7)=20,IFERROR(IF(($D7/IF($Q7=0,SUM($R7:AL7),SUM($Q7:AK7))*5)&lt;0,"n/a",($D7/IF($Q7=0,SUM($R7:AL7),SUM($Q7:AK7))*5)),"n/a"),"n/a")</f>
        <v>24.895860551468061</v>
      </c>
      <c r="K7" s="29">
        <f>IF(COUNT(Q7:AN7)=24,IFERROR(IF(($D7/IF($Q7=0,SUM($R7:AP7),SUM($Q7:AO7))*6)&lt;0,"n/a",($D7/IF($Q7=0,SUM($R7:AP7),SUM($Q7:AO7))*6)),"n/a"),"n/a")</f>
        <v>25.305643893063085</v>
      </c>
      <c r="L7" s="29">
        <f>IF(COUNT(Q7:AR7)=28,IFERROR(IF(($D7/IF($Q7=0,SUM($R7:AT7),SUM($Q7:AS7))*7)&lt;0,"n/a",($D7/IF($Q7=0,SUM($R7:AT7),SUM($Q7:AS7))*7)),"n/a"),"n/a")</f>
        <v>25.729534783381133</v>
      </c>
      <c r="M7" s="29">
        <f>IF(COUNT(Q7:AV7)=32,IFERROR(IF(($D7/IF($Q7=0,SUM($R7:AX7),SUM($Q7:AW7))*8)&lt;0,"n/a",($D7/IF($Q7=0,SUM($R7:AX7),SUM($Q7:AW7))*8)),"n/a"),"n/a")</f>
        <v>25.609938107869144</v>
      </c>
      <c r="N7" s="29">
        <f>IF(COUNT(Q7:AZ7)=36,IFERROR(IF(($D7/IF($Q7=0,SUM($R7:BB7),SUM($Q7:BA7))*9)&lt;0,"n/a",($D7/IF($Q7=0,SUM($R7:BB7),SUM($Q7:BA7))*9)),"n/a"),"n/a")</f>
        <v>25.783703908846341</v>
      </c>
      <c r="O7" s="29">
        <f>IF(COUNT(Q7:BD7)=40,IFERROR(IF(($D7/IF($Q7=0,SUM($R7:BF7),SUM($Q7:BE7))*10)&lt;0,"n/a",($D7/IF($Q7=0,SUM($R7:BF7),SUM($Q7:BE7))*10)),"n/a"),"n/a")</f>
        <v>26.338856051650453</v>
      </c>
      <c r="P7" s="30">
        <f t="shared" si="1"/>
        <v>7780</v>
      </c>
      <c r="Q7" s="40">
        <v>2069</v>
      </c>
      <c r="R7" s="40">
        <v>1679</v>
      </c>
      <c r="S7" s="40">
        <v>1783</v>
      </c>
      <c r="T7" s="23">
        <v>2249</v>
      </c>
      <c r="U7" s="23">
        <v>2206</v>
      </c>
      <c r="V7" s="2">
        <v>1415</v>
      </c>
      <c r="W7" s="2">
        <v>1050</v>
      </c>
      <c r="X7" s="2">
        <v>238</v>
      </c>
      <c r="Y7" s="2">
        <v>333</v>
      </c>
      <c r="Z7" s="33">
        <v>1661</v>
      </c>
      <c r="AA7" s="2">
        <v>1723</v>
      </c>
      <c r="AB7" s="2">
        <v>1729</v>
      </c>
      <c r="AC7" s="2">
        <v>1518</v>
      </c>
      <c r="AD7" s="33">
        <v>1975</v>
      </c>
      <c r="AE7" s="2">
        <v>1621</v>
      </c>
      <c r="AF7" s="2">
        <v>1591</v>
      </c>
      <c r="AG7" s="2">
        <v>1600</v>
      </c>
      <c r="AH7" s="33">
        <v>-1215</v>
      </c>
      <c r="AI7" s="2">
        <v>1327</v>
      </c>
      <c r="AJ7" s="2">
        <v>1314</v>
      </c>
      <c r="AK7" s="2">
        <v>1220</v>
      </c>
      <c r="AL7" s="33">
        <v>767</v>
      </c>
      <c r="AM7" s="2">
        <v>1112</v>
      </c>
      <c r="AN7" s="2">
        <v>1979</v>
      </c>
      <c r="AO7" s="2">
        <v>1394</v>
      </c>
      <c r="AP7" s="33">
        <v>873</v>
      </c>
      <c r="AQ7" s="2">
        <v>1234</v>
      </c>
      <c r="AR7" s="2">
        <v>1442</v>
      </c>
      <c r="AS7" s="2">
        <v>1514</v>
      </c>
      <c r="AT7" s="2">
        <v>1424</v>
      </c>
      <c r="AU7" s="2">
        <v>1466</v>
      </c>
      <c r="AV7" s="2">
        <v>1517</v>
      </c>
      <c r="AW7" s="2">
        <v>1432</v>
      </c>
      <c r="AX7" s="2">
        <v>1297</v>
      </c>
      <c r="AY7" s="2">
        <v>1354</v>
      </c>
      <c r="AZ7" s="2">
        <v>1392</v>
      </c>
      <c r="BA7" s="2">
        <v>1269</v>
      </c>
      <c r="BB7" s="2">
        <v>616</v>
      </c>
      <c r="BC7" s="2">
        <v>1250</v>
      </c>
      <c r="BD7" s="2">
        <v>1325</v>
      </c>
      <c r="BE7" s="2">
        <v>1242</v>
      </c>
      <c r="BF7" s="2">
        <v>1149</v>
      </c>
      <c r="BG7" s="2">
        <v>1220</v>
      </c>
      <c r="BH7" s="2">
        <v>1331</v>
      </c>
      <c r="BI7" s="2">
        <v>1177</v>
      </c>
    </row>
    <row r="8" spans="1:61" x14ac:dyDescent="0.2">
      <c r="A8" t="e" vm="4">
        <v>#VALUE!</v>
      </c>
      <c r="B8" t="str" cm="1">
        <f t="array" ref="B8">_FV(A8,"Ticker symbol",TRUE)</f>
        <v>BA</v>
      </c>
      <c r="C8" s="6" cm="1">
        <f t="array" ref="C8">_FV(A8,"Price")</f>
        <v>192.83</v>
      </c>
      <c r="D8" s="4" cm="1">
        <f t="array" ref="D8">_FV(A8,"market cap",TRUE)/1000000</f>
        <v>113843.9</v>
      </c>
      <c r="E8" s="28" t="str">
        <f t="shared" si="0"/>
        <v>n/a</v>
      </c>
      <c r="F8" s="29" t="str">
        <f>IF(COUNT(Q8:T8)=4,IFERROR(IF($D8/IF($Q8=0,SUM($R8:U8),SUM($Q8:T8))&lt;0,"n/a",$D8/IF($Q8=0,SUM($R8:U8),SUM($Q8:T8))),"n/a"),"n/a")</f>
        <v>n/a</v>
      </c>
      <c r="G8" s="29" t="str">
        <f>IF(COUNT(Q8:X8)=8,IFERROR(IF(($D8/IF($Q8=0,SUM($R8:Z8),SUM($Q8:Y8))*2)&lt;0,"n/a",($D8/IF($Q8=0,SUM($R8:Z8),SUM($Q8:Y8))*2)),"n/a"),"n/a")</f>
        <v>n/a</v>
      </c>
      <c r="H8" s="29" t="str">
        <f>IF(COUNT(Q8:AB8)=12,IFERROR(IF(($D8/IF($Q8=0,SUM($R8:AD8),SUM($Q8:AC8))*3)&lt;0,"n/a",($D8/IF($Q8=0,SUM($R8:AD8),SUM($Q8:AC8))*3)),"n/a"),"n/a")</f>
        <v>n/a</v>
      </c>
      <c r="I8" s="29" t="str">
        <f>IF(COUNT(Q8:AF8)=16,IFERROR(IF(($D8/IF($Q8=0,SUM($R8:AH8),SUM($Q8:AG8))*4)&lt;0,"n/a",($D8/IF($Q8=0,SUM($R8:AH8),SUM($Q8:AG8))*4)),"n/a"),"n/a")</f>
        <v>n/a</v>
      </c>
      <c r="J8" s="29">
        <f>IF(COUNT(Q8:AJ8)=20,IFERROR(IF(($D8/IF($Q8=0,SUM($R8:AL8),SUM($Q8:AK8))*5)&lt;0,"n/a",($D8/IF($Q8=0,SUM($R8:AL8),SUM($Q8:AK8))*5)),"n/a"),"n/a")</f>
        <v>583.81487179487169</v>
      </c>
      <c r="K8" s="29">
        <f>IF(COUNT(Q8:AN8)=24,IFERROR(IF(($D8/IF($Q8=0,SUM($R8:AP8),SUM($Q8:AO8))*6)&lt;0,"n/a",($D8/IF($Q8=0,SUM($R8:AP8),SUM($Q8:AO8))*6)),"n/a"),"n/a")</f>
        <v>113.73016983016981</v>
      </c>
      <c r="L8" s="29">
        <f>IF(COUNT(Q8:AR8)=28,IFERROR(IF(($D8/IF($Q8=0,SUM($R8:AT8),SUM($Q8:AS8))*7)&lt;0,"n/a",($D8/IF($Q8=0,SUM($R8:AT8),SUM($Q8:AS8))*7)),"n/a"),"n/a")</f>
        <v>71.292476292717836</v>
      </c>
      <c r="M8" s="29">
        <f>IF(COUNT(Q8:AV8)=32,IFERROR(IF(($D8/IF($Q8=0,SUM($R8:AX8),SUM($Q8:AW8))*8)&lt;0,"n/a",($D8/IF($Q8=0,SUM($R8:AX8),SUM($Q8:AW8))*8)),"n/a"),"n/a")</f>
        <v>54.805102900469365</v>
      </c>
      <c r="N8" s="29">
        <f>IF(COUNT(Q8:AZ8)=36,IFERROR(IF(($D8/IF($Q8=0,SUM($R8:BB8),SUM($Q8:BA8))*9)&lt;0,"n/a",($D8/IF($Q8=0,SUM($R8:BB8),SUM($Q8:BA8))*9)),"n/a"),"n/a")</f>
        <v>48.339078127948667</v>
      </c>
      <c r="O8" s="29">
        <f>IF(COUNT(Q8:BD8)=40,IFERROR(IF(($D8/IF($Q8=0,SUM($R8:BF8),SUM($Q8:BE8))*10)&lt;0,"n/a",($D8/IF($Q8=0,SUM($R8:BF8),SUM($Q8:BE8))*10)),"n/a"),"n/a")</f>
        <v>45.363364679630216</v>
      </c>
      <c r="P8" s="30">
        <f t="shared" si="1"/>
        <v>-4884</v>
      </c>
      <c r="Q8" s="40">
        <v>-1219</v>
      </c>
      <c r="R8" s="40">
        <v>-4143</v>
      </c>
      <c r="S8" s="40">
        <v>-109</v>
      </c>
      <c r="T8" s="23">
        <v>587</v>
      </c>
      <c r="U8" s="23">
        <v>-537</v>
      </c>
      <c r="V8" s="2">
        <v>-8420</v>
      </c>
      <c r="W8" s="2">
        <v>-449</v>
      </c>
      <c r="X8" s="2">
        <v>-2376</v>
      </c>
      <c r="Y8" s="2">
        <v>-628</v>
      </c>
      <c r="Z8" s="33">
        <v>-1007</v>
      </c>
      <c r="AA8" s="2">
        <v>1166</v>
      </c>
      <c r="AB8" s="2">
        <v>-2942</v>
      </c>
      <c r="AC8" s="2">
        <v>2147</v>
      </c>
      <c r="AD8" s="33">
        <v>3422</v>
      </c>
      <c r="AE8" s="2">
        <v>2361</v>
      </c>
      <c r="AF8" s="2">
        <v>2196</v>
      </c>
      <c r="AG8" s="2">
        <v>2474</v>
      </c>
      <c r="AH8" s="33">
        <v>3318</v>
      </c>
      <c r="AI8" s="2">
        <v>1808</v>
      </c>
      <c r="AJ8" s="2">
        <v>1749</v>
      </c>
      <c r="AK8" s="2">
        <v>1577</v>
      </c>
      <c r="AL8" s="33">
        <v>1772</v>
      </c>
      <c r="AM8" s="2">
        <v>2276</v>
      </c>
      <c r="AN8" s="2">
        <v>-234</v>
      </c>
      <c r="AO8" s="2">
        <v>1217</v>
      </c>
      <c r="AP8" s="33">
        <v>1027</v>
      </c>
      <c r="AQ8" s="2">
        <v>1701</v>
      </c>
      <c r="AR8" s="2">
        <v>1110</v>
      </c>
      <c r="AS8" s="2">
        <v>1334</v>
      </c>
      <c r="AT8" s="2">
        <v>1465</v>
      </c>
      <c r="AU8" s="2">
        <v>1360</v>
      </c>
      <c r="AV8" s="2">
        <v>1652</v>
      </c>
      <c r="AW8" s="2">
        <v>963</v>
      </c>
      <c r="AX8" s="2">
        <v>1232</v>
      </c>
      <c r="AY8" s="2">
        <v>1156</v>
      </c>
      <c r="AZ8" s="2">
        <v>1087</v>
      </c>
      <c r="BA8" s="2">
        <v>1103</v>
      </c>
      <c r="BB8" s="2">
        <v>985</v>
      </c>
      <c r="BC8" s="2">
        <v>1029</v>
      </c>
      <c r="BD8" s="2">
        <v>966</v>
      </c>
      <c r="BE8" s="2">
        <v>920</v>
      </c>
      <c r="BF8" s="2">
        <v>1384</v>
      </c>
      <c r="BG8" s="2">
        <v>1098</v>
      </c>
      <c r="BH8" s="2">
        <v>941</v>
      </c>
      <c r="BI8" s="2">
        <v>586</v>
      </c>
    </row>
    <row r="9" spans="1:61" x14ac:dyDescent="0.2">
      <c r="A9" t="e" vm="5">
        <v>#VALUE!</v>
      </c>
      <c r="B9" t="str" cm="1">
        <f t="array" ref="B9">_FV(A9,"Ticker symbol",TRUE)</f>
        <v>CAT</v>
      </c>
      <c r="C9" s="6" cm="1">
        <f t="array" ref="C9">_FV(A9,"Price")</f>
        <v>220.91</v>
      </c>
      <c r="D9" s="4" cm="1">
        <f t="array" ref="D9">_FV(A9,"market cap",TRUE)/1000000</f>
        <v>118383</v>
      </c>
      <c r="E9" s="28">
        <f t="shared" si="0"/>
        <v>0.31560314307918141</v>
      </c>
      <c r="F9" s="29">
        <f>IF(COUNT(Q9:T9)=4,IFERROR(IF($D9/IF($Q9=0,SUM($R9:U9),SUM($Q9:T9))&lt;0,"n/a",$D9/IF($Q9=0,SUM($R9:U9),SUM($Q9:T9))),"n/a"),"n/a")</f>
        <v>18.223983990147783</v>
      </c>
      <c r="G9" s="29">
        <f>IF(COUNT(Q9:X9)=8,IFERROR(IF(($D9/IF($Q9=0,SUM($R9:Z9),SUM($Q9:Y9))*2)&lt;0,"n/a",($D9/IF($Q9=0,SUM($R9:Z9),SUM($Q9:Y9))*2)),"n/a"),"n/a")</f>
        <v>21.477322206095792</v>
      </c>
      <c r="H9" s="29">
        <f>IF(COUNT(Q9:AB9)=12,IFERROR(IF(($D9/IF($Q9=0,SUM($R9:AD9),SUM($Q9:AC9))*3)&lt;0,"n/a",($D9/IF($Q9=0,SUM($R9:AD9),SUM($Q9:AC9))*3)),"n/a"),"n/a")</f>
        <v>20.748320383244728</v>
      </c>
      <c r="I9" s="29">
        <f>IF(COUNT(Q9:AF9)=16,IFERROR(IF(($D9/IF($Q9=0,SUM($R9:AH9),SUM($Q9:AG9))*4)&lt;0,"n/a",($D9/IF($Q9=0,SUM($R9:AH9),SUM($Q9:AG9))*4)),"n/a"),"n/a")</f>
        <v>20.354711141678131</v>
      </c>
      <c r="J9" s="29">
        <f>IF(COUNT(Q9:AJ9)=20,IFERROR(IF(($D9/IF($Q9=0,SUM($R9:AL9),SUM($Q9:AK9))*5)&lt;0,"n/a",($D9/IF($Q9=0,SUM($R9:AL9),SUM($Q9:AK9))*5)),"n/a"),"n/a")</f>
        <v>24.644641518860855</v>
      </c>
      <c r="K9" s="29">
        <f>IF(COUNT(Q9:AN9)=24,IFERROR(IF(($D9/IF($Q9=0,SUM($R9:AP9),SUM($Q9:AO9))*6)&lt;0,"n/a",($D9/IF($Q9=0,SUM($R9:AP9),SUM($Q9:AO9))*6)),"n/a"),"n/a")</f>
        <v>29.656298275646108</v>
      </c>
      <c r="L9" s="29">
        <f>IF(COUNT(Q9:AR9)=28,IFERROR(IF(($D9/IF($Q9=0,SUM($R9:AT9),SUM($Q9:AS9))*7)&lt;0,"n/a",($D9/IF($Q9=0,SUM($R9:AT9),SUM($Q9:AS9))*7)),"n/a"),"n/a")</f>
        <v>31.314703548350526</v>
      </c>
      <c r="M9" s="29">
        <f>IF(COUNT(Q9:AV9)=32,IFERROR(IF(($D9/IF($Q9=0,SUM($R9:AX9),SUM($Q9:AW9))*8)&lt;0,"n/a",($D9/IF($Q9=0,SUM($R9:AX9),SUM($Q9:AW9))*8)),"n/a"),"n/a")</f>
        <v>32.753380598305377</v>
      </c>
      <c r="N9" s="29">
        <f>IF(COUNT(Q9:AZ9)=36,IFERROR(IF(($D9/IF($Q9=0,SUM($R9:BB9),SUM($Q9:BA9))*9)&lt;0,"n/a",($D9/IF($Q9=0,SUM($R9:BB9),SUM($Q9:BA9))*9)),"n/a"),"n/a")</f>
        <v>32.578491927592957</v>
      </c>
      <c r="O9" s="29">
        <f>IF(COUNT(Q9:BD9)=40,IFERROR(IF(($D9/IF($Q9=0,SUM($R9:BF9),SUM($Q9:BE9))*10)&lt;0,"n/a",($D9/IF($Q9=0,SUM($R9:BF9),SUM($Q9:BE9))*10)),"n/a"),"n/a")</f>
        <v>30.840953497459942</v>
      </c>
      <c r="P9" s="30">
        <f t="shared" si="1"/>
        <v>6496</v>
      </c>
      <c r="Q9" s="40">
        <v>1537</v>
      </c>
      <c r="R9" s="40">
        <v>2120</v>
      </c>
      <c r="S9" s="40">
        <v>1426</v>
      </c>
      <c r="T9" s="23">
        <v>1413</v>
      </c>
      <c r="U9" s="23">
        <v>1530</v>
      </c>
      <c r="V9" s="2">
        <v>780</v>
      </c>
      <c r="W9" s="2">
        <v>668</v>
      </c>
      <c r="X9" s="2">
        <v>458</v>
      </c>
      <c r="Y9" s="2">
        <v>1092</v>
      </c>
      <c r="Z9" s="33">
        <v>1098</v>
      </c>
      <c r="AA9" s="2">
        <v>1494</v>
      </c>
      <c r="AB9" s="2">
        <v>1620</v>
      </c>
      <c r="AC9" s="2">
        <v>1881</v>
      </c>
      <c r="AD9" s="33">
        <v>1048</v>
      </c>
      <c r="AE9" s="2">
        <v>1727</v>
      </c>
      <c r="AF9" s="2">
        <v>1707</v>
      </c>
      <c r="AG9" s="2">
        <v>1665</v>
      </c>
      <c r="AH9" s="33">
        <v>-1299</v>
      </c>
      <c r="AI9" s="2">
        <v>1059</v>
      </c>
      <c r="AJ9" s="2">
        <v>802</v>
      </c>
      <c r="AK9" s="2">
        <v>192</v>
      </c>
      <c r="AL9" s="33">
        <v>-1171</v>
      </c>
      <c r="AM9" s="2">
        <v>283</v>
      </c>
      <c r="AN9" s="2">
        <v>550</v>
      </c>
      <c r="AO9" s="2">
        <v>271</v>
      </c>
      <c r="AP9" s="33">
        <v>-94</v>
      </c>
      <c r="AQ9" s="2">
        <v>559</v>
      </c>
      <c r="AR9" s="2">
        <v>802</v>
      </c>
      <c r="AS9" s="2">
        <v>1245</v>
      </c>
      <c r="AT9" s="2">
        <v>-486</v>
      </c>
      <c r="AU9" s="2">
        <v>1017</v>
      </c>
      <c r="AV9" s="2">
        <v>999</v>
      </c>
      <c r="AW9" s="2">
        <v>922</v>
      </c>
      <c r="AX9" s="2">
        <v>1003</v>
      </c>
      <c r="AY9" s="2">
        <v>946</v>
      </c>
      <c r="AZ9" s="2">
        <v>960</v>
      </c>
      <c r="BA9" s="2">
        <v>880</v>
      </c>
      <c r="BB9" s="2">
        <v>697</v>
      </c>
      <c r="BC9" s="2">
        <v>1699</v>
      </c>
      <c r="BD9" s="2">
        <v>1699</v>
      </c>
      <c r="BE9" s="2">
        <v>1586</v>
      </c>
      <c r="BF9" s="2">
        <v>1547</v>
      </c>
      <c r="BG9" s="2">
        <v>1141</v>
      </c>
      <c r="BH9" s="2">
        <v>1015</v>
      </c>
      <c r="BI9" s="2">
        <v>1225</v>
      </c>
    </row>
    <row r="10" spans="1:61" x14ac:dyDescent="0.2">
      <c r="A10" t="e" vm="6">
        <v>#VALUE!</v>
      </c>
      <c r="B10" t="str" cm="1">
        <f t="array" ref="B10">_FV(A10,"Ticker symbol",TRUE)</f>
        <v>CRM</v>
      </c>
      <c r="C10" s="6" cm="1">
        <f t="array" ref="C10">_FV(A10,"Price")</f>
        <v>218.8</v>
      </c>
      <c r="D10" s="4" cm="1">
        <f t="array" ref="D10">_FV(A10,"market cap",TRUE)/1000000</f>
        <v>216612</v>
      </c>
      <c r="E10" s="28" t="str">
        <f t="shared" si="0"/>
        <v>n/a</v>
      </c>
      <c r="F10" s="29">
        <f>IF(COUNT(Q10:T10)=4,IFERROR(IF($D10/IF($Q10=0,SUM($R10:U10),SUM($Q10:T10))&lt;0,"n/a",$D10/IF($Q10=0,SUM($R10:U10),SUM($Q10:T10))),"n/a"),"n/a")</f>
        <v>150.00831024930747</v>
      </c>
      <c r="G10" s="29">
        <f>IF(COUNT(Q10:X10)=8,IFERROR(IF(($D10/IF($Q10=0,SUM($R10:Z10),SUM($Q10:Y10))*2)&lt;0,"n/a",($D10/IF($Q10=0,SUM($R10:Z10),SUM($Q10:Y10))*2)),"n/a"),"n/a")</f>
        <v>82.236902050113898</v>
      </c>
      <c r="H10" s="29">
        <f>IF(COUNT(Q10:AB10)=12,IFERROR(IF(($D10/IF($Q10=0,SUM($R10:AD10),SUM($Q10:AC10))*3)&lt;0,"n/a",($D10/IF($Q10=0,SUM($R10:AD10),SUM($Q10:AC10))*3)),"n/a"),"n/a")</f>
        <v>108.23384410393071</v>
      </c>
      <c r="I10" s="29">
        <f>IF(COUNT(Q10:AF10)=16,IFERROR(IF(($D10/IF($Q10=0,SUM($R10:AH10),SUM($Q10:AG10))*4)&lt;0,"n/a",($D10/IF($Q10=0,SUM($R10:AH10),SUM($Q10:AG10))*4)),"n/a"),"n/a")</f>
        <v>124.52543834435183</v>
      </c>
      <c r="J10" s="29">
        <f>IF(COUNT(Q10:AJ10)=20,IFERROR(IF(($D10/IF($Q10=0,SUM($R10:AL10),SUM($Q10:AK10))*5)&lt;0,"n/a",($D10/IF($Q10=0,SUM($R10:AL10),SUM($Q10:AK10))*5)),"n/a"),"n/a")</f>
        <v>150.34147695724596</v>
      </c>
      <c r="K10" s="29">
        <f>IF(COUNT(Q10:AN10)=24,IFERROR(IF(($D10/IF($Q10=0,SUM($R10:AP10),SUM($Q10:AO10))*6)&lt;0,"n/a",($D10/IF($Q10=0,SUM($R10:AP10),SUM($Q10:AO10))*6)),"n/a"),"n/a")</f>
        <v>175.39433198380567</v>
      </c>
      <c r="L10" s="29">
        <f>IF(COUNT(Q10:AR10)=28,IFERROR(IF(($D10/IF($Q10=0,SUM($R10:AT10),SUM($Q10:AS10))*7)&lt;0,"n/a",($D10/IF($Q10=0,SUM($R10:AT10),SUM($Q10:AS10))*7)),"n/a"),"n/a")</f>
        <v>207.08604206500956</v>
      </c>
      <c r="M10" s="29">
        <f>IF(COUNT(Q10:AV10)=32,IFERROR(IF(($D10/IF($Q10=0,SUM($R10:AX10),SUM($Q10:AW10))*8)&lt;0,"n/a",($D10/IF($Q10=0,SUM($R10:AX10),SUM($Q10:AW10))*8)),"n/a"),"n/a")</f>
        <v>247.27397260273972</v>
      </c>
      <c r="N10" s="29">
        <f>IF(COUNT(Q10:AZ10)=36,IFERROR(IF(($D10/IF($Q10=0,SUM($R10:BB10),SUM($Q10:BA10))*9)&lt;0,"n/a",($D10/IF($Q10=0,SUM($R10:BB10),SUM($Q10:BA10))*9)),"n/a"),"n/a")</f>
        <v>283.68859138533179</v>
      </c>
      <c r="O10" s="29">
        <f>IF(COUNT(Q10:BD10)=40,IFERROR(IF(($D10/IF($Q10=0,SUM($R10:BF10),SUM($Q10:BE10))*10)&lt;0,"n/a",($D10/IF($Q10=0,SUM($R10:BF10),SUM($Q10:BE10))*10)),"n/a"),"n/a")</f>
        <v>327.25789394168305</v>
      </c>
      <c r="P10" s="30">
        <f t="shared" si="1"/>
        <v>1444</v>
      </c>
      <c r="Q10" s="40">
        <v>-28</v>
      </c>
      <c r="R10" s="40">
        <v>468</v>
      </c>
      <c r="S10" s="40">
        <v>535</v>
      </c>
      <c r="T10" s="23">
        <v>469</v>
      </c>
      <c r="U10" s="23">
        <v>267</v>
      </c>
      <c r="V10" s="2">
        <v>1081</v>
      </c>
      <c r="W10" s="2">
        <v>2625</v>
      </c>
      <c r="X10" s="2">
        <v>99</v>
      </c>
      <c r="Y10" s="2">
        <v>-248</v>
      </c>
      <c r="Z10" s="33">
        <v>-109</v>
      </c>
      <c r="AA10" s="2">
        <v>91</v>
      </c>
      <c r="AB10" s="2">
        <v>392</v>
      </c>
      <c r="AC10" s="2">
        <v>362</v>
      </c>
      <c r="AD10" s="33">
        <v>105</v>
      </c>
      <c r="AE10" s="2">
        <v>299</v>
      </c>
      <c r="AF10" s="2">
        <v>344</v>
      </c>
      <c r="AG10" s="2">
        <v>206</v>
      </c>
      <c r="AH10" s="33">
        <v>107</v>
      </c>
      <c r="AI10" s="2">
        <v>46</v>
      </c>
      <c r="AJ10" s="2">
        <v>1</v>
      </c>
      <c r="AK10" s="2">
        <v>92</v>
      </c>
      <c r="AL10" s="33">
        <v>-37</v>
      </c>
      <c r="AM10" s="2">
        <v>230</v>
      </c>
      <c r="AN10" s="2">
        <v>39</v>
      </c>
      <c r="AO10" s="2">
        <v>-26</v>
      </c>
      <c r="AP10" s="33">
        <v>-25</v>
      </c>
      <c r="AQ10" s="2">
        <v>-1</v>
      </c>
      <c r="AR10" s="2">
        <v>4</v>
      </c>
      <c r="AS10" s="2">
        <v>-66</v>
      </c>
      <c r="AT10" s="2">
        <v>-39</v>
      </c>
      <c r="AU10" s="2">
        <v>-61</v>
      </c>
      <c r="AV10" s="2">
        <v>-97</v>
      </c>
      <c r="AW10" s="2">
        <v>-117</v>
      </c>
      <c r="AX10" s="2">
        <v>-124</v>
      </c>
      <c r="AY10" s="2">
        <v>77</v>
      </c>
      <c r="AZ10" s="2">
        <v>-68</v>
      </c>
      <c r="BA10" s="2">
        <v>-21</v>
      </c>
      <c r="BB10" s="2">
        <v>-220</v>
      </c>
      <c r="BC10" s="2">
        <v>-10</v>
      </c>
      <c r="BD10" s="2">
        <v>-19</v>
      </c>
      <c r="BE10" s="2">
        <v>-4</v>
      </c>
      <c r="BF10" s="2">
        <v>-4</v>
      </c>
      <c r="BG10" s="2">
        <v>-4</v>
      </c>
      <c r="BH10" s="2">
        <v>1</v>
      </c>
      <c r="BI10" s="2">
        <v>11</v>
      </c>
    </row>
    <row r="11" spans="1:61" x14ac:dyDescent="0.2">
      <c r="A11" t="e" vm="7">
        <v>#VALUE!</v>
      </c>
      <c r="B11" t="str" cm="1">
        <f t="array" ref="B11">_FV(A11,"Ticker symbol",TRUE)</f>
        <v>CSCO</v>
      </c>
      <c r="C11" s="6" cm="1">
        <f t="array" ref="C11">_FV(A11,"Price")</f>
        <v>55.97</v>
      </c>
      <c r="D11" s="4" cm="1">
        <f t="array" ref="D11">_FV(A11,"market cap",TRUE)/1000000</f>
        <v>232508.79999999999</v>
      </c>
      <c r="E11" s="28">
        <f t="shared" si="0"/>
        <v>0.26259419347435259</v>
      </c>
      <c r="F11" s="29">
        <f>IF(COUNT(Q11:T11)=4,IFERROR(IF($D11/IF($Q11=0,SUM($R11:U11),SUM($Q11:T11))&lt;0,"n/a",$D11/IF($Q11=0,SUM($R11:U11),SUM($Q11:T11))),"n/a"),"n/a")</f>
        <v>19.662477801268498</v>
      </c>
      <c r="G11" s="29">
        <f>IF(COUNT(Q11:X11)=8,IFERROR(IF(($D11/IF($Q11=0,SUM($R11:Z11),SUM($Q11:Y11))*2)&lt;0,"n/a",($D11/IF($Q11=0,SUM($R11:Z11),SUM($Q11:Y11))*2)),"n/a"),"n/a")</f>
        <v>18.726546391752578</v>
      </c>
      <c r="H11" s="29">
        <f>IF(COUNT(Q11:AB11)=12,IFERROR(IF(($D11/IF($Q11=0,SUM($R11:AD11),SUM($Q11:AC11))*3)&lt;0,"n/a",($D11/IF($Q11=0,SUM($R11:AD11),SUM($Q11:AC11))*3)),"n/a"),"n/a")</f>
        <v>19.467663968741277</v>
      </c>
      <c r="I11" s="29">
        <f>IF(COUNT(Q11:AF11)=16,IFERROR(IF(($D11/IF($Q11=0,SUM($R11:AH11),SUM($Q11:AG11))*4)&lt;0,"n/a",($D11/IF($Q11=0,SUM($R11:AH11),SUM($Q11:AG11))*4)),"n/a"),"n/a")</f>
        <v>25.071713168890685</v>
      </c>
      <c r="J11" s="29">
        <f>IF(COUNT(Q11:AJ11)=20,IFERROR(IF(($D11/IF($Q11=0,SUM($R11:AL11),SUM($Q11:AK11))*5)&lt;0,"n/a",($D11/IF($Q11=0,SUM($R11:AL11),SUM($Q11:AK11))*5)),"n/a"),"n/a")</f>
        <v>24.853429108944756</v>
      </c>
      <c r="K11" s="29">
        <f>IF(COUNT(Q11:AN11)=24,IFERROR(IF(($D11/IF($Q11=0,SUM($R11:AP11),SUM($Q11:AO11))*6)&lt;0,"n/a",($D11/IF($Q11=0,SUM($R11:AP11),SUM($Q11:AO11))*6)),"n/a"),"n/a")</f>
        <v>24.30109220129949</v>
      </c>
      <c r="L11" s="29">
        <f>IF(COUNT(Q11:AR11)=28,IFERROR(IF(($D11/IF($Q11=0,SUM($R11:AT11),SUM($Q11:AS11))*7)&lt;0,"n/a",($D11/IF($Q11=0,SUM($R11:AT11),SUM($Q11:AS11))*7)),"n/a"),"n/a")</f>
        <v>24.29559038662487</v>
      </c>
      <c r="M11" s="29">
        <f>IF(COUNT(Q11:AV11)=32,IFERROR(IF(($D11/IF($Q11=0,SUM($R11:AX11),SUM($Q11:AW11))*8)&lt;0,"n/a",($D11/IF($Q11=0,SUM($R11:AX11),SUM($Q11:AW11))*8)),"n/a"),"n/a")</f>
        <v>24.90887713424841</v>
      </c>
      <c r="N11" s="29">
        <f>IF(COUNT(Q11:AZ11)=36,IFERROR(IF(($D11/IF($Q11=0,SUM($R11:BB11),SUM($Q11:BA11))*9)&lt;0,"n/a",($D11/IF($Q11=0,SUM($R11:BB11),SUM($Q11:BA11))*9)),"n/a"),"n/a")</f>
        <v>24.746093990208365</v>
      </c>
      <c r="O11" s="29">
        <f>IF(COUNT(Q11:BD11)=40,IFERROR(IF(($D11/IF($Q11=0,SUM($R11:BF11),SUM($Q11:BE11))*10)&lt;0,"n/a",($D11/IF($Q11=0,SUM($R11:BF11),SUM($Q11:BE11))*10)),"n/a"),"n/a")</f>
        <v>25.02300953528918</v>
      </c>
      <c r="P11" s="30">
        <f t="shared" si="1"/>
        <v>11825</v>
      </c>
      <c r="Q11" s="40">
        <v>2973</v>
      </c>
      <c r="R11" s="40">
        <v>2980</v>
      </c>
      <c r="S11" s="40">
        <v>3009</v>
      </c>
      <c r="T11" s="23">
        <v>2863</v>
      </c>
      <c r="U11" s="23">
        <v>2545</v>
      </c>
      <c r="V11" s="2">
        <v>2174</v>
      </c>
      <c r="W11" s="2">
        <v>2636</v>
      </c>
      <c r="X11" s="2">
        <v>2774</v>
      </c>
      <c r="Y11" s="2">
        <v>2878</v>
      </c>
      <c r="Z11" s="33">
        <v>2926</v>
      </c>
      <c r="AA11" s="2">
        <v>2206</v>
      </c>
      <c r="AB11" s="2">
        <v>3044</v>
      </c>
      <c r="AC11" s="2">
        <v>2822</v>
      </c>
      <c r="AD11" s="33">
        <v>3549</v>
      </c>
      <c r="AE11" s="2">
        <v>3803</v>
      </c>
      <c r="AF11" s="2">
        <v>2691</v>
      </c>
      <c r="AG11" s="2">
        <v>-8778</v>
      </c>
      <c r="AH11" s="33">
        <v>2394</v>
      </c>
      <c r="AI11" s="2">
        <v>2424</v>
      </c>
      <c r="AJ11" s="2">
        <v>2515</v>
      </c>
      <c r="AK11" s="2">
        <v>2348</v>
      </c>
      <c r="AL11" s="33">
        <v>2322</v>
      </c>
      <c r="AM11" s="2">
        <v>2813</v>
      </c>
      <c r="AN11" s="2">
        <v>2349</v>
      </c>
      <c r="AO11" s="2">
        <v>3147</v>
      </c>
      <c r="AP11" s="33">
        <v>2430</v>
      </c>
      <c r="AQ11" s="2">
        <v>2319</v>
      </c>
      <c r="AR11" s="2">
        <v>2437</v>
      </c>
      <c r="AS11" s="2">
        <v>2397</v>
      </c>
      <c r="AT11" s="2">
        <v>1828</v>
      </c>
      <c r="AU11" s="2">
        <v>2247</v>
      </c>
      <c r="AV11" s="2">
        <v>2181</v>
      </c>
      <c r="AW11" s="2">
        <v>1429</v>
      </c>
      <c r="AX11" s="2">
        <v>1996</v>
      </c>
      <c r="AY11" s="2">
        <v>2270</v>
      </c>
      <c r="AZ11" s="2">
        <v>2478</v>
      </c>
      <c r="BA11" s="2">
        <v>3143</v>
      </c>
      <c r="BB11" s="2">
        <v>2092</v>
      </c>
      <c r="BC11" s="2">
        <v>1917</v>
      </c>
      <c r="BD11" s="2">
        <v>2165</v>
      </c>
      <c r="BE11" s="2">
        <v>2182</v>
      </c>
      <c r="BF11" s="2">
        <v>1777</v>
      </c>
      <c r="BG11" s="2">
        <v>1232</v>
      </c>
      <c r="BH11" s="2">
        <v>1807</v>
      </c>
      <c r="BI11" s="2">
        <v>1521</v>
      </c>
    </row>
    <row r="12" spans="1:61" x14ac:dyDescent="0.2">
      <c r="A12" t="e" vm="8">
        <v>#VALUE!</v>
      </c>
      <c r="B12" t="str" cm="1">
        <f t="array" ref="B12">_FV(A12,"Ticker symbol",TRUE)</f>
        <v>CVX</v>
      </c>
      <c r="C12" s="6" cm="1">
        <f t="array" ref="C12">_FV(A12,"Price")</f>
        <v>161.72999999999999</v>
      </c>
      <c r="D12" s="4" cm="1">
        <f t="array" ref="D12">_FV(A12,"market cap",TRUE)/1000000</f>
        <v>314977.8</v>
      </c>
      <c r="E12" s="28">
        <f t="shared" si="0"/>
        <v>-0.73599834760641258</v>
      </c>
      <c r="F12" s="29">
        <f>IF(COUNT(Q12:T12)=4,IFERROR(IF($D12/IF($Q12=0,SUM($R12:U12),SUM($Q12:T12))&lt;0,"n/a",$D12/IF($Q12=0,SUM($R12:U12),SUM($Q12:T12))),"n/a"),"n/a")</f>
        <v>15.3595260155069</v>
      </c>
      <c r="G12" s="29">
        <f>IF(COUNT(Q12:X12)=8,IFERROR(IF(($D12/IF($Q12=0,SUM($R12:Z12),SUM($Q12:Y12))*2)&lt;0,"n/a",($D12/IF($Q12=0,SUM($R12:Z12),SUM($Q12:Y12))*2)),"n/a"),"n/a")</f>
        <v>38.550615017440791</v>
      </c>
      <c r="H12" s="29">
        <f>IF(COUNT(Q12:AB12)=12,IFERROR(IF(($D12/IF($Q12=0,SUM($R12:AD12),SUM($Q12:AC12))*3)&lt;0,"n/a",($D12/IF($Q12=0,SUM($R12:AD12),SUM($Q12:AC12))*3)),"n/a"),"n/a")</f>
        <v>49.049229172073709</v>
      </c>
      <c r="I12" s="29">
        <f>IF(COUNT(Q12:AF12)=16,IFERROR(IF(($D12/IF($Q12=0,SUM($R12:AH12),SUM($Q12:AG12))*4)&lt;0,"n/a",($D12/IF($Q12=0,SUM($R12:AH12),SUM($Q12:AG12))*4)),"n/a"),"n/a")</f>
        <v>36.959464930036077</v>
      </c>
      <c r="J12" s="29">
        <f>IF(COUNT(Q12:AJ12)=20,IFERROR(IF(($D12/IF($Q12=0,SUM($R12:AL12),SUM($Q12:AK12))*5)&lt;0,"n/a",($D12/IF($Q12=0,SUM($R12:AL12),SUM($Q12:AK12))*5)),"n/a"),"n/a")</f>
        <v>36.385015248128639</v>
      </c>
      <c r="K12" s="29">
        <f>IF(COUNT(Q12:AN12)=24,IFERROR(IF(($D12/IF($Q12=0,SUM($R12:AP12),SUM($Q12:AO12))*6)&lt;0,"n/a",($D12/IF($Q12=0,SUM($R12:AP12),SUM($Q12:AO12))*6)),"n/a"),"n/a")</f>
        <v>44.169182228246896</v>
      </c>
      <c r="L12" s="29">
        <f>IF(COUNT(Q12:AR12)=28,IFERROR(IF(($D12/IF($Q12=0,SUM($R12:AT12),SUM($Q12:AS12))*7)&lt;0,"n/a",($D12/IF($Q12=0,SUM($R12:AT12),SUM($Q12:AS12))*7)),"n/a"),"n/a")</f>
        <v>46.541237809769072</v>
      </c>
      <c r="M12" s="29">
        <f>IF(COUNT(Q12:AV12)=32,IFERROR(IF(($D12/IF($Q12=0,SUM($R12:AX12),SUM($Q12:AW12))*8)&lt;0,"n/a",($D12/IF($Q12=0,SUM($R12:AX12),SUM($Q12:AW12))*8)),"n/a"),"n/a")</f>
        <v>37.826651655032649</v>
      </c>
      <c r="N12" s="29">
        <f>IF(COUNT(Q12:AZ12)=36,IFERROR(IF(($D12/IF($Q12=0,SUM($R12:BB12),SUM($Q12:BA12))*9)&lt;0,"n/a",($D12/IF($Q12=0,SUM($R12:BB12),SUM($Q12:BA12))*9)),"n/a"),"n/a")</f>
        <v>32.19973420568391</v>
      </c>
      <c r="O12" s="29">
        <f>IF(COUNT(Q12:BD12)=40,IFERROR(IF(($D12/IF($Q12=0,SUM($R12:BF12),SUM($Q12:BE12))*10)&lt;0,"n/a",($D12/IF($Q12=0,SUM($R12:BF12),SUM($Q12:BE12))*10)),"n/a"),"n/a")</f>
        <v>27.577138254375445</v>
      </c>
      <c r="P12" s="30">
        <f t="shared" si="1"/>
        <v>20507</v>
      </c>
      <c r="Q12" s="40">
        <v>6259</v>
      </c>
      <c r="R12" s="40">
        <v>5055</v>
      </c>
      <c r="S12" s="40">
        <v>6111</v>
      </c>
      <c r="T12" s="23">
        <v>3082</v>
      </c>
      <c r="U12" s="23">
        <v>1377</v>
      </c>
      <c r="V12" s="2">
        <v>-665</v>
      </c>
      <c r="W12" s="2">
        <v>-207</v>
      </c>
      <c r="X12" s="2">
        <v>-8270</v>
      </c>
      <c r="Y12" s="2">
        <v>3599</v>
      </c>
      <c r="Z12" s="33">
        <v>-6610</v>
      </c>
      <c r="AA12" s="2">
        <v>2580</v>
      </c>
      <c r="AB12" s="2">
        <v>4305</v>
      </c>
      <c r="AC12" s="2">
        <v>2649</v>
      </c>
      <c r="AD12" s="33">
        <v>3730</v>
      </c>
      <c r="AE12" s="2">
        <v>4047</v>
      </c>
      <c r="AF12" s="2">
        <v>3409</v>
      </c>
      <c r="AG12" s="2">
        <v>3638</v>
      </c>
      <c r="AH12" s="33">
        <v>3111</v>
      </c>
      <c r="AI12" s="2">
        <v>1952</v>
      </c>
      <c r="AJ12" s="2">
        <v>1450</v>
      </c>
      <c r="AK12" s="2">
        <v>2682</v>
      </c>
      <c r="AL12" s="33">
        <v>415</v>
      </c>
      <c r="AM12" s="2">
        <v>1283</v>
      </c>
      <c r="AN12" s="2">
        <v>-1470</v>
      </c>
      <c r="AO12" s="2">
        <v>-725</v>
      </c>
      <c r="AP12" s="33">
        <v>-588</v>
      </c>
      <c r="AQ12" s="2">
        <v>2037</v>
      </c>
      <c r="AR12" s="2">
        <v>571</v>
      </c>
      <c r="AS12" s="2">
        <v>2567</v>
      </c>
      <c r="AT12" s="2">
        <v>3471</v>
      </c>
      <c r="AU12" s="2">
        <v>5593</v>
      </c>
      <c r="AV12" s="2">
        <v>5665</v>
      </c>
      <c r="AW12" s="2">
        <v>4512</v>
      </c>
      <c r="AX12" s="2">
        <v>4930</v>
      </c>
      <c r="AY12" s="2">
        <v>4950</v>
      </c>
      <c r="AZ12" s="2">
        <v>5365</v>
      </c>
      <c r="BA12" s="2">
        <v>6178</v>
      </c>
      <c r="BB12" s="2">
        <v>7245</v>
      </c>
      <c r="BC12" s="2">
        <v>5253</v>
      </c>
      <c r="BD12" s="2">
        <v>7210</v>
      </c>
      <c r="BE12" s="2">
        <v>6471</v>
      </c>
      <c r="BF12" s="2">
        <v>5123</v>
      </c>
      <c r="BG12" s="2">
        <v>7829</v>
      </c>
      <c r="BH12" s="2">
        <v>7732</v>
      </c>
      <c r="BI12" s="2">
        <v>6211</v>
      </c>
    </row>
    <row r="13" spans="1:61" x14ac:dyDescent="0.2">
      <c r="A13" t="e" vm="9">
        <v>#VALUE!</v>
      </c>
      <c r="B13" t="str" cm="1">
        <f t="array" ref="B13">_FV(A13,"Ticker symbol",TRUE)</f>
        <v>DIS</v>
      </c>
      <c r="C13" s="6" cm="1">
        <f t="array" ref="C13">_FV(A13,"Price")</f>
        <v>140.30000000000001</v>
      </c>
      <c r="D13" s="4" cm="1">
        <f t="array" ref="D13">_FV(A13,"market cap",TRUE)/1000000</f>
        <v>255434.9</v>
      </c>
      <c r="E13" s="28">
        <f t="shared" si="0"/>
        <v>-0.83244452909246736</v>
      </c>
      <c r="F13" s="29">
        <f>IF(COUNT(Q13:T13)=4,IFERROR(IF($D13/IF($Q13=0,SUM($R13:U13),SUM($Q13:T13))&lt;0,"n/a",$D13/IF($Q13=0,SUM($R13:U13),SUM($Q13:T13))),"n/a"),"n/a")</f>
        <v>96.354168238400604</v>
      </c>
      <c r="G13" s="29" t="str">
        <f>IF(COUNT(Q13:X13)=8,IFERROR(IF(($D13/IF($Q13=0,SUM($R13:Z13),SUM($Q13:Y13))*2)&lt;0,"n/a",($D13/IF($Q13=0,SUM($R13:Z13),SUM($Q13:Y13))*2)),"n/a"),"n/a")</f>
        <v>n/a</v>
      </c>
      <c r="H13" s="29">
        <f>IF(COUNT(Q13:AB13)=12,IFERROR(IF(($D13/IF($Q13=0,SUM($R13:AD13),SUM($Q13:AC13))*3)&lt;0,"n/a",($D13/IF($Q13=0,SUM($R13:AD13),SUM($Q13:AC13))*3)),"n/a"),"n/a")</f>
        <v>85.420209564151151</v>
      </c>
      <c r="I13" s="29">
        <f>IF(COUNT(Q13:AF13)=16,IFERROR(IF(($D13/IF($Q13=0,SUM($R13:AH13),SUM($Q13:AG13))*4)&lt;0,"n/a",($D13/IF($Q13=0,SUM($R13:AH13),SUM($Q13:AG13))*4)),"n/a"),"n/a")</f>
        <v>51.256125213203568</v>
      </c>
      <c r="J13" s="29">
        <f>IF(COUNT(Q13:AJ13)=20,IFERROR(IF(($D13/IF($Q13=0,SUM($R13:AL13),SUM($Q13:AK13))*5)&lt;0,"n/a",($D13/IF($Q13=0,SUM($R13:AL13),SUM($Q13:AK13))*5)),"n/a"),"n/a")</f>
        <v>41.388764663944514</v>
      </c>
      <c r="K13" s="29">
        <f>IF(COUNT(Q13:AN13)=24,IFERROR(IF(($D13/IF($Q13=0,SUM($R13:AP13),SUM($Q13:AO13))*6)&lt;0,"n/a",($D13/IF($Q13=0,SUM($R13:AP13),SUM($Q13:AO13))*6)),"n/a"),"n/a")</f>
        <v>38.461388275446694</v>
      </c>
      <c r="L13" s="29">
        <f>IF(COUNT(Q13:AR13)=28,IFERROR(IF(($D13/IF($Q13=0,SUM($R13:AT13),SUM($Q13:AS13))*7)&lt;0,"n/a",($D13/IF($Q13=0,SUM($R13:AT13),SUM($Q13:AS13))*7)),"n/a"),"n/a")</f>
        <v>36.544397890778285</v>
      </c>
      <c r="M13" s="29">
        <f>IF(COUNT(Q13:AV13)=32,IFERROR(IF(($D13/IF($Q13=0,SUM($R13:AX13),SUM($Q13:AW13))*8)&lt;0,"n/a",($D13/IF($Q13=0,SUM($R13:AX13),SUM($Q13:AW13))*8)),"n/a"),"n/a")</f>
        <v>35.995124271194797</v>
      </c>
      <c r="N13" s="29">
        <f>IF(COUNT(Q13:AZ13)=36,IFERROR(IF(($D13/IF($Q13=0,SUM($R13:BB13),SUM($Q13:BA13))*9)&lt;0,"n/a",($D13/IF($Q13=0,SUM($R13:BB13),SUM($Q13:BA13))*9)),"n/a"),"n/a")</f>
        <v>36.280503432494278</v>
      </c>
      <c r="O13" s="29">
        <f>IF(COUNT(Q13:BD13)=40,IFERROR(IF(($D13/IF($Q13=0,SUM($R13:BF13),SUM($Q13:BE13))*10)&lt;0,"n/a",($D13/IF($Q13=0,SUM($R13:BF13),SUM($Q13:BE13))*10)),"n/a"),"n/a")</f>
        <v>37.038338287537151</v>
      </c>
      <c r="P13" s="30">
        <f t="shared" si="1"/>
        <v>2651</v>
      </c>
      <c r="Q13" s="40">
        <v>470</v>
      </c>
      <c r="R13" s="40">
        <v>1104</v>
      </c>
      <c r="S13" s="40">
        <v>159</v>
      </c>
      <c r="T13" s="23">
        <v>918</v>
      </c>
      <c r="U13" s="23">
        <v>901</v>
      </c>
      <c r="V13" s="34">
        <v>17</v>
      </c>
      <c r="W13" s="34">
        <v>-710</v>
      </c>
      <c r="X13" s="34">
        <v>-4721</v>
      </c>
      <c r="Y13" s="34">
        <v>460</v>
      </c>
      <c r="Z13" s="35">
        <v>2107</v>
      </c>
      <c r="AA13" s="34">
        <v>1054</v>
      </c>
      <c r="AB13" s="34">
        <v>1760</v>
      </c>
      <c r="AC13" s="34">
        <v>5452</v>
      </c>
      <c r="AD13" s="35">
        <v>2788</v>
      </c>
      <c r="AE13" s="34">
        <v>2322</v>
      </c>
      <c r="AF13" s="34">
        <v>2916</v>
      </c>
      <c r="AG13" s="34">
        <v>2937</v>
      </c>
      <c r="AH13" s="35">
        <v>4423</v>
      </c>
      <c r="AI13" s="34">
        <v>1747</v>
      </c>
      <c r="AJ13" s="34">
        <v>2366</v>
      </c>
      <c r="AK13" s="34">
        <v>2388</v>
      </c>
      <c r="AL13" s="35">
        <v>2479</v>
      </c>
      <c r="AM13" s="34">
        <v>1771</v>
      </c>
      <c r="AN13" s="34">
        <v>2597</v>
      </c>
      <c r="AO13" s="34">
        <v>2143</v>
      </c>
      <c r="AP13" s="35">
        <v>2880</v>
      </c>
      <c r="AQ13" s="34">
        <v>1609</v>
      </c>
      <c r="AR13" s="34">
        <v>2483</v>
      </c>
      <c r="AS13" s="34">
        <v>2108</v>
      </c>
      <c r="AT13" s="34">
        <v>2182</v>
      </c>
      <c r="AU13" s="34">
        <v>1499</v>
      </c>
      <c r="AV13" s="34">
        <v>2245</v>
      </c>
      <c r="AW13" s="34">
        <v>1917</v>
      </c>
      <c r="AX13" s="34">
        <v>1840</v>
      </c>
      <c r="AY13" s="34">
        <v>1394</v>
      </c>
      <c r="AZ13" s="34">
        <v>1847</v>
      </c>
      <c r="BA13" s="34">
        <v>1513</v>
      </c>
      <c r="BB13" s="34">
        <v>1382</v>
      </c>
      <c r="BC13" s="34">
        <v>1244</v>
      </c>
      <c r="BD13" s="34">
        <v>1831</v>
      </c>
      <c r="BE13" s="34">
        <v>1143</v>
      </c>
      <c r="BF13" s="34">
        <v>1464</v>
      </c>
      <c r="BG13" s="34">
        <v>1087</v>
      </c>
      <c r="BH13" s="34">
        <v>1476</v>
      </c>
      <c r="BI13" s="34">
        <v>942</v>
      </c>
    </row>
    <row r="14" spans="1:61" x14ac:dyDescent="0.2">
      <c r="A14" t="e" vm="10">
        <v>#VALUE!</v>
      </c>
      <c r="B14" t="str" cm="1">
        <f t="array" ref="B14">_FV(A14,"Ticker symbol",TRUE)</f>
        <v>DOW</v>
      </c>
      <c r="C14" s="6" cm="1">
        <f t="array" ref="C14">_FV(A14,"Price")</f>
        <v>62.39</v>
      </c>
      <c r="D14" s="4" cm="1">
        <f t="array" ref="D14">_FV(A14,"market cap",TRUE)/1000000</f>
        <v>45903.27</v>
      </c>
      <c r="E14" s="28" t="str">
        <f t="shared" si="0"/>
        <v>n/a</v>
      </c>
      <c r="F14" s="29">
        <f>IF(COUNT(Q14:T14)=4,IFERROR(IF($D14/IF($Q14=0,SUM($R14:U14),SUM($Q14:T14))&lt;0,"n/a",$D14/IF($Q14=0,SUM($R14:U14),SUM($Q14:T14))),"n/a"),"n/a")</f>
        <v>6.6632704311220783</v>
      </c>
      <c r="G14" s="29">
        <f>IF(COUNT(Q14:X14)=8,IFERROR(IF(($D14/IF($Q14=0,SUM($R14:Z14),SUM($Q14:Y14))*2)&lt;0,"n/a",($D14/IF($Q14=0,SUM($R14:Z14),SUM($Q14:Y14))*2)),"n/a"),"n/a")</f>
        <v>10.083090609555189</v>
      </c>
      <c r="H14" s="29">
        <f>IF(COUNT(Q14:AB14)=12,IFERROR(IF(($D14/IF($Q14=0,SUM($R14:AD14),SUM($Q14:AC14))*3)&lt;0,"n/a",($D14/IF($Q14=0,SUM($R14:AD14),SUM($Q14:AC14))*3)),"n/a"),"n/a")</f>
        <v>17.778183578621224</v>
      </c>
      <c r="I14" s="29" t="str">
        <f>IF(COUNT(Q14:AF14)=16,IFERROR(IF(($D14/IF($Q14=0,SUM($R14:AH14),SUM($Q14:AG14))*4)&lt;0,"n/a",($D14/IF($Q14=0,SUM($R14:AH14),SUM($Q14:AG14))*4)),"n/a"),"n/a")</f>
        <v>n/a</v>
      </c>
      <c r="J14" s="29" t="str">
        <f>IF(COUNT(Q14:AJ14)=20,IFERROR(IF(($D14/IF($Q14=0,SUM($R14:AL14),SUM($Q14:AK14))*5)&lt;0,"n/a",($D14/IF($Q14=0,SUM($R14:AL14),SUM($Q14:AK14))*5)),"n/a"),"n/a")</f>
        <v>n/a</v>
      </c>
      <c r="K14" s="29" t="str">
        <f>IF(COUNT(Q14:AN14)=24,IFERROR(IF(($D14/IF($Q14=0,SUM($R14:AP14),SUM($Q14:AO14))*6)&lt;0,"n/a",($D14/IF($Q14=0,SUM($R14:AP14),SUM($Q14:AO14))*6)),"n/a"),"n/a")</f>
        <v>n/a</v>
      </c>
      <c r="L14" s="29" t="str">
        <f>IF(COUNT(Q14:AR14)=28,IFERROR(IF(($D14/IF($Q14=0,SUM($R14:AT14),SUM($Q14:AS14))*7)&lt;0,"n/a",($D14/IF($Q14=0,SUM($R14:AT14),SUM($Q14:AS14))*7)),"n/a"),"n/a")</f>
        <v>n/a</v>
      </c>
      <c r="M14" s="29" t="str">
        <f>IF(COUNT(Q14:AV14)=32,IFERROR(IF(($D14/IF($Q14=0,SUM($R14:AX14),SUM($Q14:AW14))*8)&lt;0,"n/a",($D14/IF($Q14=0,SUM($R14:AX14),SUM($Q14:AW14))*8)),"n/a"),"n/a")</f>
        <v>n/a</v>
      </c>
      <c r="N14" s="29" t="str">
        <f>IF(COUNT(Q14:AZ14)=36,IFERROR(IF(($D14/IF($Q14=0,SUM($R14:BB14),SUM($Q14:BA14))*9)&lt;0,"n/a",($D14/IF($Q14=0,SUM($R14:BB14),SUM($Q14:BA14))*9)),"n/a"),"n/a")</f>
        <v>n/a</v>
      </c>
      <c r="O14" s="29" t="str">
        <f>IF(COUNT(Q14:BD14)=40,IFERROR(IF(($D14/IF($Q14=0,SUM($R14:BF14),SUM($Q14:BE14))*10)&lt;0,"n/a",($D14/IF($Q14=0,SUM($R14:BF14),SUM($Q14:BE14))*10)),"n/a"),"n/a")</f>
        <v>n/a</v>
      </c>
      <c r="P14" s="30">
        <f t="shared" si="1"/>
        <v>6889</v>
      </c>
      <c r="Q14" s="40">
        <v>1569</v>
      </c>
      <c r="R14" s="40">
        <v>1736</v>
      </c>
      <c r="S14" s="40">
        <v>1683</v>
      </c>
      <c r="T14" s="23">
        <v>1901</v>
      </c>
      <c r="U14" s="23">
        <v>991</v>
      </c>
      <c r="V14" s="2">
        <v>1236</v>
      </c>
      <c r="W14" s="2">
        <v>-25</v>
      </c>
      <c r="X14" s="2">
        <v>-225</v>
      </c>
      <c r="Y14" s="2">
        <v>239</v>
      </c>
      <c r="Z14" s="33">
        <v>-2323</v>
      </c>
      <c r="AA14" s="2">
        <v>333</v>
      </c>
      <c r="AB14" s="2">
        <v>75</v>
      </c>
      <c r="AC14" s="2">
        <v>556</v>
      </c>
      <c r="AD14" s="36"/>
      <c r="AE14" s="37"/>
      <c r="AF14" s="37"/>
      <c r="AG14" s="37"/>
      <c r="AH14" s="36"/>
      <c r="AI14" s="37"/>
      <c r="AJ14" s="37"/>
      <c r="AK14" s="37"/>
      <c r="AL14" s="36"/>
      <c r="AM14" s="37"/>
      <c r="AN14" s="37"/>
      <c r="AO14" s="37"/>
      <c r="AP14" s="36"/>
      <c r="AQ14" s="37"/>
      <c r="AR14" s="37"/>
      <c r="AS14" s="37"/>
      <c r="AT14" s="37"/>
      <c r="AU14" s="37"/>
      <c r="AV14" s="37"/>
      <c r="AW14" s="37"/>
      <c r="AX14" s="37"/>
      <c r="AY14" s="37"/>
      <c r="AZ14" s="37"/>
      <c r="BA14" s="37"/>
      <c r="BB14" s="37"/>
      <c r="BC14" s="37"/>
      <c r="BD14" s="37"/>
      <c r="BE14" s="37"/>
      <c r="BF14" s="37"/>
      <c r="BG14" s="37"/>
      <c r="BH14" s="37"/>
      <c r="BI14" s="37"/>
    </row>
    <row r="15" spans="1:61" x14ac:dyDescent="0.2">
      <c r="A15" t="e" vm="11">
        <v>#VALUE!</v>
      </c>
      <c r="B15" t="str" cm="1">
        <f t="array" ref="B15">_FV(A15,"Ticker symbol",TRUE)</f>
        <v>GS</v>
      </c>
      <c r="C15" s="6" cm="1">
        <f t="array" ref="C15">_FV(A15,"Price")</f>
        <v>345.38</v>
      </c>
      <c r="D15" s="4" cm="1">
        <f t="array" ref="D15">_FV(A15,"market cap",TRUE)/1000000</f>
        <v>116711.8</v>
      </c>
      <c r="E15" s="28">
        <f t="shared" si="0"/>
        <v>0.66654045184904709</v>
      </c>
      <c r="F15" s="29">
        <f>IF(COUNT(Q15:T15)=4,IFERROR(IF($D15/IF($Q15=0,SUM($R15:U15),SUM($Q15:T15))&lt;0,"n/a",$D15/IF($Q15=0,SUM($R15:U15),SUM($Q15:T15))),"n/a"),"n/a")</f>
        <v>6.3878167587980954</v>
      </c>
      <c r="G15" s="29">
        <f>IF(COUNT(Q15:X15)=8,IFERROR(IF(($D15/IF($Q15=0,SUM($R15:Z15),SUM($Q15:Y15))*2)&lt;0,"n/a",($D15/IF($Q15=0,SUM($R15:Z15),SUM($Q15:Y15))*2)),"n/a"),"n/a")</f>
        <v>6.8862613210608608</v>
      </c>
      <c r="H15" s="29">
        <f>IF(COUNT(Q15:AB15)=12,IFERROR(IF(($D15/IF($Q15=0,SUM($R15:AD15),SUM($Q15:AC15))*3)&lt;0,"n/a",($D15/IF($Q15=0,SUM($R15:AD15),SUM($Q15:AC15))*3)),"n/a"),"n/a")</f>
        <v>8.3776475092118492</v>
      </c>
      <c r="I15" s="29">
        <f>IF(COUNT(Q15:AF15)=16,IFERROR(IF(($D15/IF($Q15=0,SUM($R15:AH15),SUM($Q15:AG15))*4)&lt;0,"n/a",($D15/IF($Q15=0,SUM($R15:AH15),SUM($Q15:AG15))*4)),"n/a"),"n/a")</f>
        <v>9.0379680179656958</v>
      </c>
      <c r="J15" s="29">
        <f>IF(COUNT(Q15:AJ15)=20,IFERROR(IF(($D15/IF($Q15=0,SUM($R15:AL15),SUM($Q15:AK15))*5)&lt;0,"n/a",($D15/IF($Q15=0,SUM($R15:AL15),SUM($Q15:AK15))*5)),"n/a"),"n/a")</f>
        <v>10.545167061204577</v>
      </c>
      <c r="K15" s="29">
        <f>IF(COUNT(Q15:AN15)=24,IFERROR(IF(($D15/IF($Q15=0,SUM($R15:AP15),SUM($Q15:AO15))*6)&lt;0,"n/a",($D15/IF($Q15=0,SUM($R15:AP15),SUM($Q15:AO15))*6)),"n/a"),"n/a")</f>
        <v>11.217614455515331</v>
      </c>
      <c r="L15" s="29">
        <f>IF(COUNT(Q15:AR15)=28,IFERROR(IF(($D15/IF($Q15=0,SUM($R15:AT15),SUM($Q15:AS15))*7)&lt;0,"n/a",($D15/IF($Q15=0,SUM($R15:AT15),SUM($Q15:AS15))*7)),"n/a"),"n/a")</f>
        <v>12.015510192075771</v>
      </c>
      <c r="M15" s="29">
        <f>IF(COUNT(Q15:AV15)=32,IFERROR(IF(($D15/IF($Q15=0,SUM($R15:AX15),SUM($Q15:AW15))*8)&lt;0,"n/a",($D15/IF($Q15=0,SUM($R15:AX15),SUM($Q15:AW15))*8)),"n/a"),"n/a")</f>
        <v>12.27398614452288</v>
      </c>
      <c r="N15" s="29">
        <f>IF(COUNT(Q15:AZ15)=36,IFERROR(IF(($D15/IF($Q15=0,SUM($R15:BB15),SUM($Q15:BA15))*9)&lt;0,"n/a",($D15/IF($Q15=0,SUM($R15:BB15),SUM($Q15:BA15))*9)),"n/a"),"n/a")</f>
        <v>12.535128942563578</v>
      </c>
      <c r="O15" s="29">
        <f>IF(COUNT(Q15:BD15)=40,IFERROR(IF(($D15/IF($Q15=0,SUM($R15:BF15),SUM($Q15:BE15))*10)&lt;0,"n/a",($D15/IF($Q15=0,SUM($R15:BF15),SUM($Q15:BE15))*10)),"n/a"),"n/a")</f>
        <v>12.812941189386205</v>
      </c>
      <c r="P15" s="30">
        <f t="shared" si="1"/>
        <v>18271</v>
      </c>
      <c r="Q15" s="40">
        <v>3831</v>
      </c>
      <c r="R15" s="40">
        <v>3809</v>
      </c>
      <c r="S15" s="40">
        <v>5284</v>
      </c>
      <c r="T15" s="23">
        <v>5347</v>
      </c>
      <c r="U15" s="23">
        <v>6711</v>
      </c>
      <c r="V15" s="2">
        <v>4362</v>
      </c>
      <c r="W15" s="2">
        <v>3233</v>
      </c>
      <c r="X15" s="2">
        <v>197</v>
      </c>
      <c r="Y15" s="2">
        <v>1123</v>
      </c>
      <c r="Z15" s="33">
        <v>1724</v>
      </c>
      <c r="AA15" s="2">
        <v>1793</v>
      </c>
      <c r="AB15" s="2">
        <v>2198</v>
      </c>
      <c r="AC15" s="2">
        <v>2182</v>
      </c>
      <c r="AD15" s="33">
        <v>2322</v>
      </c>
      <c r="AE15" s="2">
        <v>2453</v>
      </c>
      <c r="AF15" s="2">
        <v>2348</v>
      </c>
      <c r="AG15" s="2">
        <v>2737</v>
      </c>
      <c r="AH15" s="33">
        <v>-2143</v>
      </c>
      <c r="AI15" s="2">
        <v>2035</v>
      </c>
      <c r="AJ15" s="2">
        <v>1631</v>
      </c>
      <c r="AK15" s="2">
        <v>2162</v>
      </c>
      <c r="AL15" s="33">
        <v>2153</v>
      </c>
      <c r="AM15" s="2">
        <v>2100</v>
      </c>
      <c r="AN15" s="2">
        <v>1634</v>
      </c>
      <c r="AO15" s="2">
        <v>1200</v>
      </c>
      <c r="AP15" s="33">
        <v>574</v>
      </c>
      <c r="AQ15" s="2">
        <v>1330</v>
      </c>
      <c r="AR15" s="2">
        <v>916</v>
      </c>
      <c r="AS15" s="2">
        <v>2748</v>
      </c>
      <c r="AT15" s="2">
        <v>2032</v>
      </c>
      <c r="AU15" s="2">
        <v>2143</v>
      </c>
      <c r="AV15" s="2">
        <v>1953</v>
      </c>
      <c r="AW15" s="2">
        <v>1949</v>
      </c>
      <c r="AX15" s="2">
        <v>2248</v>
      </c>
      <c r="AY15" s="2">
        <v>1429</v>
      </c>
      <c r="AZ15" s="2">
        <v>1861</v>
      </c>
      <c r="BA15" s="2">
        <v>2188</v>
      </c>
      <c r="BB15" s="2">
        <v>2833</v>
      </c>
      <c r="BC15" s="2">
        <v>1458</v>
      </c>
      <c r="BD15" s="2">
        <v>927</v>
      </c>
      <c r="BE15" s="2">
        <v>2074</v>
      </c>
      <c r="BF15" s="2">
        <v>978</v>
      </c>
      <c r="BG15" s="2">
        <v>-428</v>
      </c>
      <c r="BH15" s="2">
        <v>1052</v>
      </c>
      <c r="BI15" s="2">
        <v>908</v>
      </c>
    </row>
    <row r="16" spans="1:61" x14ac:dyDescent="0.2">
      <c r="A16" t="e" vm="12">
        <v>#VALUE!</v>
      </c>
      <c r="B16" t="str" cm="1">
        <f t="array" ref="B16">_FV(A16,"Ticker symbol",TRUE)</f>
        <v>HD</v>
      </c>
      <c r="C16" s="6" cm="1">
        <f t="array" ref="C16">_FV(A16,"Price")</f>
        <v>340.74</v>
      </c>
      <c r="D16" s="4" cm="1">
        <f t="array" ref="D16">_FV(A16,"market cap",TRUE)/1000000</f>
        <v>355814.1</v>
      </c>
      <c r="E16" s="28">
        <f t="shared" si="0"/>
        <v>1.4925299723332308</v>
      </c>
      <c r="F16" s="29">
        <f>IF(COUNT(Q16:T16)=4,IFERROR(IF($D16/IF($Q16=0,SUM($R16:U16),SUM($Q16:T16))&lt;0,"n/a",$D16/IF($Q16=0,SUM($R16:U16),SUM($Q16:T16))),"n/a"),"n/a")</f>
        <v>21.652412827846405</v>
      </c>
      <c r="G16" s="29">
        <f>IF(COUNT(Q16:X16)=8,IFERROR(IF(($D16/IF($Q16=0,SUM($R16:Z16),SUM($Q16:Y16))*2)&lt;0,"n/a",($D16/IF($Q16=0,SUM($R16:Z16),SUM($Q16:Y16))*2)),"n/a"),"n/a")</f>
        <v>22.392328508495908</v>
      </c>
      <c r="H16" s="29">
        <f>IF(COUNT(Q16:AB16)=12,IFERROR(IF(($D16/IF($Q16=0,SUM($R16:AD16),SUM($Q16:AC16))*3)&lt;0,"n/a",($D16/IF($Q16=0,SUM($R16:AD16),SUM($Q16:AC16))*3)),"n/a"),"n/a")</f>
        <v>24.890807974816365</v>
      </c>
      <c r="I16" s="29">
        <f>IF(COUNT(Q16:AF16)=16,IFERROR(IF(($D16/IF($Q16=0,SUM($R16:AH16),SUM($Q16:AG16))*4)&lt;0,"n/a",($D16/IF($Q16=0,SUM($R16:AH16),SUM($Q16:AG16))*4)),"n/a"),"n/a")</f>
        <v>26.632293557381036</v>
      </c>
      <c r="J16" s="29">
        <f>IF(COUNT(Q16:AJ16)=20,IFERROR(IF(($D16/IF($Q16=0,SUM($R16:AL16),SUM($Q16:AK16))*5)&lt;0,"n/a",($D16/IF($Q16=0,SUM($R16:AL16),SUM($Q16:AK16))*5)),"n/a"),"n/a")</f>
        <v>28.678033722354762</v>
      </c>
      <c r="K16" s="29">
        <f>IF(COUNT(Q16:AN16)=24,IFERROR(IF(($D16/IF($Q16=0,SUM($R16:AP16),SUM($Q16:AO16))*6)&lt;0,"n/a",($D16/IF($Q16=0,SUM($R16:AP16),SUM($Q16:AO16))*6)),"n/a"),"n/a")</f>
        <v>30.620834767641995</v>
      </c>
      <c r="L16" s="29">
        <f>IF(COUNT(Q16:AR16)=28,IFERROR(IF(($D16/IF($Q16=0,SUM($R16:AT16),SUM($Q16:AS16))*7)&lt;0,"n/a",($D16/IF($Q16=0,SUM($R16:AT16),SUM($Q16:AS16))*7)),"n/a"),"n/a")</f>
        <v>32.499950415595599</v>
      </c>
      <c r="M16" s="29">
        <f>IF(COUNT(Q16:AV16)=32,IFERROR(IF(($D16/IF($Q16=0,SUM($R16:AX16),SUM($Q16:AW16))*8)&lt;0,"n/a",($D16/IF($Q16=0,SUM($R16:AX16),SUM($Q16:AW16))*8)),"n/a"),"n/a")</f>
        <v>34.454740001936671</v>
      </c>
      <c r="N16" s="29">
        <f>IF(COUNT(Q16:AZ16)=36,IFERROR(IF(($D16/IF($Q16=0,SUM($R16:BB16),SUM($Q16:BA16))*9)&lt;0,"n/a",($D16/IF($Q16=0,SUM($R16:BB16),SUM($Q16:BA16))*9)),"n/a"),"n/a")</f>
        <v>36.386357077117111</v>
      </c>
      <c r="O16" s="29">
        <f>IF(COUNT(Q16:BD16)=40,IFERROR(IF(($D16/IF($Q16=0,SUM($R16:BF16),SUM($Q16:BE16))*10)&lt;0,"n/a",($D16/IF($Q16=0,SUM($R16:BF16),SUM($Q16:BE16))*10)),"n/a"),"n/a")</f>
        <v>38.550992990021342</v>
      </c>
      <c r="P16" s="30">
        <f t="shared" si="1"/>
        <v>16433</v>
      </c>
      <c r="Q16" s="40">
        <v>3352</v>
      </c>
      <c r="R16" s="40">
        <v>4129</v>
      </c>
      <c r="S16" s="40">
        <v>4807</v>
      </c>
      <c r="T16" s="23">
        <v>4145</v>
      </c>
      <c r="U16" s="23">
        <v>2857</v>
      </c>
      <c r="V16" s="2">
        <v>3432</v>
      </c>
      <c r="W16" s="2">
        <v>4332</v>
      </c>
      <c r="X16" s="2">
        <v>2245</v>
      </c>
      <c r="Y16" s="2">
        <v>2481</v>
      </c>
      <c r="Z16" s="33">
        <v>2769</v>
      </c>
      <c r="AA16" s="2">
        <v>3479</v>
      </c>
      <c r="AB16" s="2">
        <v>2513</v>
      </c>
      <c r="AC16" s="2">
        <v>2344</v>
      </c>
      <c r="AD16" s="33">
        <v>2867</v>
      </c>
      <c r="AE16" s="2">
        <v>3506</v>
      </c>
      <c r="AF16" s="2">
        <v>2404</v>
      </c>
      <c r="AG16" s="2">
        <v>1779</v>
      </c>
      <c r="AH16" s="33">
        <v>2165</v>
      </c>
      <c r="AI16" s="2">
        <v>2672</v>
      </c>
      <c r="AJ16" s="2">
        <v>2014</v>
      </c>
      <c r="AK16" s="2">
        <v>1744</v>
      </c>
      <c r="AL16" s="33">
        <v>1969</v>
      </c>
      <c r="AM16" s="2">
        <v>2441</v>
      </c>
      <c r="AN16" s="2">
        <v>1803</v>
      </c>
      <c r="AO16" s="2">
        <v>1471</v>
      </c>
      <c r="AP16" s="33">
        <v>1725</v>
      </c>
      <c r="AQ16" s="2">
        <v>2234</v>
      </c>
      <c r="AR16" s="2">
        <v>1579</v>
      </c>
      <c r="AS16" s="2">
        <v>1379</v>
      </c>
      <c r="AT16" s="2">
        <v>1537</v>
      </c>
      <c r="AU16" s="2">
        <v>2050</v>
      </c>
      <c r="AV16" s="2">
        <v>1379</v>
      </c>
      <c r="AW16" s="2">
        <v>1013</v>
      </c>
      <c r="AX16" s="2">
        <v>1351</v>
      </c>
      <c r="AY16" s="2">
        <v>1795</v>
      </c>
      <c r="AZ16" s="2">
        <v>1226</v>
      </c>
      <c r="BA16" s="2">
        <v>1021</v>
      </c>
      <c r="BB16" s="2">
        <v>947</v>
      </c>
      <c r="BC16" s="2">
        <v>1532</v>
      </c>
      <c r="BD16" s="2">
        <v>1035</v>
      </c>
      <c r="BE16" s="2">
        <v>774</v>
      </c>
      <c r="BF16" s="2">
        <v>934</v>
      </c>
      <c r="BG16" s="2">
        <v>1363</v>
      </c>
      <c r="BH16" s="2">
        <v>812</v>
      </c>
      <c r="BI16" s="2">
        <v>587</v>
      </c>
    </row>
    <row r="17" spans="1:61" x14ac:dyDescent="0.2">
      <c r="A17" t="e" vm="13">
        <v>#VALUE!</v>
      </c>
      <c r="B17" t="str" cm="1">
        <f t="array" ref="B17">_FV(A17,"Ticker symbol",TRUE)</f>
        <v>HON</v>
      </c>
      <c r="C17" s="6" cm="1">
        <f t="array" ref="C17">_FV(A17,"Price")</f>
        <v>194.72</v>
      </c>
      <c r="D17" s="4" cm="1">
        <f t="array" ref="D17">_FV(A17,"market cap",TRUE)/1000000</f>
        <v>133477</v>
      </c>
      <c r="E17" s="28">
        <f t="shared" si="0"/>
        <v>0.42171850289931473</v>
      </c>
      <c r="F17" s="29">
        <f>IF(COUNT(Q17:T17)=4,IFERROR(IF($D17/IF($Q17=0,SUM($R17:U17),SUM($Q17:T17))&lt;0,"n/a",$D17/IF($Q17=0,SUM($R17:U17),SUM($Q17:T17))),"n/a"),"n/a")</f>
        <v>25.429034101733663</v>
      </c>
      <c r="G17" s="29">
        <f>IF(COUNT(Q17:X17)=8,IFERROR(IF(($D17/IF($Q17=0,SUM($R17:Z17),SUM($Q17:Y17))*2)&lt;0,"n/a",($D17/IF($Q17=0,SUM($R17:Z17),SUM($Q17:Y17))*2)),"n/a"),"n/a")</f>
        <v>23.304583151462243</v>
      </c>
      <c r="H17" s="29">
        <f>IF(COUNT(Q17:AB17)=12,IFERROR(IF(($D17/IF($Q17=0,SUM($R17:AD17),SUM($Q17:AC17))*3)&lt;0,"n/a",($D17/IF($Q17=0,SUM($R17:AD17),SUM($Q17:AC17))*3)),"n/a"),"n/a")</f>
        <v>22.754347084896011</v>
      </c>
      <c r="I17" s="29">
        <f>IF(COUNT(Q17:AF17)=16,IFERROR(IF(($D17/IF($Q17=0,SUM($R17:AH17),SUM($Q17:AG17))*4)&lt;0,"n/a",($D17/IF($Q17=0,SUM($R17:AH17),SUM($Q17:AG17))*4)),"n/a"),"n/a")</f>
        <v>21.914706727414522</v>
      </c>
      <c r="J17" s="29">
        <f>IF(COUNT(Q17:AJ17)=20,IFERROR(IF(($D17/IF($Q17=0,SUM($R17:AL17),SUM($Q17:AK17))*5)&lt;0,"n/a",($D17/IF($Q17=0,SUM($R17:AL17),SUM($Q17:AK17))*5)),"n/a"),"n/a")</f>
        <v>25.759803921568629</v>
      </c>
      <c r="K17" s="29">
        <f>IF(COUNT(Q17:AN17)=24,IFERROR(IF(($D17/IF($Q17=0,SUM($R17:AP17),SUM($Q17:AO17))*6)&lt;0,"n/a",($D17/IF($Q17=0,SUM($R17:AP17),SUM($Q17:AO17))*6)),"n/a"),"n/a")</f>
        <v>26.069726562500001</v>
      </c>
      <c r="L17" s="29">
        <f>IF(COUNT(Q17:AR17)=28,IFERROR(IF(($D17/IF($Q17=0,SUM($R17:AT17),SUM($Q17:AS17))*7)&lt;0,"n/a",($D17/IF($Q17=0,SUM($R17:AT17),SUM($Q17:AS17))*7)),"n/a"),"n/a")</f>
        <v>26.328308160504957</v>
      </c>
      <c r="M17" s="29">
        <f>IF(COUNT(Q17:AV17)=32,IFERROR(IF(($D17/IF($Q17=0,SUM($R17:AX17),SUM($Q17:AW17))*8)&lt;0,"n/a",($D17/IF($Q17=0,SUM($R17:AX17),SUM($Q17:AW17))*8)),"n/a"),"n/a")</f>
        <v>26.878848138545575</v>
      </c>
      <c r="N17" s="29">
        <f>IF(COUNT(Q17:AZ17)=36,IFERROR(IF(($D17/IF($Q17=0,SUM($R17:BB17),SUM($Q17:BA17))*9)&lt;0,"n/a",($D17/IF($Q17=0,SUM($R17:BB17),SUM($Q17:BA17))*9)),"n/a"),"n/a")</f>
        <v>27.520400449016059</v>
      </c>
      <c r="O17" s="29">
        <f>IF(COUNT(Q17:BD17)=40,IFERROR(IF(($D17/IF($Q17=0,SUM($R17:BF17),SUM($Q17:BE17))*10)&lt;0,"n/a",($D17/IF($Q17=0,SUM($R17:BF17),SUM($Q17:BE17))*10)),"n/a"),"n/a")</f>
        <v>28.657277196899756</v>
      </c>
      <c r="P17" s="30">
        <f t="shared" si="1"/>
        <v>5249</v>
      </c>
      <c r="Q17" s="40">
        <v>1134</v>
      </c>
      <c r="R17" s="40">
        <v>1428</v>
      </c>
      <c r="S17" s="40">
        <v>1257</v>
      </c>
      <c r="T17" s="23">
        <v>1430</v>
      </c>
      <c r="U17" s="23">
        <v>1427</v>
      </c>
      <c r="V17" s="2">
        <v>1359</v>
      </c>
      <c r="W17" s="2">
        <v>758</v>
      </c>
      <c r="X17" s="2">
        <v>1081</v>
      </c>
      <c r="Y17" s="2">
        <v>1581</v>
      </c>
      <c r="Z17" s="33">
        <v>1562</v>
      </c>
      <c r="AA17" s="2">
        <v>1624</v>
      </c>
      <c r="AB17" s="2">
        <v>1541</v>
      </c>
      <c r="AC17" s="2">
        <v>1416</v>
      </c>
      <c r="AD17" s="33">
        <v>1721</v>
      </c>
      <c r="AE17" s="2">
        <v>2338</v>
      </c>
      <c r="AF17" s="2">
        <v>1267</v>
      </c>
      <c r="AG17" s="2">
        <v>1439</v>
      </c>
      <c r="AH17" s="33">
        <v>-2518</v>
      </c>
      <c r="AI17" s="2">
        <v>1345</v>
      </c>
      <c r="AJ17" s="2">
        <v>1392</v>
      </c>
      <c r="AK17" s="2">
        <v>1326</v>
      </c>
      <c r="AL17" s="33">
        <v>1037</v>
      </c>
      <c r="AM17" s="2">
        <v>1240</v>
      </c>
      <c r="AN17" s="2">
        <v>1319</v>
      </c>
      <c r="AO17" s="2">
        <v>1216</v>
      </c>
      <c r="AP17" s="33">
        <v>1194</v>
      </c>
      <c r="AQ17" s="2">
        <v>1264</v>
      </c>
      <c r="AR17" s="2">
        <v>1194</v>
      </c>
      <c r="AS17" s="2">
        <v>1116</v>
      </c>
      <c r="AT17" s="2">
        <v>956</v>
      </c>
      <c r="AU17" s="2">
        <v>1167</v>
      </c>
      <c r="AV17" s="2">
        <v>1099</v>
      </c>
      <c r="AW17" s="2">
        <v>1017</v>
      </c>
      <c r="AX17" s="2">
        <v>947</v>
      </c>
      <c r="AY17" s="2">
        <v>990</v>
      </c>
      <c r="AZ17" s="2">
        <v>1021</v>
      </c>
      <c r="BA17" s="2">
        <v>966</v>
      </c>
      <c r="BB17" s="2">
        <v>251</v>
      </c>
      <c r="BC17" s="2">
        <v>950</v>
      </c>
      <c r="BD17" s="2">
        <v>902</v>
      </c>
      <c r="BE17" s="2">
        <v>823</v>
      </c>
      <c r="BF17" s="2">
        <v>-310</v>
      </c>
      <c r="BG17" s="2">
        <v>862</v>
      </c>
      <c r="BH17" s="2">
        <v>810</v>
      </c>
      <c r="BI17" s="2">
        <v>705</v>
      </c>
    </row>
    <row r="18" spans="1:61" x14ac:dyDescent="0.2">
      <c r="A18" t="e" vm="14">
        <v>#VALUE!</v>
      </c>
      <c r="B18" t="str" cm="1">
        <f t="array" ref="B18">_FV(A18,"Ticker symbol",TRUE)</f>
        <v>IBM</v>
      </c>
      <c r="C18" s="6" cm="1">
        <f t="array" ref="C18">_FV(A18,"Price")</f>
        <v>128.76</v>
      </c>
      <c r="D18" s="4" cm="1">
        <f t="array" ref="D18">_FV(A18,"market cap",TRUE)/1000000</f>
        <v>115795.2</v>
      </c>
      <c r="E18" s="28">
        <f t="shared" si="0"/>
        <v>-0.55137364494827701</v>
      </c>
      <c r="F18" s="29">
        <f>IF(COUNT(Q18:T18)=4,IFERROR(IF($D18/IF($Q18=0,SUM($R18:U18),SUM($Q18:T18))&lt;0,"n/a",$D18/IF($Q18=0,SUM($R18:U18),SUM($Q18:T18))),"n/a"),"n/a")</f>
        <v>20.973591740626699</v>
      </c>
      <c r="G18" s="29">
        <f>IF(COUNT(Q18:X18)=8,IFERROR(IF(($D18/IF($Q18=0,SUM($R18:Z18),SUM($Q18:Y18))*2)&lt;0,"n/a",($D18/IF($Q18=0,SUM($R18:Z18),SUM($Q18:Y18))*2)),"n/a"),"n/a")</f>
        <v>19.193635007458976</v>
      </c>
      <c r="H18" s="29">
        <f>IF(COUNT(Q18:AB18)=12,IFERROR(IF(($D18/IF($Q18=0,SUM($R18:AD18),SUM($Q18:AC18))*3)&lt;0,"n/a",($D18/IF($Q18=0,SUM($R18:AD18),SUM($Q18:AC18))*3)),"n/a"),"n/a")</f>
        <v>16.15972461273666</v>
      </c>
      <c r="I18" s="29">
        <f>IF(COUNT(Q18:AF18)=16,IFERROR(IF(($D18/IF($Q18=0,SUM($R18:AH18),SUM($Q18:AG18))*4)&lt;0,"n/a",($D18/IF($Q18=0,SUM($R18:AH18),SUM($Q18:AG18))*4)),"n/a"),"n/a")</f>
        <v>15.324426799007444</v>
      </c>
      <c r="J18" s="29">
        <f>IF(COUNT(Q18:AJ18)=20,IFERROR(IF(($D18/IF($Q18=0,SUM($R18:AL18),SUM($Q18:AK18))*5)&lt;0,"n/a",($D18/IF($Q18=0,SUM($R18:AL18),SUM($Q18:AK18))*5)),"n/a"),"n/a")</f>
        <v>16.092500972816723</v>
      </c>
      <c r="K18" s="29">
        <f>IF(COUNT(Q18:AN18)=24,IFERROR(IF(($D18/IF($Q18=0,SUM($R18:AP18),SUM($Q18:AO18))*6)&lt;0,"n/a",($D18/IF($Q18=0,SUM($R18:AP18),SUM($Q18:AO18))*6)),"n/a"),"n/a")</f>
        <v>14.519774294670846</v>
      </c>
      <c r="L18" s="29">
        <f>IF(COUNT(Q18:AR18)=28,IFERROR(IF(($D18/IF($Q18=0,SUM($R18:AT18),SUM($Q18:AS18))*7)&lt;0,"n/a",($D18/IF($Q18=0,SUM($R18:AT18),SUM($Q18:AS18))*7)),"n/a"),"n/a")</f>
        <v>13.279266055045872</v>
      </c>
      <c r="M18" s="29">
        <f>IF(COUNT(Q18:AV18)=32,IFERROR(IF(($D18/IF($Q18=0,SUM($R18:AX18),SUM($Q18:AW18))*8)&lt;0,"n/a",($D18/IF($Q18=0,SUM($R18:AX18),SUM($Q18:AW18))*8)),"n/a"),"n/a")</f>
        <v>12.679116366921244</v>
      </c>
      <c r="N18" s="29">
        <f>IF(COUNT(Q18:AZ18)=36,IFERROR(IF(($D18/IF($Q18=0,SUM($R18:BB18),SUM($Q18:BA18))*9)&lt;0,"n/a",($D18/IF($Q18=0,SUM($R18:BB18),SUM($Q18:BA18))*9)),"n/a"),"n/a")</f>
        <v>11.638358367301356</v>
      </c>
      <c r="O18" s="29">
        <f>IF(COUNT(Q18:BD18)=40,IFERROR(IF(($D18/IF($Q18=0,SUM($R18:BF18),SUM($Q18:BE18))*10)&lt;0,"n/a",($D18/IF($Q18=0,SUM($R18:BF18),SUM($Q18:BE18))*10)),"n/a"),"n/a")</f>
        <v>10.908741486024363</v>
      </c>
      <c r="P18" s="30">
        <f t="shared" si="1"/>
        <v>5521</v>
      </c>
      <c r="Q18" s="40">
        <v>733</v>
      </c>
      <c r="R18" s="40">
        <v>2333</v>
      </c>
      <c r="S18" s="40">
        <v>1130</v>
      </c>
      <c r="T18" s="23">
        <v>1325</v>
      </c>
      <c r="U18" s="23">
        <v>955</v>
      </c>
      <c r="V18" s="2">
        <v>1356</v>
      </c>
      <c r="W18" s="2">
        <v>1698</v>
      </c>
      <c r="X18" s="2">
        <v>1361</v>
      </c>
      <c r="Y18" s="2">
        <v>1175</v>
      </c>
      <c r="Z18" s="33">
        <v>3670</v>
      </c>
      <c r="AA18" s="2">
        <v>1672</v>
      </c>
      <c r="AB18" s="2">
        <v>2498</v>
      </c>
      <c r="AC18" s="2">
        <v>1591</v>
      </c>
      <c r="AD18" s="33">
        <v>1951</v>
      </c>
      <c r="AE18" s="2">
        <v>2694</v>
      </c>
      <c r="AF18" s="2">
        <v>2404</v>
      </c>
      <c r="AG18" s="2">
        <v>1679</v>
      </c>
      <c r="AH18" s="33">
        <v>-1054</v>
      </c>
      <c r="AI18" s="2">
        <v>2726</v>
      </c>
      <c r="AJ18" s="2">
        <v>2331</v>
      </c>
      <c r="AK18" s="2">
        <v>1750</v>
      </c>
      <c r="AL18" s="33">
        <v>4501</v>
      </c>
      <c r="AM18" s="2">
        <v>2853</v>
      </c>
      <c r="AN18" s="2">
        <v>2504</v>
      </c>
      <c r="AO18" s="2">
        <v>2014</v>
      </c>
      <c r="AP18" s="33">
        <v>4463</v>
      </c>
      <c r="AQ18" s="2">
        <v>2950</v>
      </c>
      <c r="AR18" s="2">
        <v>3449</v>
      </c>
      <c r="AS18" s="2">
        <v>2328</v>
      </c>
      <c r="AT18" s="2">
        <v>5483</v>
      </c>
      <c r="AU18" s="2">
        <v>18</v>
      </c>
      <c r="AV18" s="2">
        <v>4137</v>
      </c>
      <c r="AW18" s="2">
        <v>2384</v>
      </c>
      <c r="AX18" s="2">
        <v>6184</v>
      </c>
      <c r="AY18" s="2">
        <v>4041</v>
      </c>
      <c r="AZ18" s="2">
        <v>3226</v>
      </c>
      <c r="BA18" s="2">
        <v>3032</v>
      </c>
      <c r="BB18" s="2">
        <v>5833</v>
      </c>
      <c r="BC18" s="2">
        <v>3824</v>
      </c>
      <c r="BD18" s="2">
        <v>3881</v>
      </c>
      <c r="BE18" s="2">
        <v>3066</v>
      </c>
      <c r="BF18" s="2">
        <v>5489</v>
      </c>
      <c r="BG18" s="2">
        <v>3839</v>
      </c>
      <c r="BH18" s="2">
        <v>3664</v>
      </c>
      <c r="BI18" s="2">
        <v>2863</v>
      </c>
    </row>
    <row r="19" spans="1:61" x14ac:dyDescent="0.2">
      <c r="A19" t="e" vm="15">
        <v>#VALUE!</v>
      </c>
      <c r="B19" t="str" cm="1">
        <f t="array" ref="B19">_FV(A19,"Ticker symbol",TRUE)</f>
        <v>INTC</v>
      </c>
      <c r="C19" s="6" cm="1">
        <f t="array" ref="C19">_FV(A19,"Price")</f>
        <v>47.45</v>
      </c>
      <c r="D19" s="4" cm="1">
        <f t="array" ref="D19">_FV(A19,"market cap",TRUE)/1000000</f>
        <v>193169</v>
      </c>
      <c r="E19" s="28">
        <f t="shared" si="0"/>
        <v>1.0882753379982901</v>
      </c>
      <c r="F19" s="29">
        <f>IF(COUNT(Q19:T19)=4,IFERROR(IF($D19/IF($Q19=0,SUM($R19:U19),SUM($Q19:T19))&lt;0,"n/a",$D19/IF($Q19=0,SUM($R19:U19),SUM($Q19:T19))),"n/a"),"n/a")</f>
        <v>7.8460194963444359</v>
      </c>
      <c r="G19" s="29">
        <f>IF(COUNT(Q19:X19)=8,IFERROR(IF(($D19/IF($Q19=0,SUM($R19:Z19),SUM($Q19:Y19))*2)&lt;0,"n/a",($D19/IF($Q19=0,SUM($R19:Z19),SUM($Q19:Y19))*2)),"n/a"),"n/a")</f>
        <v>7.9038052373158756</v>
      </c>
      <c r="H19" s="29">
        <f>IF(COUNT(Q19:AB19)=12,IFERROR(IF(($D19/IF($Q19=0,SUM($R19:AD19),SUM($Q19:AC19))*3)&lt;0,"n/a",($D19/IF($Q19=0,SUM($R19:AD19),SUM($Q19:AC19))*3)),"n/a"),"n/a")</f>
        <v>8.2871954009838689</v>
      </c>
      <c r="I19" s="29">
        <f>IF(COUNT(Q19:AF19)=16,IFERROR(IF(($D19/IF($Q19=0,SUM($R19:AH19),SUM($Q19:AG19))*4)&lt;0,"n/a",($D19/IF($Q19=0,SUM($R19:AH19),SUM($Q19:AG19))*4)),"n/a"),"n/a")</f>
        <v>8.4927182598564528</v>
      </c>
      <c r="J19" s="29">
        <f>IF(COUNT(Q19:AJ19)=20,IFERROR(IF(($D19/IF($Q19=0,SUM($R19:AL19),SUM($Q19:AK19))*5)&lt;0,"n/a",($D19/IF($Q19=0,SUM($R19:AL19),SUM($Q19:AK19))*5)),"n/a"),"n/a")</f>
        <v>9.6025630828577686</v>
      </c>
      <c r="K19" s="29">
        <f>IF(COUNT(Q19:AN19)=24,IFERROR(IF(($D19/IF($Q19=0,SUM($R19:AP19),SUM($Q19:AO19))*6)&lt;0,"n/a",($D19/IF($Q19=0,SUM($R19:AP19),SUM($Q19:AO19))*6)),"n/a"),"n/a")</f>
        <v>10.451171346642861</v>
      </c>
      <c r="L19" s="29">
        <f>IF(COUNT(Q19:AR19)=28,IFERROR(IF(($D19/IF($Q19=0,SUM($R19:AT19),SUM($Q19:AS19))*7)&lt;0,"n/a",($D19/IF($Q19=0,SUM($R19:AT19),SUM($Q19:AS19))*7)),"n/a"),"n/a")</f>
        <v>11.054652626759758</v>
      </c>
      <c r="M19" s="29">
        <f>IF(COUNT(Q19:AV19)=32,IFERROR(IF(($D19/IF($Q19=0,SUM($R19:AX19),SUM($Q19:AW19))*8)&lt;0,"n/a",($D19/IF($Q19=0,SUM($R19:AX19),SUM($Q19:AW19))*8)),"n/a"),"n/a")</f>
        <v>11.530584530897912</v>
      </c>
      <c r="N19" s="29">
        <f>IF(COUNT(Q19:AZ19)=36,IFERROR(IF(($D19/IF($Q19=0,SUM($R19:BB19),SUM($Q19:BA19))*9)&lt;0,"n/a",($D19/IF($Q19=0,SUM($R19:BB19),SUM($Q19:BA19))*9)),"n/a"),"n/a")</f>
        <v>12.103152281366174</v>
      </c>
      <c r="O19" s="29">
        <f>IF(COUNT(Q19:BD19)=40,IFERROR(IF(($D19/IF($Q19=0,SUM($R19:BF19),SUM($Q19:BE19))*10)&lt;0,"n/a",($D19/IF($Q19=0,SUM($R19:BF19),SUM($Q19:BE19))*10)),"n/a"),"n/a")</f>
        <v>12.490963290590829</v>
      </c>
      <c r="P19" s="30">
        <f t="shared" si="1"/>
        <v>24620</v>
      </c>
      <c r="Q19" s="40">
        <v>8113</v>
      </c>
      <c r="R19" s="40">
        <v>4623</v>
      </c>
      <c r="S19" s="40">
        <v>6823</v>
      </c>
      <c r="T19" s="23">
        <v>5061</v>
      </c>
      <c r="U19" s="23">
        <v>3361</v>
      </c>
      <c r="V19" s="2">
        <v>5857</v>
      </c>
      <c r="W19" s="2">
        <v>4276</v>
      </c>
      <c r="X19" s="2">
        <v>5105</v>
      </c>
      <c r="Y19" s="2">
        <v>5661</v>
      </c>
      <c r="Z19" s="33">
        <v>6905</v>
      </c>
      <c r="AA19" s="2">
        <v>5990</v>
      </c>
      <c r="AB19" s="2">
        <v>4179</v>
      </c>
      <c r="AC19" s="2">
        <v>3974</v>
      </c>
      <c r="AD19" s="33">
        <v>5195</v>
      </c>
      <c r="AE19" s="2">
        <v>6398</v>
      </c>
      <c r="AF19" s="2">
        <v>5006</v>
      </c>
      <c r="AG19" s="2">
        <v>4454</v>
      </c>
      <c r="AH19" s="33">
        <v>-687</v>
      </c>
      <c r="AI19" s="2">
        <v>4516</v>
      </c>
      <c r="AJ19" s="2">
        <v>2808</v>
      </c>
      <c r="AK19" s="2">
        <v>2964</v>
      </c>
      <c r="AL19" s="33">
        <v>3562</v>
      </c>
      <c r="AM19" s="2">
        <v>3378</v>
      </c>
      <c r="AN19" s="2">
        <v>1330</v>
      </c>
      <c r="AO19" s="2">
        <v>2046</v>
      </c>
      <c r="AP19" s="33">
        <v>3613</v>
      </c>
      <c r="AQ19" s="2">
        <v>3109</v>
      </c>
      <c r="AR19" s="2">
        <v>2706</v>
      </c>
      <c r="AS19" s="2">
        <v>1992</v>
      </c>
      <c r="AT19" s="2">
        <v>3661</v>
      </c>
      <c r="AU19" s="2">
        <v>3317</v>
      </c>
      <c r="AV19" s="2">
        <v>2796</v>
      </c>
      <c r="AW19" s="2">
        <v>1930</v>
      </c>
      <c r="AX19" s="2">
        <v>2625</v>
      </c>
      <c r="AY19" s="2">
        <v>2950</v>
      </c>
      <c r="AZ19" s="2">
        <v>2000</v>
      </c>
      <c r="BA19" s="2">
        <v>2045</v>
      </c>
      <c r="BB19" s="2">
        <v>2468</v>
      </c>
      <c r="BC19" s="2">
        <v>2972</v>
      </c>
      <c r="BD19" s="2">
        <v>2827</v>
      </c>
      <c r="BE19" s="2">
        <v>2738</v>
      </c>
      <c r="BF19" s="2">
        <v>3360</v>
      </c>
      <c r="BG19" s="2">
        <v>3468</v>
      </c>
      <c r="BH19" s="2">
        <v>2954</v>
      </c>
      <c r="BI19" s="2">
        <v>3160</v>
      </c>
    </row>
    <row r="20" spans="1:61" x14ac:dyDescent="0.2">
      <c r="A20" t="e" vm="16">
        <v>#VALUE!</v>
      </c>
      <c r="B20" t="str" cm="1">
        <f t="array" ref="B20">_FV(A20,"Ticker symbol",TRUE)</f>
        <v>JNJ</v>
      </c>
      <c r="C20" s="6" cm="1">
        <f t="array" ref="C20">_FV(A20,"Price")</f>
        <v>174.84</v>
      </c>
      <c r="D20" s="4" cm="1">
        <f t="array" ref="D20">_FV(A20,"market cap",TRUE)/1000000</f>
        <v>459762</v>
      </c>
      <c r="E20" s="28">
        <f t="shared" si="0"/>
        <v>0.25820315329454091</v>
      </c>
      <c r="F20" s="29">
        <f>IF(COUNT(Q20:T20)=4,IFERROR(IF($D20/IF($Q20=0,SUM($R20:U20),SUM($Q20:T20))&lt;0,"n/a",$D20/IF($Q20=0,SUM($R20:U20),SUM($Q20:T20))),"n/a"),"n/a")</f>
        <v>23.185173978819968</v>
      </c>
      <c r="G20" s="29">
        <f>IF(COUNT(Q20:X20)=8,IFERROR(IF(($D20/IF($Q20=0,SUM($R20:Z20),SUM($Q20:Y20))*2)&lt;0,"n/a",($D20/IF($Q20=0,SUM($R20:Z20),SUM($Q20:Y20))*2)),"n/a"),"n/a")</f>
        <v>22.569990918239611</v>
      </c>
      <c r="H20" s="29">
        <f>IF(COUNT(Q20:AB20)=12,IFERROR(IF(($D20/IF($Q20=0,SUM($R20:AD20),SUM($Q20:AC20))*3)&lt;0,"n/a",($D20/IF($Q20=0,SUM($R20:AD20),SUM($Q20:AC20))*3)),"n/a"),"n/a")</f>
        <v>24.691836734693876</v>
      </c>
      <c r="I20" s="29">
        <f>IF(COUNT(Q20:AF20)=16,IFERROR(IF(($D20/IF($Q20=0,SUM($R20:AH20),SUM($Q20:AG20))*4)&lt;0,"n/a",($D20/IF($Q20=0,SUM($R20:AH20),SUM($Q20:AG20))*4)),"n/a"),"n/a")</f>
        <v>25.844934440743707</v>
      </c>
      <c r="J20" s="29">
        <f>IF(COUNT(Q20:AJ20)=20,IFERROR(IF(($D20/IF($Q20=0,SUM($R20:AL20),SUM($Q20:AK20))*5)&lt;0,"n/a",($D20/IF($Q20=0,SUM($R20:AL20),SUM($Q20:AK20))*5)),"n/a"),"n/a")</f>
        <v>31.726541258953588</v>
      </c>
      <c r="K20" s="29">
        <f>IF(COUNT(Q20:AN20)=24,IFERROR(IF(($D20/IF($Q20=0,SUM($R20:AP20),SUM($Q20:AO20))*6)&lt;0,"n/a",($D20/IF($Q20=0,SUM($R20:AP20),SUM($Q20:AO20))*6)),"n/a"),"n/a")</f>
        <v>30.996235828173983</v>
      </c>
      <c r="L20" s="29">
        <f>IF(COUNT(Q20:AR20)=28,IFERROR(IF(($D20/IF($Q20=0,SUM($R20:AT20),SUM($Q20:AS20))*7)&lt;0,"n/a",($D20/IF($Q20=0,SUM($R20:AT20),SUM($Q20:AS20))*7)),"n/a"),"n/a")</f>
        <v>30.82518246077812</v>
      </c>
      <c r="M20" s="29">
        <f>IF(COUNT(Q20:AV20)=32,IFERROR(IF(($D20/IF($Q20=0,SUM($R20:AX20),SUM($Q20:AW20))*8)&lt;0,"n/a",($D20/IF($Q20=0,SUM($R20:AX20),SUM($Q20:AW20))*8)),"n/a"),"n/a")</f>
        <v>30.465720746465223</v>
      </c>
      <c r="N20" s="29">
        <f>IF(COUNT(Q20:AZ20)=36,IFERROR(IF(($D20/IF($Q20=0,SUM($R20:BB20),SUM($Q20:BA20))*9)&lt;0,"n/a",($D20/IF($Q20=0,SUM($R20:BB20),SUM($Q20:BA20))*9)),"n/a"),"n/a")</f>
        <v>30.751025564803804</v>
      </c>
      <c r="O20" s="29">
        <f>IF(COUNT(Q20:BD20)=40,IFERROR(IF(($D20/IF($Q20=0,SUM($R20:BF20),SUM($Q20:BE20))*10)&lt;0,"n/a",($D20/IF($Q20=0,SUM($R20:BF20),SUM($Q20:BE20))*10)),"n/a"),"n/a")</f>
        <v>31.61766829650719</v>
      </c>
      <c r="P20" s="30">
        <f t="shared" si="1"/>
        <v>19830</v>
      </c>
      <c r="Q20" s="40">
        <v>5149</v>
      </c>
      <c r="R20" s="40">
        <v>4736</v>
      </c>
      <c r="S20" s="40">
        <v>3667</v>
      </c>
      <c r="T20" s="23">
        <v>6278</v>
      </c>
      <c r="U20" s="23">
        <v>6197</v>
      </c>
      <c r="V20" s="2">
        <v>1738</v>
      </c>
      <c r="W20" s="2">
        <v>3554</v>
      </c>
      <c r="X20" s="2">
        <v>3626</v>
      </c>
      <c r="Y20" s="2">
        <v>5796</v>
      </c>
      <c r="Z20" s="33">
        <v>4010</v>
      </c>
      <c r="AA20" s="2">
        <v>1753</v>
      </c>
      <c r="AB20" s="2">
        <v>5607</v>
      </c>
      <c r="AC20" s="2">
        <v>3749</v>
      </c>
      <c r="AD20" s="33">
        <v>3042</v>
      </c>
      <c r="AE20" s="2">
        <v>3934</v>
      </c>
      <c r="AF20" s="2">
        <v>3954</v>
      </c>
      <c r="AG20" s="2">
        <v>4367</v>
      </c>
      <c r="AH20" s="33">
        <v>-10713</v>
      </c>
      <c r="AI20" s="2">
        <v>3764</v>
      </c>
      <c r="AJ20" s="2">
        <v>3827</v>
      </c>
      <c r="AK20" s="2">
        <v>4422</v>
      </c>
      <c r="AL20" s="33">
        <v>3814</v>
      </c>
      <c r="AM20" s="2">
        <v>4272</v>
      </c>
      <c r="AN20" s="2">
        <v>3997</v>
      </c>
      <c r="AO20" s="2">
        <v>4457</v>
      </c>
      <c r="AP20" s="33">
        <v>3215</v>
      </c>
      <c r="AQ20" s="2">
        <v>3358</v>
      </c>
      <c r="AR20" s="2">
        <v>4516</v>
      </c>
      <c r="AS20" s="2">
        <v>4320</v>
      </c>
      <c r="AT20" s="2">
        <v>2521</v>
      </c>
      <c r="AU20" s="2">
        <v>4749</v>
      </c>
      <c r="AV20" s="2">
        <v>4326</v>
      </c>
      <c r="AW20" s="2">
        <v>4727</v>
      </c>
      <c r="AX20" s="2">
        <v>3519</v>
      </c>
      <c r="AY20" s="2">
        <v>2982</v>
      </c>
      <c r="AZ20" s="2">
        <v>3833</v>
      </c>
      <c r="BA20" s="2">
        <v>3497</v>
      </c>
      <c r="BB20" s="2">
        <v>2567</v>
      </c>
      <c r="BC20" s="2">
        <v>2968</v>
      </c>
      <c r="BD20" s="2">
        <v>1408</v>
      </c>
      <c r="BE20" s="2">
        <v>3910</v>
      </c>
      <c r="BF20" s="2">
        <v>218</v>
      </c>
      <c r="BG20" s="2">
        <v>3202</v>
      </c>
      <c r="BH20" s="2">
        <v>2776</v>
      </c>
      <c r="BI20" s="2">
        <v>3476</v>
      </c>
    </row>
    <row r="21" spans="1:61" x14ac:dyDescent="0.2">
      <c r="A21" t="e" vm="17">
        <v>#VALUE!</v>
      </c>
      <c r="B21" t="str" cm="1">
        <f t="array" ref="B21">_FV(A21,"Ticker symbol",TRUE)</f>
        <v>JPM</v>
      </c>
      <c r="C21" s="6" cm="1">
        <f t="array" ref="C21">_FV(A21,"Price")</f>
        <v>140.1</v>
      </c>
      <c r="D21" s="4" cm="1">
        <f t="array" ref="D21">_FV(A21,"market cap",TRUE)/1000000</f>
        <v>413688.5</v>
      </c>
      <c r="E21" s="28">
        <f t="shared" si="0"/>
        <v>0.87584079740703302</v>
      </c>
      <c r="F21" s="29">
        <f>IF(COUNT(Q21:T21)=4,IFERROR(IF($D21/IF($Q21=0,SUM($R21:U21),SUM($Q21:T21))&lt;0,"n/a",$D21/IF($Q21=0,SUM($R21:U21),SUM($Q21:T21))),"n/a"),"n/a")</f>
        <v>10.215287552164359</v>
      </c>
      <c r="G21" s="29">
        <f>IF(COUNT(Q21:X21)=8,IFERROR(IF(($D21/IF($Q21=0,SUM($R21:Z21),SUM($Q21:Y21))*2)&lt;0,"n/a",($D21/IF($Q21=0,SUM($R21:Z21),SUM($Q21:Y21))*2)),"n/a"),"n/a")</f>
        <v>10.119829252183273</v>
      </c>
      <c r="H21" s="29">
        <f>IF(COUNT(Q21:AB21)=12,IFERROR(IF(($D21/IF($Q21=0,SUM($R21:AD21),SUM($Q21:AC21))*3)&lt;0,"n/a",($D21/IF($Q21=0,SUM($R21:AD21),SUM($Q21:AC21))*3)),"n/a"),"n/a")</f>
        <v>10.662074742268041</v>
      </c>
      <c r="I21" s="29">
        <f>IF(COUNT(Q21:AF21)=16,IFERROR(IF(($D21/IF($Q21=0,SUM($R21:AH21),SUM($Q21:AG21))*4)&lt;0,"n/a",($D21/IF($Q21=0,SUM($R21:AH21),SUM($Q21:AG21))*4)),"n/a"),"n/a")</f>
        <v>11.248489215479678</v>
      </c>
      <c r="J21" s="29">
        <f>IF(COUNT(Q21:AJ21)=20,IFERROR(IF(($D21/IF($Q21=0,SUM($R21:AL21),SUM($Q21:AK21))*5)&lt;0,"n/a",($D21/IF($Q21=0,SUM($R21:AL21),SUM($Q21:AK21))*5)),"n/a"),"n/a")</f>
        <v>12.190542563473914</v>
      </c>
      <c r="K21" s="29">
        <f>IF(COUNT(Q21:AN21)=24,IFERROR(IF(($D21/IF($Q21=0,SUM($R21:AP21),SUM($Q21:AO21))*6)&lt;0,"n/a",($D21/IF($Q21=0,SUM($R21:AP21),SUM($Q21:AO21))*6)),"n/a"),"n/a")</f>
        <v>12.89351721988468</v>
      </c>
      <c r="L21" s="29">
        <f>IF(COUNT(Q21:AR21)=28,IFERROR(IF(($D21/IF($Q21=0,SUM($R21:AT21),SUM($Q21:AS21))*7)&lt;0,"n/a",($D21/IF($Q21=0,SUM($R21:AT21),SUM($Q21:AS21))*7)),"n/a"),"n/a")</f>
        <v>13.458849419736849</v>
      </c>
      <c r="M21" s="29">
        <f>IF(COUNT(Q21:AV21)=32,IFERROR(IF(($D21/IF($Q21=0,SUM($R21:AX21),SUM($Q21:AW21))*8)&lt;0,"n/a",($D21/IF($Q21=0,SUM($R21:AX21),SUM($Q21:AW21))*8)),"n/a"),"n/a")</f>
        <v>14.068764400309474</v>
      </c>
      <c r="N21" s="29">
        <f>IF(COUNT(Q21:AZ21)=36,IFERROR(IF(($D21/IF($Q21=0,SUM($R21:BB21),SUM($Q21:BA21))*9)&lt;0,"n/a",($D21/IF($Q21=0,SUM($R21:BB21),SUM($Q21:BA21))*9)),"n/a"),"n/a")</f>
        <v>14.786618082170019</v>
      </c>
      <c r="O21" s="29">
        <f>IF(COUNT(Q21:BD21)=40,IFERROR(IF(($D21/IF($Q21=0,SUM($R21:BF21),SUM($Q21:BE21))*10)&lt;0,"n/a",($D21/IF($Q21=0,SUM($R21:BF21),SUM($Q21:BE21))*10)),"n/a"),"n/a")</f>
        <v>15.227498601254455</v>
      </c>
      <c r="P21" s="30">
        <f t="shared" si="1"/>
        <v>40497</v>
      </c>
      <c r="Q21" s="40">
        <v>7845</v>
      </c>
      <c r="R21" s="40">
        <v>9927</v>
      </c>
      <c r="S21" s="40">
        <v>11229</v>
      </c>
      <c r="T21" s="23">
        <v>11496</v>
      </c>
      <c r="U21" s="23">
        <v>13851</v>
      </c>
      <c r="V21" s="2">
        <v>11699</v>
      </c>
      <c r="W21" s="2">
        <v>9015</v>
      </c>
      <c r="X21" s="2">
        <v>4265</v>
      </c>
      <c r="Y21" s="2">
        <v>2431</v>
      </c>
      <c r="Z21" s="33">
        <v>8091</v>
      </c>
      <c r="AA21" s="2">
        <v>8606</v>
      </c>
      <c r="AB21" s="2">
        <v>9192</v>
      </c>
      <c r="AC21" s="2">
        <v>8753</v>
      </c>
      <c r="AD21" s="33">
        <v>6643</v>
      </c>
      <c r="AE21" s="2">
        <v>7948</v>
      </c>
      <c r="AF21" s="2">
        <v>7880</v>
      </c>
      <c r="AG21" s="2">
        <v>8238</v>
      </c>
      <c r="AH21" s="33">
        <v>3775</v>
      </c>
      <c r="AI21" s="2">
        <v>6262</v>
      </c>
      <c r="AJ21" s="2">
        <v>6555</v>
      </c>
      <c r="AK21" s="2">
        <v>5975</v>
      </c>
      <c r="AL21" s="33">
        <v>6248</v>
      </c>
      <c r="AM21" s="2">
        <v>5812</v>
      </c>
      <c r="AN21" s="2">
        <v>5728</v>
      </c>
      <c r="AO21" s="2">
        <v>5046</v>
      </c>
      <c r="AP21" s="33">
        <v>5153</v>
      </c>
      <c r="AQ21" s="2">
        <v>6270</v>
      </c>
      <c r="AR21" s="2">
        <v>5776</v>
      </c>
      <c r="AS21" s="2">
        <v>5452</v>
      </c>
      <c r="AT21" s="2">
        <v>4488</v>
      </c>
      <c r="AU21" s="2">
        <v>5128</v>
      </c>
      <c r="AV21" s="2">
        <v>5568</v>
      </c>
      <c r="AW21" s="2">
        <v>4893</v>
      </c>
      <c r="AX21" s="2">
        <v>4975</v>
      </c>
      <c r="AY21" s="2">
        <v>-650</v>
      </c>
      <c r="AZ21" s="2">
        <v>6101</v>
      </c>
      <c r="BA21" s="2">
        <v>6131</v>
      </c>
      <c r="BB21" s="2">
        <v>5320</v>
      </c>
      <c r="BC21" s="2">
        <v>5346</v>
      </c>
      <c r="BD21" s="2">
        <v>4634</v>
      </c>
      <c r="BE21" s="2">
        <v>4577</v>
      </c>
      <c r="BF21" s="2">
        <v>3429</v>
      </c>
      <c r="BG21" s="2">
        <v>3936</v>
      </c>
      <c r="BH21" s="2">
        <v>5067</v>
      </c>
      <c r="BI21" s="2">
        <v>5136</v>
      </c>
    </row>
    <row r="22" spans="1:61" x14ac:dyDescent="0.2">
      <c r="A22" t="e" vm="18">
        <v>#VALUE!</v>
      </c>
      <c r="B22" t="str" cm="1">
        <f t="array" ref="B22">_FV(A22,"Ticker symbol",TRUE)</f>
        <v>KO</v>
      </c>
      <c r="C22" s="6" cm="1">
        <f t="array" ref="C22">_FV(A22,"Price")</f>
        <v>60.1</v>
      </c>
      <c r="D22" s="4" cm="1">
        <f t="array" ref="D22">_FV(A22,"market cap",TRUE)/1000000</f>
        <v>260533.2</v>
      </c>
      <c r="E22" s="28">
        <f t="shared" si="0"/>
        <v>0.13786977359114197</v>
      </c>
      <c r="F22" s="29">
        <f>IF(COUNT(Q22:T22)=4,IFERROR(IF($D22/IF($Q22=0,SUM($R22:U22),SUM($Q22:T22))&lt;0,"n/a",$D22/IF($Q22=0,SUM($R22:U22),SUM($Q22:T22))),"n/a"),"n/a")</f>
        <v>25.277306684777336</v>
      </c>
      <c r="G22" s="29">
        <f>IF(COUNT(Q22:X22)=8,IFERROR(IF(($D22/IF($Q22=0,SUM($R22:Z22),SUM($Q22:Y22))*2)&lt;0,"n/a",($D22/IF($Q22=0,SUM($R22:Z22),SUM($Q22:Y22))*2)),"n/a"),"n/a")</f>
        <v>25.669560076851077</v>
      </c>
      <c r="H22" s="29">
        <f>IF(COUNT(Q22:AB22)=12,IFERROR(IF(($D22/IF($Q22=0,SUM($R22:AD22),SUM($Q22:AC22))*3)&lt;0,"n/a",($D22/IF($Q22=0,SUM($R22:AD22),SUM($Q22:AC22))*3)),"n/a"),"n/a")</f>
        <v>26.749703959752217</v>
      </c>
      <c r="I22" s="29">
        <f>IF(COUNT(Q22:AF22)=16,IFERROR(IF(($D22/IF($Q22=0,SUM($R22:AH22),SUM($Q22:AG22))*4)&lt;0,"n/a",($D22/IF($Q22=0,SUM($R22:AH22),SUM($Q22:AG22))*4)),"n/a"),"n/a")</f>
        <v>29.2298768687067</v>
      </c>
      <c r="J22" s="29">
        <f>IF(COUNT(Q22:AJ22)=20,IFERROR(IF(($D22/IF($Q22=0,SUM($R22:AL22),SUM($Q22:AK22))*5)&lt;0,"n/a",($D22/IF($Q22=0,SUM($R22:AL22),SUM($Q22:AK22))*5)),"n/a"),"n/a")</f>
        <v>35.301644941871494</v>
      </c>
      <c r="K22" s="29">
        <f>IF(COUNT(Q22:AN22)=24,IFERROR(IF(($D22/IF($Q22=0,SUM($R22:AP22),SUM($Q22:AO22))*6)&lt;0,"n/a",($D22/IF($Q22=0,SUM($R22:AP22),SUM($Q22:AO22))*6)),"n/a"),"n/a")</f>
        <v>35.995192042000554</v>
      </c>
      <c r="L22" s="29">
        <f>IF(COUNT(Q22:AR22)=28,IFERROR(IF(($D22/IF($Q22=0,SUM($R22:AT22),SUM($Q22:AS22))*7)&lt;0,"n/a",($D22/IF($Q22=0,SUM($R22:AT22),SUM($Q22:AS22))*7)),"n/a"),"n/a")</f>
        <v>35.91509088402686</v>
      </c>
      <c r="M22" s="29">
        <f>IF(COUNT(Q22:AV22)=32,IFERROR(IF(($D22/IF($Q22=0,SUM($R22:AX22),SUM($Q22:AW22))*8)&lt;0,"n/a",($D22/IF($Q22=0,SUM($R22:AX22),SUM($Q22:AW22))*8)),"n/a"),"n/a")</f>
        <v>36.011984035108938</v>
      </c>
      <c r="N22" s="29">
        <f>IF(COUNT(Q22:AZ22)=36,IFERROR(IF(($D22/IF($Q22=0,SUM($R22:BB22),SUM($Q22:BA22))*9)&lt;0,"n/a",($D22/IF($Q22=0,SUM($R22:BB22),SUM($Q22:BA22))*9)),"n/a"),"n/a")</f>
        <v>35.280823340003913</v>
      </c>
      <c r="O22" s="29">
        <f>IF(COUNT(Q22:BD22)=40,IFERROR(IF(($D22/IF($Q22=0,SUM($R22:BF22),SUM($Q22:BE22))*10)&lt;0,"n/a",($D22/IF($Q22=0,SUM($R22:BF22),SUM($Q22:BE22))*10)),"n/a"),"n/a")</f>
        <v>34.516852146263915</v>
      </c>
      <c r="P22" s="30">
        <f t="shared" si="1"/>
        <v>10307</v>
      </c>
      <c r="Q22" s="40">
        <v>2781</v>
      </c>
      <c r="R22" s="40">
        <v>2414</v>
      </c>
      <c r="S22" s="40">
        <v>2471</v>
      </c>
      <c r="T22" s="23">
        <v>2641</v>
      </c>
      <c r="U22" s="23">
        <v>2245</v>
      </c>
      <c r="V22" s="2">
        <v>1456</v>
      </c>
      <c r="W22" s="2">
        <v>1737</v>
      </c>
      <c r="X22" s="2">
        <v>1779</v>
      </c>
      <c r="Y22" s="2">
        <v>2775</v>
      </c>
      <c r="Z22" s="33">
        <v>2042</v>
      </c>
      <c r="AA22" s="2">
        <v>2593</v>
      </c>
      <c r="AB22" s="2">
        <v>2607</v>
      </c>
      <c r="AC22" s="2">
        <v>1678</v>
      </c>
      <c r="AD22" s="33">
        <v>870</v>
      </c>
      <c r="AE22" s="2">
        <v>1880</v>
      </c>
      <c r="AF22" s="2">
        <v>2316</v>
      </c>
      <c r="AG22" s="2">
        <v>1368</v>
      </c>
      <c r="AH22" s="33">
        <v>-2752</v>
      </c>
      <c r="AI22" s="2">
        <v>1447</v>
      </c>
      <c r="AJ22" s="2">
        <v>1371</v>
      </c>
      <c r="AK22" s="2">
        <v>1182</v>
      </c>
      <c r="AL22" s="33">
        <v>550</v>
      </c>
      <c r="AM22" s="2">
        <v>1046</v>
      </c>
      <c r="AN22" s="2">
        <v>3448</v>
      </c>
      <c r="AO22" s="2">
        <v>1483</v>
      </c>
      <c r="AP22" s="33">
        <v>1237</v>
      </c>
      <c r="AQ22" s="2">
        <v>1449</v>
      </c>
      <c r="AR22" s="2">
        <v>3108</v>
      </c>
      <c r="AS22" s="2">
        <v>1557</v>
      </c>
      <c r="AT22" s="2">
        <v>770</v>
      </c>
      <c r="AU22" s="2">
        <v>2114</v>
      </c>
      <c r="AV22" s="2">
        <v>2595</v>
      </c>
      <c r="AW22" s="2">
        <v>1619</v>
      </c>
      <c r="AX22" s="2">
        <v>1710</v>
      </c>
      <c r="AY22" s="2">
        <v>2447</v>
      </c>
      <c r="AZ22" s="2">
        <v>2676</v>
      </c>
      <c r="BA22" s="2">
        <v>1751</v>
      </c>
      <c r="BB22" s="2">
        <v>1866</v>
      </c>
      <c r="BC22" s="2">
        <v>2311</v>
      </c>
      <c r="BD22" s="2">
        <v>2788</v>
      </c>
      <c r="BE22" s="2">
        <v>2054</v>
      </c>
      <c r="BF22" s="2">
        <v>1657</v>
      </c>
      <c r="BG22" s="2">
        <v>2224</v>
      </c>
      <c r="BH22" s="2">
        <v>2800</v>
      </c>
      <c r="BI22" s="2">
        <v>1903</v>
      </c>
    </row>
    <row r="23" spans="1:61" x14ac:dyDescent="0.2">
      <c r="A23" t="e" vm="19">
        <v>#VALUE!</v>
      </c>
      <c r="B23" t="str" cm="1">
        <f t="array" ref="B23">_FV(A23,"Ticker symbol",TRUE)</f>
        <v>MCD</v>
      </c>
      <c r="C23" s="6" cm="1">
        <f t="array" ref="C23">_FV(A23,"Price")</f>
        <v>238.92</v>
      </c>
      <c r="D23" s="4" cm="1">
        <f t="array" ref="D23">_FV(A23,"market cap",TRUE)/1000000</f>
        <v>177657.3</v>
      </c>
      <c r="E23" s="28">
        <f t="shared" si="0"/>
        <v>0.17734792236550737</v>
      </c>
      <c r="F23" s="29">
        <f>IF(COUNT(Q23:T23)=4,IFERROR(IF($D23/IF($Q23=0,SUM($R23:U23),SUM($Q23:T23))&lt;0,"n/a",$D23/IF($Q23=0,SUM($R23:U23),SUM($Q23:T23))),"n/a"),"n/a")</f>
        <v>24.979935320584925</v>
      </c>
      <c r="G23" s="29">
        <f>IF(COUNT(Q23:X23)=8,IFERROR(IF(($D23/IF($Q23=0,SUM($R23:Z23),SUM($Q23:Y23))*2)&lt;0,"n/a",($D23/IF($Q23=0,SUM($R23:Z23),SUM($Q23:Y23))*2)),"n/a"),"n/a")</f>
        <v>26.555650224215245</v>
      </c>
      <c r="H23" s="29">
        <f>IF(COUNT(Q23:AB23)=12,IFERROR(IF(($D23/IF($Q23=0,SUM($R23:AD23),SUM($Q23:AC23))*3)&lt;0,"n/a",($D23/IF($Q23=0,SUM($R23:AD23),SUM($Q23:AC23))*3)),"n/a"),"n/a")</f>
        <v>27.465699561968563</v>
      </c>
      <c r="I23" s="29">
        <f>IF(COUNT(Q23:AF23)=16,IFERROR(IF(($D23/IF($Q23=0,SUM($R23:AH23),SUM($Q23:AG23))*4)&lt;0,"n/a",($D23/IF($Q23=0,SUM($R23:AH23),SUM($Q23:AG23))*4)),"n/a"),"n/a")</f>
        <v>28.057059380922297</v>
      </c>
      <c r="J23" s="29">
        <f>IF(COUNT(Q23:AJ23)=20,IFERROR(IF(($D23/IF($Q23=0,SUM($R23:AL23),SUM($Q23:AK23))*5)&lt;0,"n/a",($D23/IF($Q23=0,SUM($R23:AL23),SUM($Q23:AK23))*5)),"n/a"),"n/a")</f>
        <v>29.104108646505683</v>
      </c>
      <c r="K23" s="29">
        <f>IF(COUNT(Q23:AN23)=24,IFERROR(IF(($D23/IF($Q23=0,SUM($R23:AP23),SUM($Q23:AO23))*6)&lt;0,"n/a",($D23/IF($Q23=0,SUM($R23:AP23),SUM($Q23:AO23))*6)),"n/a"),"n/a")</f>
        <v>30.276473428579543</v>
      </c>
      <c r="L23" s="29">
        <f>IF(COUNT(Q23:AR23)=28,IFERROR(IF(($D23/IF($Q23=0,SUM($R23:AT23),SUM($Q23:AS23))*7)&lt;0,"n/a",($D23/IF($Q23=0,SUM($R23:AT23),SUM($Q23:AS23))*7)),"n/a"),"n/a")</f>
        <v>31.296584960740887</v>
      </c>
      <c r="M23" s="29">
        <f>IF(COUNT(Q23:AV23)=32,IFERROR(IF(($D23/IF($Q23=0,SUM($R23:AX23),SUM($Q23:AW23))*8)&lt;0,"n/a",($D23/IF($Q23=0,SUM($R23:AX23),SUM($Q23:AW23))*8)),"n/a"),"n/a")</f>
        <v>31.942697891850585</v>
      </c>
      <c r="N23" s="29">
        <f>IF(COUNT(Q23:AZ23)=36,IFERROR(IF(($D23/IF($Q23=0,SUM($R23:BB23),SUM($Q23:BA23))*9)&lt;0,"n/a",($D23/IF($Q23=0,SUM($R23:BB23),SUM($Q23:BA23))*9)),"n/a"),"n/a")</f>
        <v>31.927230431309901</v>
      </c>
      <c r="O23" s="29">
        <f>IF(COUNT(Q23:BD23)=40,IFERROR(IF(($D23/IF($Q23=0,SUM($R23:BF23),SUM($Q23:BE23))*10)&lt;0,"n/a",($D23/IF($Q23=0,SUM($R23:BF23),SUM($Q23:BE23))*10)),"n/a"),"n/a")</f>
        <v>31.984391034296515</v>
      </c>
      <c r="P23" s="30">
        <f t="shared" si="1"/>
        <v>7112</v>
      </c>
      <c r="Q23" s="40">
        <v>1104</v>
      </c>
      <c r="R23" s="40">
        <v>1639</v>
      </c>
      <c r="S23" s="40">
        <v>2150</v>
      </c>
      <c r="T23" s="23">
        <v>2219</v>
      </c>
      <c r="U23" s="23">
        <v>1537</v>
      </c>
      <c r="V23" s="2">
        <v>1377</v>
      </c>
      <c r="W23" s="2">
        <v>1763</v>
      </c>
      <c r="X23" s="2">
        <v>484</v>
      </c>
      <c r="Y23" s="2">
        <v>1107</v>
      </c>
      <c r="Z23" s="33">
        <v>1572</v>
      </c>
      <c r="AA23" s="2">
        <v>1608</v>
      </c>
      <c r="AB23" s="2">
        <v>1517</v>
      </c>
      <c r="AC23" s="2">
        <v>1328</v>
      </c>
      <c r="AD23" s="33">
        <v>1415</v>
      </c>
      <c r="AE23" s="2">
        <v>1637</v>
      </c>
      <c r="AF23" s="2">
        <v>1496</v>
      </c>
      <c r="AG23" s="2">
        <v>1375</v>
      </c>
      <c r="AH23" s="33">
        <v>699</v>
      </c>
      <c r="AI23" s="2">
        <v>1884</v>
      </c>
      <c r="AJ23" s="2">
        <v>1395</v>
      </c>
      <c r="AK23" s="2">
        <v>1215</v>
      </c>
      <c r="AL23" s="33">
        <v>1193</v>
      </c>
      <c r="AM23" s="2">
        <v>1275</v>
      </c>
      <c r="AN23" s="2">
        <v>1093</v>
      </c>
      <c r="AO23" s="2">
        <v>1125</v>
      </c>
      <c r="AP23" s="33">
        <v>1206</v>
      </c>
      <c r="AQ23" s="2">
        <v>1309</v>
      </c>
      <c r="AR23" s="2">
        <v>1202</v>
      </c>
      <c r="AS23" s="2">
        <v>812</v>
      </c>
      <c r="AT23" s="2">
        <v>1098</v>
      </c>
      <c r="AU23" s="2">
        <v>1068</v>
      </c>
      <c r="AV23" s="2">
        <v>1387</v>
      </c>
      <c r="AW23" s="2">
        <v>1205</v>
      </c>
      <c r="AX23" s="2">
        <v>1397</v>
      </c>
      <c r="AY23" s="2">
        <v>1522</v>
      </c>
      <c r="AZ23" s="2">
        <v>1397</v>
      </c>
      <c r="BA23" s="2">
        <v>1270</v>
      </c>
      <c r="BB23" s="2">
        <v>1396</v>
      </c>
      <c r="BC23" s="2">
        <v>1455</v>
      </c>
      <c r="BD23" s="2">
        <v>1347</v>
      </c>
      <c r="BE23" s="2">
        <v>1267</v>
      </c>
      <c r="BF23" s="2">
        <v>1377</v>
      </c>
      <c r="BG23" s="2">
        <v>1507</v>
      </c>
      <c r="BH23" s="2">
        <v>1410</v>
      </c>
      <c r="BI23" s="2">
        <v>1209</v>
      </c>
    </row>
    <row r="24" spans="1:61" x14ac:dyDescent="0.2">
      <c r="A24" t="e" vm="20">
        <v>#VALUE!</v>
      </c>
      <c r="B24" t="str" cm="1">
        <f t="array" ref="B24">_FV(A24,"Ticker symbol",TRUE)</f>
        <v>MMM</v>
      </c>
      <c r="C24" s="6" cm="1">
        <f t="array" ref="C24">_FV(A24,"Price")</f>
        <v>148.32</v>
      </c>
      <c r="D24" s="4" cm="1">
        <f t="array" ref="D24">_FV(A24,"market cap",TRUE)/1000000</f>
        <v>84705.55</v>
      </c>
      <c r="E24" s="28">
        <f t="shared" si="0"/>
        <v>0.15177244746338356</v>
      </c>
      <c r="F24" s="29">
        <f>IF(COUNT(Q24:T24)=4,IFERROR(IF($D24/IF($Q24=0,SUM($R24:U24),SUM($Q24:T24))&lt;0,"n/a",$D24/IF($Q24=0,SUM($R24:U24),SUM($Q24:T24))),"n/a"),"n/a")</f>
        <v>15.328546869344915</v>
      </c>
      <c r="G24" s="29">
        <f>IF(COUNT(Q24:X24)=8,IFERROR(IF(($D24/IF($Q24=0,SUM($R24:Z24),SUM($Q24:Y24))*2)&lt;0,"n/a",($D24/IF($Q24=0,SUM($R24:Z24),SUM($Q24:Y24))*2)),"n/a"),"n/a")</f>
        <v>13.446392570838956</v>
      </c>
      <c r="H24" s="29">
        <f>IF(COUNT(Q24:AB24)=12,IFERROR(IF(($D24/IF($Q24=0,SUM($R24:AD24),SUM($Q24:AC24))*3)&lt;0,"n/a",($D24/IF($Q24=0,SUM($R24:AD24),SUM($Q24:AC24))*3)),"n/a"),"n/a")</f>
        <v>14.800899877686527</v>
      </c>
      <c r="I24" s="29">
        <f>IF(COUNT(Q24:AF24)=16,IFERROR(IF(($D24/IF($Q24=0,SUM($R24:AH24),SUM($Q24:AG24))*4)&lt;0,"n/a",($D24/IF($Q24=0,SUM($R24:AH24),SUM($Q24:AG24))*4)),"n/a"),"n/a")</f>
        <v>15.04672706279421</v>
      </c>
      <c r="J24" s="29">
        <f>IF(COUNT(Q24:AJ24)=20,IFERROR(IF(($D24/IF($Q24=0,SUM($R24:AL24),SUM($Q24:AK24))*5)&lt;0,"n/a",($D24/IF($Q24=0,SUM($R24:AL24),SUM($Q24:AK24))*5)),"n/a"),"n/a")</f>
        <v>15.470768191116306</v>
      </c>
      <c r="K24" s="29">
        <f>IF(COUNT(Q24:AN24)=24,IFERROR(IF(($D24/IF($Q24=0,SUM($R24:AP24),SUM($Q24:AO24))*6)&lt;0,"n/a",($D24/IF($Q24=0,SUM($R24:AP24),SUM($Q24:AO24))*6)),"n/a"),"n/a")</f>
        <v>15.673635354345279</v>
      </c>
      <c r="L24" s="29">
        <f>IF(COUNT(Q24:AR24)=28,IFERROR(IF(($D24/IF($Q24=0,SUM($R24:AT24),SUM($Q24:AS24))*7)&lt;0,"n/a",($D24/IF($Q24=0,SUM($R24:AT24),SUM($Q24:AS24))*7)),"n/a"),"n/a")</f>
        <v>15.91397648890201</v>
      </c>
      <c r="M24" s="29">
        <f>IF(COUNT(Q24:AV24)=32,IFERROR(IF(($D24/IF($Q24=0,SUM($R24:AX24),SUM($Q24:AW24))*8)&lt;0,"n/a",($D24/IF($Q24=0,SUM($R24:AX24),SUM($Q24:AW24))*8)),"n/a"),"n/a")</f>
        <v>16.052218405779936</v>
      </c>
      <c r="N24" s="29">
        <f>IF(COUNT(Q24:AZ24)=36,IFERROR(IF(($D24/IF($Q24=0,SUM($R24:BB24),SUM($Q24:BA24))*9)&lt;0,"n/a",($D24/IF($Q24=0,SUM($R24:BB24),SUM($Q24:BA24))*9)),"n/a"),"n/a")</f>
        <v>16.263812561334642</v>
      </c>
      <c r="O24" s="29">
        <f>IF(COUNT(Q24:BD24)=40,IFERROR(IF(($D24/IF($Q24=0,SUM($R24:BF24),SUM($Q24:BE24))*10)&lt;0,"n/a",($D24/IF($Q24=0,SUM($R24:BF24),SUM($Q24:BE24))*10)),"n/a"),"n/a")</f>
        <v>16.506011535913323</v>
      </c>
      <c r="P24" s="30">
        <f t="shared" si="1"/>
        <v>5526</v>
      </c>
      <c r="Q24" s="40">
        <v>1229</v>
      </c>
      <c r="R24" s="40">
        <v>1339</v>
      </c>
      <c r="S24" s="40">
        <v>1434</v>
      </c>
      <c r="T24" s="23">
        <v>1524</v>
      </c>
      <c r="U24" s="23">
        <v>1624</v>
      </c>
      <c r="V24" s="2">
        <v>1405</v>
      </c>
      <c r="W24" s="2">
        <v>1430</v>
      </c>
      <c r="X24" s="2">
        <v>1306</v>
      </c>
      <c r="Y24" s="2">
        <v>1308</v>
      </c>
      <c r="Z24" s="33">
        <v>969</v>
      </c>
      <c r="AA24" s="2">
        <v>1583</v>
      </c>
      <c r="AB24" s="2">
        <v>1127</v>
      </c>
      <c r="AC24" s="2">
        <v>891</v>
      </c>
      <c r="AD24" s="33">
        <v>1347</v>
      </c>
      <c r="AE24" s="2">
        <v>1543</v>
      </c>
      <c r="AF24" s="2">
        <v>1857</v>
      </c>
      <c r="AG24" s="2">
        <v>602</v>
      </c>
      <c r="AH24" s="33">
        <v>523</v>
      </c>
      <c r="AI24" s="2">
        <v>1429</v>
      </c>
      <c r="AJ24" s="2">
        <v>1583</v>
      </c>
      <c r="AK24" s="2">
        <v>1323</v>
      </c>
      <c r="AL24" s="33">
        <v>1155</v>
      </c>
      <c r="AM24" s="2">
        <v>1329</v>
      </c>
      <c r="AN24" s="2">
        <v>1291</v>
      </c>
      <c r="AO24" s="2">
        <v>1275</v>
      </c>
      <c r="AP24" s="33">
        <v>1038</v>
      </c>
      <c r="AQ24" s="2">
        <v>1296</v>
      </c>
      <c r="AR24" s="2">
        <v>1300</v>
      </c>
      <c r="AS24" s="2">
        <v>1199</v>
      </c>
      <c r="AT24" s="2">
        <v>1179</v>
      </c>
      <c r="AU24" s="2">
        <v>1303</v>
      </c>
      <c r="AV24" s="2">
        <v>1267</v>
      </c>
      <c r="AW24" s="2">
        <v>1207</v>
      </c>
      <c r="AX24" s="2">
        <v>1103</v>
      </c>
      <c r="AY24" s="2">
        <v>1230</v>
      </c>
      <c r="AZ24" s="2">
        <v>1197</v>
      </c>
      <c r="BA24" s="2">
        <v>1129</v>
      </c>
      <c r="BB24" s="2">
        <v>991</v>
      </c>
      <c r="BC24" s="2">
        <v>1161</v>
      </c>
      <c r="BD24" s="2">
        <v>1167</v>
      </c>
      <c r="BE24" s="2">
        <v>1125</v>
      </c>
      <c r="BF24" s="2">
        <v>954</v>
      </c>
      <c r="BG24" s="2">
        <v>1088</v>
      </c>
      <c r="BH24" s="2">
        <v>1160</v>
      </c>
      <c r="BI24" s="2">
        <v>1081</v>
      </c>
    </row>
    <row r="25" spans="1:61" x14ac:dyDescent="0.2">
      <c r="A25" t="e" vm="21">
        <v>#VALUE!</v>
      </c>
      <c r="B25" t="str" cm="1">
        <f t="array" ref="B25">_FV(A25,"Ticker symbol",TRUE)</f>
        <v>MRK</v>
      </c>
      <c r="C25" s="6" cm="1">
        <f t="array" ref="C25">_FV(A25,"Price")</f>
        <v>79.11</v>
      </c>
      <c r="D25" s="4" cm="1">
        <f t="array" ref="D25">_FV(A25,"market cap",TRUE)/1000000</f>
        <v>199969</v>
      </c>
      <c r="E25" s="28">
        <f t="shared" si="0"/>
        <v>0.44448539574311252</v>
      </c>
      <c r="F25" s="29">
        <f>IF(COUNT(Q25:T25)=4,IFERROR(IF($D25/IF($Q25=0,SUM($R25:U25),SUM($Q25:T25))&lt;0,"n/a",$D25/IF($Q25=0,SUM($R25:U25),SUM($Q25:T25))),"n/a"),"n/a")</f>
        <v>14.102186177715092</v>
      </c>
      <c r="G25" s="29">
        <f>IF(COUNT(Q25:X25)=8,IFERROR(IF(($D25/IF($Q25=0,SUM($R25:Z25),SUM($Q25:Y25))*2)&lt;0,"n/a",($D25/IF($Q25=0,SUM($R25:Z25),SUM($Q25:Y25))*2)),"n/a"),"n/a")</f>
        <v>16.373454515680013</v>
      </c>
      <c r="H25" s="29">
        <f>IF(COUNT(Q25:AB25)=12,IFERROR(IF(($D25/IF($Q25=0,SUM($R25:AD25),SUM($Q25:AC25))*3)&lt;0,"n/a",($D25/IF($Q25=0,SUM($R25:AD25),SUM($Q25:AC25))*3)),"n/a"),"n/a")</f>
        <v>17.505821588024162</v>
      </c>
      <c r="I25" s="29">
        <f>IF(COUNT(Q25:AF25)=16,IFERROR(IF(($D25/IF($Q25=0,SUM($R25:AH25),SUM($Q25:AG25))*4)&lt;0,"n/a",($D25/IF($Q25=0,SUM($R25:AH25),SUM($Q25:AG25))*4)),"n/a"),"n/a")</f>
        <v>19.755390352935365</v>
      </c>
      <c r="J25" s="29">
        <f>IF(COUNT(Q25:AJ25)=20,IFERROR(IF(($D25/IF($Q25=0,SUM($R25:AL25),SUM($Q25:AK25))*5)&lt;0,"n/a",($D25/IF($Q25=0,SUM($R25:AL25),SUM($Q25:AK25))*5)),"n/a"),"n/a")</f>
        <v>23.315649558099945</v>
      </c>
      <c r="K25" s="29">
        <f>IF(COUNT(Q25:AN25)=24,IFERROR(IF(($D25/IF($Q25=0,SUM($R25:AP25),SUM($Q25:AO25))*6)&lt;0,"n/a",($D25/IF($Q25=0,SUM($R25:AP25),SUM($Q25:AO25))*6)),"n/a"),"n/a")</f>
        <v>25.635407986667524</v>
      </c>
      <c r="L25" s="29">
        <f>IF(COUNT(Q25:AR25)=28,IFERROR(IF(($D25/IF($Q25=0,SUM($R25:AT25),SUM($Q25:AS25))*7)&lt;0,"n/a",($D25/IF($Q25=0,SUM($R25:AT25),SUM($Q25:AS25))*7)),"n/a"),"n/a")</f>
        <v>27.315503951605034</v>
      </c>
      <c r="M25" s="29">
        <f>IF(COUNT(Q25:AV25)=32,IFERROR(IF(($D25/IF($Q25=0,SUM($R25:AX25),SUM($Q25:AW25))*8)&lt;0,"n/a",($D25/IF($Q25=0,SUM($R25:AX25),SUM($Q25:AW25))*8)),"n/a"),"n/a")</f>
        <v>25.326557428955908</v>
      </c>
      <c r="N25" s="29">
        <f>IF(COUNT(Q25:AZ25)=36,IFERROR(IF(($D25/IF($Q25=0,SUM($R25:BB25),SUM($Q25:BA25))*9)&lt;0,"n/a",($D25/IF($Q25=0,SUM($R25:BB25),SUM($Q25:BA25))*9)),"n/a"),"n/a")</f>
        <v>26.635306131510013</v>
      </c>
      <c r="O25" s="29">
        <f>IF(COUNT(Q25:BD25)=40,IFERROR(IF(($D25/IF($Q25=0,SUM($R25:BF25),SUM($Q25:BE25))*10)&lt;0,"n/a",($D25/IF($Q25=0,SUM($R25:BF25),SUM($Q25:BE25))*10)),"n/a"),"n/a")</f>
        <v>27.120324409363388</v>
      </c>
      <c r="P25" s="30">
        <f t="shared" si="1"/>
        <v>14180</v>
      </c>
      <c r="Q25" s="40">
        <v>4310</v>
      </c>
      <c r="R25" s="40">
        <v>3758</v>
      </c>
      <c r="S25" s="40">
        <v>4567</v>
      </c>
      <c r="T25" s="23">
        <v>1545</v>
      </c>
      <c r="U25" s="23">
        <v>3179</v>
      </c>
      <c r="V25" s="38">
        <v>-2095</v>
      </c>
      <c r="W25" s="38">
        <v>2941</v>
      </c>
      <c r="X25" s="38">
        <v>3002</v>
      </c>
      <c r="Y25" s="38">
        <v>3219</v>
      </c>
      <c r="Z25" s="39">
        <v>2357</v>
      </c>
      <c r="AA25" s="38">
        <v>1901</v>
      </c>
      <c r="AB25" s="38">
        <v>2670</v>
      </c>
      <c r="AC25" s="38">
        <v>2915</v>
      </c>
      <c r="AD25" s="39">
        <v>1827</v>
      </c>
      <c r="AE25" s="38">
        <v>1950</v>
      </c>
      <c r="AF25" s="38">
        <v>1707</v>
      </c>
      <c r="AG25" s="38">
        <v>736</v>
      </c>
      <c r="AH25" s="39">
        <v>-1047</v>
      </c>
      <c r="AI25" s="38">
        <v>-56</v>
      </c>
      <c r="AJ25" s="38">
        <v>1946</v>
      </c>
      <c r="AK25" s="38">
        <v>1551</v>
      </c>
      <c r="AL25" s="39">
        <v>-594</v>
      </c>
      <c r="AM25" s="38">
        <v>2184</v>
      </c>
      <c r="AN25" s="38">
        <v>1205</v>
      </c>
      <c r="AO25" s="38">
        <v>1125</v>
      </c>
      <c r="AP25" s="39">
        <v>976</v>
      </c>
      <c r="AQ25" s="38">
        <v>1826</v>
      </c>
      <c r="AR25" s="38">
        <v>687</v>
      </c>
      <c r="AS25" s="38">
        <v>953</v>
      </c>
      <c r="AT25" s="38">
        <v>7316</v>
      </c>
      <c r="AU25" s="38">
        <v>895</v>
      </c>
      <c r="AV25" s="38">
        <v>2004</v>
      </c>
      <c r="AW25" s="38">
        <v>1705</v>
      </c>
      <c r="AX25" s="38">
        <v>781</v>
      </c>
      <c r="AY25" s="38">
        <v>1124</v>
      </c>
      <c r="AZ25" s="38">
        <v>906</v>
      </c>
      <c r="BA25" s="38">
        <v>1593</v>
      </c>
      <c r="BB25" s="38">
        <v>908</v>
      </c>
      <c r="BC25" s="38">
        <v>1729</v>
      </c>
      <c r="BD25" s="38">
        <v>1792</v>
      </c>
      <c r="BE25" s="38">
        <v>1736</v>
      </c>
      <c r="BF25" s="38">
        <v>1505</v>
      </c>
      <c r="BG25" s="38">
        <v>1689</v>
      </c>
      <c r="BH25" s="38">
        <v>2020</v>
      </c>
      <c r="BI25" s="38">
        <v>1043</v>
      </c>
    </row>
    <row r="26" spans="1:61" x14ac:dyDescent="0.2">
      <c r="A26" t="e" vm="22">
        <v>#VALUE!</v>
      </c>
      <c r="B26" t="str" cm="1">
        <f t="array" ref="B26">_FV(A26,"Ticker symbol",TRUE)</f>
        <v>MSFT</v>
      </c>
      <c r="C26" s="6" cm="1">
        <f t="array" ref="C26">_FV(A26,"Price")</f>
        <v>300.43</v>
      </c>
      <c r="D26" s="4" cm="1">
        <f t="array" ref="D26">_FV(A26,"market cap",TRUE)/1000000</f>
        <v>2252284</v>
      </c>
      <c r="E26" s="28">
        <f t="shared" si="0"/>
        <v>1.9700508218176873</v>
      </c>
      <c r="F26" s="29">
        <f>IF(COUNT(Q26:T26)=4,IFERROR(IF($D26/IF($Q26=0,SUM($R26:U26),SUM($Q26:T26))&lt;0,"n/a",$D26/IF($Q26=0,SUM($R26:U26),SUM($Q26:T26))),"n/a"),"n/a")</f>
        <v>31.084851496080379</v>
      </c>
      <c r="G26" s="29">
        <f>IF(COUNT(Q26:X26)=8,IFERROR(IF(($D26/IF($Q26=0,SUM($R26:Z26),SUM($Q26:Y26))*2)&lt;0,"n/a",($D26/IF($Q26=0,SUM($R26:Z26),SUM($Q26:Y26))*2)),"n/a"),"n/a")</f>
        <v>32.355056276620964</v>
      </c>
      <c r="H26" s="29">
        <f>IF(COUNT(Q26:AB26)=12,IFERROR(IF(($D26/IF($Q26=0,SUM($R26:AD26),SUM($Q26:AC26))*3)&lt;0,"n/a",($D26/IF($Q26=0,SUM($R26:AD26),SUM($Q26:AC26))*3)),"n/a"),"n/a")</f>
        <v>36.812853453630154</v>
      </c>
      <c r="I26" s="29">
        <f>IF(COUNT(Q26:AF26)=16,IFERROR(IF(($D26/IF($Q26=0,SUM($R26:AH26),SUM($Q26:AG26))*4)&lt;0,"n/a",($D26/IF($Q26=0,SUM($R26:AH26),SUM($Q26:AG26))*4)),"n/a"),"n/a")</f>
        <v>41.500117464426701</v>
      </c>
      <c r="J26" s="29">
        <f>IF(COUNT(Q26:AJ26)=20,IFERROR(IF(($D26/IF($Q26=0,SUM($R26:AL26),SUM($Q26:AK26))*5)&lt;0,"n/a",($D26/IF($Q26=0,SUM($R26:AL26),SUM($Q26:AK26))*5)),"n/a"),"n/a")</f>
        <v>48.768469919797674</v>
      </c>
      <c r="K26" s="29">
        <f>IF(COUNT(Q26:AN26)=24,IFERROR(IF(($D26/IF($Q26=0,SUM($R26:AP26),SUM($Q26:AO26))*6)&lt;0,"n/a",($D26/IF($Q26=0,SUM($R26:AP26),SUM($Q26:AO26))*6)),"n/a"),"n/a")</f>
        <v>53.315016826515276</v>
      </c>
      <c r="L26" s="29">
        <f>IF(COUNT(Q26:AR26)=28,IFERROR(IF(($D26/IF($Q26=0,SUM($R26:AT26),SUM($Q26:AS26))*7)&lt;0,"n/a",($D26/IF($Q26=0,SUM($R26:AT26),SUM($Q26:AS26))*7)),"n/a"),"n/a")</f>
        <v>59.45413475426033</v>
      </c>
      <c r="M26" s="29">
        <f>IF(COUNT(Q26:AV26)=32,IFERROR(IF(($D26/IF($Q26=0,SUM($R26:AX26),SUM($Q26:AW26))*8)&lt;0,"n/a",($D26/IF($Q26=0,SUM($R26:AX26),SUM($Q26:AW26))*8)),"n/a"),"n/a")</f>
        <v>63.03312880001679</v>
      </c>
      <c r="N26" s="29">
        <f>IF(COUNT(Q26:AZ26)=36,IFERROR(IF(($D26/IF($Q26=0,SUM($R26:BB26),SUM($Q26:BA26))*9)&lt;0,"n/a",($D26/IF($Q26=0,SUM($R26:BB26),SUM($Q26:BA26))*9)),"n/a"),"n/a")</f>
        <v>65.669362049527663</v>
      </c>
      <c r="O26" s="29">
        <f>IF(COUNT(Q26:BD26)=40,IFERROR(IF(($D26/IF($Q26=0,SUM($R26:BF26),SUM($Q26:BE26))*10)&lt;0,"n/a",($D26/IF($Q26=0,SUM($R26:BF26),SUM($Q26:BE26))*10)),"n/a"),"n/a")</f>
        <v>69.485985777530971</v>
      </c>
      <c r="P26" s="30">
        <f t="shared" si="1"/>
        <v>72456</v>
      </c>
      <c r="Q26" s="40">
        <v>16728</v>
      </c>
      <c r="R26" s="40">
        <v>18765</v>
      </c>
      <c r="S26" s="40">
        <v>20505</v>
      </c>
      <c r="T26" s="23">
        <v>16458</v>
      </c>
      <c r="U26" s="23">
        <v>15457</v>
      </c>
      <c r="V26" s="2">
        <v>15463</v>
      </c>
      <c r="W26" s="2">
        <v>13893</v>
      </c>
      <c r="X26" s="2">
        <v>11202</v>
      </c>
      <c r="Y26" s="2">
        <v>10752</v>
      </c>
      <c r="Z26" s="33">
        <v>11649</v>
      </c>
      <c r="AA26" s="2">
        <v>10678</v>
      </c>
      <c r="AB26" s="2">
        <v>13187</v>
      </c>
      <c r="AC26" s="2">
        <v>8809</v>
      </c>
      <c r="AD26" s="33">
        <v>8420</v>
      </c>
      <c r="AE26" s="2">
        <v>8824</v>
      </c>
      <c r="AF26" s="2">
        <v>8873</v>
      </c>
      <c r="AG26" s="2">
        <v>7424</v>
      </c>
      <c r="AH26" s="33">
        <v>-6302</v>
      </c>
      <c r="AI26" s="2">
        <v>6576</v>
      </c>
      <c r="AJ26" s="2">
        <v>8069</v>
      </c>
      <c r="AK26" s="2">
        <v>5486</v>
      </c>
      <c r="AL26" s="33">
        <v>6267</v>
      </c>
      <c r="AM26" s="2">
        <v>5667</v>
      </c>
      <c r="AN26" s="2">
        <v>6863</v>
      </c>
      <c r="AO26" s="2">
        <v>3756</v>
      </c>
      <c r="AP26" s="33">
        <v>5018</v>
      </c>
      <c r="AQ26" s="2">
        <v>4902</v>
      </c>
      <c r="AR26" s="2">
        <v>-3195</v>
      </c>
      <c r="AS26" s="2">
        <v>4985</v>
      </c>
      <c r="AT26" s="2">
        <v>5863</v>
      </c>
      <c r="AU26" s="2">
        <v>4540</v>
      </c>
      <c r="AV26" s="2">
        <v>4612</v>
      </c>
      <c r="AW26" s="2">
        <v>5660</v>
      </c>
      <c r="AX26" s="2">
        <v>6558</v>
      </c>
      <c r="AY26" s="2">
        <v>5244</v>
      </c>
      <c r="AZ26" s="2">
        <v>4965</v>
      </c>
      <c r="BA26" s="2">
        <v>6055</v>
      </c>
      <c r="BB26" s="2">
        <v>6377</v>
      </c>
      <c r="BC26" s="2">
        <v>4466</v>
      </c>
      <c r="BD26" s="2">
        <v>-492</v>
      </c>
      <c r="BE26" s="2">
        <v>5108</v>
      </c>
      <c r="BF26" s="2">
        <v>6624</v>
      </c>
      <c r="BG26" s="2">
        <v>5738</v>
      </c>
      <c r="BH26" s="2">
        <v>5874</v>
      </c>
      <c r="BI26" s="2">
        <v>5232</v>
      </c>
    </row>
    <row r="27" spans="1:61" x14ac:dyDescent="0.2">
      <c r="A27" t="e" vm="23">
        <v>#VALUE!</v>
      </c>
      <c r="B27" t="str" cm="1">
        <f t="array" ref="B27">_FV(A27,"Ticker symbol",TRUE)</f>
        <v>NKE</v>
      </c>
      <c r="C27" s="6" cm="1">
        <f t="array" ref="C27">_FV(A27,"Price")</f>
        <v>131.24</v>
      </c>
      <c r="D27" s="4" cm="1">
        <f t="array" ref="D27">_FV(A27,"market cap",TRUE)/1000000</f>
        <v>207529.2</v>
      </c>
      <c r="E27" s="28">
        <f t="shared" si="0"/>
        <v>0.70924784217016035</v>
      </c>
      <c r="F27" s="29">
        <f>IF(COUNT(Q27:T27)=4,IFERROR(IF($D27/IF($Q27=0,SUM($R27:U27),SUM($Q27:T27))&lt;0,"n/a",$D27/IF($Q27=0,SUM($R27:U27),SUM($Q27:T27))),"n/a"),"n/a")</f>
        <v>33.932177894048401</v>
      </c>
      <c r="G27" s="29">
        <f>IF(COUNT(Q27:X27)=8,IFERROR(IF(($D27/IF($Q27=0,SUM($R27:Z27),SUM($Q27:Y27))*2)&lt;0,"n/a",($D27/IF($Q27=0,SUM($R27:Z27),SUM($Q27:Y27))*2)),"n/a"),"n/a")</f>
        <v>39.944028486189971</v>
      </c>
      <c r="H27" s="29">
        <f>IF(COUNT(Q27:AB27)=12,IFERROR(IF(($D27/IF($Q27=0,SUM($R27:AD27),SUM($Q27:AC27))*3)&lt;0,"n/a",($D27/IF($Q27=0,SUM($R27:AD27),SUM($Q27:AC27))*3)),"n/a"),"n/a")</f>
        <v>41.608474236449915</v>
      </c>
      <c r="I27" s="29">
        <f>IF(COUNT(Q27:AF27)=16,IFERROR(IF(($D27/IF($Q27=0,SUM($R27:AH27),SUM($Q27:AG27))*4)&lt;0,"n/a",($D27/IF($Q27=0,SUM($R27:AH27),SUM($Q27:AG27))*4)),"n/a"),"n/a")</f>
        <v>48.493796004206104</v>
      </c>
      <c r="J27" s="29">
        <f>IF(COUNT(Q27:AJ27)=20,IFERROR(IF(($D27/IF($Q27=0,SUM($R27:AL27),SUM($Q27:AK27))*5)&lt;0,"n/a",($D27/IF($Q27=0,SUM($R27:AL27),SUM($Q27:AK27))*5)),"n/a"),"n/a")</f>
        <v>49.449390011437288</v>
      </c>
      <c r="K27" s="29">
        <f>IF(COUNT(Q27:AN27)=24,IFERROR(IF(($D27/IF($Q27=0,SUM($R27:AP27),SUM($Q27:AO27))*6)&lt;0,"n/a",($D27/IF($Q27=0,SUM($R27:AP27),SUM($Q27:AO27))*6)),"n/a"),"n/a")</f>
        <v>50.06534518113466</v>
      </c>
      <c r="L27" s="29">
        <f>IF(COUNT(Q27:AR27)=28,IFERROR(IF(($D27/IF($Q27=0,SUM($R27:AT27),SUM($Q27:AS27))*7)&lt;0,"n/a",($D27/IF($Q27=0,SUM($R27:AT27),SUM($Q27:AS27))*7)),"n/a"),"n/a")</f>
        <v>50.988185742866172</v>
      </c>
      <c r="M27" s="29">
        <f>IF(COUNT(Q27:AV27)=32,IFERROR(IF(($D27/IF($Q27=0,SUM($R27:AX27),SUM($Q27:AW27))*8)&lt;0,"n/a",($D27/IF($Q27=0,SUM($R27:AX27),SUM($Q27:AW27))*8)),"n/a"),"n/a")</f>
        <v>52.725914634146342</v>
      </c>
      <c r="N27" s="29">
        <f>IF(COUNT(Q27:AZ27)=36,IFERROR(IF(($D27/IF($Q27=0,SUM($R27:BB27),SUM($Q27:BA27))*9)&lt;0,"n/a",($D27/IF($Q27=0,SUM($R27:BB27),SUM($Q27:BA27))*9)),"n/a"),"n/a")</f>
        <v>54.418821746984449</v>
      </c>
      <c r="O27" s="29">
        <f>IF(COUNT(Q27:BD27)=40,IFERROR(IF(($D27/IF($Q27=0,SUM($R27:BF27),SUM($Q27:BE27))*10)&lt;0,"n/a",($D27/IF($Q27=0,SUM($R27:BF27),SUM($Q27:BE27))*10)),"n/a"),"n/a")</f>
        <v>57.060544404729178</v>
      </c>
      <c r="P27" s="30">
        <f t="shared" si="1"/>
        <v>6116</v>
      </c>
      <c r="Q27" s="40">
        <v>1396</v>
      </c>
      <c r="R27" s="40">
        <v>1337</v>
      </c>
      <c r="S27" s="40">
        <v>1874</v>
      </c>
      <c r="T27" s="23">
        <v>1509</v>
      </c>
      <c r="U27" s="23">
        <v>1449</v>
      </c>
      <c r="V27" s="38">
        <v>1251</v>
      </c>
      <c r="W27" s="38">
        <v>1518</v>
      </c>
      <c r="X27" s="38">
        <v>-790</v>
      </c>
      <c r="Y27" s="38">
        <v>847</v>
      </c>
      <c r="Z27" s="39">
        <v>1115</v>
      </c>
      <c r="AA27" s="38">
        <v>1367</v>
      </c>
      <c r="AB27" s="38">
        <v>989</v>
      </c>
      <c r="AC27" s="38">
        <v>1101</v>
      </c>
      <c r="AD27" s="39">
        <v>847</v>
      </c>
      <c r="AE27" s="38">
        <v>1092</v>
      </c>
      <c r="AF27" s="38">
        <v>1137</v>
      </c>
      <c r="AG27" s="38">
        <v>-921</v>
      </c>
      <c r="AH27" s="39">
        <v>767</v>
      </c>
      <c r="AI27" s="38">
        <v>950</v>
      </c>
      <c r="AJ27" s="38">
        <v>1008</v>
      </c>
      <c r="AK27" s="38">
        <v>1141</v>
      </c>
      <c r="AL27" s="39">
        <v>842</v>
      </c>
      <c r="AM27" s="38">
        <v>1249</v>
      </c>
      <c r="AN27" s="38">
        <v>846</v>
      </c>
      <c r="AO27" s="38">
        <v>950</v>
      </c>
      <c r="AP27" s="39">
        <v>785</v>
      </c>
      <c r="AQ27" s="38">
        <v>1179</v>
      </c>
      <c r="AR27" s="38">
        <v>865</v>
      </c>
      <c r="AS27" s="38">
        <v>791</v>
      </c>
      <c r="AT27" s="38">
        <v>655</v>
      </c>
      <c r="AU27" s="38">
        <v>962</v>
      </c>
      <c r="AV27" s="38">
        <v>698</v>
      </c>
      <c r="AW27" s="38">
        <v>682</v>
      </c>
      <c r="AX27" s="38">
        <v>534</v>
      </c>
      <c r="AY27" s="38">
        <v>779</v>
      </c>
      <c r="AZ27" s="38">
        <v>655</v>
      </c>
      <c r="BA27" s="38">
        <v>866</v>
      </c>
      <c r="BB27" s="38">
        <v>384</v>
      </c>
      <c r="BC27" s="38">
        <v>567</v>
      </c>
      <c r="BD27" s="38">
        <v>537</v>
      </c>
      <c r="BE27" s="38">
        <v>560</v>
      </c>
      <c r="BF27" s="38">
        <v>469</v>
      </c>
      <c r="BG27" s="38">
        <v>645</v>
      </c>
      <c r="BH27" s="38">
        <v>594</v>
      </c>
      <c r="BI27" s="38">
        <v>523</v>
      </c>
    </row>
    <row r="28" spans="1:61" x14ac:dyDescent="0.2">
      <c r="A28" t="e" vm="24">
        <v>#VALUE!</v>
      </c>
      <c r="B28" t="str" cm="1">
        <f t="array" ref="B28">_FV(A28,"Ticker symbol",TRUE)</f>
        <v>PG</v>
      </c>
      <c r="C28" s="6" cm="1">
        <f t="array" ref="C28">_FV(A28,"Price")</f>
        <v>150.15</v>
      </c>
      <c r="D28" s="4" cm="1">
        <f t="array" ref="D28">_FV(A28,"market cap",TRUE)/1000000</f>
        <v>359919.4</v>
      </c>
      <c r="E28" s="28">
        <f t="shared" si="0"/>
        <v>2.1247599578764789E-2</v>
      </c>
      <c r="F28" s="29">
        <f>IF(COUNT(Q28:T28)=4,IFERROR(IF($D28/IF($Q28=0,SUM($R28:U28),SUM($Q28:T28))&lt;0,"n/a",$D28/IF($Q28=0,SUM($R28:U28),SUM($Q28:T28))),"n/a"),"n/a")</f>
        <v>25.144571747939082</v>
      </c>
      <c r="G28" s="29">
        <f>IF(COUNT(Q28:X28)=8,IFERROR(IF(($D28/IF($Q28=0,SUM($R28:Z28),SUM($Q28:Y28))*2)&lt;0,"n/a",($D28/IF($Q28=0,SUM($R28:Z28),SUM($Q28:Y28))*2)),"n/a"),"n/a")</f>
        <v>23.145942122186497</v>
      </c>
      <c r="H28" s="29">
        <f>IF(COUNT(Q28:AB28)=12,IFERROR(IF(($D28/IF($Q28=0,SUM($R28:AD28),SUM($Q28:AC28))*3)&lt;0,"n/a",($D28/IF($Q28=0,SUM($R28:AD28),SUM($Q28:AC28))*3)),"n/a"),"n/a")</f>
        <v>30.285199001486554</v>
      </c>
      <c r="I28" s="29">
        <f>IF(COUNT(Q28:AF28)=16,IFERROR(IF(($D28/IF($Q28=0,SUM($R28:AH28),SUM($Q28:AG28))*4)&lt;0,"n/a",($D28/IF($Q28=0,SUM($R28:AH28),SUM($Q28:AG28))*4)),"n/a"),"n/a")</f>
        <v>31.178049203049206</v>
      </c>
      <c r="J28" s="29">
        <f>IF(COUNT(Q28:AJ28)=20,IFERROR(IF(($D28/IF($Q28=0,SUM($R28:AL28),SUM($Q28:AK28))*5)&lt;0,"n/a",($D28/IF($Q28=0,SUM($R28:AL28),SUM($Q28:AK28))*5)),"n/a"),"n/a")</f>
        <v>32.127628807083944</v>
      </c>
      <c r="K28" s="29">
        <f>IF(COUNT(Q28:AN28)=24,IFERROR(IF(($D28/IF($Q28=0,SUM($R28:AP28),SUM($Q28:AO28))*6)&lt;0,"n/a",($D28/IF($Q28=0,SUM($R28:AP28),SUM($Q28:AO28))*6)),"n/a"),"n/a")</f>
        <v>30.392608438652292</v>
      </c>
      <c r="L28" s="29">
        <f>IF(COUNT(Q28:AR28)=28,IFERROR(IF(($D28/IF($Q28=0,SUM($R28:AT28),SUM($Q28:AS28))*7)&lt;0,"n/a",($D28/IF($Q28=0,SUM($R28:AT28),SUM($Q28:AS28))*7)),"n/a"),"n/a")</f>
        <v>31.728531848978669</v>
      </c>
      <c r="M28" s="29">
        <f>IF(COUNT(Q28:AV28)=32,IFERROR(IF(($D28/IF($Q28=0,SUM($R28:AX28),SUM($Q28:AW28))*8)&lt;0,"n/a",($D28/IF($Q28=0,SUM($R28:AX28),SUM($Q28:AW28))*8)),"n/a"),"n/a")</f>
        <v>32.462459130983788</v>
      </c>
      <c r="N28" s="29">
        <f>IF(COUNT(Q28:AZ28)=36,IFERROR(IF(($D28/IF($Q28=0,SUM($R28:BB28),SUM($Q28:BA28))*9)&lt;0,"n/a",($D28/IF($Q28=0,SUM($R28:BB28),SUM($Q28:BA28))*9)),"n/a"),"n/a")</f>
        <v>32.583358648091341</v>
      </c>
      <c r="O28" s="29">
        <f>IF(COUNT(Q28:BD28)=40,IFERROR(IF(($D28/IF($Q28=0,SUM($R28:BF28),SUM($Q28:BE28))*10)&lt;0,"n/a",($D28/IF($Q28=0,SUM($R28:BF28),SUM($Q28:BE28))*10)),"n/a"),"n/a")</f>
        <v>32.150013398838773</v>
      </c>
      <c r="P28" s="30">
        <f t="shared" si="1"/>
        <v>14314</v>
      </c>
      <c r="Q28" s="40">
        <v>3287</v>
      </c>
      <c r="R28" s="40">
        <v>4153</v>
      </c>
      <c r="S28" s="40">
        <v>4042</v>
      </c>
      <c r="T28" s="23">
        <v>2832</v>
      </c>
      <c r="U28" s="23">
        <v>3204</v>
      </c>
      <c r="V28" s="2">
        <v>3788</v>
      </c>
      <c r="W28" s="2">
        <v>4211</v>
      </c>
      <c r="X28" s="2">
        <v>2730</v>
      </c>
      <c r="Y28" s="2">
        <v>2853</v>
      </c>
      <c r="Z28" s="33">
        <v>3653</v>
      </c>
      <c r="AA28" s="2">
        <v>3528</v>
      </c>
      <c r="AB28" s="2">
        <v>-5309</v>
      </c>
      <c r="AC28" s="2">
        <v>2681</v>
      </c>
      <c r="AD28" s="33">
        <v>3129</v>
      </c>
      <c r="AE28" s="2">
        <v>3133</v>
      </c>
      <c r="AF28" s="2">
        <v>1824</v>
      </c>
      <c r="AG28" s="2">
        <v>2437</v>
      </c>
      <c r="AH28" s="33">
        <v>2433</v>
      </c>
      <c r="AI28" s="2">
        <v>2791</v>
      </c>
      <c r="AJ28" s="2">
        <v>2152</v>
      </c>
      <c r="AK28" s="2">
        <v>2462</v>
      </c>
      <c r="AL28" s="33">
        <v>7814</v>
      </c>
      <c r="AM28" s="2">
        <v>2651</v>
      </c>
      <c r="AN28" s="2">
        <v>1888</v>
      </c>
      <c r="AO28" s="2">
        <v>2687</v>
      </c>
      <c r="AP28" s="33">
        <v>3142</v>
      </c>
      <c r="AQ28" s="2">
        <v>2536</v>
      </c>
      <c r="AR28" s="2">
        <v>521</v>
      </c>
      <c r="AS28" s="2">
        <v>2153</v>
      </c>
      <c r="AT28" s="2">
        <v>2302</v>
      </c>
      <c r="AU28" s="2">
        <v>1930</v>
      </c>
      <c r="AV28" s="2">
        <v>2508</v>
      </c>
      <c r="AW28" s="2">
        <v>2552</v>
      </c>
      <c r="AX28" s="2">
        <v>3361</v>
      </c>
      <c r="AY28" s="2">
        <v>2969</v>
      </c>
      <c r="AZ28" s="2">
        <v>1875</v>
      </c>
      <c r="BA28" s="2">
        <v>2512</v>
      </c>
      <c r="BB28" s="2">
        <v>3992</v>
      </c>
      <c r="BC28" s="2">
        <v>2757</v>
      </c>
      <c r="BD28" s="2">
        <v>3375</v>
      </c>
      <c r="BE28" s="2">
        <v>2411</v>
      </c>
      <c r="BF28" s="2">
        <v>1690</v>
      </c>
      <c r="BG28" s="2">
        <v>3024</v>
      </c>
      <c r="BH28" s="2">
        <v>2277</v>
      </c>
      <c r="BI28" s="2">
        <v>2873</v>
      </c>
    </row>
    <row r="29" spans="1:61" x14ac:dyDescent="0.2">
      <c r="A29" t="e" vm="25">
        <v>#VALUE!</v>
      </c>
      <c r="B29" t="str" cm="1">
        <f t="array" ref="B29">_FV(A29,"Ticker symbol",TRUE)</f>
        <v>TRV</v>
      </c>
      <c r="C29" s="6" cm="1">
        <f t="array" ref="C29">_FV(A29,"Price")</f>
        <v>180.31</v>
      </c>
      <c r="D29" s="4" cm="1">
        <f t="array" ref="D29">_FV(A29,"market cap",TRUE)/1000000</f>
        <v>43545</v>
      </c>
      <c r="E29" s="28">
        <f t="shared" si="0"/>
        <v>-6.699346405228758E-2</v>
      </c>
      <c r="F29" s="29">
        <f>IF(COUNT(Q29:T29)=4,IFERROR(IF($D29/IF($Q29=0,SUM($R29:U29),SUM($Q29:T29))&lt;0,"n/a",$D29/IF($Q29=0,SUM($R29:U29),SUM($Q29:T29))),"n/a"),"n/a")</f>
        <v>11.114088820826952</v>
      </c>
      <c r="G29" s="29">
        <f>IF(COUNT(Q29:X29)=8,IFERROR(IF(($D29/IF($Q29=0,SUM($R29:Z29),SUM($Q29:Y29))*2)&lt;0,"n/a",($D29/IF($Q29=0,SUM($R29:Z29),SUM($Q29:Y29))*2)),"n/a"),"n/a")</f>
        <v>11.891043145821955</v>
      </c>
      <c r="H29" s="29">
        <f>IF(COUNT(Q29:AB29)=12,IFERROR(IF(($D29/IF($Q29=0,SUM($R29:AD29),SUM($Q29:AC29))*3)&lt;0,"n/a",($D29/IF($Q29=0,SUM($R29:AD29),SUM($Q29:AC29))*3)),"n/a"),"n/a")</f>
        <v>13.159564823209429</v>
      </c>
      <c r="I29" s="29">
        <f>IF(COUNT(Q29:AF29)=16,IFERROR(IF(($D29/IF($Q29=0,SUM($R29:AH29),SUM($Q29:AG29))*4)&lt;0,"n/a",($D29/IF($Q29=0,SUM($R29:AH29),SUM($Q29:AG29))*4)),"n/a"),"n/a")</f>
        <v>14.011744831469713</v>
      </c>
      <c r="J29" s="29">
        <f>IF(COUNT(Q29:AJ29)=20,IFERROR(IF(($D29/IF($Q29=0,SUM($R29:AL29),SUM($Q29:AK29))*5)&lt;0,"n/a",($D29/IF($Q29=0,SUM($R29:AL29),SUM($Q29:AK29))*5)),"n/a"),"n/a")</f>
        <v>15.044568822553897</v>
      </c>
      <c r="K29" s="29">
        <f>IF(COUNT(Q29:AN29)=24,IFERROR(IF(($D29/IF($Q29=0,SUM($R29:AP29),SUM($Q29:AO29))*6)&lt;0,"n/a",($D29/IF($Q29=0,SUM($R29:AP29),SUM($Q29:AO29))*6)),"n/a"),"n/a")</f>
        <v>14.960490151168116</v>
      </c>
      <c r="L29" s="29">
        <f>IF(COUNT(Q29:AR29)=28,IFERROR(IF(($D29/IF($Q29=0,SUM($R29:AT29),SUM($Q29:AS29))*7)&lt;0,"n/a",($D29/IF($Q29=0,SUM($R29:AT29),SUM($Q29:AS29))*7)),"n/a"),"n/a")</f>
        <v>14.599817990228949</v>
      </c>
      <c r="M29" s="29">
        <f>IF(COUNT(Q29:AV29)=32,IFERROR(IF(($D29/IF($Q29=0,SUM($R29:AX29),SUM($Q29:AW29))*8)&lt;0,"n/a",($D29/IF($Q29=0,SUM($R29:AX29),SUM($Q29:AW29))*8)),"n/a"),"n/a")</f>
        <v>14.193863830827528</v>
      </c>
      <c r="N29" s="29">
        <f>IF(COUNT(Q29:AZ29)=36,IFERROR(IF(($D29/IF($Q29=0,SUM($R29:BB29),SUM($Q29:BA29))*9)&lt;0,"n/a",($D29/IF($Q29=0,SUM($R29:BB29),SUM($Q29:BA29))*9)),"n/a"),"n/a")</f>
        <v>13.902763489304338</v>
      </c>
      <c r="O29" s="29">
        <f>IF(COUNT(Q29:BD29)=40,IFERROR(IF(($D29/IF($Q29=0,SUM($R29:BF29),SUM($Q29:BE29))*10)&lt;0,"n/a",($D29/IF($Q29=0,SUM($R29:BF29),SUM($Q29:BE29))*10)),"n/a"),"n/a")</f>
        <v>14.210423261430016</v>
      </c>
      <c r="P29" s="30">
        <f t="shared" si="1"/>
        <v>3918</v>
      </c>
      <c r="Q29" s="40">
        <v>1011</v>
      </c>
      <c r="R29" s="40">
        <v>1323</v>
      </c>
      <c r="S29" s="40">
        <v>657</v>
      </c>
      <c r="T29" s="23">
        <v>927</v>
      </c>
      <c r="U29" s="23">
        <v>728</v>
      </c>
      <c r="V29" s="2">
        <v>1303</v>
      </c>
      <c r="W29" s="2">
        <v>821</v>
      </c>
      <c r="X29" s="2">
        <v>-41</v>
      </c>
      <c r="Y29" s="2">
        <v>595</v>
      </c>
      <c r="Z29" s="33">
        <v>866</v>
      </c>
      <c r="AA29" s="2">
        <v>393</v>
      </c>
      <c r="AB29" s="2">
        <v>553</v>
      </c>
      <c r="AC29" s="2">
        <v>791</v>
      </c>
      <c r="AD29" s="33">
        <v>616</v>
      </c>
      <c r="AE29" s="2">
        <v>704</v>
      </c>
      <c r="AF29" s="2">
        <v>520</v>
      </c>
      <c r="AG29" s="2">
        <v>664</v>
      </c>
      <c r="AH29" s="33">
        <v>547</v>
      </c>
      <c r="AI29" s="2">
        <v>291</v>
      </c>
      <c r="AJ29" s="2">
        <v>590</v>
      </c>
      <c r="AK29" s="2">
        <v>613</v>
      </c>
      <c r="AL29" s="33">
        <v>937</v>
      </c>
      <c r="AM29" s="2">
        <v>710</v>
      </c>
      <c r="AN29" s="2">
        <v>659</v>
      </c>
      <c r="AO29" s="2">
        <v>686</v>
      </c>
      <c r="AP29" s="33">
        <v>859</v>
      </c>
      <c r="AQ29" s="2">
        <v>922</v>
      </c>
      <c r="AR29" s="2">
        <v>806</v>
      </c>
      <c r="AS29" s="2">
        <v>827</v>
      </c>
      <c r="AT29" s="2">
        <v>1030</v>
      </c>
      <c r="AU29" s="2">
        <v>912</v>
      </c>
      <c r="AV29" s="2">
        <v>678</v>
      </c>
      <c r="AW29" s="2">
        <v>1045</v>
      </c>
      <c r="AX29" s="2">
        <v>980</v>
      </c>
      <c r="AY29" s="2">
        <v>858</v>
      </c>
      <c r="AZ29" s="2">
        <v>918</v>
      </c>
      <c r="BA29" s="2">
        <v>890</v>
      </c>
      <c r="BB29" s="2">
        <v>301</v>
      </c>
      <c r="BC29" s="2">
        <v>858</v>
      </c>
      <c r="BD29" s="2">
        <v>495</v>
      </c>
      <c r="BE29" s="2">
        <v>800</v>
      </c>
      <c r="BF29" s="2">
        <v>618</v>
      </c>
      <c r="BG29" s="2">
        <v>331</v>
      </c>
      <c r="BH29" s="2">
        <v>-366</v>
      </c>
      <c r="BI29" s="2">
        <v>831</v>
      </c>
    </row>
    <row r="30" spans="1:61" x14ac:dyDescent="0.2">
      <c r="A30" t="e" vm="26">
        <v>#VALUE!</v>
      </c>
      <c r="B30" t="str" cm="1">
        <f t="array" ref="B30">_FV(A30,"Ticker symbol",TRUE)</f>
        <v>UNH</v>
      </c>
      <c r="C30" s="6" cm="1">
        <f t="array" ref="C30">_FV(A30,"Price")</f>
        <v>506.12</v>
      </c>
      <c r="D30" s="4" cm="1">
        <f t="array" ref="D30">_FV(A30,"market cap",TRUE)/1000000</f>
        <v>476207.9</v>
      </c>
      <c r="E30" s="28">
        <f t="shared" si="0"/>
        <v>1.8631735635605835</v>
      </c>
      <c r="F30" s="29">
        <f>IF(COUNT(Q30:T30)=4,IFERROR(IF($D30/IF($Q30=0,SUM($R30:U30),SUM($Q30:T30))&lt;0,"n/a",$D30/IF($Q30=0,SUM($R30:U30),SUM($Q30:T30))),"n/a"),"n/a")</f>
        <v>27.28985100286533</v>
      </c>
      <c r="G30" s="29">
        <f>IF(COUNT(Q30:X30)=8,IFERROR(IF(($D30/IF($Q30=0,SUM($R30:Z30),SUM($Q30:Y30))*2)&lt;0,"n/a",($D30/IF($Q30=0,SUM($R30:Z30),SUM($Q30:Y30))*2)),"n/a"),"n/a")</f>
        <v>25.252970966458971</v>
      </c>
      <c r="H30" s="29">
        <f>IF(COUNT(Q30:AB30)=12,IFERROR(IF(($D30/IF($Q30=0,SUM($R30:AD30),SUM($Q30:AC30))*3)&lt;0,"n/a",($D30/IF($Q30=0,SUM($R30:AD30),SUM($Q30:AC30))*3)),"n/a"),"n/a")</f>
        <v>27.711209605462237</v>
      </c>
      <c r="I30" s="29">
        <f>IF(COUNT(Q30:AF30)=16,IFERROR(IF(($D30/IF($Q30=0,SUM($R30:AH30),SUM($Q30:AG30))*4)&lt;0,"n/a",($D30/IF($Q30=0,SUM($R30:AH30),SUM($Q30:AG30))*4)),"n/a"),"n/a")</f>
        <v>29.978463959710421</v>
      </c>
      <c r="J30" s="29">
        <f>IF(COUNT(Q30:AJ30)=20,IFERROR(IF(($D30/IF($Q30=0,SUM($R30:AL30),SUM($Q30:AK30))*5)&lt;0,"n/a",($D30/IF($Q30=0,SUM($R30:AL30),SUM($Q30:AK30))*5)),"n/a"),"n/a")</f>
        <v>32.133654079732253</v>
      </c>
      <c r="K30" s="29">
        <f>IF(COUNT(Q30:AN30)=24,IFERROR(IF(($D30/IF($Q30=0,SUM($R30:AP30),SUM($Q30:AO30))*6)&lt;0,"n/a",($D30/IF($Q30=0,SUM($R30:AP30),SUM($Q30:AO30))*6)),"n/a"),"n/a")</f>
        <v>35.224648955187078</v>
      </c>
      <c r="L30" s="29">
        <f>IF(COUNT(Q30:AR30)=28,IFERROR(IF(($D30/IF($Q30=0,SUM($R30:AT30),SUM($Q30:AS30))*7)&lt;0,"n/a",($D30/IF($Q30=0,SUM($R30:AT30),SUM($Q30:AS30))*7)),"n/a"),"n/a")</f>
        <v>38.347313868949016</v>
      </c>
      <c r="M30" s="29">
        <f>IF(COUNT(Q30:AV30)=32,IFERROR(IF(($D30/IF($Q30=0,SUM($R30:AX30),SUM($Q30:AW30))*8)&lt;0,"n/a",($D30/IF($Q30=0,SUM($R30:AX30),SUM($Q30:AW30))*8)),"n/a"),"n/a")</f>
        <v>41.164632024809016</v>
      </c>
      <c r="N30" s="29">
        <f>IF(COUNT(Q30:AZ30)=36,IFERROR(IF(($D30/IF($Q30=0,SUM($R30:BB30),SUM($Q30:BA30))*9)&lt;0,"n/a",($D30/IF($Q30=0,SUM($R30:BB30),SUM($Q30:BA30))*9)),"n/a"),"n/a")</f>
        <v>43.656756508984238</v>
      </c>
      <c r="O30" s="29">
        <f>IF(COUNT(Q30:BD30)=40,IFERROR(IF(($D30/IF($Q30=0,SUM($R30:BF30),SUM($Q30:BE30))*10)&lt;0,"n/a",($D30/IF($Q30=0,SUM($R30:BF30),SUM($Q30:BE30))*10)),"n/a"),"n/a")</f>
        <v>45.922573241528291</v>
      </c>
      <c r="P30" s="30">
        <f t="shared" si="1"/>
        <v>17450</v>
      </c>
      <c r="Q30" s="40">
        <v>5027</v>
      </c>
      <c r="R30" s="40">
        <v>4071</v>
      </c>
      <c r="S30" s="40">
        <v>4086</v>
      </c>
      <c r="T30" s="23">
        <v>4266</v>
      </c>
      <c r="U30" s="23">
        <v>4862</v>
      </c>
      <c r="V30" s="2">
        <v>2212</v>
      </c>
      <c r="W30" s="2">
        <v>3172</v>
      </c>
      <c r="X30" s="2">
        <v>6637</v>
      </c>
      <c r="Y30" s="2">
        <v>3382</v>
      </c>
      <c r="Z30" s="33">
        <v>3541</v>
      </c>
      <c r="AA30" s="2">
        <v>3538</v>
      </c>
      <c r="AB30" s="2">
        <v>3293</v>
      </c>
      <c r="AC30" s="2">
        <v>3467</v>
      </c>
      <c r="AD30" s="33">
        <v>3040</v>
      </c>
      <c r="AE30" s="2">
        <v>3188</v>
      </c>
      <c r="AF30" s="2">
        <v>2922</v>
      </c>
      <c r="AG30" s="2">
        <v>2836</v>
      </c>
      <c r="AH30" s="33">
        <v>3617</v>
      </c>
      <c r="AI30" s="2">
        <v>2485</v>
      </c>
      <c r="AJ30" s="2">
        <v>2284</v>
      </c>
      <c r="AK30" s="2">
        <v>2172</v>
      </c>
      <c r="AL30" s="33">
        <v>1684</v>
      </c>
      <c r="AM30" s="2">
        <v>1968</v>
      </c>
      <c r="AN30" s="2">
        <v>1754</v>
      </c>
      <c r="AO30" s="2">
        <v>1611</v>
      </c>
      <c r="AP30" s="33">
        <v>1218</v>
      </c>
      <c r="AQ30" s="2">
        <v>1597</v>
      </c>
      <c r="AR30" s="2">
        <v>1585</v>
      </c>
      <c r="AS30" s="2">
        <v>1413</v>
      </c>
      <c r="AT30" s="2">
        <v>1510</v>
      </c>
      <c r="AU30" s="2">
        <v>1602</v>
      </c>
      <c r="AV30" s="2">
        <v>1408</v>
      </c>
      <c r="AW30" s="2">
        <v>1099</v>
      </c>
      <c r="AX30" s="2">
        <v>1427</v>
      </c>
      <c r="AY30" s="2">
        <v>1570</v>
      </c>
      <c r="AZ30" s="2">
        <v>1436</v>
      </c>
      <c r="BA30" s="2">
        <v>1192</v>
      </c>
      <c r="BB30" s="2">
        <v>1244</v>
      </c>
      <c r="BC30" s="2">
        <v>1557</v>
      </c>
      <c r="BD30" s="2">
        <v>1337</v>
      </c>
      <c r="BE30" s="2">
        <v>1388</v>
      </c>
      <c r="BF30" s="2">
        <v>1258</v>
      </c>
      <c r="BG30" s="2">
        <v>1271</v>
      </c>
      <c r="BH30" s="2">
        <v>1267</v>
      </c>
      <c r="BI30" s="2">
        <v>1346</v>
      </c>
    </row>
    <row r="31" spans="1:61" x14ac:dyDescent="0.2">
      <c r="A31" t="e" vm="27">
        <v>#VALUE!</v>
      </c>
      <c r="B31" t="str" cm="1">
        <f t="array" ref="B31">_FV(A31,"Ticker symbol",TRUE)</f>
        <v>V</v>
      </c>
      <c r="C31" s="6" cm="1">
        <f t="array" ref="C31">_FV(A31,"Price")</f>
        <v>219.11</v>
      </c>
      <c r="D31" s="4" cm="1">
        <f t="array" ref="D31">_FV(A31,"market cap",TRUE)/1000000</f>
        <v>459433.5</v>
      </c>
      <c r="E31" s="28">
        <f t="shared" si="0"/>
        <v>1.7626497005988024</v>
      </c>
      <c r="F31" s="29">
        <f>IF(COUNT(Q31:T31)=4,IFERROR(IF($D31/IF($Q31=0,SUM($R31:U31),SUM($Q31:T31))&lt;0,"n/a",$D31/IF($Q31=0,SUM($R31:U31),SUM($Q31:T31))),"n/a"),"n/a")</f>
        <v>33.376934253541592</v>
      </c>
      <c r="G31" s="29">
        <f>IF(COUNT(Q31:X31)=8,IFERROR(IF(($D31/IF($Q31=0,SUM($R31:Z31),SUM($Q31:Y31))*2)&lt;0,"n/a",($D31/IF($Q31=0,SUM($R31:Z31),SUM($Q31:Y31))*2)),"n/a"),"n/a")</f>
        <v>33.399985460361307</v>
      </c>
      <c r="H31" s="29">
        <f>IF(COUNT(Q31:AB31)=12,IFERROR(IF(($D31/IF($Q31=0,SUM($R31:AD31),SUM($Q31:AC31))*3)&lt;0,"n/a",($D31/IF($Q31=0,SUM($R31:AD31),SUM($Q31:AC31))*3)),"n/a"),"n/a")</f>
        <v>34.555997091711376</v>
      </c>
      <c r="I31" s="29">
        <f>IF(COUNT(Q31:AF31)=16,IFERROR(IF(($D31/IF($Q31=0,SUM($R31:AH31),SUM($Q31:AG31))*4)&lt;0,"n/a",($D31/IF($Q31=0,SUM($R31:AH31),SUM($Q31:AG31))*4)),"n/a"),"n/a")</f>
        <v>36.288732672485288</v>
      </c>
      <c r="J31" s="29">
        <f>IF(COUNT(Q31:AJ31)=20,IFERROR(IF(($D31/IF($Q31=0,SUM($R31:AL31),SUM($Q31:AK31))*5)&lt;0,"n/a",($D31/IF($Q31=0,SUM($R31:AL31),SUM($Q31:AK31))*5)),"n/a"),"n/a")</f>
        <v>39.748196148322464</v>
      </c>
      <c r="K31" s="29">
        <f>IF(COUNT(Q31:AN31)=24,IFERROR(IF(($D31/IF($Q31=0,SUM($R31:AP31),SUM($Q31:AO31))*6)&lt;0,"n/a",($D31/IF($Q31=0,SUM($R31:AP31),SUM($Q31:AO31))*6)),"n/a"),"n/a")</f>
        <v>43.13052117722529</v>
      </c>
      <c r="L31" s="29">
        <f>IF(COUNT(Q31:AR31)=28,IFERROR(IF(($D31/IF($Q31=0,SUM($R31:AT31),SUM($Q31:AS31))*7)&lt;0,"n/a",($D31/IF($Q31=0,SUM($R31:AT31),SUM($Q31:AS31))*7)),"n/a"),"n/a")</f>
        <v>45.544510217665305</v>
      </c>
      <c r="M31" s="29">
        <f>IF(COUNT(Q31:AV31)=32,IFERROR(IF(($D31/IF($Q31=0,SUM($R31:AX31),SUM($Q31:AW31))*8)&lt;0,"n/a",($D31/IF($Q31=0,SUM($R31:AX31),SUM($Q31:AW31))*8)),"n/a"),"n/a")</f>
        <v>48.226260611706664</v>
      </c>
      <c r="N31" s="29">
        <f>IF(COUNT(Q31:AZ31)=36,IFERROR(IF(($D31/IF($Q31=0,SUM($R31:BB31),SUM($Q31:BA31))*9)&lt;0,"n/a",($D31/IF($Q31=0,SUM($R31:BB31),SUM($Q31:BA31))*9)),"n/a"),"n/a")</f>
        <v>50.855418352663364</v>
      </c>
      <c r="O31" s="29">
        <f>IF(COUNT(Q31:BD31)=40,IFERROR(IF(($D31/IF($Q31=0,SUM($R31:BF31),SUM($Q31:BE31))*10)&lt;0,"n/a",($D31/IF($Q31=0,SUM($R31:BF31),SUM($Q31:BE31))*10)),"n/a"),"n/a")</f>
        <v>54.880666547213757</v>
      </c>
      <c r="P31" s="30">
        <f t="shared" si="1"/>
        <v>13765</v>
      </c>
      <c r="Q31" s="40">
        <v>3647</v>
      </c>
      <c r="R31" s="40">
        <v>3959</v>
      </c>
      <c r="S31" s="40">
        <v>3584</v>
      </c>
      <c r="T31" s="23">
        <v>2575</v>
      </c>
      <c r="U31" s="23">
        <v>3026</v>
      </c>
      <c r="V31" s="2">
        <v>3126</v>
      </c>
      <c r="W31" s="2">
        <v>2137</v>
      </c>
      <c r="X31" s="2">
        <v>2373</v>
      </c>
      <c r="Y31" s="2">
        <v>3084</v>
      </c>
      <c r="Z31" s="33">
        <v>3272</v>
      </c>
      <c r="AA31" s="2">
        <v>3025</v>
      </c>
      <c r="AB31" s="2">
        <v>3101</v>
      </c>
      <c r="AC31" s="2">
        <v>2977</v>
      </c>
      <c r="AD31" s="33">
        <v>2977</v>
      </c>
      <c r="AE31" s="2">
        <v>2845</v>
      </c>
      <c r="AF31" s="2">
        <v>2329</v>
      </c>
      <c r="AG31" s="2">
        <v>2605</v>
      </c>
      <c r="AH31" s="33">
        <v>2522</v>
      </c>
      <c r="AI31" s="2">
        <v>2140</v>
      </c>
      <c r="AJ31" s="2">
        <v>2059</v>
      </c>
      <c r="AK31" s="2">
        <v>430</v>
      </c>
      <c r="AL31" s="33">
        <v>2070</v>
      </c>
      <c r="AM31" s="2">
        <v>1931</v>
      </c>
      <c r="AN31" s="2">
        <v>412</v>
      </c>
      <c r="AO31" s="2">
        <v>1707</v>
      </c>
      <c r="AP31" s="33">
        <v>1941</v>
      </c>
      <c r="AQ31" s="2">
        <v>1512</v>
      </c>
      <c r="AR31" s="2">
        <v>1697</v>
      </c>
      <c r="AS31" s="2">
        <v>1550</v>
      </c>
      <c r="AT31" s="2">
        <v>1569</v>
      </c>
      <c r="AU31" s="2">
        <v>1073</v>
      </c>
      <c r="AV31" s="2">
        <v>1360</v>
      </c>
      <c r="AW31" s="2">
        <v>1598</v>
      </c>
      <c r="AX31" s="2">
        <v>1407</v>
      </c>
      <c r="AY31" s="2">
        <v>1192</v>
      </c>
      <c r="AZ31" s="2">
        <v>1225</v>
      </c>
      <c r="BA31" s="2">
        <v>1270</v>
      </c>
      <c r="BB31" s="2">
        <v>1293</v>
      </c>
      <c r="BC31" s="2">
        <v>1662</v>
      </c>
      <c r="BD31" s="2">
        <v>-1839</v>
      </c>
      <c r="BE31" s="2">
        <v>1292</v>
      </c>
      <c r="BF31" s="2">
        <v>1029</v>
      </c>
      <c r="BG31" s="2">
        <v>880</v>
      </c>
      <c r="BH31" s="2">
        <v>1005</v>
      </c>
      <c r="BI31" s="2">
        <v>881</v>
      </c>
    </row>
    <row r="32" spans="1:61" x14ac:dyDescent="0.2">
      <c r="A32" t="e" vm="28">
        <v>#VALUE!</v>
      </c>
      <c r="B32" t="str" cm="1">
        <f t="array" ref="B32">_FV(A32,"Ticker symbol",TRUE)</f>
        <v>VZ</v>
      </c>
      <c r="C32" s="6" cm="1">
        <f t="array" ref="C32">_FV(A32,"Price")</f>
        <v>50.8</v>
      </c>
      <c r="D32" s="4" cm="1">
        <f t="array" ref="D32">_FV(A32,"market cap",TRUE)/1000000</f>
        <v>213249.4</v>
      </c>
      <c r="E32" s="28">
        <f t="shared" si="0"/>
        <v>1.3921320831634734</v>
      </c>
      <c r="F32" s="29">
        <f>IF(COUNT(Q32:T32)=4,IFERROR(IF($D32/IF($Q32=0,SUM($R32:U32),SUM($Q32:T32))&lt;0,"n/a",$D32/IF($Q32=0,SUM($R32:U32),SUM($Q32:T32))),"n/a"),"n/a")</f>
        <v>9.964925233644859</v>
      </c>
      <c r="G32" s="29">
        <f>IF(COUNT(Q32:X32)=8,IFERROR(IF(($D32/IF($Q32=0,SUM($R32:Z32),SUM($Q32:Y32))*2)&lt;0,"n/a",($D32/IF($Q32=0,SUM($R32:Z32),SUM($Q32:Y32))*2)),"n/a"),"n/a")</f>
        <v>9.5958871439499607</v>
      </c>
      <c r="H32" s="29">
        <f>IF(COUNT(Q32:AB32)=12,IFERROR(IF(($D32/IF($Q32=0,SUM($R32:AD32),SUM($Q32:AC32))*3)&lt;0,"n/a",($D32/IF($Q32=0,SUM($R32:AD32),SUM($Q32:AC32))*3)),"n/a"),"n/a")</f>
        <v>10.041408861891981</v>
      </c>
      <c r="I32" s="29">
        <f>IF(COUNT(Q32:AF32)=16,IFERROR(IF(($D32/IF($Q32=0,SUM($R32:AH32),SUM($Q32:AG32))*4)&lt;0,"n/a",($D32/IF($Q32=0,SUM($R32:AH32),SUM($Q32:AG32))*4)),"n/a"),"n/a")</f>
        <v>10.764870833806585</v>
      </c>
      <c r="J32" s="29">
        <f>IF(COUNT(Q32:AJ32)=20,IFERROR(IF(($D32/IF($Q32=0,SUM($R32:AL32),SUM($Q32:AK32))*5)&lt;0,"n/a",($D32/IF($Q32=0,SUM($R32:AL32),SUM($Q32:AK32))*5)),"n/a"),"n/a")</f>
        <v>9.7516645326504481</v>
      </c>
      <c r="K32" s="29">
        <f>IF(COUNT(Q32:AN32)=24,IFERROR(IF(($D32/IF($Q32=0,SUM($R32:AP32),SUM($Q32:AO32))*6)&lt;0,"n/a",($D32/IF($Q32=0,SUM($R32:AP32),SUM($Q32:AO32))*6)),"n/a"),"n/a")</f>
        <v>10.447683049311243</v>
      </c>
      <c r="L32" s="29">
        <f>IF(COUNT(Q32:AR32)=28,IFERROR(IF(($D32/IF($Q32=0,SUM($R32:AT32),SUM($Q32:AS32))*7)&lt;0,"n/a",($D32/IF($Q32=0,SUM($R32:AT32),SUM($Q32:AS32))*7)),"n/a"),"n/a")</f>
        <v>10.636183432374274</v>
      </c>
      <c r="M32" s="29">
        <f>IF(COUNT(Q32:AV32)=32,IFERROR(IF(($D32/IF($Q32=0,SUM($R32:AX32),SUM($Q32:AW32))*8)&lt;0,"n/a",($D32/IF($Q32=0,SUM($R32:AX32),SUM($Q32:AW32))*8)),"n/a"),"n/a")</f>
        <v>11.375500596782045</v>
      </c>
      <c r="N32" s="29">
        <f>IF(COUNT(Q32:AZ32)=36,IFERROR(IF(($D32/IF($Q32=0,SUM($R32:BB32),SUM($Q32:BA32))*9)&lt;0,"n/a",($D32/IF($Q32=0,SUM($R32:BB32),SUM($Q32:BA32))*9)),"n/a"),"n/a")</f>
        <v>11.886222657120914</v>
      </c>
      <c r="O32" s="29">
        <f>IF(COUNT(Q32:BD32)=40,IFERROR(IF(($D32/IF($Q32=0,SUM($R32:BF32),SUM($Q32:BE32))*10)&lt;0,"n/a",($D32/IF($Q32=0,SUM($R32:BF32),SUM($Q32:BE32))*10)),"n/a"),"n/a")</f>
        <v>13.13573113716021</v>
      </c>
      <c r="P32" s="30">
        <f t="shared" si="1"/>
        <v>21400</v>
      </c>
      <c r="Q32" s="40">
        <v>4580</v>
      </c>
      <c r="R32" s="40">
        <v>4613</v>
      </c>
      <c r="S32" s="40">
        <v>6407</v>
      </c>
      <c r="T32" s="23">
        <v>5800</v>
      </c>
      <c r="U32" s="23">
        <v>5245</v>
      </c>
      <c r="V32" s="34">
        <v>4588</v>
      </c>
      <c r="W32" s="34">
        <v>4357</v>
      </c>
      <c r="X32" s="34">
        <v>4700</v>
      </c>
      <c r="Y32" s="34">
        <v>4156</v>
      </c>
      <c r="Z32" s="35">
        <v>5095</v>
      </c>
      <c r="AA32" s="34">
        <v>5194</v>
      </c>
      <c r="AB32" s="34">
        <v>3944</v>
      </c>
      <c r="AC32" s="34">
        <v>5032</v>
      </c>
      <c r="AD32" s="35">
        <v>1939</v>
      </c>
      <c r="AE32" s="34">
        <v>4924</v>
      </c>
      <c r="AF32" s="34">
        <v>4120</v>
      </c>
      <c r="AG32" s="34">
        <v>4545</v>
      </c>
      <c r="AH32" s="35">
        <v>18669</v>
      </c>
      <c r="AI32" s="34">
        <v>3620</v>
      </c>
      <c r="AJ32" s="34">
        <v>4362</v>
      </c>
      <c r="AK32" s="34">
        <v>3450</v>
      </c>
      <c r="AL32" s="35">
        <v>4495</v>
      </c>
      <c r="AM32" s="34">
        <v>3620</v>
      </c>
      <c r="AN32" s="34">
        <v>702</v>
      </c>
      <c r="AO32" s="34">
        <v>4310</v>
      </c>
      <c r="AP32" s="35">
        <v>5391</v>
      </c>
      <c r="AQ32" s="34">
        <v>4038</v>
      </c>
      <c r="AR32" s="34">
        <v>4231</v>
      </c>
      <c r="AS32" s="34">
        <v>4219</v>
      </c>
      <c r="AT32" s="34">
        <v>-2231</v>
      </c>
      <c r="AU32" s="34">
        <v>3695</v>
      </c>
      <c r="AV32" s="34">
        <v>4214</v>
      </c>
      <c r="AW32" s="34">
        <v>3947</v>
      </c>
      <c r="AX32" s="34">
        <v>5067</v>
      </c>
      <c r="AY32" s="34">
        <v>2232</v>
      </c>
      <c r="AZ32" s="34">
        <v>2246</v>
      </c>
      <c r="BA32" s="34">
        <v>1952</v>
      </c>
      <c r="BB32" s="34">
        <v>-4229</v>
      </c>
      <c r="BC32" s="34">
        <v>1593</v>
      </c>
      <c r="BD32" s="34">
        <v>1825</v>
      </c>
      <c r="BE32" s="34">
        <v>1686</v>
      </c>
      <c r="BF32" s="34">
        <v>-2023</v>
      </c>
      <c r="BG32" s="34">
        <v>1379</v>
      </c>
      <c r="BH32" s="34">
        <v>1609</v>
      </c>
      <c r="BI32" s="34">
        <v>1439</v>
      </c>
    </row>
    <row r="33" spans="1:61" x14ac:dyDescent="0.2">
      <c r="A33" t="e" vm="29">
        <v>#VALUE!</v>
      </c>
      <c r="B33" t="str" cm="1">
        <f t="array" ref="B33">_FV(A33,"Ticker symbol",TRUE)</f>
        <v>WBA</v>
      </c>
      <c r="C33" s="6" cm="1">
        <f t="array" ref="C33">_FV(A33,"Price")</f>
        <v>47.36</v>
      </c>
      <c r="D33" s="4" cm="1">
        <f t="array" ref="D33">_FV(A33,"market cap",TRUE)/1000000</f>
        <v>40884.559999999998</v>
      </c>
      <c r="E33" s="28">
        <f t="shared" si="0"/>
        <v>0.1092955700798838</v>
      </c>
      <c r="F33" s="29">
        <f>IF(COUNT(Q33:T33)=4,IFERROR(IF($D33/IF($Q33=0,SUM($R33:U33),SUM($Q33:T33))&lt;0,"n/a",$D33/IF($Q33=0,SUM($R33:U33),SUM($Q33:T33))),"n/a"),"n/a")</f>
        <v>6.5019974554707378</v>
      </c>
      <c r="G33" s="29">
        <f>IF(COUNT(Q33:X33)=8,IFERROR(IF(($D33/IF($Q33=0,SUM($R33:Z33),SUM($Q33:Y33))*2)&lt;0,"n/a",($D33/IF($Q33=0,SUM($R33:Z33),SUM($Q33:Y33))*2)),"n/a"),"n/a")</f>
        <v>12.357430859906302</v>
      </c>
      <c r="H33" s="29">
        <f>IF(COUNT(Q33:AB33)=12,IFERROR(IF(($D33/IF($Q33=0,SUM($R33:AD33),SUM($Q33:AC33))*3)&lt;0,"n/a",($D33/IF($Q33=0,SUM($R33:AD33),SUM($Q33:AC33))*3)),"n/a"),"n/a")</f>
        <v>11.883894971417497</v>
      </c>
      <c r="I33" s="29">
        <f>IF(COUNT(Q33:AF33)=16,IFERROR(IF(($D33/IF($Q33=0,SUM($R33:AH33),SUM($Q33:AG33))*4)&lt;0,"n/a",($D33/IF($Q33=0,SUM($R33:AH33),SUM($Q33:AG33))*4)),"n/a"),"n/a")</f>
        <v>10.451731322298203</v>
      </c>
      <c r="J33" s="29">
        <f>IF(COUNT(Q33:AJ33)=20,IFERROR(IF(($D33/IF($Q33=0,SUM($R33:AL33),SUM($Q33:AK33))*5)&lt;0,"n/a",($D33/IF($Q33=0,SUM($R33:AL33),SUM($Q33:AK33))*5)),"n/a"),"n/a")</f>
        <v>10.487523086394416</v>
      </c>
      <c r="K33" s="29">
        <f>IF(COUNT(Q33:AN33)=24,IFERROR(IF(($D33/IF($Q33=0,SUM($R33:AP33),SUM($Q33:AO33))*6)&lt;0,"n/a",($D33/IF($Q33=0,SUM($R33:AP33),SUM($Q33:AO33))*6)),"n/a"),"n/a")</f>
        <v>10.390417213774407</v>
      </c>
      <c r="L33" s="29">
        <f>IF(COUNT(Q33:AR33)=28,IFERROR(IF(($D33/IF($Q33=0,SUM($R33:AT33),SUM($Q33:AS33))*7)&lt;0,"n/a",($D33/IF($Q33=0,SUM($R33:AT33),SUM($Q33:AS33))*7)),"n/a"),"n/a")</f>
        <v>10.188754316636405</v>
      </c>
      <c r="M33" s="29">
        <f>IF(COUNT(Q33:AV33)=32,IFERROR(IF(($D33/IF($Q33=0,SUM($R33:AX33),SUM($Q33:AW33))*8)&lt;0,"n/a",($D33/IF($Q33=0,SUM($R33:AX33),SUM($Q33:AW33))*8)),"n/a"),"n/a")</f>
        <v>10.838960763520678</v>
      </c>
      <c r="N33" s="29">
        <f>IF(COUNT(Q33:AZ33)=36,IFERROR(IF(($D33/IF($Q33=0,SUM($R33:BB33),SUM($Q33:BA33))*9)&lt;0,"n/a",($D33/IF($Q33=0,SUM($R33:BB33),SUM($Q33:BA33))*9)),"n/a"),"n/a")</f>
        <v>11.148307580439919</v>
      </c>
      <c r="O33" s="29">
        <f>IF(COUNT(Q33:BD33)=40,IFERROR(IF(($D33/IF($Q33=0,SUM($R33:BF33),SUM($Q33:BE33))*10)&lt;0,"n/a",($D33/IF($Q33=0,SUM($R33:BF33),SUM($Q33:BE33))*10)),"n/a"),"n/a")</f>
        <v>11.683973479652492</v>
      </c>
      <c r="P33" s="30">
        <f t="shared" si="1"/>
        <v>6288</v>
      </c>
      <c r="Q33" s="40">
        <v>884</v>
      </c>
      <c r="R33" s="40">
        <v>3580</v>
      </c>
      <c r="S33" s="40">
        <v>627</v>
      </c>
      <c r="T33" s="23">
        <v>1197</v>
      </c>
      <c r="U33" s="23">
        <v>1026</v>
      </c>
      <c r="V33" s="2">
        <v>-308</v>
      </c>
      <c r="W33" s="2">
        <v>373</v>
      </c>
      <c r="X33" s="2">
        <v>-1708</v>
      </c>
      <c r="Y33" s="2">
        <v>946</v>
      </c>
      <c r="Z33" s="33">
        <v>845</v>
      </c>
      <c r="AA33" s="2">
        <v>678</v>
      </c>
      <c r="AB33" s="2">
        <v>1025</v>
      </c>
      <c r="AC33" s="2">
        <v>1156</v>
      </c>
      <c r="AD33" s="33">
        <v>1123</v>
      </c>
      <c r="AE33" s="2">
        <v>1512</v>
      </c>
      <c r="AF33" s="2">
        <v>1342</v>
      </c>
      <c r="AG33" s="2">
        <v>1349</v>
      </c>
      <c r="AH33" s="33">
        <v>821</v>
      </c>
      <c r="AI33" s="2">
        <v>802</v>
      </c>
      <c r="AJ33" s="2">
        <v>1162</v>
      </c>
      <c r="AK33" s="2">
        <v>1060</v>
      </c>
      <c r="AL33" s="33">
        <v>1054</v>
      </c>
      <c r="AM33" s="2">
        <v>1030</v>
      </c>
      <c r="AN33" s="2">
        <v>1103</v>
      </c>
      <c r="AO33" s="2">
        <v>930</v>
      </c>
      <c r="AP33" s="33">
        <v>1110</v>
      </c>
      <c r="AQ33" s="2">
        <v>26</v>
      </c>
      <c r="AR33" s="2">
        <v>1302</v>
      </c>
      <c r="AS33" s="2">
        <v>2042</v>
      </c>
      <c r="AT33" s="2">
        <v>850</v>
      </c>
      <c r="AU33" s="2">
        <v>-193</v>
      </c>
      <c r="AV33" s="2">
        <v>714</v>
      </c>
      <c r="AW33" s="2">
        <v>716</v>
      </c>
      <c r="AX33" s="2">
        <v>695</v>
      </c>
      <c r="AY33" s="2">
        <v>755</v>
      </c>
      <c r="AZ33" s="2">
        <v>624</v>
      </c>
      <c r="BA33" s="2">
        <v>756</v>
      </c>
      <c r="BB33" s="2">
        <v>413</v>
      </c>
      <c r="BC33" s="2">
        <v>353</v>
      </c>
      <c r="BD33" s="2">
        <v>537</v>
      </c>
      <c r="BE33" s="2">
        <v>683</v>
      </c>
      <c r="BF33" s="2">
        <v>554</v>
      </c>
      <c r="BG33" s="2">
        <v>792</v>
      </c>
      <c r="BH33" s="2">
        <v>603</v>
      </c>
      <c r="BI33" s="2">
        <v>739</v>
      </c>
    </row>
    <row r="34" spans="1:61" x14ac:dyDescent="0.2">
      <c r="A34" t="e" vm="30">
        <v>#VALUE!</v>
      </c>
      <c r="B34" t="str" cm="1">
        <f t="array" ref="B34">_FV(A34,"Ticker symbol",TRUE)</f>
        <v>WMT</v>
      </c>
      <c r="C34" s="6" cm="1">
        <f t="array" ref="C34">_FV(A34,"Price")</f>
        <v>145.44</v>
      </c>
      <c r="D34" s="4" cm="1">
        <f t="array" ref="D34">_FV(A34,"market cap",TRUE)/1000000</f>
        <v>403432.9</v>
      </c>
      <c r="E34" s="28">
        <f t="shared" si="0"/>
        <v>-0.14822614612020088</v>
      </c>
      <c r="F34" s="29">
        <f>IF(COUNT(Q34:T34)=4,IFERROR(IF($D34/IF($Q34=0,SUM($R34:U34),SUM($Q34:T34))&lt;0,"n/a",$D34/IF($Q34=0,SUM($R34:U34),SUM($Q34:T34))),"n/a"),"n/a")</f>
        <v>29.505807065018651</v>
      </c>
      <c r="G34" s="29">
        <f>IF(COUNT(Q34:X34)=8,IFERROR(IF(($D34/IF($Q34=0,SUM($R34:Z34),SUM($Q34:Y34))*2)&lt;0,"n/a",($D34/IF($Q34=0,SUM($R34:Z34),SUM($Q34:Y34))*2)),"n/a"),"n/a")</f>
        <v>25.758708977142128</v>
      </c>
      <c r="H34" s="29">
        <f>IF(COUNT(Q34:AB34)=12,IFERROR(IF(($D34/IF($Q34=0,SUM($R34:AD34),SUM($Q34:AC34))*3)&lt;0,"n/a",($D34/IF($Q34=0,SUM($R34:AD34),SUM($Q34:AC34))*3)),"n/a"),"n/a")</f>
        <v>26.454038163100265</v>
      </c>
      <c r="I34" s="29">
        <f>IF(COUNT(Q34:AF34)=16,IFERROR(IF(($D34/IF($Q34=0,SUM($R34:AH34),SUM($Q34:AG34))*4)&lt;0,"n/a",($D34/IF($Q34=0,SUM($R34:AH34),SUM($Q34:AG34))*4)),"n/a"),"n/a")</f>
        <v>31.698355889921235</v>
      </c>
      <c r="J34" s="29">
        <f>IF(COUNT(Q34:AJ34)=20,IFERROR(IF(($D34/IF($Q34=0,SUM($R34:AL34),SUM($Q34:AK34))*5)&lt;0,"n/a",($D34/IF($Q34=0,SUM($R34:AL34),SUM($Q34:AK34))*5)),"n/a"),"n/a")</f>
        <v>32.350720895546331</v>
      </c>
      <c r="K34" s="29">
        <f>IF(COUNT(Q34:AN34)=24,IFERROR(IF(($D34/IF($Q34=0,SUM($R34:AP34),SUM($Q34:AO34))*6)&lt;0,"n/a",($D34/IF($Q34=0,SUM($R34:AP34),SUM($Q34:AO34))*6)),"n/a"),"n/a")</f>
        <v>31.512861104240166</v>
      </c>
      <c r="L34" s="29">
        <f>IF(COUNT(Q34:AR34)=28,IFERROR(IF(($D34/IF($Q34=0,SUM($R34:AT34),SUM($Q34:AS34))*7)&lt;0,"n/a",($D34/IF($Q34=0,SUM($R34:AT34),SUM($Q34:AS34))*7)),"n/a"),"n/a")</f>
        <v>30.729717407153508</v>
      </c>
      <c r="M34" s="29">
        <f>IF(COUNT(Q34:AV34)=32,IFERROR(IF(($D34/IF($Q34=0,SUM($R34:AX34),SUM($Q34:AW34))*8)&lt;0,"n/a",($D34/IF($Q34=0,SUM($R34:AX34),SUM($Q34:AW34))*8)),"n/a"),"n/a")</f>
        <v>29.959649855653645</v>
      </c>
      <c r="N34" s="29">
        <f>IF(COUNT(Q34:AZ34)=36,IFERROR(IF(($D34/IF($Q34=0,SUM($R34:BB34),SUM($Q34:BA34))*9)&lt;0,"n/a",($D34/IF($Q34=0,SUM($R34:BB34),SUM($Q34:BA34))*9)),"n/a"),"n/a")</f>
        <v>29.064840222855494</v>
      </c>
      <c r="O34" s="29">
        <f>IF(COUNT(Q34:BD34)=40,IFERROR(IF(($D34/IF($Q34=0,SUM($R34:BF34),SUM($Q34:BE34))*10)&lt;0,"n/a",($D34/IF($Q34=0,SUM($R34:BF34),SUM($Q34:BE34))*10)),"n/a"),"n/a")</f>
        <v>28.515189426067291</v>
      </c>
      <c r="P34" s="30">
        <f t="shared" si="1"/>
        <v>13673</v>
      </c>
      <c r="Q34" s="40">
        <v>3562</v>
      </c>
      <c r="R34" s="40">
        <v>3105</v>
      </c>
      <c r="S34" s="40">
        <v>4276</v>
      </c>
      <c r="T34" s="23">
        <v>2730</v>
      </c>
      <c r="U34" s="23">
        <v>-2091</v>
      </c>
      <c r="V34" s="2">
        <v>5135</v>
      </c>
      <c r="W34" s="2">
        <v>6476</v>
      </c>
      <c r="X34" s="2">
        <v>3990</v>
      </c>
      <c r="Y34" s="2">
        <v>4141</v>
      </c>
      <c r="Z34" s="33">
        <v>3288</v>
      </c>
      <c r="AA34" s="2">
        <v>3610</v>
      </c>
      <c r="AB34" s="2">
        <v>3842</v>
      </c>
      <c r="AC34" s="2">
        <v>3687</v>
      </c>
      <c r="AD34" s="33">
        <v>1710</v>
      </c>
      <c r="AE34" s="2">
        <v>-861</v>
      </c>
      <c r="AF34" s="2">
        <v>2134</v>
      </c>
      <c r="AG34" s="2">
        <v>2175</v>
      </c>
      <c r="AH34" s="33">
        <v>1749</v>
      </c>
      <c r="AI34" s="2">
        <v>2899</v>
      </c>
      <c r="AJ34" s="2">
        <v>3039</v>
      </c>
      <c r="AK34" s="2">
        <v>3757</v>
      </c>
      <c r="AL34" s="33">
        <v>3034</v>
      </c>
      <c r="AM34" s="2">
        <v>3773</v>
      </c>
      <c r="AN34" s="2">
        <v>3079</v>
      </c>
      <c r="AO34" s="2">
        <v>4574</v>
      </c>
      <c r="AP34" s="33">
        <v>3304</v>
      </c>
      <c r="AQ34" s="2">
        <v>3475</v>
      </c>
      <c r="AR34" s="2">
        <v>3341</v>
      </c>
      <c r="AS34" s="2">
        <v>4966</v>
      </c>
      <c r="AT34" s="2">
        <v>3711</v>
      </c>
      <c r="AU34" s="2">
        <v>4093</v>
      </c>
      <c r="AV34" s="2">
        <v>3593</v>
      </c>
      <c r="AW34" s="2">
        <v>4431</v>
      </c>
      <c r="AX34" s="2">
        <v>3738</v>
      </c>
      <c r="AY34" s="2">
        <v>4069</v>
      </c>
      <c r="AZ34" s="2">
        <v>3784</v>
      </c>
      <c r="BA34" s="2">
        <v>5606</v>
      </c>
      <c r="BB34" s="2">
        <v>3635</v>
      </c>
      <c r="BC34" s="2">
        <v>4016</v>
      </c>
      <c r="BD34" s="2">
        <v>3742</v>
      </c>
      <c r="BE34" s="2">
        <v>5163</v>
      </c>
      <c r="BF34" s="2">
        <v>3336</v>
      </c>
      <c r="BG34" s="2">
        <v>3801</v>
      </c>
      <c r="BH34" s="2">
        <v>3399</v>
      </c>
      <c r="BI34" s="2">
        <v>6056</v>
      </c>
    </row>
    <row r="35" spans="1:61" x14ac:dyDescent="0.2">
      <c r="D35" s="4"/>
      <c r="E35" s="4"/>
      <c r="F35" s="4"/>
      <c r="G35" s="4"/>
      <c r="H35" s="4"/>
      <c r="I35" s="4"/>
      <c r="J35" s="4"/>
      <c r="K35" s="4"/>
      <c r="L35" s="4"/>
      <c r="M35" s="4"/>
      <c r="N35" s="4"/>
      <c r="O35" s="4"/>
      <c r="V35" s="1"/>
      <c r="W35" s="1"/>
      <c r="X35" s="1"/>
      <c r="Y35" s="1"/>
      <c r="Z35" s="3"/>
      <c r="AA35" s="1"/>
      <c r="AB35" s="1"/>
      <c r="AC35" s="1"/>
      <c r="AD35" s="3"/>
      <c r="AE35" s="1"/>
      <c r="AF35" s="1"/>
      <c r="AG35" s="1"/>
      <c r="AH35" s="3"/>
      <c r="AI35" s="1"/>
      <c r="AJ35" s="1"/>
      <c r="AK35" s="1"/>
      <c r="AL35" s="3"/>
      <c r="AM35" s="1"/>
      <c r="AN35" s="1"/>
      <c r="AO35" s="1"/>
      <c r="AP35" s="3"/>
      <c r="AQ35" s="1"/>
      <c r="AR35" s="1"/>
      <c r="AS35" s="1"/>
    </row>
  </sheetData>
  <autoFilter ref="A4:BI34" xr:uid="{EDFE56C1-0766-0040-B1F8-491B9D4A949C}">
    <sortState xmlns:xlrd2="http://schemas.microsoft.com/office/spreadsheetml/2017/richdata2" ref="A5:BI34">
      <sortCondition ref="B4:B34"/>
    </sortState>
  </autoFilter>
  <mergeCells count="2">
    <mergeCell ref="A1:P1"/>
    <mergeCell ref="A2:P2"/>
  </mergeCells>
  <conditionalFormatting sqref="E5:E34">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DOW Net Income + PE Ratios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Kinney</dc:creator>
  <cp:lastModifiedBy>Phillip Kinney</cp:lastModifiedBy>
  <dcterms:created xsi:type="dcterms:W3CDTF">2021-01-28T01:36:02Z</dcterms:created>
  <dcterms:modified xsi:type="dcterms:W3CDTF">2022-05-24T02:18:29Z</dcterms:modified>
</cp:coreProperties>
</file>