
<file path=[Content_Types].xml><?xml version="1.0" encoding="utf-8"?>
<Types xmlns="http://schemas.openxmlformats.org/package/2006/content-type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ewton/Documents/DOW Composite/Q1 2022/"/>
    </mc:Choice>
  </mc:AlternateContent>
  <xr:revisionPtr revIDLastSave="0" documentId="13_ncr:1_{2B6B482A-BF99-DC48-90FE-EBEBF341DF27}" xr6:coauthVersionLast="45" xr6:coauthVersionMax="45" xr10:uidLastSave="{00000000-0000-0000-0000-000000000000}"/>
  <bookViews>
    <workbookView xWindow="980" yWindow="840" windowWidth="27820" windowHeight="15880" activeTab="1" xr2:uid="{41CFBB87-99AE-854A-AFC3-1BECA293D9DF}"/>
  </bookViews>
  <sheets>
    <sheet name="Instructions" sheetId="2" r:id="rId1"/>
    <sheet name="DOW Revenues + PS Ratios" sheetId="1" r:id="rId2"/>
  </sheets>
  <definedNames>
    <definedName name="_xlnm._FilterDatabase" localSheetId="1" hidden="1">'DOW Revenues + PS Ratios'!$A$4:$BI$34</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5" i="1"/>
  <c r="D5" i="1" a="1"/>
  <c r="D5" i="1"/>
  <c r="C5" i="1" a="1"/>
  <c r="C5" i="1"/>
  <c r="D6" i="1" a="1"/>
  <c r="D6" i="1"/>
  <c r="D7" i="1" a="1"/>
  <c r="D7" i="1"/>
  <c r="D8" i="1" a="1"/>
  <c r="D8" i="1"/>
  <c r="D9" i="1" a="1"/>
  <c r="D9" i="1"/>
  <c r="D10" i="1" a="1"/>
  <c r="D10" i="1"/>
  <c r="D11" i="1" a="1"/>
  <c r="D11" i="1"/>
  <c r="D12" i="1" a="1"/>
  <c r="D12" i="1"/>
  <c r="D13" i="1" a="1"/>
  <c r="D13" i="1"/>
  <c r="D15" i="1" a="1"/>
  <c r="D15" i="1"/>
  <c r="D16" i="1" a="1"/>
  <c r="D16" i="1"/>
  <c r="D17" i="1" a="1"/>
  <c r="D17" i="1"/>
  <c r="D18" i="1" a="1"/>
  <c r="D18" i="1"/>
  <c r="D19" i="1" a="1"/>
  <c r="D19" i="1"/>
  <c r="D20" i="1" a="1"/>
  <c r="D20" i="1"/>
  <c r="D21" i="1" a="1"/>
  <c r="D21" i="1"/>
  <c r="D22" i="1" a="1"/>
  <c r="D22" i="1"/>
  <c r="D23" i="1" a="1"/>
  <c r="D23" i="1"/>
  <c r="D24" i="1" a="1"/>
  <c r="D24" i="1"/>
  <c r="D25" i="1" a="1"/>
  <c r="D25" i="1"/>
  <c r="D26" i="1" a="1"/>
  <c r="D26" i="1"/>
  <c r="D27" i="1" a="1"/>
  <c r="D27" i="1"/>
  <c r="D28" i="1" a="1"/>
  <c r="D28" i="1"/>
  <c r="D29" i="1" a="1"/>
  <c r="D29" i="1"/>
  <c r="D30" i="1" a="1"/>
  <c r="D30" i="1"/>
  <c r="D31" i="1" a="1"/>
  <c r="D31" i="1"/>
  <c r="D32" i="1" a="1"/>
  <c r="D32" i="1"/>
  <c r="D33" i="1" a="1"/>
  <c r="D33" i="1"/>
  <c r="D34" i="1" a="1"/>
  <c r="D34" i="1"/>
  <c r="D14" i="1" a="1"/>
  <c r="D14" i="1"/>
  <c r="B6" i="1" a="1"/>
  <c r="B6" i="1"/>
  <c r="C6" i="1" a="1"/>
  <c r="C6" i="1"/>
  <c r="B7" i="1" a="1"/>
  <c r="B7" i="1"/>
  <c r="C7" i="1" a="1"/>
  <c r="C7" i="1"/>
  <c r="B8" i="1" a="1"/>
  <c r="B8" i="1"/>
  <c r="C8" i="1" a="1"/>
  <c r="C8" i="1"/>
  <c r="B9" i="1" a="1"/>
  <c r="B9" i="1"/>
  <c r="C9" i="1" a="1"/>
  <c r="C9" i="1"/>
  <c r="B10" i="1" a="1"/>
  <c r="B10" i="1"/>
  <c r="C10" i="1" a="1"/>
  <c r="C10" i="1"/>
  <c r="B11" i="1" a="1"/>
  <c r="B11" i="1"/>
  <c r="C11" i="1" a="1"/>
  <c r="C11" i="1"/>
  <c r="B12" i="1" a="1"/>
  <c r="B12" i="1"/>
  <c r="C12" i="1" a="1"/>
  <c r="C12" i="1"/>
  <c r="B13" i="1" a="1"/>
  <c r="B13" i="1"/>
  <c r="C13" i="1" a="1"/>
  <c r="C13" i="1"/>
  <c r="B14" i="1" a="1"/>
  <c r="B14" i="1"/>
  <c r="C14" i="1" a="1"/>
  <c r="C14" i="1"/>
  <c r="B15" i="1" a="1"/>
  <c r="B15" i="1"/>
  <c r="C15" i="1" a="1"/>
  <c r="C15" i="1"/>
  <c r="B16" i="1" a="1"/>
  <c r="B16" i="1"/>
  <c r="C16" i="1" a="1"/>
  <c r="C16" i="1"/>
  <c r="B17" i="1" a="1"/>
  <c r="B17" i="1"/>
  <c r="C17" i="1" a="1"/>
  <c r="C17" i="1"/>
  <c r="B18" i="1" a="1"/>
  <c r="B18" i="1"/>
  <c r="C18" i="1" a="1"/>
  <c r="C18" i="1"/>
  <c r="B19" i="1" a="1"/>
  <c r="B19" i="1"/>
  <c r="C19" i="1" a="1"/>
  <c r="C19" i="1"/>
  <c r="B20" i="1" a="1"/>
  <c r="B20" i="1"/>
  <c r="C20" i="1" a="1"/>
  <c r="C20" i="1"/>
  <c r="B21" i="1" a="1"/>
  <c r="B21" i="1"/>
  <c r="C21" i="1" a="1"/>
  <c r="C21" i="1"/>
  <c r="B22" i="1" a="1"/>
  <c r="B22" i="1"/>
  <c r="C22" i="1" a="1"/>
  <c r="C22" i="1"/>
  <c r="B23" i="1" a="1"/>
  <c r="B23" i="1"/>
  <c r="C23" i="1" a="1"/>
  <c r="C23" i="1"/>
  <c r="B24" i="1" a="1"/>
  <c r="B24" i="1"/>
  <c r="C24" i="1" a="1"/>
  <c r="C24" i="1"/>
  <c r="B25" i="1" a="1"/>
  <c r="B25" i="1"/>
  <c r="C25" i="1" a="1"/>
  <c r="C25" i="1"/>
  <c r="B26" i="1" a="1"/>
  <c r="B26" i="1"/>
  <c r="C26" i="1" a="1"/>
  <c r="C26" i="1"/>
  <c r="B27" i="1" a="1"/>
  <c r="B27" i="1"/>
  <c r="C27" i="1" a="1"/>
  <c r="C27" i="1"/>
  <c r="B28" i="1" a="1"/>
  <c r="B28" i="1"/>
  <c r="C28" i="1" a="1"/>
  <c r="C28" i="1"/>
  <c r="B29" i="1" a="1"/>
  <c r="B29" i="1"/>
  <c r="C29" i="1" a="1"/>
  <c r="C29" i="1"/>
  <c r="B30" i="1" a="1"/>
  <c r="B30" i="1"/>
  <c r="C30" i="1" a="1"/>
  <c r="C30" i="1"/>
  <c r="B31" i="1" a="1"/>
  <c r="B31" i="1"/>
  <c r="C31" i="1" a="1"/>
  <c r="C31" i="1"/>
  <c r="B32" i="1" a="1"/>
  <c r="B32" i="1"/>
  <c r="C32" i="1" a="1"/>
  <c r="C32" i="1"/>
  <c r="B33" i="1" a="1"/>
  <c r="B33" i="1"/>
  <c r="C33" i="1" a="1"/>
  <c r="C33" i="1"/>
  <c r="B34" i="1" a="1"/>
  <c r="B34" i="1"/>
  <c r="C34" i="1" a="1"/>
  <c r="C34" i="1"/>
  <c r="B5" i="1" a="1"/>
  <c r="B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D4" authorId="0" shapeId="0" xr:uid="{51F77FF3-8623-7F46-9B66-5215BA5AB299}">
      <text>
        <r>
          <rPr>
            <b/>
            <sz val="10"/>
            <color rgb="FF000000"/>
            <rFont val="Tahoma"/>
            <family val="2"/>
          </rPr>
          <t xml:space="preserve"> The Value of the Company according to the price of its stock</t>
        </r>
        <r>
          <rPr>
            <sz val="10"/>
            <color rgb="FF000000"/>
            <rFont val="Tahoma"/>
            <family val="2"/>
          </rPr>
          <t xml:space="preserve">
</t>
        </r>
      </text>
    </comment>
    <comment ref="E4" authorId="0" shapeId="0" xr:uid="{93370E55-85EA-3C4E-9B06-EBA06BA72975}">
      <text>
        <r>
          <rPr>
            <b/>
            <sz val="10"/>
            <color rgb="FF000000"/>
            <rFont val="Tahoma"/>
            <family val="2"/>
          </rPr>
          <t>Last 3 Years' combined net income / 3 Years combined net income at beginning of 10 year period</t>
        </r>
        <r>
          <rPr>
            <sz val="10"/>
            <color rgb="FF000000"/>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0">
    <bk>
      <extLst>
        <ext uri="{3e2802c4-a4d2-4d8b-9148-e3be6c30e623}">
          <xlrd:rvb i="6"/>
        </ext>
      </extLst>
    </bk>
    <bk>
      <extLst>
        <ext uri="{3e2802c4-a4d2-4d8b-9148-e3be6c30e623}">
          <xlrd:rvb i="12"/>
        </ext>
      </extLst>
    </bk>
    <bk>
      <extLst>
        <ext uri="{3e2802c4-a4d2-4d8b-9148-e3be6c30e623}">
          <xlrd:rvb i="15"/>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3"/>
        </ext>
      </extLst>
    </bk>
    <bk>
      <extLst>
        <ext uri="{3e2802c4-a4d2-4d8b-9148-e3be6c30e623}">
          <xlrd:rvb i="36"/>
        </ext>
      </extLst>
    </bk>
    <bk>
      <extLst>
        <ext uri="{3e2802c4-a4d2-4d8b-9148-e3be6c30e623}">
          <xlrd:rvb i="42"/>
        </ext>
      </extLst>
    </bk>
    <bk>
      <extLst>
        <ext uri="{3e2802c4-a4d2-4d8b-9148-e3be6c30e623}">
          <xlrd:rvb i="45"/>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5"/>
        </ext>
      </extLst>
    </bk>
    <bk>
      <extLst>
        <ext uri="{3e2802c4-a4d2-4d8b-9148-e3be6c30e623}">
          <xlrd:rvb i="78"/>
        </ext>
      </extLst>
    </bk>
    <bk>
      <extLst>
        <ext uri="{3e2802c4-a4d2-4d8b-9148-e3be6c30e623}">
          <xlrd:rvb i="84"/>
        </ext>
      </extLst>
    </bk>
    <bk>
      <extLst>
        <ext uri="{3e2802c4-a4d2-4d8b-9148-e3be6c30e623}">
          <xlrd:rvb i="90"/>
        </ext>
      </extLst>
    </bk>
    <bk>
      <extLst>
        <ext uri="{3e2802c4-a4d2-4d8b-9148-e3be6c30e623}">
          <xlrd:rvb i="93"/>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7"/>
        </ext>
      </extLst>
    </bk>
    <bk>
      <extLst>
        <ext uri="{3e2802c4-a4d2-4d8b-9148-e3be6c30e623}">
          <xlrd:rvb i="133"/>
        </ext>
      </extLst>
    </bk>
  </futureMetadata>
  <cellMetadata count="1">
    <bk>
      <rc t="1" v="0"/>
    </bk>
  </cellMetadata>
  <valueMetadata count="3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valueMetadata>
</metadata>
</file>

<file path=xl/sharedStrings.xml><?xml version="1.0" encoding="utf-8"?>
<sst xmlns="http://schemas.openxmlformats.org/spreadsheetml/2006/main" count="68" uniqueCount="68">
  <si>
    <t xml:space="preserve">figures in $millions. </t>
  </si>
  <si>
    <t>Q4 2020</t>
  </si>
  <si>
    <t>Q3 2020</t>
  </si>
  <si>
    <t>Q2 2020</t>
  </si>
  <si>
    <t>Q1 2020</t>
  </si>
  <si>
    <t>Q4 2019</t>
  </si>
  <si>
    <t>Q3 2019</t>
  </si>
  <si>
    <t>Q2 2019</t>
  </si>
  <si>
    <t>Q1 2019</t>
  </si>
  <si>
    <t>Q4 2018</t>
  </si>
  <si>
    <t>Q3 2018</t>
  </si>
  <si>
    <t>Q2 2018</t>
  </si>
  <si>
    <t>Q1 2018</t>
  </si>
  <si>
    <t>Q4 2017</t>
  </si>
  <si>
    <t>Q3 2017</t>
  </si>
  <si>
    <t>Q2 2017</t>
  </si>
  <si>
    <t>Q1 2017</t>
  </si>
  <si>
    <t>Q4 2016</t>
  </si>
  <si>
    <t>Q3 2016</t>
  </si>
  <si>
    <t>Q2 2016</t>
  </si>
  <si>
    <t>Q1 2016</t>
  </si>
  <si>
    <t>Q4 2015</t>
  </si>
  <si>
    <t>Q3 2015</t>
  </si>
  <si>
    <t>Q2 2015</t>
  </si>
  <si>
    <t>Q1 2015</t>
  </si>
  <si>
    <t>Figures represent earnings ending at/before date in row (3). Figures before dates will have a corresponding note in Column B</t>
  </si>
  <si>
    <t>Price</t>
  </si>
  <si>
    <t>Ticker</t>
  </si>
  <si>
    <t>ROLLING YEAR</t>
  </si>
  <si>
    <t>Q1 2021</t>
  </si>
  <si>
    <t>Q4 2014</t>
  </si>
  <si>
    <t>Q3 2014</t>
  </si>
  <si>
    <t>Q2 2014</t>
  </si>
  <si>
    <t>Q1 2014</t>
  </si>
  <si>
    <t>Q4 2013</t>
  </si>
  <si>
    <t>Q3 2013</t>
  </si>
  <si>
    <t>Q2 2013</t>
  </si>
  <si>
    <t>Q1 2013</t>
  </si>
  <si>
    <t>Q4 2012</t>
  </si>
  <si>
    <t>Q3 2012</t>
  </si>
  <si>
    <t>Q2 2012</t>
  </si>
  <si>
    <t>Q1 2012</t>
  </si>
  <si>
    <t>Q4 2011</t>
  </si>
  <si>
    <t>Q3 2011</t>
  </si>
  <si>
    <t>Q2 2011</t>
  </si>
  <si>
    <t>Q1 2011</t>
  </si>
  <si>
    <t>Company Name</t>
  </si>
  <si>
    <t xml:space="preserve">3. Voila! The 'Rolling' Ratios will automatically update! </t>
  </si>
  <si>
    <t>2. Excel may tell you that the operation connects to a data source. If so, click 'OK'</t>
  </si>
  <si>
    <t>1. Click Refresh All on the Data Tab</t>
  </si>
  <si>
    <t>This file works best with versions of excel that have a Stocks Function (shown below)</t>
  </si>
  <si>
    <t>DISCLAIMER</t>
  </si>
  <si>
    <t>Market Cap</t>
  </si>
  <si>
    <t>Q2 2021</t>
  </si>
  <si>
    <t>General Growth Over 10 Years</t>
  </si>
  <si>
    <t>Q3 2021</t>
  </si>
  <si>
    <t>Q4 2021</t>
  </si>
  <si>
    <t>Q1 2022</t>
  </si>
  <si>
    <t>1 Yr PS Ratio</t>
  </si>
  <si>
    <t>2 Yr PS Ratio</t>
  </si>
  <si>
    <t>3 Yr PS Ratio</t>
  </si>
  <si>
    <t>4 Yr PS Ratio</t>
  </si>
  <si>
    <t>5 Yr PS Ratio</t>
  </si>
  <si>
    <t>6 Yr PS Ratio</t>
  </si>
  <si>
    <t>7 Yr PS Ratio</t>
  </si>
  <si>
    <t>8 Yr PS Ratio</t>
  </si>
  <si>
    <t>9 Yr PS Ratio</t>
  </si>
  <si>
    <t>10 Yr PS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</si>
</sst>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5" formatCode="_([$$-409]* #,##0.00_);_([$$-409]* \(#,##0.00\);_([$$-409]* &quot;-&quot;??_);_(@_)"/>
    <numFmt numFmtId="166" formatCode="_(&quot;$&quot;* #,##0_);_(&quot;$&quot;* \(#,##0\);_(&quot;$&quot;* &quot;-&quot;??_);_(@_)"/>
  </numFmts>
  <fonts count="9" x14ac:knownFonts="1">
    <font>
      <sz val="12"/>
      <color theme="1"/>
      <name val="Calibri"/>
      <family val="2"/>
      <scheme val="minor"/>
    </font>
    <font>
      <sz val="12"/>
      <color theme="1"/>
      <name val="Calibri"/>
      <family val="2"/>
      <scheme val="minor"/>
    </font>
    <font>
      <i/>
      <sz val="12"/>
      <color theme="1"/>
      <name val="Calibri"/>
      <family val="2"/>
      <scheme val="minor"/>
    </font>
    <font>
      <sz val="10"/>
      <color rgb="FF000000"/>
      <name val="Tahoma"/>
      <family val="2"/>
    </font>
    <font>
      <sz val="12"/>
      <color theme="1"/>
      <name val="Calibri"/>
      <family val="2"/>
    </font>
    <font>
      <b/>
      <sz val="10"/>
      <color rgb="FF000000"/>
      <name val="Tahoma"/>
      <family val="2"/>
    </font>
    <font>
      <sz val="18"/>
      <color theme="1"/>
      <name val="Calibri"/>
      <family val="2"/>
      <scheme val="minor"/>
    </font>
    <font>
      <sz val="20"/>
      <color theme="1"/>
      <name val="Calibri"/>
      <family val="2"/>
      <scheme val="minor"/>
    </font>
    <font>
      <sz val="16"/>
      <color theme="1"/>
      <name val="Calibri"/>
      <family val="2"/>
      <scheme val="minor"/>
    </font>
  </fonts>
  <fills count="4">
    <fill>
      <patternFill patternType="none"/>
    </fill>
    <fill>
      <patternFill patternType="gray125"/>
    </fill>
    <fill>
      <patternFill patternType="solid">
        <fgColor theme="6" tint="0.39997558519241921"/>
        <bgColor indexed="64"/>
      </patternFill>
    </fill>
    <fill>
      <patternFill patternType="solid">
        <fgColor theme="0"/>
        <bgColor indexed="64"/>
      </patternFill>
    </fill>
  </fills>
  <borders count="4">
    <border>
      <left/>
      <right/>
      <top/>
      <bottom/>
      <diagonal/>
    </border>
    <border>
      <left style="double">
        <color indexed="64"/>
      </left>
      <right style="double">
        <color indexed="64"/>
      </right>
      <top/>
      <bottom/>
      <diagonal/>
    </border>
    <border>
      <left/>
      <right/>
      <top/>
      <bottom style="medium">
        <color indexed="64"/>
      </bottom>
      <diagonal/>
    </border>
    <border>
      <left style="dashed">
        <color rgb="FFFF0000"/>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14" fontId="0" fillId="0" borderId="0" xfId="0" applyNumberFormat="1"/>
    <xf numFmtId="37" fontId="0" fillId="0" borderId="0" xfId="0" applyNumberFormat="1"/>
    <xf numFmtId="14" fontId="0" fillId="0" borderId="0" xfId="0" applyNumberFormat="1" applyBorder="1"/>
    <xf numFmtId="37" fontId="4" fillId="0" borderId="0" xfId="0" applyNumberFormat="1" applyFont="1"/>
    <xf numFmtId="0" fontId="0" fillId="0" borderId="0" xfId="0" applyBorder="1"/>
    <xf numFmtId="165" fontId="4" fillId="0" borderId="0" xfId="0" applyNumberFormat="1" applyFont="1"/>
    <xf numFmtId="0" fontId="2" fillId="0" borderId="0" xfId="0" applyFont="1" applyBorder="1" applyAlignment="1">
      <alignment horizontal="center"/>
    </xf>
    <xf numFmtId="0" fontId="0" fillId="0" borderId="2" xfId="0" applyBorder="1"/>
    <xf numFmtId="0" fontId="2" fillId="0" borderId="0" xfId="0" applyFont="1" applyBorder="1" applyAlignment="1">
      <alignment horizontal="left"/>
    </xf>
    <xf numFmtId="0" fontId="2" fillId="0" borderId="0" xfId="0" applyFont="1"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3" xfId="0" applyNumberFormat="1" applyBorder="1"/>
    <xf numFmtId="0" fontId="0" fillId="0" borderId="3" xfId="0" applyBorder="1"/>
    <xf numFmtId="0" fontId="0" fillId="3" borderId="0" xfId="0" applyFill="1"/>
    <xf numFmtId="0" fontId="6" fillId="3" borderId="0" xfId="0" applyFont="1" applyFill="1"/>
    <xf numFmtId="0" fontId="7" fillId="3" borderId="0" xfId="0" applyFont="1" applyFill="1"/>
    <xf numFmtId="0" fontId="8" fillId="3" borderId="0" xfId="0" applyFont="1" applyFill="1"/>
    <xf numFmtId="0" fontId="2" fillId="0" borderId="0" xfId="0" applyFont="1" applyBorder="1" applyAlignment="1">
      <alignment horizontal="left"/>
    </xf>
    <xf numFmtId="14" fontId="0" fillId="0" borderId="0" xfId="0" applyNumberFormat="1" applyBorder="1" applyAlignment="1">
      <alignment horizontal="center"/>
    </xf>
    <xf numFmtId="0" fontId="2" fillId="0" borderId="0" xfId="0" applyFont="1" applyBorder="1" applyAlignment="1">
      <alignment horizontal="left"/>
    </xf>
    <xf numFmtId="0" fontId="0" fillId="0" borderId="0" xfId="0" applyFill="1" applyBorder="1" applyAlignment="1">
      <alignment wrapText="1"/>
    </xf>
    <xf numFmtId="37" fontId="0" fillId="0" borderId="0" xfId="1" applyNumberFormat="1" applyFont="1" applyBorder="1" applyAlignment="1">
      <alignment horizontal="right"/>
    </xf>
    <xf numFmtId="0" fontId="2" fillId="0" borderId="0" xfId="0" applyFont="1" applyBorder="1" applyAlignment="1">
      <alignment horizontal="left"/>
    </xf>
    <xf numFmtId="0" fontId="0" fillId="0" borderId="0" xfId="0" applyBorder="1" applyAlignment="1">
      <alignment horizontal="left"/>
    </xf>
    <xf numFmtId="0" fontId="0" fillId="0" borderId="0" xfId="0" applyAlignment="1">
      <alignment horizontal="left"/>
    </xf>
    <xf numFmtId="0" fontId="2" fillId="0" borderId="0" xfId="0" applyFont="1" applyBorder="1" applyAlignment="1">
      <alignment horizontal="left"/>
    </xf>
    <xf numFmtId="9" fontId="4" fillId="0" borderId="0" xfId="2" quotePrefix="1" applyFont="1"/>
    <xf numFmtId="39" fontId="0" fillId="0" borderId="0" xfId="0" quotePrefix="1" applyNumberFormat="1"/>
    <xf numFmtId="166" fontId="0" fillId="0" borderId="1" xfId="1" quotePrefix="1" applyNumberFormat="1" applyFont="1" applyBorder="1" applyAlignment="1">
      <alignment horizontal="center"/>
    </xf>
    <xf numFmtId="37" fontId="4" fillId="0" borderId="0" xfId="0" quotePrefix="1" applyNumberFormat="1" applyFont="1"/>
    <xf numFmtId="165" fontId="4" fillId="0" borderId="0" xfId="0" quotePrefix="1" applyNumberFormat="1" applyFont="1"/>
    <xf numFmtId="37" fontId="0" fillId="0" borderId="3" xfId="0" applyNumberFormat="1" applyBorder="1"/>
    <xf numFmtId="37" fontId="0" fillId="2" borderId="3" xfId="0" applyNumberFormat="1" applyFill="1" applyBorder="1"/>
    <xf numFmtId="37" fontId="0" fillId="2" borderId="0" xfId="0" applyNumberFormat="1" applyFill="1"/>
    <xf numFmtId="37" fontId="0" fillId="0" borderId="0" xfId="1" applyNumberFormat="1" applyFont="1" applyFill="1" applyBorder="1" applyAlignment="1"/>
    <xf numFmtId="37" fontId="0" fillId="0" borderId="3" xfId="1" applyNumberFormat="1" applyFont="1" applyBorder="1" applyAlignment="1">
      <alignment horizontal="right"/>
    </xf>
    <xf numFmtId="37" fontId="0" fillId="0" borderId="0" xfId="1" applyNumberFormat="1" applyFont="1" applyBorder="1" applyAlignment="1"/>
    <xf numFmtId="37" fontId="0" fillId="0" borderId="3" xfId="1" applyNumberFormat="1" applyFont="1" applyFill="1" applyBorder="1"/>
    <xf numFmtId="37" fontId="0" fillId="0" borderId="0" xfId="1" applyNumberFormat="1" applyFont="1" applyFill="1"/>
    <xf numFmtId="37" fontId="0" fillId="0" borderId="3" xfId="2" applyNumberFormat="1" applyFont="1" applyFill="1" applyBorder="1"/>
    <xf numFmtId="37" fontId="0" fillId="0" borderId="0" xfId="2" applyNumberFormat="1" applyFont="1" applyFill="1"/>
    <xf numFmtId="0" fontId="2" fillId="0" borderId="0" xfId="0" applyFont="1" applyBorder="1" applyAlignment="1">
      <alignment horizontal="left"/>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21</xdr:col>
      <xdr:colOff>114300</xdr:colOff>
      <xdr:row>84</xdr:row>
      <xdr:rowOff>190500</xdr:rowOff>
    </xdr:to>
    <xdr:pic>
      <xdr:nvPicPr>
        <xdr:cNvPr id="10" name="Picture 9">
          <a:extLst>
            <a:ext uri="{FF2B5EF4-FFF2-40B4-BE49-F238E27FC236}">
              <a16:creationId xmlns:a16="http://schemas.microsoft.com/office/drawing/2014/main" id="{1EF208A6-5D60-F94A-87F9-134D8A797602}"/>
            </a:ext>
          </a:extLst>
        </xdr:cNvPr>
        <xdr:cNvPicPr>
          <a:picLocks noChangeAspect="1"/>
        </xdr:cNvPicPr>
      </xdr:nvPicPr>
      <xdr:blipFill>
        <a:blip xmlns:r="http://schemas.openxmlformats.org/officeDocument/2006/relationships" r:embed="rId1"/>
        <a:stretch>
          <a:fillRect/>
        </a:stretch>
      </xdr:blipFill>
      <xdr:spPr>
        <a:xfrm>
          <a:off x="0" y="9029700"/>
          <a:ext cx="17449800" cy="8826500"/>
        </a:xfrm>
        <a:prstGeom prst="rect">
          <a:avLst/>
        </a:prstGeom>
      </xdr:spPr>
    </xdr:pic>
    <xdr:clientData/>
  </xdr:twoCellAnchor>
  <xdr:twoCellAnchor>
    <xdr:from>
      <xdr:col>6</xdr:col>
      <xdr:colOff>381000</xdr:colOff>
      <xdr:row>51</xdr:row>
      <xdr:rowOff>114300</xdr:rowOff>
    </xdr:from>
    <xdr:to>
      <xdr:col>21</xdr:col>
      <xdr:colOff>0</xdr:colOff>
      <xdr:row>86</xdr:row>
      <xdr:rowOff>25400</xdr:rowOff>
    </xdr:to>
    <xdr:sp macro="" textlink="">
      <xdr:nvSpPr>
        <xdr:cNvPr id="7" name="Rounded Rectangle 6">
          <a:extLst>
            <a:ext uri="{FF2B5EF4-FFF2-40B4-BE49-F238E27FC236}">
              <a16:creationId xmlns:a16="http://schemas.microsoft.com/office/drawing/2014/main" id="{657624A4-58CC-3743-9F2B-69F8EB12E170}"/>
            </a:ext>
          </a:extLst>
        </xdr:cNvPr>
        <xdr:cNvSpPr/>
      </xdr:nvSpPr>
      <xdr:spPr>
        <a:xfrm>
          <a:off x="5334000" y="10972800"/>
          <a:ext cx="12001500" cy="7124700"/>
        </a:xfrm>
        <a:prstGeom prst="roundRect">
          <a:avLst/>
        </a:prstGeom>
        <a:noFill/>
        <a:ln w="793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25400</xdr:colOff>
      <xdr:row>15</xdr:row>
      <xdr:rowOff>25400</xdr:rowOff>
    </xdr:from>
    <xdr:ext cx="10388600" cy="1346200"/>
    <xdr:pic>
      <xdr:nvPicPr>
        <xdr:cNvPr id="3" name="Picture 2">
          <a:extLst>
            <a:ext uri="{FF2B5EF4-FFF2-40B4-BE49-F238E27FC236}">
              <a16:creationId xmlns:a16="http://schemas.microsoft.com/office/drawing/2014/main" id="{1D3AE1E7-C3A0-6D41-BE06-D023379A43E2}"/>
            </a:ext>
          </a:extLst>
        </xdr:cNvPr>
        <xdr:cNvPicPr>
          <a:picLocks noChangeAspect="1"/>
        </xdr:cNvPicPr>
      </xdr:nvPicPr>
      <xdr:blipFill>
        <a:blip xmlns:r="http://schemas.openxmlformats.org/officeDocument/2006/relationships" r:embed="rId2"/>
        <a:stretch>
          <a:fillRect/>
        </a:stretch>
      </xdr:blipFill>
      <xdr:spPr>
        <a:xfrm>
          <a:off x="25400" y="3073400"/>
          <a:ext cx="10388600" cy="1346200"/>
        </a:xfrm>
        <a:prstGeom prst="rect">
          <a:avLst/>
        </a:prstGeom>
      </xdr:spPr>
    </xdr:pic>
    <xdr:clientData/>
  </xdr:oneCellAnchor>
  <xdr:twoCellAnchor>
    <xdr:from>
      <xdr:col>2</xdr:col>
      <xdr:colOff>584200</xdr:colOff>
      <xdr:row>17</xdr:row>
      <xdr:rowOff>50800</xdr:rowOff>
    </xdr:from>
    <xdr:to>
      <xdr:col>3</xdr:col>
      <xdr:colOff>520700</xdr:colOff>
      <xdr:row>21</xdr:row>
      <xdr:rowOff>152400</xdr:rowOff>
    </xdr:to>
    <xdr:sp macro="" textlink="">
      <xdr:nvSpPr>
        <xdr:cNvPr id="4" name="Rounded Rectangle 3">
          <a:extLst>
            <a:ext uri="{FF2B5EF4-FFF2-40B4-BE49-F238E27FC236}">
              <a16:creationId xmlns:a16="http://schemas.microsoft.com/office/drawing/2014/main" id="{EEE168E1-25C1-8E4A-AC6D-3E5804A98F95}"/>
            </a:ext>
          </a:extLst>
        </xdr:cNvPr>
        <xdr:cNvSpPr/>
      </xdr:nvSpPr>
      <xdr:spPr>
        <a:xfrm>
          <a:off x="2235200" y="3505200"/>
          <a:ext cx="762000" cy="9144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oneCellAnchor>
    <xdr:from>
      <xdr:col>0</xdr:col>
      <xdr:colOff>0</xdr:colOff>
      <xdr:row>5</xdr:row>
      <xdr:rowOff>38100</xdr:rowOff>
    </xdr:from>
    <xdr:ext cx="10388600" cy="1346200"/>
    <xdr:pic>
      <xdr:nvPicPr>
        <xdr:cNvPr id="5" name="Picture 4">
          <a:extLst>
            <a:ext uri="{FF2B5EF4-FFF2-40B4-BE49-F238E27FC236}">
              <a16:creationId xmlns:a16="http://schemas.microsoft.com/office/drawing/2014/main" id="{7A9C7422-9F5D-0147-893D-67EB3B2E0504}"/>
            </a:ext>
          </a:extLst>
        </xdr:cNvPr>
        <xdr:cNvPicPr>
          <a:picLocks noChangeAspect="1"/>
        </xdr:cNvPicPr>
      </xdr:nvPicPr>
      <xdr:blipFill>
        <a:blip xmlns:r="http://schemas.openxmlformats.org/officeDocument/2006/relationships" r:embed="rId2"/>
        <a:stretch>
          <a:fillRect/>
        </a:stretch>
      </xdr:blipFill>
      <xdr:spPr>
        <a:xfrm>
          <a:off x="0" y="1054100"/>
          <a:ext cx="10388600" cy="1346200"/>
        </a:xfrm>
        <a:prstGeom prst="rect">
          <a:avLst/>
        </a:prstGeom>
      </xdr:spPr>
    </xdr:pic>
    <xdr:clientData/>
  </xdr:oneCellAnchor>
  <xdr:twoCellAnchor>
    <xdr:from>
      <xdr:col>5</xdr:col>
      <xdr:colOff>368300</xdr:colOff>
      <xdr:row>7</xdr:row>
      <xdr:rowOff>76200</xdr:rowOff>
    </xdr:from>
    <xdr:to>
      <xdr:col>6</xdr:col>
      <xdr:colOff>304800</xdr:colOff>
      <xdr:row>11</xdr:row>
      <xdr:rowOff>88900</xdr:rowOff>
    </xdr:to>
    <xdr:sp macro="" textlink="">
      <xdr:nvSpPr>
        <xdr:cNvPr id="6" name="Rounded Rectangle 5">
          <a:extLst>
            <a:ext uri="{FF2B5EF4-FFF2-40B4-BE49-F238E27FC236}">
              <a16:creationId xmlns:a16="http://schemas.microsoft.com/office/drawing/2014/main" id="{C9E23380-8AB5-8F4A-A80F-AADF39BAC050}"/>
            </a:ext>
          </a:extLst>
        </xdr:cNvPr>
        <xdr:cNvSpPr/>
      </xdr:nvSpPr>
      <xdr:spPr>
        <a:xfrm>
          <a:off x="4495800" y="1498600"/>
          <a:ext cx="762000" cy="8255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oneCellAnchor>
    <xdr:from>
      <xdr:col>2</xdr:col>
      <xdr:colOff>254000</xdr:colOff>
      <xdr:row>27</xdr:row>
      <xdr:rowOff>114300</xdr:rowOff>
    </xdr:from>
    <xdr:ext cx="5359400" cy="2209800"/>
    <xdr:pic>
      <xdr:nvPicPr>
        <xdr:cNvPr id="8" name="Picture 7">
          <a:extLst>
            <a:ext uri="{FF2B5EF4-FFF2-40B4-BE49-F238E27FC236}">
              <a16:creationId xmlns:a16="http://schemas.microsoft.com/office/drawing/2014/main" id="{7FAE9578-3A84-5347-9168-4B81516170EE}"/>
            </a:ext>
          </a:extLst>
        </xdr:cNvPr>
        <xdr:cNvPicPr>
          <a:picLocks noChangeAspect="1"/>
        </xdr:cNvPicPr>
      </xdr:nvPicPr>
      <xdr:blipFill>
        <a:blip xmlns:r="http://schemas.openxmlformats.org/officeDocument/2006/relationships" r:embed="rId3"/>
        <a:stretch>
          <a:fillRect/>
        </a:stretch>
      </xdr:blipFill>
      <xdr:spPr>
        <a:xfrm>
          <a:off x="1905000" y="5600700"/>
          <a:ext cx="5359400" cy="2209800"/>
        </a:xfrm>
        <a:prstGeom prst="rect">
          <a:avLst/>
        </a:prstGeom>
      </xdr:spPr>
    </xdr:pic>
    <xdr:clientData/>
  </xdr:oneCellAnchor>
  <xdr:twoCellAnchor>
    <xdr:from>
      <xdr:col>7</xdr:col>
      <xdr:colOff>127000</xdr:colOff>
      <xdr:row>34</xdr:row>
      <xdr:rowOff>127000</xdr:rowOff>
    </xdr:from>
    <xdr:to>
      <xdr:col>8</xdr:col>
      <xdr:colOff>457200</xdr:colOff>
      <xdr:row>38</xdr:row>
      <xdr:rowOff>50800</xdr:rowOff>
    </xdr:to>
    <xdr:sp macro="" textlink="">
      <xdr:nvSpPr>
        <xdr:cNvPr id="9" name="Rounded Rectangle 8">
          <a:extLst>
            <a:ext uri="{FF2B5EF4-FFF2-40B4-BE49-F238E27FC236}">
              <a16:creationId xmlns:a16="http://schemas.microsoft.com/office/drawing/2014/main" id="{0EBDE941-611B-DD4E-86CA-CAB31DEDA498}"/>
            </a:ext>
          </a:extLst>
        </xdr:cNvPr>
        <xdr:cNvSpPr/>
      </xdr:nvSpPr>
      <xdr:spPr>
        <a:xfrm>
          <a:off x="5905500" y="7035800"/>
          <a:ext cx="1155700" cy="736600"/>
        </a:xfrm>
        <a:prstGeom prst="roundRect">
          <a:avLst/>
        </a:prstGeom>
        <a:noFill/>
        <a:ln w="793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126</xdr:col>
      <xdr:colOff>25400</xdr:colOff>
      <xdr:row>507</xdr:row>
      <xdr:rowOff>190500</xdr:rowOff>
    </xdr:to>
    <xdr:pic>
      <xdr:nvPicPr>
        <xdr:cNvPr id="13" name="Picture 12">
          <a:extLst>
            <a:ext uri="{FF2B5EF4-FFF2-40B4-BE49-F238E27FC236}">
              <a16:creationId xmlns:a16="http://schemas.microsoft.com/office/drawing/2014/main" id="{2C2528D0-D99C-FA46-B931-D1BBA34F17D5}"/>
            </a:ext>
          </a:extLst>
        </xdr:cNvPr>
        <xdr:cNvPicPr>
          <a:picLocks noChangeAspect="1"/>
        </xdr:cNvPicPr>
      </xdr:nvPicPr>
      <xdr:blipFill>
        <a:blip xmlns:r="http://schemas.openxmlformats.org/officeDocument/2006/relationships" r:embed="rId4"/>
        <a:stretch>
          <a:fillRect/>
        </a:stretch>
      </xdr:blipFill>
      <xdr:spPr>
        <a:xfrm>
          <a:off x="0" y="0"/>
          <a:ext cx="104038400" cy="104038400"/>
        </a:xfrm>
        <a:prstGeom prst="rect">
          <a:avLst/>
        </a:prstGeom>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34">
  <rv s="0">
    <v>http://en.wikipedia.org/wiki/Public_domain</v>
    <v>Public domain</v>
  </rv>
  <rv s="0">
    <v>http://nl.wikipedia.org/wiki/Apple_Inc.</v>
    <v>Wikipedia</v>
  </rv>
  <rv s="1">
    <v>0</v>
    <v>1</v>
  </rv>
  <rv s="2">
    <v>6</v>
    <v>https://www.bing.com/th?id=AMMS_5bc8393c85a56e6bb6524ea7b3970bad&amp;qlt=95</v>
    <v>2</v>
    <v>0</v>
    <v>https://www.bing.com/images/search?form=xlimg&amp;q=apple+inc</v>
    <v>Image of APPLE INC.</v>
    <v/>
  </rv>
  <rv s="0">
    <v>https://www.bing.com/financeapi/forcetrigger?t=a1mou2&amp;q=XNAS%3aAAPL&amp;form=skydnc</v>
    <v>Learn more on Bing</v>
  </rv>
  <rv s="3">
    <v>0</v>
    <v>APPLE INC. (XNAS:AAPL)</v>
    <v>3</v>
    <v>4</v>
    <v>Finance</v>
    <v>5</v>
    <v>en-US</v>
    <v>a1mou2</v>
    <v>268435456</v>
    <v>268435457</v>
    <v>1</v>
    <v>Powered by Refinitiv</v>
    <v>182.94</v>
    <v>118.86</v>
    <v>1.1893</v>
    <v>3.36</v>
    <v>2.0919E-2</v>
    <v>0.35</v>
    <v>2.134E-3</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164.48</v>
    <v>3</v>
    <v>Computers, Phones &amp; Household Electronics</v>
    <v>Stock</v>
    <v>44638.999996446095</v>
    <v>4</v>
    <v>159.76</v>
    <v>2676062000000</v>
    <v>APPLE INC.</v>
    <v>APPLE INC.</v>
    <v>160.51</v>
    <v>26.666699999999999</v>
    <v>160.62</v>
    <v>163.98</v>
    <v>164.33</v>
    <v>16319440000</v>
    <v>AAPL</v>
    <v>APPLE INC. (XNAS:AAPL)</v>
    <v>123511692</v>
    <v>91501663</v>
    <v>1977</v>
  </rv>
  <rv s="4">
    <v>5</v>
  </rv>
  <rv s="0">
    <v>http://en.wikipedia.org/wiki/Amgen</v>
    <v>Wikipedia</v>
  </rv>
  <rv s="1">
    <v>0</v>
    <v>7</v>
  </rv>
  <rv s="2">
    <v>6</v>
    <v>https://www.bing.com/th?id=AMMS_7651d2e878d4df4bb82a200be2db03e3&amp;qlt=95</v>
    <v>8</v>
    <v>0</v>
    <v>https://www.bing.com/images/search?form=xlimg&amp;q=amgen</v>
    <v>Image of AMGEN INC.</v>
    <v/>
  </rv>
  <rv s="0">
    <v>https://www.bing.com/financeapi/forcetrigger?t=a1nec7&amp;q=XNAS%3aAMGN&amp;form=skydnc</v>
    <v>Learn more on Bing</v>
  </rv>
  <rv s="3">
    <v>0</v>
    <v>AMGEN INC. (XNAS:AMGN)</v>
    <v>3</v>
    <v>4</v>
    <v>Finance</v>
    <v>5</v>
    <v>en-US</v>
    <v>a1nec7</v>
    <v>268435456</v>
    <v>268435457</v>
    <v>1</v>
    <v>Powered by Refinitiv</v>
    <v>261</v>
    <v>198.64</v>
    <v>0.58089999999999997</v>
    <v>0.39</v>
    <v>1.6539999999999999E-3</v>
    <v>-1.23</v>
    <v>-5.2059999999999997E-3</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24200</v>
    <v>Nasdaq Stock Market</v>
    <v>XNAS</v>
    <v>XNAS</v>
    <v>1 Amgen Center Dr, THOUSAND OAKS, CA, 91320-1799 US</v>
    <v>236.4</v>
    <v>9</v>
    <v>Pharmaceuticals</v>
    <v>Stock</v>
    <v>44638.990511296091</v>
    <v>10</v>
    <v>232.75</v>
    <v>131598200000</v>
    <v>AMGEN INC.</v>
    <v>AMGEN INC.</v>
    <v>234.91</v>
    <v>22.8748</v>
    <v>235.86</v>
    <v>236.25</v>
    <v>235.02</v>
    <v>557029400</v>
    <v>AMGN</v>
    <v>AMGEN INC. (XNAS:AMGN)</v>
    <v>7617112</v>
    <v>3402977</v>
    <v>1986</v>
  </rv>
  <rv s="4">
    <v>11</v>
  </rv>
  <rv s="0">
    <v>https://www.bing.com/financeapi/forcetrigger?t=a1o2lh&amp;q=XNYS%3aAXP&amp;form=skydnc</v>
    <v>Learn more on Bing</v>
  </rv>
  <rv s="5">
    <v>7</v>
    <v>AMERICAN EXPRESS COMPANY (XNYS:AXP)</v>
    <v>8</v>
    <v>9</v>
    <v>Finance</v>
    <v>5</v>
    <v>en-US</v>
    <v>a1o2lh</v>
    <v>268435456</v>
    <v>268435457</v>
    <v>1</v>
    <v>Powered by Refinitiv</v>
    <v>199.55</v>
    <v>135.125</v>
    <v>1.1123000000000001</v>
    <v>3.75</v>
    <v>2.0057000000000002E-2</v>
    <v>0.23</v>
    <v>1.206E-3</v>
    <v>USD</v>
    <v>American Express Company is an integrated payments company. The Company provides its customers with access to products, insights and experiences that builds business. It provides credit and charge cards to consumers, small businesses, mid-sized companies and corporations around the world. Its various products and services are sold to diverse customer groups through various channels, including mobile and online applications, affiliate marketing, customer referral programs, third-party vendors and business partners, direct mail, telephone, in-house sales teams and direct response advertising. It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v>
    <v>64000</v>
    <v>New York Stock Exchange</v>
    <v>XNYS</v>
    <v>XNYS</v>
    <v>200 Vesey St Fl 50, NEW YORK, NY, 10285-1000 US</v>
    <v>191</v>
    <v>Banking Services</v>
    <v>Stock</v>
    <v>44638.998285543748</v>
    <v>13</v>
    <v>184.84</v>
    <v>144824200000</v>
    <v>AMERICAN EXPRESS COMPANY</v>
    <v>AMERICAN EXPRESS COMPANY</v>
    <v>188.69</v>
    <v>18.709800000000001</v>
    <v>186.97</v>
    <v>190.72</v>
    <v>190.95</v>
    <v>759355000</v>
    <v>AXP</v>
    <v>AMERICAN EXPRESS COMPANY (XNYS:AXP)</v>
    <v>8744106</v>
    <v>4769049</v>
    <v>1965</v>
  </rv>
  <rv s="4">
    <v>14</v>
  </rv>
  <rv s="0">
    <v>http://en.wikipedia.org/wiki/Boeing</v>
    <v>Wikipedia</v>
  </rv>
  <rv s="1">
    <v>0</v>
    <v>16</v>
  </rv>
  <rv s="2">
    <v>6</v>
    <v>https://www.bing.com/th?id=AMMS_8bd15fa626b3afb85c59bf7000422779&amp;qlt=95</v>
    <v>17</v>
    <v>0</v>
    <v>https://www.bing.com/images/search?form=xlimg&amp;q=boeing</v>
    <v>Image of THE BOEING COMPANY</v>
    <v/>
  </rv>
  <rv s="0">
    <v>https://www.bing.com/financeapi/forcetrigger?t=a1o4ec&amp;q=XNYS%3aBA&amp;form=skydnc</v>
    <v>Learn more on Bing</v>
  </rv>
  <rv s="3">
    <v>0</v>
    <v>THE BOEING COMPANY (XNYS:BA)</v>
    <v>3</v>
    <v>4</v>
    <v>Finance</v>
    <v>5</v>
    <v>en-US</v>
    <v>a1o4ec</v>
    <v>268435456</v>
    <v>268435457</v>
    <v>1</v>
    <v>Powered by Refinitiv</v>
    <v>267.36930000000001</v>
    <v>167.58</v>
    <v>1.4296</v>
    <v>2.64</v>
    <v>1.3880999999999999E-2</v>
    <v>0</v>
    <v>0</v>
    <v>USD</v>
    <v>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v>
    <v>142000</v>
    <v>New York Stock Exchange</v>
    <v>XNYS</v>
    <v>XNYS</v>
    <v>100 N Riverside Plz, CHICAGO, IL, 60606-1596 US</v>
    <v>193.38</v>
    <v>18</v>
    <v>Aerospace &amp; Defense</v>
    <v>Stock</v>
    <v>44638.999753553122</v>
    <v>19</v>
    <v>190.1</v>
    <v>113843900000</v>
    <v>THE BOEING COMPANY</v>
    <v>THE BOEING COMPANY</v>
    <v>192.07</v>
    <v>0</v>
    <v>190.19</v>
    <v>192.83</v>
    <v>192.83</v>
    <v>590384800</v>
    <v>BA</v>
    <v>THE BOEING COMPANY (XNYS:BA)</v>
    <v>12849575</v>
    <v>9719440</v>
    <v>1934</v>
  </rv>
  <rv s="4">
    <v>20</v>
  </rv>
  <rv s="0">
    <v>https://www.bing.com/financeapi/forcetrigger?t=a1p7zr&amp;q=XNYS%3aCAT&amp;form=skydnc</v>
    <v>Learn more on Bing</v>
  </rv>
  <rv s="5">
    <v>7</v>
    <v>CATERPILLAR INC. (XNYS:CAT)</v>
    <v>8</v>
    <v>9</v>
    <v>Finance</v>
    <v>5</v>
    <v>en-US</v>
    <v>a1p7zr</v>
    <v>268435456</v>
    <v>268435457</v>
    <v>1</v>
    <v>Powered by Refinitiv</v>
    <v>246.69</v>
    <v>179.67</v>
    <v>0.91110000000000002</v>
    <v>-0.79</v>
    <v>-3.5630000000000002E-3</v>
    <v>0.04</v>
    <v>1.8110000000000001E-4</v>
    <v>USD</v>
    <v>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heavy construction,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ground engaging tools, fluid transfer products, and sealing and connecting components for Cat products.</v>
    <v>107700</v>
    <v>New York Stock Exchange</v>
    <v>XNYS</v>
    <v>XNYS</v>
    <v>510 Lake Cook Rd Ste 100, DEERFIELD, IL, 60015-4971 US</v>
    <v>221.7</v>
    <v>Machinery, Equipment &amp; Components</v>
    <v>Stock</v>
    <v>44638.997645300784</v>
    <v>22</v>
    <v>218</v>
    <v>118383000000</v>
    <v>CATERPILLAR INC.</v>
    <v>CATERPILLAR INC.</v>
    <v>219.48</v>
    <v>18.8308</v>
    <v>221.7</v>
    <v>220.91</v>
    <v>220.95</v>
    <v>535888100</v>
    <v>CAT</v>
    <v>CATERPILLAR INC. (XNYS:CAT)</v>
    <v>4105116</v>
    <v>4458749</v>
    <v>1986</v>
  </rv>
  <rv s="4">
    <v>23</v>
  </rv>
  <rv s="0">
    <v>https://www.bing.com/financeapi/forcetrigger?t=a1qc1h&amp;q=XNYS%3aCRM&amp;form=skydnc</v>
    <v>Learn more on Bing</v>
  </rv>
  <rv s="5">
    <v>7</v>
    <v>SALESFORCE.COM, INC. (XNYS:CRM)</v>
    <v>8</v>
    <v>9</v>
    <v>Finance</v>
    <v>5</v>
    <v>en-US</v>
    <v>a1qc1h</v>
    <v>268435456</v>
    <v>268435457</v>
    <v>1</v>
    <v>Powered by Refinitiv</v>
    <v>311.75</v>
    <v>184.44</v>
    <v>1.0987</v>
    <v>8.39</v>
    <v>3.9875000000000001E-2</v>
    <v>0.46</v>
    <v>2.1020000000000001E-3</v>
    <v>USD</v>
    <v>Salesforce.com, Inc. focuses on customer relationship management (CRM) technology. The Company’s Customer 360 platform delivers a source which connects customer data across systems, applications and devices to help companies sell, service, market and conduct commerce from anywhere. It focuses on cloud, mobile, social, analytics and artificial intelligence (AI), which enables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helps to connect their service agents with customers across any touchpoint. It also helps its customers resolve routine issues with predictions, recommendations and chatbots across digital channels.</v>
    <v>73541</v>
    <v>New York Stock Exchange</v>
    <v>XNYS</v>
    <v>XNYS</v>
    <v>415 Mission St Fl 3, SAN FRANCISCO, CA, 94105-2533 US</v>
    <v>219.58</v>
    <v>Software &amp; IT Services</v>
    <v>Stock</v>
    <v>44638.99909240703</v>
    <v>25</v>
    <v>208.30500000000001</v>
    <v>216612000000</v>
    <v>SALESFORCE.COM, INC.</v>
    <v>SALESFORCE.COM, INC.</v>
    <v>209.23</v>
    <v>140.16120000000001</v>
    <v>210.41</v>
    <v>218.8</v>
    <v>219.26</v>
    <v>990000000</v>
    <v>CRM</v>
    <v>SALESFORCE.COM, INC. (XNYS:CRM)</v>
    <v>12220551</v>
    <v>7584428</v>
    <v>1999</v>
  </rv>
  <rv s="4">
    <v>26</v>
  </rv>
  <rv s="0">
    <v>http://en.wikipedia.org/wiki/Cisco_Systems</v>
    <v>Wikipedia</v>
  </rv>
  <rv s="1">
    <v>0</v>
    <v>28</v>
  </rv>
  <rv s="2">
    <v>6</v>
    <v>https://www.bing.com/th?id=AMMS_260a2f4e042134ccb72dfe738e09a885&amp;qlt=95</v>
    <v>29</v>
    <v>0</v>
    <v>https://www.bing.com/images/search?form=xlimg&amp;q=cisco+systems</v>
    <v>Image of CISCO SYSTEMS, INC.</v>
    <v/>
  </rv>
  <rv s="0">
    <v>https://www.bing.com/financeapi/forcetrigger?t=a1qe5r&amp;q=XNAS%3aCSCO&amp;form=skydnc</v>
    <v>Learn more on Bing</v>
  </rv>
  <rv s="3">
    <v>0</v>
    <v>CISCO SYSTEMS, INC. (XNAS:CSCO)</v>
    <v>3</v>
    <v>4</v>
    <v>Finance</v>
    <v>5</v>
    <v>en-US</v>
    <v>a1qe5r</v>
    <v>268435456</v>
    <v>268435457</v>
    <v>1</v>
    <v>Powered by Refinitiv</v>
    <v>64.284999999999997</v>
    <v>48.32</v>
    <v>0.95369999999999999</v>
    <v>-0.2</v>
    <v>-3.5610000000000004E-3</v>
    <v>0</v>
    <v>0</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79500</v>
    <v>Nasdaq Stock Market</v>
    <v>XNAS</v>
    <v>XNAS</v>
    <v>170 West Tasman Dr, SAN JOSE, CA, 95134-1706 US</v>
    <v>56.42</v>
    <v>30</v>
    <v>Communications &amp; Networking</v>
    <v>Stock</v>
    <v>44638.992516816405</v>
    <v>31</v>
    <v>55.54</v>
    <v>232508800000</v>
    <v>CISCO SYSTEMS, INC.</v>
    <v>CISCO SYSTEMS, INC.</v>
    <v>56.03</v>
    <v>20.087599999999998</v>
    <v>56.17</v>
    <v>55.97</v>
    <v>55.97</v>
    <v>4154168000</v>
    <v>CSCO</v>
    <v>CISCO SYSTEMS, INC. (XNAS:CSCO)</v>
    <v>51807230</v>
    <v>21463018</v>
    <v>2021</v>
  </rv>
  <rv s="4">
    <v>32</v>
  </rv>
  <rv s="0">
    <v>https://www.bing.com/financeapi/forcetrigger?t=a1qlz2&amp;q=XNYS%3aCVX&amp;form=skydnc</v>
    <v>Learn more on Bing</v>
  </rv>
  <rv s="5">
    <v>7</v>
    <v>CHEVRON CORPORATION (XNYS:CVX)</v>
    <v>8</v>
    <v>9</v>
    <v>Finance</v>
    <v>5</v>
    <v>en-US</v>
    <v>a1qlz2</v>
    <v>268435456</v>
    <v>268435457</v>
    <v>1</v>
    <v>Powered by Refinitiv</v>
    <v>174.76</v>
    <v>92.86</v>
    <v>1.1144000000000001</v>
    <v>1.29</v>
    <v>8.0400000000000003E-3</v>
    <v>-0.73</v>
    <v>-4.5140000000000007E-3</v>
    <v>USD</v>
    <v>Chevron Corporation (Chevron)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Upstream operations consist primarily of exploring for, developing and producing crude oil and natural gas; processing,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refined products and lubricants; transporting of crude oil and refined products, and manufacturing and marketing of commodity petrochemicals.</v>
    <v>42595</v>
    <v>New York Stock Exchange</v>
    <v>XNYS</v>
    <v>XNYS</v>
    <v>6001 Bollinger Canyon Rd, SAN RAMON, CA, 94583-2324 US</v>
    <v>161.72999999999999</v>
    <v>Oil &amp; Gas</v>
    <v>Stock</v>
    <v>44638.999283517966</v>
    <v>34</v>
    <v>158.78</v>
    <v>314977800000</v>
    <v>CHEVRON CORPORATION</v>
    <v>CHEVRON CORPORATION</v>
    <v>160.88999999999999</v>
    <v>19.722799999999999</v>
    <v>160.44</v>
    <v>161.72999999999999</v>
    <v>161</v>
    <v>1947553000</v>
    <v>CVX</v>
    <v>CHEVRON CORPORATION (XNYS:CVX)</v>
    <v>23214729</v>
    <v>23933573</v>
    <v>1926</v>
  </rv>
  <rv s="4">
    <v>35</v>
  </rv>
  <rv s="0">
    <v>http://en.wikipedia.org/wiki/The_Walt_Disney_Company</v>
    <v>Wikipedia</v>
  </rv>
  <rv s="1">
    <v>0</v>
    <v>37</v>
  </rv>
  <rv s="2">
    <v>6</v>
    <v>https://www.bing.com/th?id=AMMS_0aa288ba528f6f45e3de87d97e250136&amp;qlt=95</v>
    <v>38</v>
    <v>0</v>
    <v>https://www.bing.com/images/search?form=xlimg&amp;q=the+walt+disney+company</v>
    <v>Image of THE WALT DISNEY COMPANY</v>
    <v/>
  </rv>
  <rv s="0">
    <v>https://www.bing.com/financeapi/forcetrigger?t=a1r2z2&amp;q=XNYS%3aDIS&amp;form=skydnc</v>
    <v>Learn more on Bing</v>
  </rv>
  <rv s="3">
    <v>0</v>
    <v>THE WALT DISNEY COMPANY (XNYS:DIS)</v>
    <v>3</v>
    <v>4</v>
    <v>Finance</v>
    <v>5</v>
    <v>en-US</v>
    <v>a1r2z2</v>
    <v>268435456</v>
    <v>268435457</v>
    <v>1</v>
    <v>Powered by Refinitiv</v>
    <v>196.33</v>
    <v>128.38</v>
    <v>1.1795</v>
    <v>0.83</v>
    <v>5.9509999999999997E-3</v>
    <v>0.09</v>
    <v>6.4150000000000003E-4</v>
    <v>USD</v>
    <v>The Walt Disney Company is a worldwide entertainment company. The Company operates in four business segments: Media Networks, Parks, Experiences and Products, Studio Entertainment, and Direct-To-Consumer (DTC) and International. The media networks segment includes cable and broadcast television networks, television production and distribution operations, domestic television stations, and radio networks and stations. The Company's Parks and Experiences include theme parks, resorts, Disney Cruise Line and Disney Vacation Club. The studio entertainment operations include motion picture production and distribution, development, production and licensing of live entertainment events, and music production and distribution. Its DTC businesses consist of subscription services that provide video streaming of general entertainment, family and sports programming. The Company's International Channels produce local programs or acquire rights from its domestic studios and from third parties.</v>
    <v>190000</v>
    <v>New York Stock Exchange</v>
    <v>XNYS</v>
    <v>XNYS</v>
    <v>500 S Buena Vista St, BURBANK, CA, 91521-0001 US</v>
    <v>140.72499999999999</v>
    <v>39</v>
    <v>Media &amp; Publishing</v>
    <v>Stock</v>
    <v>44638.999814212497</v>
    <v>40</v>
    <v>138.30000000000001</v>
    <v>255434900000</v>
    <v>THE WALT DISNEY COMPANY</v>
    <v>THE WALT DISNEY COMPANY</v>
    <v>139.55000000000001</v>
    <v>81.059899999999999</v>
    <v>139.47</v>
    <v>140.30000000000001</v>
    <v>140.38999999999999</v>
    <v>1820633000</v>
    <v>DIS</v>
    <v>THE WALT DISNEY COMPANY (XNYS:DIS)</v>
    <v>11308777</v>
    <v>12350049</v>
    <v>2018</v>
  </rv>
  <rv s="4">
    <v>41</v>
  </rv>
  <rv s="0">
    <v>https://www.bing.com/financeapi/forcetrigger?t=bpifbh&amp;q=XNYS%3aDOW&amp;form=skydnc</v>
    <v>Learn more on Bing</v>
  </rv>
  <rv s="6">
    <v>10</v>
    <v>Dow Inc. (XNYS:DOW)</v>
    <v>8</v>
    <v>11</v>
    <v>Finance</v>
    <v>5</v>
    <v>en-US</v>
    <v>bpifbh</v>
    <v>268435456</v>
    <v>268435457</v>
    <v>1</v>
    <v>Powered by Refinitiv</v>
    <v>71.38</v>
    <v>52.07</v>
    <v>-0.45</v>
    <v>-7.1609999999999998E-3</v>
    <v>-0.05</v>
    <v>-8.0140000000000007E-4</v>
    <v>USD</v>
    <v>Dow Inc. is a holding company for The Dow Chemical Company and its subsidiaries (TDCC). The Company's portfolio of plastics, industrial intermediates, coatings and silicones businesses delivers a range of science-based products and solutions for its customers in various market segments, such as packaging, infrastructure, mobility and consumer care. The Company’s portfolio is comprised of six global business units, which are organized into three operating segments: Packaging &amp; Specialty Plastics, Industrial Intermediates &amp; Infrastructure and Performance Materials &amp; Coatings. Packaging &amp; Specialty Plastics consists of two global businesses: Hydrocarbons &amp; Energy and Packaging and Specialty Plastics. Industrial Intermediates &amp; Infrastructure consists of two customer-centric businesses: Industrial Solutions and Polyurethanes &amp; Construction Chemicals. Performance Materials &amp; Coatings includes two global businesses: Coatings &amp; Performance Monomers and Consumer Solutions.</v>
    <v>35700</v>
    <v>New York Stock Exchange</v>
    <v>XNYS</v>
    <v>XNYS</v>
    <v>2211 H H Dow Way, MIDLAND, MI, 48642-4815 US</v>
    <v>63.43</v>
    <v>Chemicals</v>
    <v>Stock</v>
    <v>44638.999878738279</v>
    <v>43</v>
    <v>61.805</v>
    <v>45903270000</v>
    <v>Dow Inc.</v>
    <v>Dow Inc.</v>
    <v>62.23</v>
    <v>7.4958</v>
    <v>62.84</v>
    <v>62.39</v>
    <v>62.34</v>
    <v>735747200</v>
    <v>DOW</v>
    <v>Dow Inc. (XNYS:DOW)</v>
    <v>9510933</v>
    <v>6139860</v>
    <v>2018</v>
  </rv>
  <rv s="4">
    <v>44</v>
  </rv>
  <rv s="0">
    <v>http://en.wikipedia.org/wiki/Goldman_Sachs</v>
    <v>Wikipedia</v>
  </rv>
  <rv s="1">
    <v>0</v>
    <v>46</v>
  </rv>
  <rv s="2">
    <v>6</v>
    <v>https://www.bing.com/th?id=AMMS_2f362d8bafa3276f41a517a3b845586a&amp;qlt=95</v>
    <v>47</v>
    <v>0</v>
    <v>https://www.bing.com/images/search?form=xlimg&amp;q=goldman+sachs</v>
    <v>Image of THE GOLDMAN SACHS GROUP, INC.</v>
    <v/>
  </rv>
  <rv s="0">
    <v>https://www.bing.com/financeapi/forcetrigger?t=a1u7xm&amp;q=XNYS%3aGS&amp;form=skydnc</v>
    <v>Learn more on Bing</v>
  </rv>
  <rv s="3">
    <v>0</v>
    <v>THE GOLDMAN SACHS GROUP, INC. (XNYS:GS)</v>
    <v>3</v>
    <v>4</v>
    <v>Finance</v>
    <v>5</v>
    <v>en-US</v>
    <v>a1u7xm</v>
    <v>268435456</v>
    <v>268435457</v>
    <v>1</v>
    <v>Powered by Refinitiv</v>
    <v>426.15820000000002</v>
    <v>317.72000000000003</v>
    <v>1.4692000000000001</v>
    <v>2.11</v>
    <v>6.1470000000000006E-3</v>
    <v>0.22</v>
    <v>6.3700000000000009E-4</v>
    <v>USD</v>
    <v>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in four business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Consumer &amp; Wealth Management segment provides a range of wealth advisory and banking services, including financial planning, investment management, deposit taking and lending.</v>
    <v>43900</v>
    <v>New York Stock Exchange</v>
    <v>XNYS</v>
    <v>XNYS</v>
    <v>200 West St, NEW YORK, NY, 10282-2102 US</v>
    <v>346.76499999999999</v>
    <v>48</v>
    <v>Investment Banking &amp; Investment Services</v>
    <v>Stock</v>
    <v>44638.999981006251</v>
    <v>49</v>
    <v>337.3</v>
    <v>116711800000</v>
    <v>THE GOLDMAN SACHS GROUP, INC.</v>
    <v>THE GOLDMAN SACHS GROUP, INC.</v>
    <v>338.87</v>
    <v>5.7831999999999999</v>
    <v>343.27</v>
    <v>345.38</v>
    <v>345.6</v>
    <v>337923000</v>
    <v>GS</v>
    <v>THE GOLDMAN SACHS GROUP, INC. (XNYS:GS)</v>
    <v>5861872</v>
    <v>3009502</v>
    <v>1998</v>
  </rv>
  <rv s="4">
    <v>50</v>
  </rv>
  <rv s="0">
    <v>https://www.bing.com/financeapi/forcetrigger?t=a1uj52&amp;q=XNYS%3aHD&amp;form=skydnc</v>
    <v>Learn more on Bing</v>
  </rv>
  <rv s="5">
    <v>7</v>
    <v>THE HOME DEPOT, INC. (XNYS:HD)</v>
    <v>8</v>
    <v>9</v>
    <v>Finance</v>
    <v>5</v>
    <v>en-US</v>
    <v>a1uj52</v>
    <v>268435456</v>
    <v>268435457</v>
    <v>1</v>
    <v>Powered by Refinitiv</v>
    <v>420.61</v>
    <v>277.76010000000002</v>
    <v>1.0616000000000001</v>
    <v>4.38</v>
    <v>1.3022000000000001E-2</v>
    <v>-7.0000000000000007E-2</v>
    <v>-2.0540000000000001E-4</v>
    <v>USD</v>
    <v>The Home Depot, Inc. is a home improvement retailer. The Company offers its customers an assortment of building materials, home improvement products, lawn and garden products, decor products, and facilities maintenance, repair and operations products and provide a number of services, including home improvement installation services and tool and equipment rental. It operates approximately 2,296 The Home Depot stores located throughout the United States (U.S.), including the Commonwealth of Puerto Rico and the territories of the U.S. Virgin Islands and Guam; Canada and Mexico. It serve two primary customer groups: do-it-yourself (DIY) Customers and Professional Customers (Pros). DIY Customers include home owners who purchase products and complete their own projects and installations. Pros are primarily professional renovators/remodelers, general contractors, handymen, property managers, building service contractors and specialty tradesmen, such as electricians, plumbers and painters.</v>
    <v>504800</v>
    <v>New York Stock Exchange</v>
    <v>XNYS</v>
    <v>XNYS</v>
    <v>2455 Paces Ferry Rd SE, ATLANTA, GA, 30339-6444 US</v>
    <v>340.74</v>
    <v>Specialty Retailers</v>
    <v>Stock</v>
    <v>44638.997627742967</v>
    <v>52</v>
    <v>332.30500000000001</v>
    <v>355814100000</v>
    <v>THE HOME DEPOT, INC.</v>
    <v>THE HOME DEPOT, INC.</v>
    <v>333.63</v>
    <v>21.676600000000001</v>
    <v>336.36</v>
    <v>340.74</v>
    <v>340.67</v>
    <v>1044239000</v>
    <v>HD</v>
    <v>THE HOME DEPOT, INC. (XNYS:HD)</v>
    <v>9409577</v>
    <v>5343734</v>
    <v>1978</v>
  </rv>
  <rv s="4">
    <v>53</v>
  </rv>
  <rv s="0">
    <v>https://www.bing.com/financeapi/forcetrigger?t=a1ut3m&amp;q=XNAS%3aHON&amp;form=skydnc</v>
    <v>Learn more on Bing</v>
  </rv>
  <rv s="5">
    <v>7</v>
    <v>HONEYWELL INTERNATIONAL INC. (XNAS:HON)</v>
    <v>8</v>
    <v>9</v>
    <v>Finance</v>
    <v>5</v>
    <v>en-US</v>
    <v>a1ut3m</v>
    <v>268435456</v>
    <v>268435457</v>
    <v>1</v>
    <v>Powered by Refinitiv</v>
    <v>236.86</v>
    <v>174.42</v>
    <v>1.1263000000000001</v>
    <v>2.79</v>
    <v>1.4537E-2</v>
    <v>-0.17</v>
    <v>-8.7300000000000008E-4</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99000</v>
    <v>Nasdaq Stock Market</v>
    <v>XNAS</v>
    <v>XNAS</v>
    <v>855 S. Mint Street, CHARLOTTE, NC, 28202 US</v>
    <v>194.92</v>
    <v>Consumer Goods Conglomerates</v>
    <v>Stock</v>
    <v>44638.996113784378</v>
    <v>55</v>
    <v>189.8</v>
    <v>133477000000</v>
    <v>HONEYWELL INTERNATIONAL INC.</v>
    <v>HONEYWELL INTERNATIONAL INC.</v>
    <v>191.77</v>
    <v>24.2563</v>
    <v>191.93</v>
    <v>194.72</v>
    <v>194.55</v>
    <v>685481700</v>
    <v>HON</v>
    <v>HONEYWELL INTERNATIONAL INC. (XNAS:HON)</v>
    <v>8748601</v>
    <v>4005161</v>
    <v>1999</v>
  </rv>
  <rv s="4">
    <v>56</v>
  </rv>
  <rv s="0">
    <v>http://en.wikipedia.org/wiki/IBM</v>
    <v>Wikipedia</v>
  </rv>
  <rv s="1">
    <v>0</v>
    <v>58</v>
  </rv>
  <rv s="2">
    <v>6</v>
    <v>https://www.bing.com/th?id=AMMS_41da901be1b295dc42c72dadb9c0f67d&amp;qlt=95</v>
    <v>59</v>
    <v>0</v>
    <v>https://www.bing.com/images/search?form=xlimg&amp;q=ibm</v>
    <v>Image of INTERNATIONAL BUSINESS MACHINES CORPORATION</v>
    <v/>
  </rv>
  <rv s="0">
    <v>https://www.bing.com/financeapi/forcetrigger?t=a1v6nm&amp;q=XNYS%3aIBM&amp;form=skydnc</v>
    <v>Learn more on Bing</v>
  </rv>
  <rv s="3">
    <v>0</v>
    <v>INTERNATIONAL BUSINESS MACHINES CORPORATION (XNYS:IBM)</v>
    <v>3</v>
    <v>4</v>
    <v>Finance</v>
    <v>5</v>
    <v>en-US</v>
    <v>a1v6nm</v>
    <v>268435456</v>
    <v>268435457</v>
    <v>1</v>
    <v>Powered by Refinitiv</v>
    <v>145.9873</v>
    <v>114.56</v>
    <v>1.089</v>
    <v>0.8</v>
    <v>6.2519999999999997E-3</v>
    <v>-0.14000000000000001</v>
    <v>-1.0870000000000001E-3</v>
    <v>USD</v>
    <v>International Business Machines Corporation (IBM) is a technology company. The Company segments include Cloud &amp; Cognitive Software, Global Business Services (GBS),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The GBS segment provides consulting, business process and application management services. The Global Financing segment is engaged in financing, which is primarily conducted through IBM Credit LLC, and remanufacturing and remarketing. The Systems segment provides clients with infrastructure platforms to help meet the requirements of hybrid multi-cloud and enterprise AI workloads. It also provides telco consulting services and solutions to help communications service providers (CSP) and media on multiple cloud platforms.</v>
    <v>307600</v>
    <v>New York Stock Exchange</v>
    <v>XNYS</v>
    <v>XNYS</v>
    <v>1 New Orchard Rd, ARMONK, NY, 10504-1722 US</v>
    <v>128.93</v>
    <v>60</v>
    <v>Software &amp; IT Services</v>
    <v>Stock</v>
    <v>44638.997814803122</v>
    <v>61</v>
    <v>126.37</v>
    <v>115795200000</v>
    <v>INTERNATIONAL BUSINESS MACHINES CORPORATION</v>
    <v>INTERNATIONAL BUSINESS MACHINES CORPORATION</v>
    <v>127.38</v>
    <v>19.707599999999999</v>
    <v>127.96</v>
    <v>128.76</v>
    <v>128.62</v>
    <v>899310000</v>
    <v>IBM</v>
    <v>INTERNATIONAL BUSINESS MACHINES CORPORATION (XNYS:IBM)</v>
    <v>7466026</v>
    <v>4873190</v>
    <v>1911</v>
  </rv>
  <rv s="4">
    <v>62</v>
  </rv>
  <rv s="0">
    <v>https://www.bing.com/financeapi/forcetrigger?t=a1vmf2&amp;q=XNAS%3aINTC&amp;form=skydnc</v>
    <v>Learn more on Bing</v>
  </rv>
  <rv s="5">
    <v>7</v>
    <v>INTEL CORPORATION (XNAS:INTC)</v>
    <v>8</v>
    <v>9</v>
    <v>Finance</v>
    <v>5</v>
    <v>en-US</v>
    <v>a1vmf2</v>
    <v>268435456</v>
    <v>268435457</v>
    <v>1</v>
    <v>Powered by Refinitiv</v>
    <v>68.489999999999995</v>
    <v>43.625</v>
    <v>0.54569999999999996</v>
    <v>0.31</v>
    <v>6.5759999999999994E-3</v>
    <v>0</v>
    <v>0</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2200 Mission College Blvd, SANTA CLARA, CA, 95054-1537 US</v>
    <v>47.6</v>
    <v>Semiconductors &amp; Semiconductor Equipment</v>
    <v>Stock</v>
    <v>44638.999960693749</v>
    <v>64</v>
    <v>46.35</v>
    <v>193169000000</v>
    <v>INTEL CORPORATION</v>
    <v>INTEL CORPORATION</v>
    <v>46.82</v>
    <v>9.7042000000000002</v>
    <v>47.14</v>
    <v>47.45</v>
    <v>47.45</v>
    <v>4071000000</v>
    <v>INTC</v>
    <v>INTEL CORPORATION (XNAS:INTC)</v>
    <v>46237117</v>
    <v>40788456</v>
    <v>1989</v>
  </rv>
  <rv s="4">
    <v>65</v>
  </rv>
  <rv s="0">
    <v>https://www.bing.com/financeapi/forcetrigger?t=a1w8ec&amp;q=XNYS%3aJNJ&amp;form=skydnc</v>
    <v>Learn more on Bing</v>
  </rv>
  <rv s="5">
    <v>7</v>
    <v>JOHNSON &amp; JOHNSON (XNYS:JNJ)</v>
    <v>8</v>
    <v>9</v>
    <v>Finance</v>
    <v>5</v>
    <v>en-US</v>
    <v>a1w8ec</v>
    <v>268435456</v>
    <v>268435457</v>
    <v>1</v>
    <v>Powered by Refinitiv</v>
    <v>179.92</v>
    <v>155.72</v>
    <v>0.70779999999999998</v>
    <v>-1.96</v>
    <v>-1.1086E-2</v>
    <v>0.16</v>
    <v>9.1509999999999996E-4</v>
    <v>USD</v>
    <v>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skin health/beauty, over-the-counter medicines, baby care, oral care, women’s health and wound care markets. The Pharmaceutical segment is focused on six immunology, infectious diseases, neuroscience, oncology, cardiovascular and metabolism and pulmonary hypertension. The Medical Devices segment includes a range of products used in the interventional solutions, orthopedic, surgery, and vision fields.</v>
    <v>141700</v>
    <v>New York Stock Exchange</v>
    <v>XNYS</v>
    <v>XNYS</v>
    <v>One Johnson &amp; Johnson Plaza, NEW BRUNSWICK, NJ, 08933 US</v>
    <v>177</v>
    <v>Pharmaceuticals</v>
    <v>Stock</v>
    <v>44638.990116921093</v>
    <v>67</v>
    <v>173.66</v>
    <v>459762000000</v>
    <v>JOHNSON &amp; JOHNSON</v>
    <v>JOHNSON &amp; JOHNSON</v>
    <v>177</v>
    <v>22.6326</v>
    <v>176.8</v>
    <v>174.84</v>
    <v>175</v>
    <v>2629615000</v>
    <v>JNJ</v>
    <v>JOHNSON &amp; JOHNSON (XNYS:JNJ)</v>
    <v>13809537</v>
    <v>8583863</v>
    <v>1887</v>
  </rv>
  <rv s="4">
    <v>68</v>
  </rv>
  <rv s="0">
    <v>http://en.wikipedia.org/wiki/JPMorgan_Chase</v>
    <v>Wikipedia</v>
  </rv>
  <rv s="1">
    <v>0</v>
    <v>70</v>
  </rv>
  <rv s="2">
    <v>6</v>
    <v>https://www.bing.com/th?id=AMMS_06392bb84e5fdc62d2356a2306f4ae1e&amp;qlt=95</v>
    <v>71</v>
    <v>0</v>
    <v>https://www.bing.com/images/search?form=xlimg&amp;q=jpmorgan+chase</v>
    <v>Image of JPMORGAN CHASE &amp; CO.</v>
    <v/>
  </rv>
  <rv s="0">
    <v>https://www.bing.com/financeapi/forcetrigger?t=a1waa2&amp;q=XNYS%3aJPM&amp;form=skydnc</v>
    <v>Learn more on Bing</v>
  </rv>
  <rv s="3">
    <v>0</v>
    <v>JPMORGAN CHASE &amp; CO. (XNYS:JPM)</v>
    <v>3</v>
    <v>4</v>
    <v>Finance</v>
    <v>5</v>
    <v>en-US</v>
    <v>a1waa2</v>
    <v>268435456</v>
    <v>268435457</v>
    <v>1</v>
    <v>Powered by Refinitiv</v>
    <v>172.96</v>
    <v>127.27</v>
    <v>1.1097999999999999</v>
    <v>-0.05</v>
    <v>-3.5680000000000005E-4</v>
    <v>0</v>
    <v>0</v>
    <v>USD</v>
    <v>JPMorgan Chase &amp; Co. is a financial holding company engaged in investment banking, financial services and asset management. It operates in four segments, as well as a Corporate segment. The Company's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v>
    <v>271025</v>
    <v>New York Stock Exchange</v>
    <v>XNYS</v>
    <v>XNYS</v>
    <v>383 Madison Ave, NEW YORK, NY, 10017-3217 US</v>
    <v>140.85</v>
    <v>72</v>
    <v>Banking Services</v>
    <v>Stock</v>
    <v>44638.999895717185</v>
    <v>73</v>
    <v>138.46</v>
    <v>413688500000</v>
    <v>JPMORGAN CHASE &amp; CO.</v>
    <v>JPMORGAN CHASE &amp; CO.</v>
    <v>140.19</v>
    <v>9.1328999999999994</v>
    <v>140.15</v>
    <v>140.1</v>
    <v>140.1</v>
    <v>2952809000</v>
    <v>JPM</v>
    <v>JPMORGAN CHASE &amp; CO. (XNYS:JPM)</v>
    <v>23656519</v>
    <v>18105096</v>
    <v>1968</v>
  </rv>
  <rv s="4">
    <v>74</v>
  </rv>
  <rv s="0">
    <v>https://www.bing.com/financeapi/forcetrigger?t=a1wljc&amp;q=XNYS%3aKO&amp;form=skydnc</v>
    <v>Learn more on Bing</v>
  </rv>
  <rv s="5">
    <v>7</v>
    <v>THE COCA-COLA COMPANY (XNYS:KO)</v>
    <v>8</v>
    <v>9</v>
    <v>Finance</v>
    <v>5</v>
    <v>en-US</v>
    <v>a1wljc</v>
    <v>268435456</v>
    <v>268435457</v>
    <v>1</v>
    <v>Powered by Refinitiv</v>
    <v>63.02</v>
    <v>50.17</v>
    <v>0.66479999999999995</v>
    <v>0.01</v>
    <v>1.6639999999999998E-4</v>
    <v>0.1</v>
    <v>1.6639999999999999E-3</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Coca-Cola; sparkling flavors; hydration, sports, coffee and tea; nutrition, juice, dairy and plant-based beverages; and emerging beverages. It owns and markets five nonalcoholic sparkling soft drink brands, such as Coca-Cola, Sprite, Fanta, Diet Coke and Coca-Cola Zero Sugar. Its hydration, sports, coffee and tea brands include quarius, Ayataka, BODYARMOR, Ciel, Costa, dogadan, Dasani, FUZE TEA, Georgia, glaceau smartwater, glaceau vitaminwater, Gold Peak, Powerade and others. Its nutrition, juice, dairy and plant-based beverages brands include AdeS, Del Valle, fairlife, innocent, Minute Maid, Minute Maid Pulpy and Simply. Its products are available to consumers in more than 200 countries.</v>
    <v>79000</v>
    <v>New York Stock Exchange</v>
    <v>XNYS</v>
    <v>XNYS</v>
    <v>1 Coca Cola Plz NW, ATLANTA, GA, 30313-2420 US</v>
    <v>60.3</v>
    <v>Beverages</v>
    <v>Stock</v>
    <v>44638.999896469533</v>
    <v>76</v>
    <v>59.704999999999998</v>
    <v>260533200000</v>
    <v>THE COCA-COLA COMPANY</v>
    <v>THE COCA-COLA COMPANY</v>
    <v>60.3</v>
    <v>26.692499999999999</v>
    <v>60.09</v>
    <v>60.1</v>
    <v>60.2</v>
    <v>4334995000</v>
    <v>KO</v>
    <v>THE COCA-COLA COMPANY (XNYS:KO)</v>
    <v>30197775</v>
    <v>20879722</v>
    <v>1919</v>
  </rv>
  <rv s="4">
    <v>77</v>
  </rv>
  <rv s="0">
    <v>http://en.wikipedia.org/wiki/McDonald's</v>
    <v>Wikipedia</v>
  </rv>
  <rv s="1">
    <v>0</v>
    <v>79</v>
  </rv>
  <rv s="2">
    <v>6</v>
    <v>https://www.bing.com/th?id=AMMS_7d8255243964a8970376f8dd41121106&amp;qlt=95</v>
    <v>80</v>
    <v>0</v>
    <v>https://www.bing.com/images/search?form=xlimg&amp;q=mcdonald%27s</v>
    <v>Image of MCDONALD'S CORPORATION</v>
    <v/>
  </rv>
  <rv s="0">
    <v>https://www.bing.com/financeapi/forcetrigger?t=a1xdec&amp;q=XNYS%3aMCD&amp;form=skydnc</v>
    <v>Learn more on Bing</v>
  </rv>
  <rv s="3">
    <v>0</v>
    <v>MCDONALD'S CORPORATION (XNYS:MCD)</v>
    <v>3</v>
    <v>4</v>
    <v>Finance</v>
    <v>5</v>
    <v>en-US</v>
    <v>a1xdec</v>
    <v>268435456</v>
    <v>268435457</v>
    <v>1</v>
    <v>Powered by Refinitiv</v>
    <v>271.14999999999998</v>
    <v>217.67500000000001</v>
    <v>0.61580000000000001</v>
    <v>1.45</v>
    <v>6.1060000000000003E-3</v>
    <v>0.55000000000000004</v>
    <v>2.3019999999999998E-3</v>
    <v>USD</v>
    <v>McDonald's Corporation (McDonald's) operates and franchises McDonald's restaurants. The Company's restaurants serve a locally relevant menu of food and beverages. Its restaurants are owned and operated by independent local business owners. The Company's segments include United States (U.S.), International Operated Markets (IOM) and International Developmental Licensed Markets &amp; Corporate (IDL). The U.S. segment focuses on Company's menu and offerings, as well as delivery and digital platforms. Its IOM segment includes its operations in markets, such as Australia, Canada, France, Germany, Italy, the Netherlands, Russia, Spain and the United Kingdom. Its IDL segment includes its operations in markets, such as Latin America and Asia. Its digital offerings include drive thru, takeaway, delivery, curbside pick-up and dine-in.</v>
    <v>200000</v>
    <v>New York Stock Exchange</v>
    <v>XNYS</v>
    <v>XNYS</v>
    <v>110 N Carpenter St, CHICAGO, IL, 60607-2104 US</v>
    <v>239.19</v>
    <v>81</v>
    <v>Hotels &amp; Entertainment Services</v>
    <v>Stock</v>
    <v>44638.996963657031</v>
    <v>82</v>
    <v>235.99</v>
    <v>177657300000</v>
    <v>MCDONALD'S CORPORATION</v>
    <v>MCDONALD'S CORPORATION</v>
    <v>237.23</v>
    <v>23.664200000000001</v>
    <v>237.47</v>
    <v>238.92</v>
    <v>239.47</v>
    <v>743584700</v>
    <v>MCD</v>
    <v>MCDONALD'S CORPORATION (XNYS:MCD)</v>
    <v>5336491</v>
    <v>4173616</v>
    <v>1964</v>
  </rv>
  <rv s="4">
    <v>83</v>
  </rv>
  <rv s="0">
    <v>http://en.wikipedia.org/wiki/3M</v>
    <v>Wikipedia</v>
  </rv>
  <rv s="1">
    <v>0</v>
    <v>85</v>
  </rv>
  <rv s="2">
    <v>6</v>
    <v>https://www.bing.com/th?id=AMMS_32000850961e4a70971cc92b1cc2e7cc&amp;qlt=95</v>
    <v>86</v>
    <v>0</v>
    <v>https://www.bing.com/images/search?form=xlimg&amp;q=3m</v>
    <v>Image of 3M COMPANY</v>
    <v/>
  </rv>
  <rv s="0">
    <v>https://www.bing.com/financeapi/forcetrigger?t=a1xroc&amp;q=XNYS%3aMMM&amp;form=skydnc</v>
    <v>Learn more on Bing</v>
  </rv>
  <rv s="3">
    <v>0</v>
    <v>3M COMPANY (XNYS:MMM)</v>
    <v>3</v>
    <v>4</v>
    <v>Finance</v>
    <v>5</v>
    <v>en-US</v>
    <v>a1xroc</v>
    <v>268435456</v>
    <v>268435457</v>
    <v>1</v>
    <v>Powered by Refinitiv</v>
    <v>208.95</v>
    <v>139.74</v>
    <v>0.97360000000000002</v>
    <v>0.63</v>
    <v>4.2659999999999998E-3</v>
    <v>0.42</v>
    <v>2.8319999999999999E-3</v>
    <v>USD</v>
    <v>3M Company is a diversified global manufacturer, technology innovator and marketer of a variety of products and services.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others.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and others.</v>
    <v>95000</v>
    <v>New York Stock Exchange</v>
    <v>XNYS</v>
    <v>XNYS</v>
    <v>3M Center, Bldg. 220-13E-26A, SAINT PAUL, MN, 55144-1000 US</v>
    <v>148.44999999999999</v>
    <v>87</v>
    <v>Consumer Goods Conglomerates</v>
    <v>Stock</v>
    <v>44638.994425832811</v>
    <v>88</v>
    <v>145.22</v>
    <v>84705550000</v>
    <v>3M COMPANY</v>
    <v>3M COMPANY</v>
    <v>147.07</v>
    <v>14.602600000000001</v>
    <v>147.69</v>
    <v>148.32</v>
    <v>148.74</v>
    <v>571100000</v>
    <v>MMM</v>
    <v>3M COMPANY (XNYS:MMM)</v>
    <v>7882101</v>
    <v>4188821</v>
    <v>1929</v>
  </rv>
  <rv s="4">
    <v>89</v>
  </rv>
  <rv s="0">
    <v>https://www.bing.com/financeapi/forcetrigger?t=a1xxmw&amp;q=XNYS%3aMRK&amp;form=skydnc</v>
    <v>Learn more on Bing</v>
  </rv>
  <rv s="5">
    <v>7</v>
    <v>MERCK &amp; CO., INC. (XNYS:MRK)</v>
    <v>8</v>
    <v>9</v>
    <v>Finance</v>
    <v>5</v>
    <v>en-US</v>
    <v>a1xxmw</v>
    <v>268435456</v>
    <v>268435457</v>
    <v>1</v>
    <v>Powered by Refinitiv</v>
    <v>91.4</v>
    <v>69.464399999999998</v>
    <v>0.45379999999999998</v>
    <v>0.17</v>
    <v>2.1540000000000001E-3</v>
    <v>-0.08</v>
    <v>-1.011E-3</v>
    <v>USD</v>
    <v>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wide range of veterinary pharmaceutical and vaccine products, as well as health management solutions and services, for the prevention, treatment and control of disease in all major livestock and companion animal species.</v>
    <v>68000</v>
    <v>New York Stock Exchange</v>
    <v>XNYS</v>
    <v>XNYS</v>
    <v>2000 Galloping Hill Rd, KENILWORTH, NJ, 07033-1310 US</v>
    <v>79.734999999999999</v>
    <v>Pharmaceuticals</v>
    <v>Stock</v>
    <v>44638.999882082811</v>
    <v>91</v>
    <v>78.63</v>
    <v>199969000000</v>
    <v>MERCK &amp; CO., INC.</v>
    <v>MERCK &amp; CO., INC.</v>
    <v>79.180000000000007</v>
    <v>16.2226</v>
    <v>78.94</v>
    <v>79.11</v>
    <v>79.03</v>
    <v>2527734000</v>
    <v>MRK</v>
    <v>MERCK &amp; CO., INC. (XNYS:MRK)</v>
    <v>21064808</v>
    <v>10933521</v>
    <v>1970</v>
  </rv>
  <rv s="4">
    <v>92</v>
  </rv>
  <rv s="0">
    <v>https://en.wikipedia.org/wiki/Microsoft</v>
    <v>Wikipedia</v>
  </rv>
  <rv s="1">
    <v>0</v>
    <v>94</v>
  </rv>
  <rv s="2">
    <v>6</v>
    <v>https://www.bing.com/th?id=AMMS_1435b697418eae5bfbed034f46c28dc4&amp;qlt=95</v>
    <v>95</v>
    <v>0</v>
    <v>https://www.bing.com/images/search?form=xlimg&amp;q=microsoft</v>
    <v>Image of MICROSOFT CORPORATION</v>
    <v/>
  </rv>
  <rv s="0">
    <v>https://www.bing.com/financeapi/forcetrigger?t=a1xzim&amp;q=XNAS%3aMSFT&amp;form=skydnc</v>
    <v>Learn more on Bing</v>
  </rv>
  <rv s="3">
    <v>0</v>
    <v>MICROSOFT CORPORATION (XNAS:MSFT)</v>
    <v>3</v>
    <v>4</v>
    <v>Finance</v>
    <v>5</v>
    <v>en-US</v>
    <v>a1xzim</v>
    <v>268435456</v>
    <v>268435457</v>
    <v>1</v>
    <v>Powered by Refinitiv</v>
    <v>349.67</v>
    <v>229.34960000000001</v>
    <v>0.91249999999999998</v>
    <v>5.21</v>
    <v>1.7648E-2</v>
    <v>0.37</v>
    <v>1.232E-3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301</v>
    <v>96</v>
    <v>Software &amp; IT Services</v>
    <v>Stock</v>
    <v>44638.999962974216</v>
    <v>97</v>
    <v>292.73</v>
    <v>2252284000000</v>
    <v>MICROSOFT CORPORATION</v>
    <v>MICROSOFT CORPORATION</v>
    <v>295.37</v>
    <v>31.409199999999998</v>
    <v>295.22000000000003</v>
    <v>300.43</v>
    <v>300.8</v>
    <v>7496866000</v>
    <v>MSFT</v>
    <v>MICROSOFT CORPORATION (XNAS:MSFT)</v>
    <v>43390625</v>
    <v>35576073</v>
    <v>1993</v>
  </rv>
  <rv s="4">
    <v>98</v>
  </rv>
  <rv s="0">
    <v>https://www.bing.com/financeapi/forcetrigger?t=a1yjxm&amp;q=XNYS%3aNKE&amp;form=skydnc</v>
    <v>Learn more on Bing</v>
  </rv>
  <rv s="5">
    <v>7</v>
    <v>NIKE, INC. (XNYS:NKE)</v>
    <v>8</v>
    <v>9</v>
    <v>Finance</v>
    <v>5</v>
    <v>en-US</v>
    <v>a1yjxm</v>
    <v>268435456</v>
    <v>268435457</v>
    <v>1</v>
    <v>Powered by Refinitiv</v>
    <v>179.1</v>
    <v>116.75</v>
    <v>0.9708</v>
    <v>3.83</v>
    <v>3.0059999999999996E-2</v>
    <v>1.26</v>
    <v>9.6010000000000002E-3</v>
    <v>USD</v>
    <v>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v>
    <v>73300</v>
    <v>New York Stock Exchange</v>
    <v>XNYS</v>
    <v>XNYS</v>
    <v>1 SW Bowerman Dr, BEAVERTON, OR, 97005-6453 US</v>
    <v>131.46</v>
    <v>Textiles &amp; Apparel</v>
    <v>Stock</v>
    <v>44638.999895068751</v>
    <v>100</v>
    <v>126.7</v>
    <v>207529200000</v>
    <v>NIKE, INC.</v>
    <v>NIKE, INC.</v>
    <v>126.85</v>
    <v>33.381700000000002</v>
    <v>127.41</v>
    <v>131.24</v>
    <v>132.5</v>
    <v>1581295000</v>
    <v>NKE</v>
    <v>NIKE, INC. (XNYS:NKE)</v>
    <v>10350899</v>
    <v>7599125</v>
    <v>1969</v>
  </rv>
  <rv s="4">
    <v>101</v>
  </rv>
  <rv s="0">
    <v>https://www.bing.com/financeapi/forcetrigger?t=a1zsjc&amp;q=XNYS%3aPG&amp;form=skydnc</v>
    <v>Learn more on Bing</v>
  </rv>
  <rv s="5">
    <v>7</v>
    <v>THE PROCTER &amp; GAMBLE COMPANY (XNYS:PG)</v>
    <v>8</v>
    <v>9</v>
    <v>Finance</v>
    <v>5</v>
    <v>en-US</v>
    <v>a1zsjc</v>
    <v>268435456</v>
    <v>268435457</v>
    <v>1</v>
    <v>Powered by Refinitiv</v>
    <v>165.35</v>
    <v>127.04</v>
    <v>0.45219999999999999</v>
    <v>-0.08</v>
    <v>-5.3249999999999999E-4</v>
    <v>0.3</v>
    <v>1.9980000000000002E-3</v>
    <v>USD</v>
    <v>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v>
    <v>101000</v>
    <v>New York Stock Exchange</v>
    <v>XNYS</v>
    <v>XNYS</v>
    <v>1 Procter and Gamble Plz, CINCINNATI, OH, 45202-3315 US</v>
    <v>150.87</v>
    <v>Personal &amp; Household Products &amp; Services</v>
    <v>Stock</v>
    <v>44638.997670786717</v>
    <v>103</v>
    <v>148.24</v>
    <v>359919400000</v>
    <v>THE PROCTER &amp; GAMBLE COMPANY</v>
    <v>THE PROCTER &amp; GAMBLE COMPANY</v>
    <v>150.87</v>
    <v>26.5503</v>
    <v>150.22999999999999</v>
    <v>150.15</v>
    <v>150.44999999999999</v>
    <v>2397066000</v>
    <v>PG</v>
    <v>THE PROCTER &amp; GAMBLE COMPANY (XNYS:PG)</v>
    <v>15570273</v>
    <v>8217893</v>
    <v>1905</v>
  </rv>
  <rv s="4">
    <v>104</v>
  </rv>
  <rv s="0">
    <v>http://creativecommons.org/licenses/by-sa/3.0/</v>
    <v>CC-BY-SA-3.0</v>
  </rv>
  <rv s="0">
    <v>http://tr.wikipedia.org/wiki/The_Travelers_Companies</v>
    <v>Wikipedia</v>
  </rv>
  <rv s="1">
    <v>106</v>
    <v>107</v>
  </rv>
  <rv s="2">
    <v>6</v>
    <v>https://www.bing.com/th?id=AMMS_8fe72c47eb9577851e2dcfe51b3f70eb&amp;qlt=95</v>
    <v>108</v>
    <v>0</v>
    <v>https://www.bing.com/images/search?form=xlimg&amp;q=travelers+insurance</v>
    <v>Image of The Travelers Companies, Inc.</v>
    <v/>
  </rv>
  <rv s="0">
    <v>https://www.bing.com/financeapi/forcetrigger?t=a24j8m&amp;q=XNYS%3aTRV&amp;form=skydnc</v>
    <v>Learn more on Bing</v>
  </rv>
  <rv s="3">
    <v>0</v>
    <v>The Travelers Companies, Inc. (XNYS:TRV)</v>
    <v>3</v>
    <v>4</v>
    <v>Finance</v>
    <v>5</v>
    <v>en-US</v>
    <v>a24j8m</v>
    <v>268435456</v>
    <v>268435457</v>
    <v>1</v>
    <v>Powered by Refinitiv</v>
    <v>181.17</v>
    <v>144.44</v>
    <v>0.70020000000000004</v>
    <v>-0.72</v>
    <v>-3.9769999999999996E-3</v>
    <v>0</v>
    <v>0</v>
    <v>USD</v>
    <v>The Travelers Companies, Inc. is a holding company principally engaged, through its subsidiaries, in providing a range of commercial and personal property and casualty insurance products and services to businesses, government units, associations and individuals. The Company's segments include Business Insurance, Bond &amp; Specialty Insurance, and Personal Insurance. The Business Insurance segment offers a range of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its customers in the United States. The Personal Insurance segment writes a range of property and casualty insurance covering individuals' personal risks.</v>
    <v>30800</v>
    <v>New York Stock Exchange</v>
    <v>XNYS</v>
    <v>XNYS</v>
    <v>385 WASHINGTON ST, SAINT PAUL, MN, 55102-1309 US</v>
    <v>180.48</v>
    <v>109</v>
    <v>Insurance</v>
    <v>Stock</v>
    <v>44638.958333356248</v>
    <v>110</v>
    <v>177.27500000000001</v>
    <v>43545000000</v>
    <v>The Travelers Companies, Inc.</v>
    <v>The Travelers Companies, Inc.</v>
    <v>180.48</v>
    <v>12.456799999999999</v>
    <v>181.03</v>
    <v>180.31</v>
    <v>180.31</v>
    <v>241500700</v>
    <v>TRV</v>
    <v>The Travelers Companies, Inc. (XNYS:TRV)</v>
    <v>3953804</v>
    <v>1529951</v>
    <v>1853</v>
  </rv>
  <rv s="4">
    <v>111</v>
  </rv>
  <rv s="0">
    <v>https://www.bing.com/financeapi/forcetrigger?t=a24xlh&amp;q=XNYS%3aUNH&amp;form=skydnc</v>
    <v>Learn more on Bing</v>
  </rv>
  <rv s="5">
    <v>7</v>
    <v>UNITEDHEALTH GROUP INCORPORATED (XNYS:UNH)</v>
    <v>8</v>
    <v>9</v>
    <v>Finance</v>
    <v>5</v>
    <v>en-US</v>
    <v>a24xlh</v>
    <v>268435456</v>
    <v>268435457</v>
    <v>1</v>
    <v>Powered by Refinitiv</v>
    <v>510.67989999999998</v>
    <v>352.34</v>
    <v>0.87080000000000002</v>
    <v>-0.9</v>
    <v>-1.7749999999999999E-3</v>
    <v>0</v>
    <v>0</v>
    <v>USD</v>
    <v>UnitedHealth Group Incorporated is a diversified health care company that operates Optum and UnitedHealthcare platforms. The Company’s segments include Optum Health, Optum Insight, Optum Rx and UnitedHealthcare. Optum Health provides health and wellness care, addressing the physical, emotional and health-related financial needs. Optum Health, through its national health care delivery platform, engages people in care settings, including clinical sites, in-home and virtual. Optum Insight serves the needs of health systems, such as physicians and hospital systems, health plans, state governments and life sciences companies. Optum Rx provides a range of pharmacy care services through retail pharmacies, specialty and community health pharmacies and provides in-home and community-based infusion services. UnitedHealthcare segment includes UnitedHealthcare Employer &amp; Individual, UnitedHealthcare Medicare &amp; Retirement, UnitedHealthcare Community &amp; State and UnitedHealthcare Global.</v>
    <v>350000</v>
    <v>New York Stock Exchange</v>
    <v>XNYS</v>
    <v>XNYS</v>
    <v>9900 Bren Rd E, HOPKINS, MN, 55343-9664 US</v>
    <v>510.67989999999998</v>
    <v>Healthcare Providers &amp; Services</v>
    <v>Stock</v>
    <v>44638.99615548594</v>
    <v>113</v>
    <v>501.56</v>
    <v>476207900000</v>
    <v>UNITEDHEALTH GROUP INCORPORATED</v>
    <v>UNITEDHEALTH GROUP INCORPORATED</v>
    <v>508.74</v>
    <v>28.043600000000001</v>
    <v>507.02</v>
    <v>506.12</v>
    <v>506.12</v>
    <v>940899200</v>
    <v>UNH</v>
    <v>UNITEDHEALTH GROUP INCORPORATED (XNYS:UNH)</v>
    <v>5065583</v>
    <v>3111958</v>
    <v>2015</v>
  </rv>
  <rv s="4">
    <v>114</v>
  </rv>
  <rv s="0">
    <v>https://www.bing.com/financeapi/forcetrigger?t=a256cw&amp;q=XNYS%3aV&amp;form=skydnc</v>
    <v>Learn more on Bing</v>
  </rv>
  <rv s="5">
    <v>7</v>
    <v>VISA INC. (XNYS:V)</v>
    <v>8</v>
    <v>9</v>
    <v>Finance</v>
    <v>5</v>
    <v>en-US</v>
    <v>a256cw</v>
    <v>268435456</v>
    <v>268435457</v>
    <v>1</v>
    <v>Powered by Refinitiv</v>
    <v>252.67</v>
    <v>186.67</v>
    <v>0.92420000000000002</v>
    <v>5.66</v>
    <v>2.6516999999999999E-2</v>
    <v>-0.23</v>
    <v>-1.0499999999999999E-3</v>
    <v>USD</v>
    <v>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Its products/services include transaction processing services and Visa-branded payment products. The Company also offers Tink, an open banking platform that enables financial institutions, fintech and merchants to build financial products and services and move money. Tink enables its customers to move money, access aggregated financial data, and use smart financial services such as risk insights, and others.</v>
    <v>21500</v>
    <v>New York Stock Exchange</v>
    <v>XNYS</v>
    <v>XNYS</v>
    <v>900 Metro Center Blvd, FOSTER CITY, CA, 94404 US</v>
    <v>219.26</v>
    <v>Software &amp; IT Services</v>
    <v>Stock</v>
    <v>44638.999780057813</v>
    <v>116</v>
    <v>210.29</v>
    <v>459433500000</v>
    <v>VISA INC.</v>
    <v>VISA INC.</v>
    <v>211.7</v>
    <v>39.840899999999998</v>
    <v>213.45</v>
    <v>219.11</v>
    <v>218.88</v>
    <v>2096817000</v>
    <v>V</v>
    <v>VISA INC. (XNYS:V)</v>
    <v>14620818</v>
    <v>8885488</v>
    <v>2007</v>
  </rv>
  <rv s="4">
    <v>117</v>
  </rv>
  <rv s="0">
    <v>https://www.bing.com/financeapi/forcetrigger?t=a25obh&amp;q=XNYS%3aVZ&amp;form=skydnc</v>
    <v>Learn more on Bing</v>
  </rv>
  <rv s="5">
    <v>7</v>
    <v>VERIZON COMMUNICATIONS INC. (XNYS:VZ)</v>
    <v>8</v>
    <v>9</v>
    <v>Finance</v>
    <v>5</v>
    <v>en-US</v>
    <v>a25obh</v>
    <v>268435456</v>
    <v>268435457</v>
    <v>1</v>
    <v>Powered by Refinitiv</v>
    <v>59.85</v>
    <v>49.685000000000002</v>
    <v>0.3821</v>
    <v>-1.56</v>
    <v>-2.9794000000000001E-2</v>
    <v>0.5</v>
    <v>9.8429999999999993E-3</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118400</v>
    <v>New York Stock Exchange</v>
    <v>XNYS</v>
    <v>XNYS</v>
    <v>1095 Avenue of the Americas, NEW YORK, NY, 10036-6797 US</v>
    <v>52.29</v>
    <v>Telecommunications Services</v>
    <v>Stock</v>
    <v>44638.99995436328</v>
    <v>119</v>
    <v>50.8</v>
    <v>213249400000</v>
    <v>VERIZON COMMUNICATIONS INC.</v>
    <v>VERIZON COMMUNICATIONS INC.</v>
    <v>52.12</v>
    <v>9.8478999999999992</v>
    <v>52.36</v>
    <v>50.8</v>
    <v>51.3</v>
    <v>4197824000</v>
    <v>VZ</v>
    <v>VERIZON COMMUNICATIONS INC. (XNYS:VZ)</v>
    <v>70390620</v>
    <v>22762369</v>
    <v>1983</v>
  </rv>
  <rv s="4">
    <v>120</v>
  </rv>
  <rv s="0">
    <v>http://fr.wikipedia.org/wiki/Walgreens_Boots_Alliance</v>
    <v>Wikipedia</v>
  </rv>
  <rv s="1">
    <v>0</v>
    <v>122</v>
  </rv>
  <rv s="2">
    <v>6</v>
    <v>https://www.bing.com/th?id=AMMS_630924b27a7bee16c7e62645c2108314&amp;qlt=95</v>
    <v>123</v>
    <v>0</v>
    <v>https://www.bing.com/images/search?form=xlimg&amp;q=walgreens+boots+alliance</v>
    <v>Image of WALGREENS BOOTS ALLIANCE, INC.</v>
    <v/>
  </rv>
  <rv s="0">
    <v>https://www.bing.com/financeapi/forcetrigger?t=a25pm7&amp;q=XNAS%3aWBA&amp;form=skydnc</v>
    <v>Learn more on Bing</v>
  </rv>
  <rv s="3">
    <v>0</v>
    <v>WALGREENS BOOTS ALLIANCE, INC. (XNAS:WBA)</v>
    <v>3</v>
    <v>4</v>
    <v>Finance</v>
    <v>5</v>
    <v>en-US</v>
    <v>a25pm7</v>
    <v>268435456</v>
    <v>268435457</v>
    <v>1</v>
    <v>Powered by Refinitiv</v>
    <v>57.05</v>
    <v>43.62</v>
    <v>0.55500000000000005</v>
    <v>-0.12</v>
    <v>-2.5269999999999997E-3</v>
    <v>-0.06</v>
    <v>-1.2670000000000001E-3</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202000</v>
    <v>Nasdaq Stock Market</v>
    <v>XNAS</v>
    <v>XNAS</v>
    <v>108 Wilmot Rd, DEERFIELD, IL, 60015-5145 US</v>
    <v>47.45</v>
    <v>124</v>
    <v>Food &amp; Drug Retailing</v>
    <v>Stock</v>
    <v>44638.999677707812</v>
    <v>125</v>
    <v>46.47</v>
    <v>40884560000</v>
    <v>WALGREENS BOOTS ALLIANCE, INC.</v>
    <v>WALGREENS BOOTS ALLIANCE, INC.</v>
    <v>47.35</v>
    <v>6.9021999999999997</v>
    <v>47.48</v>
    <v>47.36</v>
    <v>47.3</v>
    <v>863272000</v>
    <v>WBA</v>
    <v>WALGREENS BOOTS ALLIANCE, INC. (XNAS:WBA)</v>
    <v>11369543</v>
    <v>6157800</v>
    <v>2014</v>
  </rv>
  <rv s="4">
    <v>126</v>
  </rv>
  <rv s="0">
    <v>http://en.wikipedia.org/wiki/Walmart</v>
    <v>Wikipedia</v>
  </rv>
  <rv s="1">
    <v>0</v>
    <v>128</v>
  </rv>
  <rv s="2">
    <v>6</v>
    <v>https://www.bing.com/th?id=AMMS_9a692ebc16293b3470f3b0d46a4a20f3&amp;qlt=95</v>
    <v>129</v>
    <v>0</v>
    <v>https://www.bing.com/images/search?form=xlimg&amp;q=walmart</v>
    <v>Image of WALMART INC.</v>
    <v/>
  </rv>
  <rv s="0">
    <v>https://www.bing.com/financeapi/forcetrigger?t=a25ya2&amp;q=XNYS%3aWMT&amp;form=skydnc</v>
    <v>Learn more on Bing</v>
  </rv>
  <rv s="3">
    <v>0</v>
    <v>WALMART INC. (XNYS:WMT)</v>
    <v>3</v>
    <v>4</v>
    <v>Finance</v>
    <v>5</v>
    <v>en-US</v>
    <v>a25ya2</v>
    <v>268435456</v>
    <v>268435457</v>
    <v>1</v>
    <v>Powered by Refinitiv</v>
    <v>152.57</v>
    <v>129.9</v>
    <v>0.53449999999999998</v>
    <v>0.43</v>
    <v>2.9649999999999998E-3</v>
    <v>-0.17</v>
    <v>-1.1690000000000001E-3</v>
    <v>USD</v>
    <v>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v>
    <v>2300000</v>
    <v>New York Stock Exchange</v>
    <v>XNYS</v>
    <v>XNYS</v>
    <v>702 SW 8th St, BENTONVILLE, AR, 72716-6209 US</v>
    <v>145.57</v>
    <v>130</v>
    <v>Food &amp; Drug Retailing</v>
    <v>Stock</v>
    <v>44638.998049490627</v>
    <v>131</v>
    <v>144.108</v>
    <v>403432900000</v>
    <v>WALMART INC.</v>
    <v>WALMART INC.</v>
    <v>145.18</v>
    <v>29.738700000000001</v>
    <v>145.01</v>
    <v>145.44</v>
    <v>145.27000000000001</v>
    <v>2773878000</v>
    <v>WMT</v>
    <v>WALMART INC. (XNYS:WMT)</v>
    <v>10411143</v>
    <v>9214425</v>
    <v>1969</v>
  </rv>
  <rv s="4">
    <v>132</v>
  </rv>
</rvData>
</file>

<file path=xl/richData/rdrichvaluestructure.xml><?xml version="1.0" encoding="utf-8"?>
<rvStructures xmlns="http://schemas.microsoft.com/office/spreadsheetml/2017/richdata" count="7">
  <s t="_hyperlink">
    <k n="Address" t="s"/>
    <k n="Text" t="s"/>
  </s>
  <s t="_sourceattribution">
    <k n="License" t="r"/>
    <k n="Source" t="r"/>
  </s>
  <s t="_imageurl">
    <k n="_Provider" t="spb"/>
    <k n="Address" t="s"/>
    <k n="Attribution" t="r"/>
    <k n="ComputedImage" t="b"/>
    <k n="More Images Address" t="s"/>
    <k n="Text" t="s"/>
    <k n="Blip Identifier"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3">
    <a count="47">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6">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_Display</v>
    </a>
  </spbArrays>
  <spbData count="12">
    <spb s="0">
      <v>0</v>
    </spb>
    <spb s="1">
      <v>0</v>
      <v>0</v>
    </spb>
    <spb s="2">
      <v>0</v>
      <v>0</v>
      <v>0</v>
    </spb>
    <spb s="3">
      <v>1</v>
      <v>2</v>
      <v>2</v>
      <v>2</v>
    </spb>
    <spb s="4">
      <v>1</v>
      <v>2</v>
      <v>2</v>
      <v>1</v>
      <v>3</v>
      <v>1</v>
      <v>4</v>
      <v>1</v>
      <v>1</v>
      <v>5</v>
      <v>5</v>
      <v>6</v>
      <v>7</v>
      <v>1</v>
      <v>1</v>
      <v>1</v>
      <v>5</v>
      <v>8</v>
      <v>9</v>
      <v>10</v>
      <v>11</v>
      <v>5</v>
      <v>11</v>
      <v>1</v>
      <v>1</v>
      <v>6</v>
    </spb>
    <spb s="5">
      <v>at close</v>
      <v>from previous close</v>
      <v>from previous close</v>
      <v>Source: Nasdaq</v>
      <v>GMT</v>
      <v>Delayed 15 minutes</v>
      <v>from close</v>
      <v>from close</v>
    </spb>
    <spb s="6">
      <v>Powered by Refinitiv</v>
    </spb>
    <spb s="0">
      <v>1</v>
    </spb>
    <spb s="7">
      <v>2</v>
      <v>2</v>
      <v>2</v>
    </spb>
    <spb s="8">
      <v>1</v>
      <v>2</v>
      <v>2</v>
      <v>1</v>
      <v>3</v>
      <v>1</v>
      <v>1</v>
      <v>1</v>
      <v>5</v>
      <v>5</v>
      <v>6</v>
      <v>7</v>
      <v>1</v>
      <v>1</v>
      <v>1</v>
      <v>5</v>
      <v>8</v>
      <v>9</v>
      <v>10</v>
      <v>11</v>
      <v>5</v>
      <v>11</v>
      <v>1</v>
      <v>1</v>
      <v>6</v>
    </spb>
    <spb s="0">
      <v>2</v>
    </spb>
    <spb s="9">
      <v>1</v>
      <v>2</v>
      <v>1</v>
      <v>3</v>
      <v>1</v>
      <v>1</v>
      <v>1</v>
      <v>5</v>
      <v>5</v>
      <v>6</v>
      <v>7</v>
      <v>1</v>
      <v>1</v>
      <v>1</v>
      <v>5</v>
      <v>8</v>
      <v>9</v>
      <v>10</v>
      <v>11</v>
      <v>5</v>
      <v>11</v>
      <v>1</v>
      <v>1</v>
      <v>6</v>
    </spb>
  </spbData>
</supportingPropertyBags>
</file>

<file path=xl/richData/rdsupportingpropertybagstructure.xml><?xml version="1.0" encoding="utf-8"?>
<spbStructures xmlns="http://schemas.microsoft.com/office/spreadsheetml/2017/richdata2" count="10">
  <s>
    <k n="^Order" t="spba"/>
  </s>
  <s>
    <k n="ShowInDotNotation" t="b"/>
    <k n="ShowInAutoComplete" t="b"/>
  </s>
  <s>
    <k n="ShowInCardView" t="b"/>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name" t="s"/>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 h:mm"/>
    </x:dxf>
    <x:dxf>
      <x:numFmt numFmtId="1" formatCode="0"/>
    </x:dxf>
    <x:dxf>
      <x:numFmt numFmtId="2" formatCode="0.00"/>
    </x:dxf>
  </dxfs>
  <richProperties>
    <rPr n="IsTitleField" t="b"/>
    <rPr n="IsHeroField" t="b"/>
    <rPr n="ShouldShowInCell" t="b"/>
  </richProperties>
  <richStyles>
    <rSty dxfid="0"/>
    <rSty dxfid="1"/>
    <rSty>
      <rpv i="0">1</rpv>
    </rSty>
    <rSty>
      <rpv i="1">1</rpv>
    </rSty>
    <rSty dxfid="2"/>
    <rSty dxfid="3"/>
    <rSty dxfid="4"/>
    <rSty dxfid="5"/>
    <rSty>
      <rpv i="2">1</rpv>
    </rSty>
    <rSty dxfid="6"/>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C8A7FC2-B948-864E-BA28-BF177CA1437E}">
  <we:reference id="wa200001834" version="1.0.0.0" store="en-001" storeType="OMEX"/>
  <we:alternateReferences>
    <we:reference id="wa200001834" version="1.0.0.0" store="wa200001834"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_xldudf_IEXC_GETLATESTPRICERECURRING</we:customFunctionIds>
        <we:customFunctionIds>_xldudf_IEXC_GETLATESTVOLUMERECURRING</we:customFunctionIds>
        <we:customFunctionIds>_xldudf_IEXC_GETQUOTE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27FD-D193-F841-ADCD-8471AEA479E4}">
  <dimension ref="A1:AB226"/>
  <sheetViews>
    <sheetView topLeftCell="A2" workbookViewId="0">
      <selection sqref="A1:XFD1048576"/>
    </sheetView>
  </sheetViews>
  <sheetFormatPr baseColWidth="10" defaultRowHeight="16" x14ac:dyDescent="0.2"/>
  <sheetData>
    <row r="1" spans="1:28" x14ac:dyDescent="0.2">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21" x14ac:dyDescent="0.25">
      <c r="A2" s="18" t="s">
        <v>51</v>
      </c>
      <c r="B2" s="15"/>
      <c r="C2" s="15"/>
      <c r="D2" s="15"/>
      <c r="E2" s="15"/>
      <c r="F2" s="15"/>
      <c r="G2" s="15"/>
      <c r="H2" s="15"/>
      <c r="I2" s="15"/>
      <c r="J2" s="15"/>
      <c r="K2" s="15"/>
      <c r="L2" s="15"/>
      <c r="M2" s="15"/>
      <c r="N2" s="15"/>
      <c r="O2" s="15"/>
      <c r="P2" s="15"/>
      <c r="Q2" s="15"/>
      <c r="R2" s="15"/>
      <c r="S2" s="15"/>
      <c r="T2" s="15"/>
      <c r="U2" s="15"/>
      <c r="V2" s="15"/>
      <c r="W2" s="15"/>
      <c r="X2" s="15"/>
      <c r="Y2" s="15"/>
      <c r="Z2" s="15"/>
      <c r="AA2" s="15"/>
      <c r="AB2" s="15"/>
    </row>
    <row r="3" spans="1:28" x14ac:dyDescent="0.2">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26" x14ac:dyDescent="0.3">
      <c r="A4" s="17" t="s">
        <v>50</v>
      </c>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x14ac:dyDescent="0.2">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x14ac:dyDescent="0.2">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x14ac:dyDescent="0.2">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x14ac:dyDescent="0.2">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ht="24" x14ac:dyDescent="0.3">
      <c r="A14" s="16" t="s">
        <v>49</v>
      </c>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ht="24" x14ac:dyDescent="0.3">
      <c r="A25" s="16" t="s">
        <v>48</v>
      </c>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ht="24" x14ac:dyDescent="0.3">
      <c r="A41" s="16" t="s">
        <v>47</v>
      </c>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ht="24" x14ac:dyDescent="0.3">
      <c r="A62" s="16"/>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ht="26" x14ac:dyDescent="0.3">
      <c r="A107" s="17"/>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ht="24" x14ac:dyDescent="0.3">
      <c r="A146" s="16"/>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9351E-7FFB-6C42-87DA-A3482942AFFC}">
  <dimension ref="A1:BI35"/>
  <sheetViews>
    <sheetView tabSelected="1" zoomScaleNormal="95" workbookViewId="0">
      <pane xSplit="5" ySplit="4" topLeftCell="O5" activePane="bottomRight" state="frozen"/>
      <selection pane="topRight" activeCell="F1" sqref="F1"/>
      <selection pane="bottomLeft" activeCell="A5" sqref="A5"/>
      <selection pane="bottomRight" activeCell="P22" sqref="P22"/>
    </sheetView>
  </sheetViews>
  <sheetFormatPr baseColWidth="10" defaultRowHeight="16" x14ac:dyDescent="0.2"/>
  <cols>
    <col min="1" max="1" width="29" customWidth="1"/>
    <col min="2" max="2" width="12.6640625" customWidth="1"/>
    <col min="3" max="3" width="12.5" customWidth="1"/>
    <col min="4" max="15" width="16.5" style="5" customWidth="1"/>
    <col min="16" max="16" width="18.33203125" style="5" customWidth="1"/>
    <col min="17" max="21" width="10.83203125" style="5" customWidth="1"/>
    <col min="22" max="45" width="10.5" style="2" bestFit="1" customWidth="1"/>
    <col min="46" max="16384" width="10.83203125" style="2"/>
  </cols>
  <sheetData>
    <row r="1" spans="1:61" customFormat="1" x14ac:dyDescent="0.2">
      <c r="A1" s="43" t="s">
        <v>0</v>
      </c>
      <c r="B1" s="43"/>
      <c r="C1" s="43"/>
      <c r="D1" s="43"/>
      <c r="E1" s="43"/>
      <c r="F1" s="43"/>
      <c r="G1" s="43"/>
      <c r="H1" s="43"/>
      <c r="I1" s="43"/>
      <c r="J1" s="43"/>
      <c r="K1" s="43"/>
      <c r="L1" s="43"/>
      <c r="M1" s="43"/>
      <c r="N1" s="43"/>
      <c r="O1" s="43"/>
      <c r="P1" s="43"/>
      <c r="Q1" s="27"/>
      <c r="R1" s="24"/>
      <c r="S1" s="21"/>
      <c r="T1" s="19"/>
      <c r="U1" s="9"/>
    </row>
    <row r="2" spans="1:61" customFormat="1" x14ac:dyDescent="0.2">
      <c r="A2" s="43" t="s">
        <v>25</v>
      </c>
      <c r="B2" s="43"/>
      <c r="C2" s="43"/>
      <c r="D2" s="43"/>
      <c r="E2" s="43"/>
      <c r="F2" s="43"/>
      <c r="G2" s="43"/>
      <c r="H2" s="43"/>
      <c r="I2" s="43"/>
      <c r="J2" s="43"/>
      <c r="K2" s="43"/>
      <c r="L2" s="43"/>
      <c r="M2" s="43"/>
      <c r="N2" s="43"/>
      <c r="O2" s="43"/>
      <c r="P2" s="43"/>
      <c r="Q2" s="27"/>
      <c r="R2" s="24"/>
      <c r="S2" s="21"/>
      <c r="T2" s="19"/>
      <c r="U2" s="9"/>
    </row>
    <row r="3" spans="1:61" customFormat="1" ht="15" customHeight="1" x14ac:dyDescent="0.2">
      <c r="A3" s="7"/>
      <c r="B3" s="7"/>
      <c r="C3" s="7"/>
      <c r="D3" s="7"/>
      <c r="E3" s="7"/>
      <c r="F3" s="10"/>
      <c r="G3" s="10"/>
      <c r="H3" s="10"/>
      <c r="I3" s="10"/>
      <c r="J3" s="10"/>
      <c r="K3" s="10"/>
      <c r="L3" s="10"/>
      <c r="M3" s="10"/>
      <c r="N3" s="10"/>
      <c r="O3" s="10"/>
      <c r="P3" s="11" t="s">
        <v>28</v>
      </c>
      <c r="Q3" s="20">
        <v>44651</v>
      </c>
      <c r="R3" s="20">
        <v>44561</v>
      </c>
      <c r="S3" s="20">
        <v>44469</v>
      </c>
      <c r="T3" s="20">
        <v>44377</v>
      </c>
      <c r="U3" s="12">
        <v>44286</v>
      </c>
      <c r="V3" s="1">
        <v>44196</v>
      </c>
      <c r="W3" s="1">
        <v>44104</v>
      </c>
      <c r="X3" s="1">
        <v>44012</v>
      </c>
      <c r="Y3" s="1">
        <v>43921</v>
      </c>
      <c r="Z3" s="13">
        <v>43830</v>
      </c>
      <c r="AA3" s="1">
        <v>43738</v>
      </c>
      <c r="AB3" s="1">
        <v>43646</v>
      </c>
      <c r="AC3" s="1">
        <v>43555</v>
      </c>
      <c r="AD3" s="13">
        <v>43465</v>
      </c>
      <c r="AE3" s="1">
        <v>43373</v>
      </c>
      <c r="AF3" s="1">
        <v>43281</v>
      </c>
      <c r="AG3" s="1">
        <v>43190</v>
      </c>
      <c r="AH3" s="13">
        <v>43100</v>
      </c>
      <c r="AI3" s="1">
        <v>43008</v>
      </c>
      <c r="AJ3" s="1">
        <v>42916</v>
      </c>
      <c r="AK3" s="1">
        <v>42825</v>
      </c>
      <c r="AL3" s="13">
        <v>42735</v>
      </c>
      <c r="AM3" s="1">
        <v>42643</v>
      </c>
      <c r="AN3" s="1">
        <v>42551</v>
      </c>
      <c r="AO3" s="1">
        <v>42460</v>
      </c>
      <c r="AP3" s="13">
        <v>42369</v>
      </c>
      <c r="AQ3" s="1">
        <v>42277</v>
      </c>
      <c r="AR3" s="1">
        <v>42185</v>
      </c>
      <c r="AS3" s="1">
        <v>42094</v>
      </c>
      <c r="AT3" s="13">
        <v>42004</v>
      </c>
      <c r="AU3" s="1">
        <v>41912</v>
      </c>
      <c r="AV3" s="1">
        <v>41820</v>
      </c>
      <c r="AW3" s="1">
        <v>41729</v>
      </c>
      <c r="AX3" s="13">
        <v>41639</v>
      </c>
      <c r="AY3" s="1">
        <v>41547</v>
      </c>
      <c r="AZ3" s="1">
        <v>41455</v>
      </c>
      <c r="BA3" s="1">
        <v>41364</v>
      </c>
      <c r="BB3" s="13">
        <v>41274</v>
      </c>
      <c r="BC3" s="1">
        <v>41182</v>
      </c>
      <c r="BD3" s="1">
        <v>41090</v>
      </c>
      <c r="BE3" s="1">
        <v>40999</v>
      </c>
      <c r="BF3" s="13">
        <v>40908</v>
      </c>
      <c r="BG3" s="1">
        <v>40816</v>
      </c>
      <c r="BH3" s="1">
        <v>40724</v>
      </c>
      <c r="BI3" s="1">
        <v>40633</v>
      </c>
    </row>
    <row r="4" spans="1:61" customFormat="1" ht="35" thickBot="1" x14ac:dyDescent="0.25">
      <c r="A4" s="8" t="s">
        <v>46</v>
      </c>
      <c r="B4" s="8" t="s">
        <v>27</v>
      </c>
      <c r="C4" s="8" t="s">
        <v>26</v>
      </c>
      <c r="D4" s="8" t="s">
        <v>52</v>
      </c>
      <c r="E4" s="22" t="s">
        <v>54</v>
      </c>
      <c r="F4" s="10" t="s">
        <v>58</v>
      </c>
      <c r="G4" s="10" t="s">
        <v>59</v>
      </c>
      <c r="H4" s="10" t="s">
        <v>60</v>
      </c>
      <c r="I4" s="10" t="s">
        <v>61</v>
      </c>
      <c r="J4" s="10" t="s">
        <v>62</v>
      </c>
      <c r="K4" s="10" t="s">
        <v>63</v>
      </c>
      <c r="L4" s="10" t="s">
        <v>64</v>
      </c>
      <c r="M4" s="10" t="s">
        <v>65</v>
      </c>
      <c r="N4" s="10" t="s">
        <v>66</v>
      </c>
      <c r="O4" s="10" t="s">
        <v>67</v>
      </c>
      <c r="P4" s="11"/>
      <c r="Q4" s="25" t="s">
        <v>57</v>
      </c>
      <c r="R4" s="25" t="s">
        <v>56</v>
      </c>
      <c r="S4" s="25" t="s">
        <v>55</v>
      </c>
      <c r="T4" s="25" t="s">
        <v>53</v>
      </c>
      <c r="U4" s="26" t="s">
        <v>29</v>
      </c>
      <c r="V4" t="s">
        <v>1</v>
      </c>
      <c r="W4" t="s">
        <v>2</v>
      </c>
      <c r="X4" t="s">
        <v>3</v>
      </c>
      <c r="Y4" t="s">
        <v>4</v>
      </c>
      <c r="Z4" s="14" t="s">
        <v>5</v>
      </c>
      <c r="AA4" t="s">
        <v>6</v>
      </c>
      <c r="AB4" t="s">
        <v>7</v>
      </c>
      <c r="AC4" t="s">
        <v>8</v>
      </c>
      <c r="AD4" s="14" t="s">
        <v>9</v>
      </c>
      <c r="AE4" t="s">
        <v>10</v>
      </c>
      <c r="AF4" t="s">
        <v>11</v>
      </c>
      <c r="AG4" t="s">
        <v>12</v>
      </c>
      <c r="AH4" s="14" t="s">
        <v>13</v>
      </c>
      <c r="AI4" t="s">
        <v>14</v>
      </c>
      <c r="AJ4" t="s">
        <v>15</v>
      </c>
      <c r="AK4" t="s">
        <v>16</v>
      </c>
      <c r="AL4" s="14" t="s">
        <v>17</v>
      </c>
      <c r="AM4" t="s">
        <v>18</v>
      </c>
      <c r="AN4" t="s">
        <v>19</v>
      </c>
      <c r="AO4" t="s">
        <v>20</v>
      </c>
      <c r="AP4" s="14" t="s">
        <v>21</v>
      </c>
      <c r="AQ4" t="s">
        <v>22</v>
      </c>
      <c r="AR4" t="s">
        <v>23</v>
      </c>
      <c r="AS4" t="s">
        <v>24</v>
      </c>
      <c r="AT4" s="14" t="s">
        <v>30</v>
      </c>
      <c r="AU4" t="s">
        <v>31</v>
      </c>
      <c r="AV4" t="s">
        <v>32</v>
      </c>
      <c r="AW4" t="s">
        <v>33</v>
      </c>
      <c r="AX4" s="14" t="s">
        <v>34</v>
      </c>
      <c r="AY4" t="s">
        <v>35</v>
      </c>
      <c r="AZ4" t="s">
        <v>36</v>
      </c>
      <c r="BA4" t="s">
        <v>37</v>
      </c>
      <c r="BB4" s="14" t="s">
        <v>38</v>
      </c>
      <c r="BC4" t="s">
        <v>39</v>
      </c>
      <c r="BD4" t="s">
        <v>40</v>
      </c>
      <c r="BE4" t="s">
        <v>41</v>
      </c>
      <c r="BF4" s="14" t="s">
        <v>42</v>
      </c>
      <c r="BG4" t="s">
        <v>43</v>
      </c>
      <c r="BH4" t="s">
        <v>44</v>
      </c>
      <c r="BI4" t="s">
        <v>45</v>
      </c>
    </row>
    <row r="5" spans="1:61" customFormat="1" x14ac:dyDescent="0.2">
      <c r="A5" t="e" vm="1">
        <v>#VALUE!</v>
      </c>
      <c r="B5" t="str" cm="1">
        <f t="array" ref="B5">_FV(A5,"Ticker symbol",TRUE)</f>
        <v>AAPL</v>
      </c>
      <c r="C5" s="32" cm="1">
        <f t="array" ref="C5">_FV(A5,"Price")</f>
        <v>163.98</v>
      </c>
      <c r="D5" s="31" cm="1">
        <f t="array" ref="D5">_FV(A5,"market cap",TRUE)/1000000</f>
        <v>2676062</v>
      </c>
      <c r="E5" s="28">
        <f t="shared" ref="E5:E34" si="0">IF(COUNT(Q5:BD5)=40,IF(SUM(AS5:BD5)&lt;=0,"n/a",IF(SUM(Q5:AB5)&gt;0,(SUM(Q5:AB5)-SUM(AS5:BD5))/SUM(AS5:BD5),"n/a")),"n/a")</f>
        <v>0.75743536280981805</v>
      </c>
      <c r="F5" s="29">
        <f>IF(COUNT(Q5:T5)=4,IFERROR(IF($D5/IF($Q5=0,SUM($R5:U5),SUM($Q5:T5))&lt;0,"n/a",$D5/IF($Q5=0,SUM($R5:U5),SUM($Q5:T5))),"n/a"),"n/a")</f>
        <v>6.9321386291987555</v>
      </c>
      <c r="G5" s="29">
        <f>IF(COUNT(Q5:X5)=8,IFERROR(IF(($D5/IF($Q5=0,SUM($R5:Z5),SUM($Q5:Y5))*2)&lt;0,"n/a",($D5/IF($Q5=0,SUM($R5:Z5),SUM($Q5:Y5))*2)),"n/a"),"n/a")</f>
        <v>6.9530136822577546</v>
      </c>
      <c r="H5" s="29">
        <f>IF(COUNT(Q5:AB5)=12,IFERROR(IF(($D5/IF($Q5=0,SUM($R5:AD5),SUM($Q5:AC5))*3)&lt;0,"n/a",($D5/IF($Q5=0,SUM($R5:AD5),SUM($Q5:AC5))*3)),"n/a"),"n/a")</f>
        <v>7.7384655868923371</v>
      </c>
      <c r="I5" s="29">
        <f>IF(COUNT(Q5:AF5)=16,IFERROR(IF(($D5/IF($Q5=0,SUM($R5:AH5),SUM($Q5:AG5))*4)&lt;0,"n/a",($D5/IF($Q5=0,SUM($R5:AH5),SUM($Q5:AG5))*4)),"n/a"),"n/a")</f>
        <v>8.2400521611545656</v>
      </c>
      <c r="J5" s="29">
        <f>IF(COUNT(Q5:AJ5)=20,IFERROR(IF(($D5/IF($Q5=0,SUM($R5:AL5),SUM($Q5:AK5))*5)&lt;0,"n/a",($D5/IF($Q5=0,SUM($R5:AL5),SUM($Q5:AK5))*5)),"n/a"),"n/a")</f>
        <v>8.6985275905311763</v>
      </c>
      <c r="K5" s="29">
        <f>IF(COUNT(Q5:AN5)=24,IFERROR(IF(($D5/IF($Q5=0,SUM($R5:AP5),SUM($Q5:AO5))*6)&lt;0,"n/a",($D5/IF($Q5=0,SUM($R5:AP5),SUM($Q5:AO5))*6)),"n/a"),"n/a")</f>
        <v>9.1419237108882356</v>
      </c>
      <c r="L5" s="29">
        <f>IF(COUNT(Q5:AR5)=28,IFERROR(IF(($D5/IF($Q5=0,SUM($R5:AT5),SUM($Q5:AS5))*7)&lt;0,"n/a",($D5/IF($Q5=0,SUM($R5:AT5),SUM($Q5:AS5))*7)),"n/a"),"n/a")</f>
        <v>9.4069821571781311</v>
      </c>
      <c r="M5" s="29">
        <f>IF(COUNT(Q5:AV5)=32,IFERROR(IF(($D5/IF($Q5=0,SUM($R5:AX5),SUM($Q5:AW5))*8)&lt;0,"n/a",($D5/IF($Q5=0,SUM($R5:AX5),SUM($Q5:AW5))*8)),"n/a"),"n/a")</f>
        <v>9.7705141586567308</v>
      </c>
      <c r="N5" s="29">
        <f>IF(COUNT(Q5:AZ5)=36,IFERROR(IF(($D5/IF($Q5=0,SUM($R5:BB5),SUM($Q5:BA5))*9)&lt;0,"n/a",($D5/IF($Q5=0,SUM($R5:BB5),SUM($Q5:BA5))*9)),"n/a"),"n/a")</f>
        <v>10.183207230061837</v>
      </c>
      <c r="O5" s="29">
        <f>IF(COUNT(Q5:BD5)=40,IFERROR(IF(($D5/IF($Q5=0,SUM($R5:BF5),SUM($Q5:BE5))*10)&lt;0,"n/a",($D5/IF($Q5=0,SUM($R5:BF5),SUM($Q5:BE5))*10)),"n/a"),"n/a")</f>
        <v>10.57810619919583</v>
      </c>
      <c r="P5" s="30">
        <f>IF(Q5=0,SUM(R5:U5),SUM(Q5:T5))</f>
        <v>386037</v>
      </c>
      <c r="Q5" s="36">
        <v>97298</v>
      </c>
      <c r="R5" s="37">
        <v>123945</v>
      </c>
      <c r="S5" s="23">
        <v>83360</v>
      </c>
      <c r="T5" s="38">
        <v>81434</v>
      </c>
      <c r="U5" s="38">
        <v>89584</v>
      </c>
      <c r="V5" s="33">
        <v>111439</v>
      </c>
      <c r="W5" s="2">
        <v>64698</v>
      </c>
      <c r="X5" s="2">
        <v>59685</v>
      </c>
      <c r="Y5" s="2">
        <v>58313</v>
      </c>
      <c r="Z5" s="33">
        <v>91819</v>
      </c>
      <c r="AA5" s="2">
        <v>64040</v>
      </c>
      <c r="AB5" s="2">
        <v>53809</v>
      </c>
      <c r="AC5" s="2">
        <v>58015</v>
      </c>
      <c r="AD5" s="33">
        <v>84310</v>
      </c>
      <c r="AE5" s="2">
        <v>62900</v>
      </c>
      <c r="AF5" s="2">
        <v>53265</v>
      </c>
      <c r="AG5" s="2">
        <v>61137</v>
      </c>
      <c r="AH5" s="33">
        <v>88293</v>
      </c>
      <c r="AI5" s="2">
        <v>52579</v>
      </c>
      <c r="AJ5" s="2">
        <v>45408</v>
      </c>
      <c r="AK5" s="2">
        <v>52896</v>
      </c>
      <c r="AL5" s="33">
        <v>78351</v>
      </c>
      <c r="AM5" s="2">
        <v>46852</v>
      </c>
      <c r="AN5" s="2">
        <v>42358</v>
      </c>
      <c r="AO5" s="2">
        <v>50557</v>
      </c>
      <c r="AP5" s="33">
        <v>75872</v>
      </c>
      <c r="AQ5" s="2">
        <v>51501</v>
      </c>
      <c r="AR5" s="2">
        <v>49605</v>
      </c>
      <c r="AS5" s="2">
        <v>58010</v>
      </c>
      <c r="AT5" s="2">
        <v>74599</v>
      </c>
      <c r="AU5" s="2">
        <v>42123</v>
      </c>
      <c r="AV5" s="2">
        <v>37432</v>
      </c>
      <c r="AW5" s="2">
        <v>45646</v>
      </c>
      <c r="AX5" s="2">
        <v>57594</v>
      </c>
      <c r="AY5" s="2">
        <v>37472</v>
      </c>
      <c r="AZ5" s="2">
        <v>35323</v>
      </c>
      <c r="BA5" s="2">
        <v>43603</v>
      </c>
      <c r="BB5" s="2">
        <v>54512</v>
      </c>
      <c r="BC5" s="2">
        <v>35966</v>
      </c>
      <c r="BD5" s="2">
        <v>35023</v>
      </c>
      <c r="BE5" s="2">
        <v>39186</v>
      </c>
      <c r="BF5" s="2">
        <v>46333</v>
      </c>
      <c r="BG5" s="2">
        <v>28270</v>
      </c>
      <c r="BH5" s="2">
        <v>28571</v>
      </c>
      <c r="BI5" s="2">
        <v>24667</v>
      </c>
    </row>
    <row r="6" spans="1:61" x14ac:dyDescent="0.2">
      <c r="A6" t="e" vm="2">
        <v>#VALUE!</v>
      </c>
      <c r="B6" t="str" cm="1">
        <f t="array" ref="B6">_FV(A6,"Ticker symbol",TRUE)</f>
        <v>AMGN</v>
      </c>
      <c r="C6" s="6" cm="1">
        <f t="array" ref="C6">_FV(A6,"Price")</f>
        <v>236.25</v>
      </c>
      <c r="D6" s="4" cm="1">
        <f t="array" ref="D6">_FV(A6,"market cap",TRUE)/1000000</f>
        <v>131598.20000000001</v>
      </c>
      <c r="E6" s="28">
        <f t="shared" si="0"/>
        <v>0.32386951867904334</v>
      </c>
      <c r="F6" s="29">
        <f>IF(COUNT(Q6:T6)=4,IFERROR(IF($D6/IF($Q6=0,SUM($R6:U6),SUM($Q6:T6))&lt;0,"n/a",$D6/IF($Q6=0,SUM($R6:U6),SUM($Q6:T6))),"n/a"),"n/a")</f>
        <v>5.000691594467245</v>
      </c>
      <c r="G6" s="29">
        <f>IF(COUNT(Q6:X6)=8,IFERROR(IF(($D6/IF($Q6=0,SUM($R6:Z6),SUM($Q6:Y6))*2)&lt;0,"n/a",($D6/IF($Q6=0,SUM($R6:Z6),SUM($Q6:Y6))*2)),"n/a"),"n/a")</f>
        <v>4.5661317464998881</v>
      </c>
      <c r="H6" s="29">
        <f>IF(COUNT(Q6:AB6)=12,IFERROR(IF(($D6/IF($Q6=0,SUM($R6:AD6),SUM($Q6:AC6))*3)&lt;0,"n/a",($D6/IF($Q6=0,SUM($R6:AD6),SUM($Q6:AC6))*3)),"n/a"),"n/a")</f>
        <v>4.8738268953001747</v>
      </c>
      <c r="I6" s="29">
        <f>IF(COUNT(Q6:AF6)=16,IFERROR(IF(($D6/IF($Q6=0,SUM($R6:AH6),SUM($Q6:AG6))*4)&lt;0,"n/a",($D6/IF($Q6=0,SUM($R6:AH6),SUM($Q6:AG6))*4)),"n/a"),"n/a")</f>
        <v>5.0252295942720764</v>
      </c>
      <c r="J6" s="29">
        <f>IF(COUNT(Q6:AJ6)=20,IFERROR(IF(($D6/IF($Q6=0,SUM($R6:AL6),SUM($Q6:AK6))*5)&lt;0,"n/a",($D6/IF($Q6=0,SUM($R6:AL6),SUM($Q6:AK6))*5)),"n/a"),"n/a")</f>
        <v>5.1567096920822264</v>
      </c>
      <c r="K6" s="29">
        <f>IF(COUNT(Q6:AN6)=24,IFERROR(IF(($D6/IF($Q6=0,SUM($R6:AP6),SUM($Q6:AO6))*6)&lt;0,"n/a",($D6/IF($Q6=0,SUM($R6:AP6),SUM($Q6:AO6))*6)),"n/a"),"n/a")</f>
        <v>5.2433043362773102</v>
      </c>
      <c r="L6" s="29">
        <f>IF(COUNT(Q6:AR6)=28,IFERROR(IF(($D6/IF($Q6=0,SUM($R6:AT6),SUM($Q6:AS6))*7)&lt;0,"n/a",($D6/IF($Q6=0,SUM($R6:AT6),SUM($Q6:AS6))*7)),"n/a"),"n/a")</f>
        <v>5.347905394422126</v>
      </c>
      <c r="M6" s="29">
        <f>IF(COUNT(Q6:AV6)=32,IFERROR(IF(($D6/IF($Q6=0,SUM($R6:AX6),SUM($Q6:AW6))*8)&lt;0,"n/a",($D6/IF($Q6=0,SUM($R6:AX6),SUM($Q6:AW6))*8)),"n/a"),"n/a")</f>
        <v>5.4742770974702966</v>
      </c>
      <c r="N6" s="29">
        <f>IF(COUNT(Q6:AZ6)=36,IFERROR(IF(($D6/IF($Q6=0,SUM($R6:BB6),SUM($Q6:BA6))*9)&lt;0,"n/a",($D6/IF($Q6=0,SUM($R6:BB6),SUM($Q6:BA6))*9)),"n/a"),"n/a")</f>
        <v>5.6134328004512053</v>
      </c>
      <c r="O6" s="29">
        <f>IF(COUNT(Q6:BD6)=40,IFERROR(IF(($D6/IF($Q6=0,SUM($R6:BF6),SUM($Q6:BE6))*10)&lt;0,"n/a",($D6/IF($Q6=0,SUM($R6:BF6),SUM($Q6:BE6))*10)),"n/a"),"n/a")</f>
        <v>5.765377470909856</v>
      </c>
      <c r="P6" s="30">
        <f t="shared" ref="P6:P34" si="1">IF(Q6=0,SUM(R6:U6),SUM(Q6:T6))</f>
        <v>26316</v>
      </c>
      <c r="Q6" s="36">
        <v>6238</v>
      </c>
      <c r="R6" s="37">
        <v>6846</v>
      </c>
      <c r="S6" s="23">
        <v>6706</v>
      </c>
      <c r="T6" s="38">
        <v>6526</v>
      </c>
      <c r="U6" s="38">
        <v>5901</v>
      </c>
      <c r="V6" s="33">
        <v>6634</v>
      </c>
      <c r="W6" s="2">
        <v>6423</v>
      </c>
      <c r="X6" s="2">
        <v>6206</v>
      </c>
      <c r="Y6" s="2">
        <v>6161</v>
      </c>
      <c r="Z6" s="33">
        <v>6197</v>
      </c>
      <c r="AA6" s="2">
        <v>5737</v>
      </c>
      <c r="AB6" s="2">
        <v>5871</v>
      </c>
      <c r="AC6" s="2">
        <v>5557</v>
      </c>
      <c r="AD6" s="33">
        <v>6230</v>
      </c>
      <c r="AE6" s="2">
        <v>5904</v>
      </c>
      <c r="AF6" s="2">
        <v>6059</v>
      </c>
      <c r="AG6" s="2">
        <v>5554</v>
      </c>
      <c r="AH6" s="33">
        <v>5802</v>
      </c>
      <c r="AI6" s="2">
        <v>5773</v>
      </c>
      <c r="AJ6" s="2">
        <v>5810</v>
      </c>
      <c r="AK6" s="2">
        <v>5464</v>
      </c>
      <c r="AL6" s="33">
        <v>5965</v>
      </c>
      <c r="AM6" s="2">
        <v>5811</v>
      </c>
      <c r="AN6" s="2">
        <v>5688</v>
      </c>
      <c r="AO6" s="2">
        <v>5527</v>
      </c>
      <c r="AP6" s="33">
        <v>5536</v>
      </c>
      <c r="AQ6" s="2">
        <v>5723</v>
      </c>
      <c r="AR6" s="2">
        <v>5370</v>
      </c>
      <c r="AS6" s="2">
        <v>5033</v>
      </c>
      <c r="AT6" s="2">
        <v>5331</v>
      </c>
      <c r="AU6" s="2">
        <v>5031</v>
      </c>
      <c r="AV6" s="2">
        <v>5180</v>
      </c>
      <c r="AW6" s="2">
        <v>4521</v>
      </c>
      <c r="AX6" s="2">
        <v>5011</v>
      </c>
      <c r="AY6" s="2">
        <v>4748</v>
      </c>
      <c r="AZ6" s="2">
        <v>4679</v>
      </c>
      <c r="BA6" s="2">
        <v>4238</v>
      </c>
      <c r="BB6" s="2">
        <v>4421</v>
      </c>
      <c r="BC6" s="2">
        <v>4319</v>
      </c>
      <c r="BD6" s="2">
        <v>4477</v>
      </c>
      <c r="BE6" s="2">
        <v>4048</v>
      </c>
      <c r="BF6" s="2">
        <v>3973</v>
      </c>
      <c r="BG6" s="2">
        <v>3944</v>
      </c>
      <c r="BH6" s="2">
        <v>3959</v>
      </c>
      <c r="BI6" s="2">
        <v>3706</v>
      </c>
    </row>
    <row r="7" spans="1:61" x14ac:dyDescent="0.2">
      <c r="A7" t="e" vm="3">
        <v>#VALUE!</v>
      </c>
      <c r="B7" t="str" cm="1">
        <f t="array" ref="B7">_FV(A7,"Ticker symbol",TRUE)</f>
        <v>AXP</v>
      </c>
      <c r="C7" s="6" cm="1">
        <f t="array" ref="C7">_FV(A7,"Price")</f>
        <v>190.72</v>
      </c>
      <c r="D7" s="4" cm="1">
        <f t="array" ref="D7">_FV(A7,"market cap",TRUE)/1000000</f>
        <v>144824.20000000001</v>
      </c>
      <c r="E7" s="28">
        <f t="shared" si="0"/>
        <v>0.23840768650372959</v>
      </c>
      <c r="F7" s="29">
        <f>IF(COUNT(Q7:T7)=4,IFERROR(IF($D7/IF($Q7=0,SUM($R7:U7),SUM($Q7:T7))&lt;0,"n/a",$D7/IF($Q7=0,SUM($R7:U7),SUM($Q7:T7))),"n/a"),"n/a")</f>
        <v>3.1284254638930293</v>
      </c>
      <c r="G7" s="29">
        <f>IF(COUNT(Q7:X7)=8,IFERROR(IF(($D7/IF($Q7=0,SUM($R7:Z7),SUM($Q7:Y7))*2)&lt;0,"n/a",($D7/IF($Q7=0,SUM($R7:Z7),SUM($Q7:Y7))*2)),"n/a"),"n/a")</f>
        <v>3.0845161015505198</v>
      </c>
      <c r="H7" s="29">
        <f>IF(COUNT(Q7:AB7)=12,IFERROR(IF(($D7/IF($Q7=0,SUM($R7:AD7),SUM($Q7:AC7))*3)&lt;0,"n/a",($D7/IF($Q7=0,SUM($R7:AD7),SUM($Q7:AC7))*3)),"n/a"),"n/a")</f>
        <v>3.0830277312594023</v>
      </c>
      <c r="I7" s="29">
        <f>IF(COUNT(Q7:AF7)=16,IFERROR(IF(($D7/IF($Q7=0,SUM($R7:AH7),SUM($Q7:AG7))*4)&lt;0,"n/a",($D7/IF($Q7=0,SUM($R7:AH7),SUM($Q7:AG7))*4)),"n/a"),"n/a")</f>
        <v>3.1448484025949353</v>
      </c>
      <c r="J7" s="29">
        <f>IF(COUNT(Q7:AJ7)=20,IFERROR(IF(($D7/IF($Q7=0,SUM($R7:AL7),SUM($Q7:AK7))*5)&lt;0,"n/a",($D7/IF($Q7=0,SUM($R7:AL7),SUM($Q7:AK7))*5)),"n/a"),"n/a")</f>
        <v>3.2443423911825988</v>
      </c>
      <c r="K7" s="29">
        <f>IF(COUNT(Q7:AN7)=24,IFERROR(IF(($D7/IF($Q7=0,SUM($R7:AP7),SUM($Q7:AO7))*6)&lt;0,"n/a",($D7/IF($Q7=0,SUM($R7:AP7),SUM($Q7:AO7))*6)),"n/a"),"n/a")</f>
        <v>3.3377578378876693</v>
      </c>
      <c r="L7" s="29">
        <f>IF(COUNT(Q7:AR7)=28,IFERROR(IF(($D7/IF($Q7=0,SUM($R7:AT7),SUM($Q7:AS7))*7)&lt;0,"n/a",($D7/IF($Q7=0,SUM($R7:AT7),SUM($Q7:AS7))*7)),"n/a"),"n/a")</f>
        <v>3.4390828383297318</v>
      </c>
      <c r="M7" s="29">
        <f>IF(COUNT(Q7:AV7)=32,IFERROR(IF(($D7/IF($Q7=0,SUM($R7:AX7),SUM($Q7:AW7))*8)&lt;0,"n/a",($D7/IF($Q7=0,SUM($R7:AX7),SUM($Q7:AW7))*8)),"n/a"),"n/a")</f>
        <v>3.5037335865535244</v>
      </c>
      <c r="N7" s="29">
        <f>IF(COUNT(Q7:AZ7)=36,IFERROR(IF(($D7/IF($Q7=0,SUM($R7:BB7),SUM($Q7:BA7))*9)&lt;0,"n/a",($D7/IF($Q7=0,SUM($R7:BB7),SUM($Q7:BA7))*9)),"n/a"),"n/a")</f>
        <v>3.5661030582595994</v>
      </c>
      <c r="O7" s="29">
        <f>IF(COUNT(Q7:BD7)=40,IFERROR(IF(($D7/IF($Q7=0,SUM($R7:BF7),SUM($Q7:BE7))*10)&lt;0,"n/a",($D7/IF($Q7=0,SUM($R7:BF7),SUM($Q7:BE7))*10)),"n/a"),"n/a")</f>
        <v>3.627106588559994</v>
      </c>
      <c r="P7" s="30">
        <f t="shared" si="1"/>
        <v>46293</v>
      </c>
      <c r="Q7" s="36">
        <v>12056</v>
      </c>
      <c r="R7" s="37">
        <v>12437</v>
      </c>
      <c r="S7" s="23">
        <v>11235</v>
      </c>
      <c r="T7" s="38">
        <v>10565</v>
      </c>
      <c r="U7" s="38">
        <v>9426</v>
      </c>
      <c r="V7" s="33">
        <v>9741</v>
      </c>
      <c r="W7" s="2">
        <v>9201</v>
      </c>
      <c r="X7" s="2">
        <v>8217</v>
      </c>
      <c r="Y7" s="2">
        <v>11026</v>
      </c>
      <c r="Z7" s="33">
        <v>12166</v>
      </c>
      <c r="AA7" s="2">
        <v>11866</v>
      </c>
      <c r="AB7" s="2">
        <v>11729</v>
      </c>
      <c r="AC7" s="2">
        <v>11259</v>
      </c>
      <c r="AD7" s="33">
        <v>11308</v>
      </c>
      <c r="AE7" s="2">
        <v>10921</v>
      </c>
      <c r="AF7" s="2">
        <v>10713</v>
      </c>
      <c r="AG7" s="2">
        <v>10339</v>
      </c>
      <c r="AH7" s="33">
        <v>10287</v>
      </c>
      <c r="AI7" s="2">
        <v>9858</v>
      </c>
      <c r="AJ7" s="2">
        <v>9693</v>
      </c>
      <c r="AK7" s="2">
        <v>9152</v>
      </c>
      <c r="AL7" s="33">
        <v>11755</v>
      </c>
      <c r="AM7" s="2">
        <v>8204</v>
      </c>
      <c r="AN7" s="2">
        <v>8671</v>
      </c>
      <c r="AO7" s="2">
        <v>8513</v>
      </c>
      <c r="AP7" s="33">
        <v>8791</v>
      </c>
      <c r="AQ7" s="2">
        <v>8592</v>
      </c>
      <c r="AR7" s="2">
        <v>8698</v>
      </c>
      <c r="AS7" s="2">
        <v>8360</v>
      </c>
      <c r="AT7" s="2">
        <v>9486</v>
      </c>
      <c r="AU7" s="2">
        <v>8723</v>
      </c>
      <c r="AV7" s="2">
        <v>9074</v>
      </c>
      <c r="AW7" s="2">
        <v>8612</v>
      </c>
      <c r="AX7" s="2">
        <v>8906</v>
      </c>
      <c r="AY7" s="2">
        <v>8785</v>
      </c>
      <c r="AZ7" s="2">
        <v>8737</v>
      </c>
      <c r="BA7" s="2">
        <v>8400</v>
      </c>
      <c r="BB7" s="2">
        <v>8685</v>
      </c>
      <c r="BC7" s="2">
        <v>8420</v>
      </c>
      <c r="BD7" s="2">
        <v>8515</v>
      </c>
      <c r="BE7" s="2">
        <v>8161</v>
      </c>
      <c r="BF7" s="2">
        <v>8317</v>
      </c>
      <c r="BG7" s="2">
        <v>8146</v>
      </c>
      <c r="BH7" s="2">
        <v>8195</v>
      </c>
      <c r="BI7" s="2">
        <v>7624</v>
      </c>
    </row>
    <row r="8" spans="1:61" x14ac:dyDescent="0.2">
      <c r="A8" t="e" vm="4">
        <v>#VALUE!</v>
      </c>
      <c r="B8" t="str" cm="1">
        <f t="array" ref="B8">_FV(A8,"Ticker symbol",TRUE)</f>
        <v>BA</v>
      </c>
      <c r="C8" s="6" cm="1">
        <f t="array" ref="C8">_FV(A8,"Price")</f>
        <v>192.83</v>
      </c>
      <c r="D8" s="4" cm="1">
        <f t="array" ref="D8">_FV(A8,"market cap",TRUE)/1000000</f>
        <v>113843.9</v>
      </c>
      <c r="E8" s="28">
        <f t="shared" si="0"/>
        <v>-0.28173489301085741</v>
      </c>
      <c r="F8" s="29">
        <f>IF(COUNT(Q8:T8)=4,IFERROR(IF($D8/IF($Q8=0,SUM($R8:U8),SUM($Q8:T8))&lt;0,"n/a",$D8/IF($Q8=0,SUM($R8:U8),SUM($Q8:T8))),"n/a"),"n/a")</f>
        <v>1.8644595479855879</v>
      </c>
      <c r="G8" s="29">
        <f>IF(COUNT(Q8:X8)=8,IFERROR(IF(($D8/IF($Q8=0,SUM($R8:Z8),SUM($Q8:Y8))*2)&lt;0,"n/a",($D8/IF($Q8=0,SUM($R8:Z8),SUM($Q8:Y8))*2)),"n/a"),"n/a")</f>
        <v>1.6936645962732919</v>
      </c>
      <c r="H8" s="29">
        <f>IF(COUNT(Q8:AB8)=12,IFERROR(IF(($D8/IF($Q8=0,SUM($R8:AD8),SUM($Q8:AC8))*3)&lt;0,"n/a",($D8/IF($Q8=0,SUM($R8:AD8),SUM($Q8:AC8))*3)),"n/a"),"n/a")</f>
        <v>1.6186796780951118</v>
      </c>
      <c r="I8" s="29">
        <f>IF(COUNT(Q8:AF8)=16,IFERROR(IF(($D8/IF($Q8=0,SUM($R8:AH8),SUM($Q8:AG8))*4)&lt;0,"n/a",($D8/IF($Q8=0,SUM($R8:AH8),SUM($Q8:AG8))*4)),"n/a"),"n/a")</f>
        <v>1.4589713604659731</v>
      </c>
      <c r="J8" s="29">
        <f>IF(COUNT(Q8:AJ8)=20,IFERROR(IF(($D8/IF($Q8=0,SUM($R8:AL8),SUM($Q8:AK8))*5)&lt;0,"n/a",($D8/IF($Q8=0,SUM($R8:AL8),SUM($Q8:AK8))*5)),"n/a"),"n/a")</f>
        <v>1.4015834987171469</v>
      </c>
      <c r="K8" s="29">
        <f>IF(COUNT(Q8:AN8)=24,IFERROR(IF(($D8/IF($Q8=0,SUM($R8:AP8),SUM($Q8:AO8))*6)&lt;0,"n/a",($D8/IF($Q8=0,SUM($R8:AP8),SUM($Q8:AO8))*6)),"n/a"),"n/a")</f>
        <v>1.3671603732421711</v>
      </c>
      <c r="L8" s="29">
        <f>IF(COUNT(Q8:AR8)=28,IFERROR(IF(($D8/IF($Q8=0,SUM($R8:AT8),SUM($Q8:AS8))*7)&lt;0,"n/a",($D8/IF($Q8=0,SUM($R8:AT8),SUM($Q8:AS8))*7)),"n/a"),"n/a")</f>
        <v>1.3376853169860474</v>
      </c>
      <c r="M8" s="29">
        <f>IF(COUNT(Q8:AV8)=32,IFERROR(IF(($D8/IF($Q8=0,SUM($R8:AX8),SUM($Q8:AW8))*8)&lt;0,"n/a",($D8/IF($Q8=0,SUM($R8:AX8),SUM($Q8:AW8))*8)),"n/a"),"n/a")</f>
        <v>1.3266625685726687</v>
      </c>
      <c r="N8" s="29">
        <f>IF(COUNT(Q8:AZ8)=36,IFERROR(IF(($D8/IF($Q8=0,SUM($R8:BB8),SUM($Q8:BA8))*9)&lt;0,"n/a",($D8/IF($Q8=0,SUM($R8:BB8),SUM($Q8:BA8))*9)),"n/a"),"n/a")</f>
        <v>1.3252713352761081</v>
      </c>
      <c r="O8" s="29">
        <f>IF(COUNT(Q8:BD8)=40,IFERROR(IF(($D8/IF($Q8=0,SUM($R8:BF8),SUM($Q8:BE8))*10)&lt;0,"n/a",($D8/IF($Q8=0,SUM($R8:BF8),SUM($Q8:BE8))*10)),"n/a"),"n/a")</f>
        <v>1.3317895367323374</v>
      </c>
      <c r="P8" s="30">
        <f t="shared" si="1"/>
        <v>61060</v>
      </c>
      <c r="Q8" s="36">
        <v>13991</v>
      </c>
      <c r="R8" s="37">
        <v>14793</v>
      </c>
      <c r="S8" s="23">
        <v>15278</v>
      </c>
      <c r="T8" s="38">
        <v>16998</v>
      </c>
      <c r="U8" s="38">
        <v>15217</v>
      </c>
      <c r="V8" s="33">
        <v>15304</v>
      </c>
      <c r="W8" s="2">
        <v>14139</v>
      </c>
      <c r="X8" s="2">
        <v>11807</v>
      </c>
      <c r="Y8" s="2">
        <v>16908</v>
      </c>
      <c r="Z8" s="33">
        <v>17911</v>
      </c>
      <c r="AA8" s="2">
        <v>19980</v>
      </c>
      <c r="AB8" s="2">
        <v>15751</v>
      </c>
      <c r="AC8" s="2">
        <v>22917</v>
      </c>
      <c r="AD8" s="33">
        <v>28341</v>
      </c>
      <c r="AE8" s="2">
        <v>25146</v>
      </c>
      <c r="AF8" s="2">
        <v>24258</v>
      </c>
      <c r="AG8" s="2">
        <v>23382</v>
      </c>
      <c r="AH8" s="33">
        <v>24770</v>
      </c>
      <c r="AI8" s="2">
        <v>24223</v>
      </c>
      <c r="AJ8" s="2">
        <v>23051</v>
      </c>
      <c r="AK8" s="2">
        <v>21961</v>
      </c>
      <c r="AL8" s="33">
        <v>22211</v>
      </c>
      <c r="AM8" s="2">
        <v>23898</v>
      </c>
      <c r="AN8" s="2">
        <v>24755</v>
      </c>
      <c r="AO8" s="2">
        <v>22632</v>
      </c>
      <c r="AP8" s="33">
        <v>23573</v>
      </c>
      <c r="AQ8" s="2">
        <v>25849</v>
      </c>
      <c r="AR8" s="2">
        <v>24543</v>
      </c>
      <c r="AS8" s="2">
        <v>22149</v>
      </c>
      <c r="AT8" s="2">
        <v>24468</v>
      </c>
      <c r="AU8" s="2">
        <v>23784</v>
      </c>
      <c r="AV8" s="2">
        <v>22045</v>
      </c>
      <c r="AW8" s="2">
        <v>20465</v>
      </c>
      <c r="AX8" s="2">
        <v>23785</v>
      </c>
      <c r="AY8" s="2">
        <v>22130</v>
      </c>
      <c r="AZ8" s="2">
        <v>21815</v>
      </c>
      <c r="BA8" s="2">
        <v>18893</v>
      </c>
      <c r="BB8" s="2">
        <v>22302</v>
      </c>
      <c r="BC8" s="2">
        <v>20008</v>
      </c>
      <c r="BD8" s="2">
        <v>20005</v>
      </c>
      <c r="BE8" s="2">
        <v>19383</v>
      </c>
      <c r="BF8" s="2">
        <v>19555</v>
      </c>
      <c r="BG8" s="2">
        <v>17727</v>
      </c>
      <c r="BH8" s="2">
        <v>16543</v>
      </c>
      <c r="BI8" s="2">
        <v>14910</v>
      </c>
    </row>
    <row r="9" spans="1:61" x14ac:dyDescent="0.2">
      <c r="A9" t="e" vm="5">
        <v>#VALUE!</v>
      </c>
      <c r="B9" t="str" cm="1">
        <f t="array" ref="B9">_FV(A9,"Ticker symbol",TRUE)</f>
        <v>CAT</v>
      </c>
      <c r="C9" s="6" cm="1">
        <f t="array" ref="C9">_FV(A9,"Price")</f>
        <v>220.91</v>
      </c>
      <c r="D9" s="4" cm="1">
        <f t="array" ref="D9">_FV(A9,"market cap",TRUE)/1000000</f>
        <v>118383</v>
      </c>
      <c r="E9" s="28">
        <f t="shared" si="0"/>
        <v>-0.15448926405129271</v>
      </c>
      <c r="F9" s="29">
        <f>IF(COUNT(Q9:T9)=4,IFERROR(IF($D9/IF($Q9=0,SUM($R9:U9),SUM($Q9:T9))&lt;0,"n/a",$D9/IF($Q9=0,SUM($R9:U9),SUM($Q9:T9))),"n/a"),"n/a")</f>
        <v>2.2475082110379132</v>
      </c>
      <c r="G9" s="29">
        <f>IF(COUNT(Q9:X9)=8,IFERROR(IF(($D9/IF($Q9=0,SUM($R9:Z9),SUM($Q9:Y9))*2)&lt;0,"n/a",($D9/IF($Q9=0,SUM($R9:Z9),SUM($Q9:Y9))*2)),"n/a"),"n/a")</f>
        <v>2.2271701094931706</v>
      </c>
      <c r="H9" s="29">
        <f>IF(COUNT(Q9:AB9)=12,IFERROR(IF(($D9/IF($Q9=0,SUM($R9:AD9),SUM($Q9:AC9))*3)&lt;0,"n/a",($D9/IF($Q9=0,SUM($R9:AD9),SUM($Q9:AC9))*3)),"n/a"),"n/a")</f>
        <v>2.218183975816324</v>
      </c>
      <c r="I9" s="29">
        <f>IF(COUNT(Q9:AF9)=16,IFERROR(IF(($D9/IF($Q9=0,SUM($R9:AH9),SUM($Q9:AG9))*4)&lt;0,"n/a",($D9/IF($Q9=0,SUM($R9:AH9),SUM($Q9:AG9))*4)),"n/a"),"n/a")</f>
        <v>2.2042172880882558</v>
      </c>
      <c r="J9" s="29">
        <f>IF(COUNT(Q9:AJ9)=20,IFERROR(IF(($D9/IF($Q9=0,SUM($R9:AL9),SUM($Q9:AK9))*5)&lt;0,"n/a",($D9/IF($Q9=0,SUM($R9:AL9),SUM($Q9:AK9))*5)),"n/a"),"n/a")</f>
        <v>2.2740422294961045</v>
      </c>
      <c r="K9" s="29">
        <f>IF(COUNT(Q9:AN9)=24,IFERROR(IF(($D9/IF($Q9=0,SUM($R9:AP9),SUM($Q9:AO9))*6)&lt;0,"n/a",($D9/IF($Q9=0,SUM($R9:AP9),SUM($Q9:AO9))*6)),"n/a"),"n/a")</f>
        <v>2.3769379812534925</v>
      </c>
      <c r="L9" s="29">
        <f>IF(COUNT(Q9:AR9)=28,IFERROR(IF(($D9/IF($Q9=0,SUM($R9:AT9),SUM($Q9:AS9))*7)&lt;0,"n/a",($D9/IF($Q9=0,SUM($R9:AT9),SUM($Q9:AS9))*7)),"n/a"),"n/a")</f>
        <v>2.3961398334489936</v>
      </c>
      <c r="M9" s="29">
        <f>IF(COUNT(Q9:AV9)=32,IFERROR(IF(($D9/IF($Q9=0,SUM($R9:AX9),SUM($Q9:AW9))*8)&lt;0,"n/a",($D9/IF($Q9=0,SUM($R9:AX9),SUM($Q9:AW9))*8)),"n/a"),"n/a")</f>
        <v>2.3616142674752632</v>
      </c>
      <c r="N9" s="29">
        <f>IF(COUNT(Q9:AZ9)=36,IFERROR(IF(($D9/IF($Q9=0,SUM($R9:BB9),SUM($Q9:BA9))*9)&lt;0,"n/a",($D9/IF($Q9=0,SUM($R9:BB9),SUM($Q9:BA9))*9)),"n/a"),"n/a")</f>
        <v>2.3330275028466323</v>
      </c>
      <c r="O9" s="29">
        <f>IF(COUNT(Q9:BD9)=40,IFERROR(IF(($D9/IF($Q9=0,SUM($R9:BF9),SUM($Q9:BE9))*10)&lt;0,"n/a",($D9/IF($Q9=0,SUM($R9:BF9),SUM($Q9:BE9))*10)),"n/a"),"n/a")</f>
        <v>2.2654648792950023</v>
      </c>
      <c r="P9" s="30">
        <f t="shared" si="1"/>
        <v>52673</v>
      </c>
      <c r="Q9" s="36">
        <v>13589</v>
      </c>
      <c r="R9" s="37">
        <v>13798</v>
      </c>
      <c r="S9" s="23">
        <v>12397</v>
      </c>
      <c r="T9" s="38">
        <v>12889</v>
      </c>
      <c r="U9" s="38">
        <v>11887</v>
      </c>
      <c r="V9" s="33">
        <v>11235</v>
      </c>
      <c r="W9" s="2">
        <v>9881</v>
      </c>
      <c r="X9" s="2">
        <v>9997</v>
      </c>
      <c r="Y9" s="2">
        <v>10635</v>
      </c>
      <c r="Z9" s="33">
        <v>13144</v>
      </c>
      <c r="AA9" s="2">
        <v>12758</v>
      </c>
      <c r="AB9" s="2">
        <v>14432</v>
      </c>
      <c r="AC9" s="2">
        <v>13466</v>
      </c>
      <c r="AD9" s="33">
        <v>14342</v>
      </c>
      <c r="AE9" s="2">
        <v>13510</v>
      </c>
      <c r="AF9" s="2">
        <v>14011</v>
      </c>
      <c r="AG9" s="2">
        <v>12859</v>
      </c>
      <c r="AH9" s="33">
        <v>12896</v>
      </c>
      <c r="AI9" s="2">
        <v>11413</v>
      </c>
      <c r="AJ9" s="2">
        <v>11331</v>
      </c>
      <c r="AK9" s="2">
        <v>9822</v>
      </c>
      <c r="AL9" s="33">
        <v>9574</v>
      </c>
      <c r="AM9" s="2">
        <v>9160</v>
      </c>
      <c r="AN9" s="2">
        <v>10342</v>
      </c>
      <c r="AO9" s="2">
        <v>9461</v>
      </c>
      <c r="AP9" s="33">
        <v>11030</v>
      </c>
      <c r="AQ9" s="2">
        <v>10962</v>
      </c>
      <c r="AR9" s="2">
        <v>12317</v>
      </c>
      <c r="AS9" s="2">
        <v>12702</v>
      </c>
      <c r="AT9" s="2">
        <v>14244</v>
      </c>
      <c r="AU9" s="2">
        <v>13549</v>
      </c>
      <c r="AV9" s="2">
        <v>14150</v>
      </c>
      <c r="AW9" s="2">
        <v>13241</v>
      </c>
      <c r="AX9" s="2">
        <v>14402</v>
      </c>
      <c r="AY9" s="2">
        <v>13423</v>
      </c>
      <c r="AZ9" s="2">
        <v>14621</v>
      </c>
      <c r="BA9" s="2">
        <v>13210</v>
      </c>
      <c r="BB9" s="2">
        <v>16075</v>
      </c>
      <c r="BC9" s="2">
        <v>16445</v>
      </c>
      <c r="BD9" s="2">
        <v>17374</v>
      </c>
      <c r="BE9" s="2">
        <v>15981</v>
      </c>
      <c r="BF9" s="2">
        <v>17243</v>
      </c>
      <c r="BG9" s="2">
        <v>15716</v>
      </c>
      <c r="BH9" s="2">
        <v>14230</v>
      </c>
      <c r="BI9" s="2">
        <v>12949</v>
      </c>
    </row>
    <row r="10" spans="1:61" x14ac:dyDescent="0.2">
      <c r="A10" t="e" vm="6">
        <v>#VALUE!</v>
      </c>
      <c r="B10" t="str" cm="1">
        <f t="array" ref="B10">_FV(A10,"Ticker symbol",TRUE)</f>
        <v>CRM</v>
      </c>
      <c r="C10" s="6" cm="1">
        <f t="array" ref="C10">_FV(A10,"Price")</f>
        <v>218.8</v>
      </c>
      <c r="D10" s="4" cm="1">
        <f t="array" ref="D10">_FV(A10,"market cap",TRUE)/1000000</f>
        <v>216612</v>
      </c>
      <c r="E10" s="28">
        <f t="shared" si="0"/>
        <v>4.1890204865556981</v>
      </c>
      <c r="F10" s="29">
        <f>IF(COUNT(Q10:T10)=4,IFERROR(IF($D10/IF($Q10=0,SUM($R10:U10),SUM($Q10:T10))&lt;0,"n/a",$D10/IF($Q10=0,SUM($R10:U10),SUM($Q10:T10))),"n/a"),"n/a")</f>
        <v>8.1765061150536003</v>
      </c>
      <c r="G10" s="29">
        <f>IF(COUNT(Q10:X10)=8,IFERROR(IF(($D10/IF($Q10=0,SUM($R10:Z10),SUM($Q10:Y10))*2)&lt;0,"n/a",($D10/IF($Q10=0,SUM($R10:Z10),SUM($Q10:Y10))*2)),"n/a"),"n/a")</f>
        <v>8.2369807015876031</v>
      </c>
      <c r="H10" s="29">
        <f>IF(COUNT(Q10:AB10)=12,IFERROR(IF(($D10/IF($Q10=0,SUM($R10:AD10),SUM($Q10:AC10))*3)&lt;0,"n/a",($D10/IF($Q10=0,SUM($R10:AD10),SUM($Q10:AC10))*3)),"n/a"),"n/a")</f>
        <v>9.4942800788954624</v>
      </c>
      <c r="I10" s="29">
        <f>IF(COUNT(Q10:AF10)=16,IFERROR(IF(($D10/IF($Q10=0,SUM($R10:AH10),SUM($Q10:AG10))*4)&lt;0,"n/a",($D10/IF($Q10=0,SUM($R10:AH10),SUM($Q10:AG10))*4)),"n/a"),"n/a")</f>
        <v>10.698341750114214</v>
      </c>
      <c r="J10" s="29">
        <f>IF(COUNT(Q10:AJ10)=20,IFERROR(IF(($D10/IF($Q10=0,SUM($R10:AL10),SUM($Q10:AK10))*5)&lt;0,"n/a",($D10/IF($Q10=0,SUM($R10:AL10),SUM($Q10:AK10))*5)),"n/a"),"n/a")</f>
        <v>11.901365889036626</v>
      </c>
      <c r="K10" s="29">
        <f>IF(COUNT(Q10:AN10)=24,IFERROR(IF(($D10/IF($Q10=0,SUM($R10:AP10),SUM($Q10:AO10))*6)&lt;0,"n/a",($D10/IF($Q10=0,SUM($R10:AP10),SUM($Q10:AO10))*6)),"n/a"),"n/a")</f>
        <v>13.139812558764948</v>
      </c>
      <c r="L10" s="29">
        <f>IF(COUNT(Q10:AR10)=28,IFERROR(IF(($D10/IF($Q10=0,SUM($R10:AT10),SUM($Q10:AS10))*7)&lt;0,"n/a",($D10/IF($Q10=0,SUM($R10:AT10),SUM($Q10:AS10))*7)),"n/a"),"n/a")</f>
        <v>14.411428136939952</v>
      </c>
      <c r="M10" s="29">
        <f>IF(COUNT(Q10:AV10)=32,IFERROR(IF(($D10/IF($Q10=0,SUM($R10:AX10),SUM($Q10:AW10))*8)&lt;0,"n/a",($D10/IF($Q10=0,SUM($R10:AX10),SUM($Q10:AW10))*8)),"n/a"),"n/a")</f>
        <v>15.712319451622555</v>
      </c>
      <c r="N10" s="29">
        <f>IF(COUNT(Q10:AZ10)=36,IFERROR(IF(($D10/IF($Q10=0,SUM($R10:BB10),SUM($Q10:BA10))*9)&lt;0,"n/a",($D10/IF($Q10=0,SUM($R10:BB10),SUM($Q10:BA10))*9)),"n/a"),"n/a")</f>
        <v>17.093450241122316</v>
      </c>
      <c r="O10" s="29">
        <f>IF(COUNT(Q10:BD10)=40,IFERROR(IF(($D10/IF($Q10=0,SUM($R10:BF10),SUM($Q10:BE10))*10)&lt;0,"n/a",($D10/IF($Q10=0,SUM($R10:BF10),SUM($Q10:BE10))*10)),"n/a"),"n/a")</f>
        <v>18.530159028888679</v>
      </c>
      <c r="P10" s="30">
        <f t="shared" si="1"/>
        <v>26492</v>
      </c>
      <c r="Q10" s="36">
        <v>7326</v>
      </c>
      <c r="R10" s="37">
        <v>6863</v>
      </c>
      <c r="S10" s="23">
        <v>6340</v>
      </c>
      <c r="T10" s="38">
        <v>5963</v>
      </c>
      <c r="U10" s="38">
        <v>5817</v>
      </c>
      <c r="V10" s="33">
        <v>5419</v>
      </c>
      <c r="W10" s="2">
        <v>5151</v>
      </c>
      <c r="X10" s="2">
        <v>4865</v>
      </c>
      <c r="Y10" s="2">
        <v>4851</v>
      </c>
      <c r="Z10" s="33">
        <v>4513</v>
      </c>
      <c r="AA10" s="2">
        <v>3997</v>
      </c>
      <c r="AB10" s="2">
        <v>3737</v>
      </c>
      <c r="AC10" s="2">
        <v>3603</v>
      </c>
      <c r="AD10" s="33">
        <v>3392</v>
      </c>
      <c r="AE10" s="2">
        <v>3281</v>
      </c>
      <c r="AF10" s="2">
        <v>3006</v>
      </c>
      <c r="AG10" s="2">
        <v>2865</v>
      </c>
      <c r="AH10" s="33">
        <v>2701</v>
      </c>
      <c r="AI10" s="2">
        <v>2577</v>
      </c>
      <c r="AJ10" s="2">
        <v>2397</v>
      </c>
      <c r="AK10" s="2">
        <v>2339</v>
      </c>
      <c r="AL10" s="33">
        <v>2145</v>
      </c>
      <c r="AM10" s="2">
        <v>2037</v>
      </c>
      <c r="AN10" s="2">
        <v>1917</v>
      </c>
      <c r="AO10" s="2">
        <v>1809</v>
      </c>
      <c r="AP10" s="33">
        <v>1712</v>
      </c>
      <c r="AQ10" s="2">
        <v>1635</v>
      </c>
      <c r="AR10" s="2">
        <v>1511</v>
      </c>
      <c r="AS10" s="2">
        <v>1445</v>
      </c>
      <c r="AT10" s="2">
        <v>1384</v>
      </c>
      <c r="AU10" s="2">
        <v>1319</v>
      </c>
      <c r="AV10" s="2">
        <v>1227</v>
      </c>
      <c r="AW10" s="2">
        <v>1145</v>
      </c>
      <c r="AX10" s="2">
        <v>1076</v>
      </c>
      <c r="AY10" s="2">
        <v>957</v>
      </c>
      <c r="AZ10" s="2">
        <v>893</v>
      </c>
      <c r="BA10" s="2">
        <v>835</v>
      </c>
      <c r="BB10" s="2">
        <v>788</v>
      </c>
      <c r="BC10" s="2">
        <v>732</v>
      </c>
      <c r="BD10" s="2">
        <v>695</v>
      </c>
      <c r="BE10" s="2">
        <v>632</v>
      </c>
      <c r="BF10" s="2">
        <v>584</v>
      </c>
      <c r="BG10" s="2">
        <v>546</v>
      </c>
      <c r="BH10" s="2">
        <v>504</v>
      </c>
      <c r="BI10" s="2">
        <v>457</v>
      </c>
    </row>
    <row r="11" spans="1:61" x14ac:dyDescent="0.2">
      <c r="A11" t="e" vm="7">
        <v>#VALUE!</v>
      </c>
      <c r="B11" t="str" cm="1">
        <f t="array" ref="B11">_FV(A11,"Ticker symbol",TRUE)</f>
        <v>CSCO</v>
      </c>
      <c r="C11" s="6" cm="1">
        <f t="array" ref="C11">_FV(A11,"Price")</f>
        <v>55.97</v>
      </c>
      <c r="D11" s="4" cm="1">
        <f t="array" ref="D11">_FV(A11,"market cap",TRUE)/1000000</f>
        <v>232508.79999999999</v>
      </c>
      <c r="E11" s="28">
        <f t="shared" si="0"/>
        <v>5.528322440087146E-2</v>
      </c>
      <c r="F11" s="29">
        <f>IF(COUNT(Q11:T11)=4,IFERROR(IF($D11/IF($Q11=0,SUM($R11:U11),SUM($Q11:T11))&lt;0,"n/a",$D11/IF($Q11=0,SUM($R11:U11),SUM($Q11:T11))),"n/a"),"n/a")</f>
        <v>4.5104424916099246</v>
      </c>
      <c r="G11" s="29">
        <f>IF(COUNT(Q11:X11)=8,IFERROR(IF(($D11/IF($Q11=0,SUM($R11:Z11),SUM($Q11:Y11))*2)&lt;0,"n/a",($D11/IF($Q11=0,SUM($R11:Z11),SUM($Q11:Y11))*2)),"n/a"),"n/a")</f>
        <v>4.1675712493278363</v>
      </c>
      <c r="H11" s="29">
        <f>IF(COUNT(Q11:AB11)=12,IFERROR(IF(($D11/IF($Q11=0,SUM($R11:AD11),SUM($Q11:AC11))*3)&lt;0,"n/a",($D11/IF($Q11=0,SUM($R11:AD11),SUM($Q11:AC11))*3)),"n/a"),"n/a")</f>
        <v>4.2643647101258777</v>
      </c>
      <c r="I11" s="29">
        <f>IF(COUNT(Q11:AF11)=16,IFERROR(IF(($D11/IF($Q11=0,SUM($R11:AH11),SUM($Q11:AG11))*4)&lt;0,"n/a",($D11/IF($Q11=0,SUM($R11:AH11),SUM($Q11:AG11))*4)),"n/a"),"n/a")</f>
        <v>4.3492716414839334</v>
      </c>
      <c r="J11" s="29">
        <f>IF(COUNT(Q11:AJ11)=20,IFERROR(IF(($D11/IF($Q11=0,SUM($R11:AL11),SUM($Q11:AK11))*5)&lt;0,"n/a",($D11/IF($Q11=0,SUM($R11:AL11),SUM($Q11:AK11))*5)),"n/a"),"n/a")</f>
        <v>4.4435338995359785</v>
      </c>
      <c r="K11" s="29">
        <f>IF(COUNT(Q11:AN11)=24,IFERROR(IF(($D11/IF($Q11=0,SUM($R11:AP11),SUM($Q11:AO11))*6)&lt;0,"n/a",($D11/IF($Q11=0,SUM($R11:AP11),SUM($Q11:AO11))*6)),"n/a"),"n/a")</f>
        <v>4.492301549221847</v>
      </c>
      <c r="L11" s="29">
        <f>IF(COUNT(Q11:AR11)=28,IFERROR(IF(($D11/IF($Q11=0,SUM($R11:AT11),SUM($Q11:AS11))*7)&lt;0,"n/a",($D11/IF($Q11=0,SUM($R11:AT11),SUM($Q11:AS11))*7)),"n/a"),"n/a")</f>
        <v>4.5192344109668152</v>
      </c>
      <c r="M11" s="29">
        <f>IF(COUNT(Q11:AV11)=32,IFERROR(IF(($D11/IF($Q11=0,SUM($R11:AX11),SUM($Q11:AW11))*8)&lt;0,"n/a",($D11/IF($Q11=0,SUM($R11:AX11),SUM($Q11:AW11))*8)),"n/a"),"n/a")</f>
        <v>4.5652285104910382</v>
      </c>
      <c r="N11" s="29">
        <f>IF(COUNT(Q11:AZ11)=36,IFERROR(IF(($D11/IF($Q11=0,SUM($R11:BB11),SUM($Q11:BA11))*9)&lt;0,"n/a",($D11/IF($Q11=0,SUM($R11:BB11),SUM($Q11:BA11))*9)),"n/a"),"n/a")</f>
        <v>4.5863844877580497</v>
      </c>
      <c r="O11" s="29">
        <f>IF(COUNT(Q11:BD11)=40,IFERROR(IF(($D11/IF($Q11=0,SUM($R11:BF11),SUM($Q11:BE11))*10)&lt;0,"n/a",($D11/IF($Q11=0,SUM($R11:BF11),SUM($Q11:BE11))*10)),"n/a"),"n/a")</f>
        <v>4.6229928023223446</v>
      </c>
      <c r="P11" s="30">
        <f t="shared" si="1"/>
        <v>51549</v>
      </c>
      <c r="Q11" s="36">
        <v>12720</v>
      </c>
      <c r="R11" s="37">
        <v>12900</v>
      </c>
      <c r="S11" s="23">
        <v>13126</v>
      </c>
      <c r="T11" s="38">
        <v>12803</v>
      </c>
      <c r="U11" s="38">
        <v>11960</v>
      </c>
      <c r="V11" s="33">
        <v>11929</v>
      </c>
      <c r="W11" s="2">
        <v>12154</v>
      </c>
      <c r="X11" s="2">
        <v>11983</v>
      </c>
      <c r="Y11" s="2">
        <v>12005</v>
      </c>
      <c r="Z11" s="33">
        <v>13159</v>
      </c>
      <c r="AA11" s="2">
        <v>13428</v>
      </c>
      <c r="AB11" s="2">
        <v>12958</v>
      </c>
      <c r="AC11" s="2">
        <v>12446</v>
      </c>
      <c r="AD11" s="33">
        <v>13072</v>
      </c>
      <c r="AE11" s="2">
        <v>12844</v>
      </c>
      <c r="AF11" s="2">
        <v>12463</v>
      </c>
      <c r="AG11" s="2">
        <v>11887</v>
      </c>
      <c r="AH11" s="33">
        <v>12136</v>
      </c>
      <c r="AI11" s="2">
        <v>12133</v>
      </c>
      <c r="AJ11" s="2">
        <v>11940</v>
      </c>
      <c r="AK11" s="2">
        <v>11580</v>
      </c>
      <c r="AL11" s="33">
        <v>12352</v>
      </c>
      <c r="AM11" s="2">
        <v>12638</v>
      </c>
      <c r="AN11" s="2">
        <v>12000</v>
      </c>
      <c r="AO11" s="2">
        <v>11927</v>
      </c>
      <c r="AP11" s="33">
        <v>12682</v>
      </c>
      <c r="AQ11" s="2">
        <v>12843</v>
      </c>
      <c r="AR11" s="2">
        <v>12137</v>
      </c>
      <c r="AS11" s="2">
        <v>11936</v>
      </c>
      <c r="AT11" s="2">
        <v>12245</v>
      </c>
      <c r="AU11" s="2">
        <v>12357</v>
      </c>
      <c r="AV11" s="2">
        <v>11545</v>
      </c>
      <c r="AW11" s="2">
        <v>11155</v>
      </c>
      <c r="AX11" s="2">
        <v>12085</v>
      </c>
      <c r="AY11" s="2">
        <v>12417</v>
      </c>
      <c r="AZ11" s="2">
        <v>12216</v>
      </c>
      <c r="BA11" s="2">
        <v>12098</v>
      </c>
      <c r="BB11" s="2">
        <v>11876</v>
      </c>
      <c r="BC11" s="2">
        <v>11690</v>
      </c>
      <c r="BD11" s="2">
        <v>11588</v>
      </c>
      <c r="BE11" s="2">
        <v>11527</v>
      </c>
      <c r="BF11" s="2">
        <v>11256</v>
      </c>
      <c r="BG11" s="2">
        <v>11195</v>
      </c>
      <c r="BH11" s="2">
        <v>10866</v>
      </c>
      <c r="BI11" s="2">
        <v>10407</v>
      </c>
    </row>
    <row r="12" spans="1:61" x14ac:dyDescent="0.2">
      <c r="A12" t="e" vm="8">
        <v>#VALUE!</v>
      </c>
      <c r="B12" t="str" cm="1">
        <f t="array" ref="B12">_FV(A12,"Ticker symbol",TRUE)</f>
        <v>CVX</v>
      </c>
      <c r="C12" s="6" cm="1">
        <f t="array" ref="C12">_FV(A12,"Price")</f>
        <v>161.72999999999999</v>
      </c>
      <c r="D12" s="4" cm="1">
        <f t="array" ref="D12">_FV(A12,"market cap",TRUE)/1000000</f>
        <v>314977.8</v>
      </c>
      <c r="E12" s="28">
        <f t="shared" si="0"/>
        <v>-0.35598708458984435</v>
      </c>
      <c r="F12" s="29">
        <f>IF(COUNT(Q12:T12)=4,IFERROR(IF($D12/IF($Q12=0,SUM($R12:U12),SUM($Q12:T12))&lt;0,"n/a",$D12/IF($Q12=0,SUM($R12:U12),SUM($Q12:T12))),"n/a"),"n/a")</f>
        <v>1.7043423209908608</v>
      </c>
      <c r="G12" s="29">
        <f>IF(COUNT(Q12:X12)=8,IFERROR(IF(($D12/IF($Q12=0,SUM($R12:Z12),SUM($Q12:Y12))*2)&lt;0,"n/a",($D12/IF($Q12=0,SUM($R12:Z12),SUM($Q12:Y12))*2)),"n/a"),"n/a")</f>
        <v>2.0221346258787274</v>
      </c>
      <c r="H12" s="29">
        <f>IF(COUNT(Q12:AB12)=12,IFERROR(IF(($D12/IF($Q12=0,SUM($R12:AD12),SUM($Q12:AC12))*3)&lt;0,"n/a",($D12/IF($Q12=0,SUM($R12:AD12),SUM($Q12:AC12))*3)),"n/a"),"n/a")</f>
        <v>2.0629661649703301</v>
      </c>
      <c r="I12" s="29">
        <f>IF(COUNT(Q12:AF12)=16,IFERROR(IF(($D12/IF($Q12=0,SUM($R12:AH12),SUM($Q12:AG12))*4)&lt;0,"n/a",($D12/IF($Q12=0,SUM($R12:AH12),SUM($Q12:AG12))*4)),"n/a"),"n/a")</f>
        <v>2.0178434779823347</v>
      </c>
      <c r="J12" s="29">
        <f>IF(COUNT(Q12:AJ12)=20,IFERROR(IF(($D12/IF($Q12=0,SUM($R12:AL12),SUM($Q12:AK12))*5)&lt;0,"n/a",($D12/IF($Q12=0,SUM($R12:AL12),SUM($Q12:AK12))*5)),"n/a"),"n/a")</f>
        <v>2.0557037071845055</v>
      </c>
      <c r="K12" s="29">
        <f>IF(COUNT(Q12:AN12)=24,IFERROR(IF(($D12/IF($Q12=0,SUM($R12:AP12),SUM($Q12:AO12))*6)&lt;0,"n/a",($D12/IF($Q12=0,SUM($R12:AP12),SUM($Q12:AO12))*6)),"n/a"),"n/a")</f>
        <v>2.1461638308431157</v>
      </c>
      <c r="L12" s="29">
        <f>IF(COUNT(Q12:AR12)=28,IFERROR(IF(($D12/IF($Q12=0,SUM($R12:AT12),SUM($Q12:AS12))*7)&lt;0,"n/a",($D12/IF($Q12=0,SUM($R12:AT12),SUM($Q12:AS12))*7)),"n/a"),"n/a")</f>
        <v>2.1636147571870437</v>
      </c>
      <c r="M12" s="29">
        <f>IF(COUNT(Q12:AV12)=32,IFERROR(IF(($D12/IF($Q12=0,SUM($R12:AX12),SUM($Q12:AW12))*8)&lt;0,"n/a",($D12/IF($Q12=0,SUM($R12:AX12),SUM($Q12:AW12))*8)),"n/a"),"n/a")</f>
        <v>2.04692865950841</v>
      </c>
      <c r="N12" s="29">
        <f>IF(COUNT(Q12:AZ12)=36,IFERROR(IF(($D12/IF($Q12=0,SUM($R12:BB12),SUM($Q12:BA12))*9)&lt;0,"n/a",($D12/IF($Q12=0,SUM($R12:BB12),SUM($Q12:BA12))*9)),"n/a"),"n/a")</f>
        <v>1.9418115535998313</v>
      </c>
      <c r="O12" s="29">
        <f>IF(COUNT(Q12:BD12)=40,IFERROR(IF(($D12/IF($Q12=0,SUM($R12:BF12),SUM($Q12:BE12))*10)&lt;0,"n/a",($D12/IF($Q12=0,SUM($R12:BF12),SUM($Q12:BE12))*10)),"n/a"),"n/a")</f>
        <v>1.8508693529080968</v>
      </c>
      <c r="P12" s="30">
        <f t="shared" si="1"/>
        <v>184809</v>
      </c>
      <c r="Q12" s="36">
        <v>54373</v>
      </c>
      <c r="R12" s="37">
        <v>48129</v>
      </c>
      <c r="S12" s="23">
        <v>44710</v>
      </c>
      <c r="T12" s="38">
        <v>37597</v>
      </c>
      <c r="U12" s="38">
        <v>32029</v>
      </c>
      <c r="V12" s="33">
        <v>25246</v>
      </c>
      <c r="W12" s="2">
        <v>24451</v>
      </c>
      <c r="X12" s="2">
        <v>13494</v>
      </c>
      <c r="Y12" s="2">
        <v>31501</v>
      </c>
      <c r="Z12" s="33">
        <v>36350</v>
      </c>
      <c r="AA12" s="2">
        <v>36116</v>
      </c>
      <c r="AB12" s="2">
        <v>38850</v>
      </c>
      <c r="AC12" s="2">
        <v>35200</v>
      </c>
      <c r="AD12" s="33">
        <v>42352</v>
      </c>
      <c r="AE12" s="2">
        <v>43987</v>
      </c>
      <c r="AF12" s="2">
        <v>42236</v>
      </c>
      <c r="AG12" s="2">
        <v>37764</v>
      </c>
      <c r="AH12" s="33">
        <v>37616</v>
      </c>
      <c r="AI12" s="2">
        <v>36205</v>
      </c>
      <c r="AJ12" s="2">
        <v>34480</v>
      </c>
      <c r="AK12" s="2">
        <v>33421</v>
      </c>
      <c r="AL12" s="33">
        <v>31497</v>
      </c>
      <c r="AM12" s="2">
        <v>30140</v>
      </c>
      <c r="AN12" s="2">
        <v>29282</v>
      </c>
      <c r="AO12" s="2">
        <v>23553</v>
      </c>
      <c r="AP12" s="33">
        <v>29247</v>
      </c>
      <c r="AQ12" s="2">
        <v>34315</v>
      </c>
      <c r="AR12" s="2">
        <v>40357</v>
      </c>
      <c r="AS12" s="2">
        <v>34558</v>
      </c>
      <c r="AT12" s="2">
        <v>46088</v>
      </c>
      <c r="AU12" s="2">
        <v>54679</v>
      </c>
      <c r="AV12" s="2">
        <v>57938</v>
      </c>
      <c r="AW12" s="2">
        <v>53265</v>
      </c>
      <c r="AX12" s="2">
        <v>56158</v>
      </c>
      <c r="AY12" s="2">
        <v>58503</v>
      </c>
      <c r="AZ12" s="2">
        <v>57369</v>
      </c>
      <c r="BA12" s="2">
        <v>56818</v>
      </c>
      <c r="BB12" s="2">
        <v>60552</v>
      </c>
      <c r="BC12" s="2">
        <v>58044</v>
      </c>
      <c r="BD12" s="2">
        <v>62608</v>
      </c>
      <c r="BE12" s="2">
        <v>60705</v>
      </c>
      <c r="BF12" s="2">
        <v>59985</v>
      </c>
      <c r="BG12" s="2">
        <v>64432</v>
      </c>
      <c r="BH12" s="2">
        <v>68948</v>
      </c>
      <c r="BI12" s="2">
        <v>60341</v>
      </c>
    </row>
    <row r="13" spans="1:61" x14ac:dyDescent="0.2">
      <c r="A13" t="e" vm="9">
        <v>#VALUE!</v>
      </c>
      <c r="B13" t="str" cm="1">
        <f t="array" ref="B13">_FV(A13,"Ticker symbol",TRUE)</f>
        <v>DIS</v>
      </c>
      <c r="C13" s="6" cm="1">
        <f t="array" ref="C13">_FV(A13,"Price")</f>
        <v>140.30000000000001</v>
      </c>
      <c r="D13" s="4" cm="1">
        <f t="array" ref="D13">_FV(A13,"market cap",TRUE)/1000000</f>
        <v>255434.9</v>
      </c>
      <c r="E13" s="28">
        <f t="shared" si="0"/>
        <v>0.50630050291009776</v>
      </c>
      <c r="F13" s="29">
        <f>IF(COUNT(Q13:T13)=4,IFERROR(IF($D13/IF($Q13=0,SUM($R13:U13),SUM($Q13:T13))&lt;0,"n/a",$D13/IF($Q13=0,SUM($R13:U13),SUM($Q13:T13))),"n/a"),"n/a")</f>
        <v>3.3336147943203174</v>
      </c>
      <c r="G13" s="29">
        <f>IF(COUNT(Q13:X13)=8,IFERROR(IF(($D13/IF($Q13=0,SUM($R13:Z13),SUM($Q13:Y13))*2)&lt;0,"n/a",($D13/IF($Q13=0,SUM($R13:Z13),SUM($Q13:Y13))*2)),"n/a"),"n/a")</f>
        <v>3.3390837728844356</v>
      </c>
      <c r="H13" s="29">
        <f>IF(COUNT(Q13:AB13)=12,IFERROR(IF(($D13/IF($Q13=0,SUM($R13:AD13),SUM($Q13:AC13))*3)&lt;0,"n/a",($D13/IF($Q13=0,SUM($R13:AD13),SUM($Q13:AC13))*3)),"n/a"),"n/a")</f>
        <v>3.3583636459255493</v>
      </c>
      <c r="I13" s="29">
        <f>IF(COUNT(Q13:AF13)=16,IFERROR(IF(($D13/IF($Q13=0,SUM($R13:AH13),SUM($Q13:AG13))*4)&lt;0,"n/a",($D13/IF($Q13=0,SUM($R13:AH13),SUM($Q13:AG13))*4)),"n/a"),"n/a")</f>
        <v>3.553085921742638</v>
      </c>
      <c r="J13" s="29">
        <f>IF(COUNT(Q13:AJ13)=20,IFERROR(IF(($D13/IF($Q13=0,SUM($R13:AL13),SUM($Q13:AK13))*5)&lt;0,"n/a",($D13/IF($Q13=0,SUM($R13:AL13),SUM($Q13:AK13))*5)),"n/a"),"n/a")</f>
        <v>3.720633732244194</v>
      </c>
      <c r="K13" s="29">
        <f>IF(COUNT(Q13:AN13)=24,IFERROR(IF(($D13/IF($Q13=0,SUM($R13:AP13),SUM($Q13:AO13))*6)&lt;0,"n/a",($D13/IF($Q13=0,SUM($R13:AP13),SUM($Q13:AO13))*6)),"n/a"),"n/a")</f>
        <v>3.8465249472944483</v>
      </c>
      <c r="L13" s="29">
        <f>IF(COUNT(Q13:AR13)=28,IFERROR(IF(($D13/IF($Q13=0,SUM($R13:AT13),SUM($Q13:AS13))*7)&lt;0,"n/a",($D13/IF($Q13=0,SUM($R13:AT13),SUM($Q13:AS13))*7)),"n/a"),"n/a")</f>
        <v>3.949227401834976</v>
      </c>
      <c r="M13" s="29">
        <f>IF(COUNT(Q13:AV13)=32,IFERROR(IF(($D13/IF($Q13=0,SUM($R13:AX13),SUM($Q13:AW13))*8)&lt;0,"n/a",($D13/IF($Q13=0,SUM($R13:AX13),SUM($Q13:AW13))*8)),"n/a"),"n/a")</f>
        <v>4.0653874541681834</v>
      </c>
      <c r="N13" s="29">
        <f>IF(COUNT(Q13:AZ13)=36,IFERROR(IF(($D13/IF($Q13=0,SUM($R13:BB13),SUM($Q13:BA13))*9)&lt;0,"n/a",($D13/IF($Q13=0,SUM($R13:BB13),SUM($Q13:BA13))*9)),"n/a"),"n/a")</f>
        <v>4.190037035551943</v>
      </c>
      <c r="O13" s="29">
        <f>IF(COUNT(Q13:BD13)=40,IFERROR(IF(($D13/IF($Q13=0,SUM($R13:BF13),SUM($Q13:BE13))*10)&lt;0,"n/a",($D13/IF($Q13=0,SUM($R13:BF13),SUM($Q13:BE13))*10)),"n/a"),"n/a")</f>
        <v>4.3184114339427424</v>
      </c>
      <c r="P13" s="30">
        <f t="shared" si="1"/>
        <v>76624</v>
      </c>
      <c r="Q13" s="36">
        <v>19249</v>
      </c>
      <c r="R13" s="37">
        <v>21819</v>
      </c>
      <c r="S13" s="23">
        <v>18534</v>
      </c>
      <c r="T13" s="38">
        <v>17022</v>
      </c>
      <c r="U13" s="38">
        <v>15613</v>
      </c>
      <c r="V13" s="39">
        <v>16249</v>
      </c>
      <c r="W13" s="40">
        <v>14707</v>
      </c>
      <c r="X13" s="40">
        <v>11779</v>
      </c>
      <c r="Y13" s="40">
        <v>18025</v>
      </c>
      <c r="Z13" s="39">
        <v>20877</v>
      </c>
      <c r="AA13" s="40">
        <v>19120</v>
      </c>
      <c r="AB13" s="40">
        <v>20262</v>
      </c>
      <c r="AC13" s="40">
        <v>14922</v>
      </c>
      <c r="AD13" s="39">
        <v>15303</v>
      </c>
      <c r="AE13" s="40">
        <v>14306</v>
      </c>
      <c r="AF13" s="40">
        <v>15229</v>
      </c>
      <c r="AG13" s="40">
        <v>14548</v>
      </c>
      <c r="AH13" s="39">
        <v>15351</v>
      </c>
      <c r="AI13" s="40">
        <v>12779</v>
      </c>
      <c r="AJ13" s="40">
        <v>14238</v>
      </c>
      <c r="AK13" s="40">
        <v>13336</v>
      </c>
      <c r="AL13" s="39">
        <v>14784</v>
      </c>
      <c r="AM13" s="40">
        <v>13142</v>
      </c>
      <c r="AN13" s="40">
        <v>14277</v>
      </c>
      <c r="AO13" s="40">
        <v>12969</v>
      </c>
      <c r="AP13" s="39">
        <v>15244</v>
      </c>
      <c r="AQ13" s="40">
        <v>13512</v>
      </c>
      <c r="AR13" s="40">
        <v>13101</v>
      </c>
      <c r="AS13" s="40">
        <v>12461</v>
      </c>
      <c r="AT13" s="40">
        <v>13391</v>
      </c>
      <c r="AU13" s="40">
        <v>12389</v>
      </c>
      <c r="AV13" s="40">
        <v>12466</v>
      </c>
      <c r="AW13" s="40">
        <v>11649</v>
      </c>
      <c r="AX13" s="40">
        <v>12309</v>
      </c>
      <c r="AY13" s="40">
        <v>11568</v>
      </c>
      <c r="AZ13" s="40">
        <v>11578</v>
      </c>
      <c r="BA13" s="40">
        <v>10554</v>
      </c>
      <c r="BB13" s="40">
        <v>11341</v>
      </c>
      <c r="BC13" s="40">
        <v>10782</v>
      </c>
      <c r="BD13" s="40">
        <v>11088</v>
      </c>
      <c r="BE13" s="40">
        <v>9629</v>
      </c>
      <c r="BF13" s="40">
        <v>10779</v>
      </c>
      <c r="BG13" s="40">
        <v>10425</v>
      </c>
      <c r="BH13" s="40">
        <v>10675</v>
      </c>
      <c r="BI13" s="40">
        <v>9077</v>
      </c>
    </row>
    <row r="14" spans="1:61" x14ac:dyDescent="0.2">
      <c r="A14" t="e" vm="10">
        <v>#VALUE!</v>
      </c>
      <c r="B14" t="str" cm="1">
        <f t="array" ref="B14">_FV(A14,"Ticker symbol",TRUE)</f>
        <v>DOW</v>
      </c>
      <c r="C14" s="6" cm="1">
        <f t="array" ref="C14">_FV(A14,"Price")</f>
        <v>62.39</v>
      </c>
      <c r="D14" s="4" cm="1">
        <f t="array" ref="D14">_FV(A14,"market cap",TRUE)/1000000</f>
        <v>45903.27</v>
      </c>
      <c r="E14" s="28" t="str">
        <f t="shared" si="0"/>
        <v>n/a</v>
      </c>
      <c r="F14" s="29">
        <f>IF(COUNT(Q14:T14)=4,IFERROR(IF($D14/IF($Q14=0,SUM($R14:U14),SUM($Q14:T14))&lt;0,"n/a",$D14/IF($Q14=0,SUM($R14:U14),SUM($Q14:T14))),"n/a"),"n/a")</f>
        <v>0.78668843187660664</v>
      </c>
      <c r="G14" s="29">
        <f>IF(COUNT(Q14:X14)=8,IFERROR(IF(($D14/IF($Q14=0,SUM($R14:Z14),SUM($Q14:Y14))*2)&lt;0,"n/a",($D14/IF($Q14=0,SUM($R14:Z14),SUM($Q14:Y14))*2)),"n/a"),"n/a")</f>
        <v>0.84401180429146661</v>
      </c>
      <c r="H14" s="29">
        <f>IF(COUNT(Q14:AB14)=12,IFERROR(IF(($D14/IF($Q14=0,SUM($R14:AD14),SUM($Q14:AC14))*3)&lt;0,"n/a",($D14/IF($Q14=0,SUM($R14:AD14),SUM($Q14:AC14))*3)),"n/a"),"n/a")</f>
        <v>0.90762768166089969</v>
      </c>
      <c r="I14" s="29" t="str">
        <f>IF(COUNT(Q14:AF14)=16,IFERROR(IF(($D14/IF($Q14=0,SUM($R14:AH14),SUM($Q14:AG14))*4)&lt;0,"n/a",($D14/IF($Q14=0,SUM($R14:AH14),SUM($Q14:AG14))*4)),"n/a"),"n/a")</f>
        <v>n/a</v>
      </c>
      <c r="J14" s="29" t="str">
        <f>IF(COUNT(Q14:AJ14)=20,IFERROR(IF(($D14/IF($Q14=0,SUM($R14:AL14),SUM($Q14:AK14))*5)&lt;0,"n/a",($D14/IF($Q14=0,SUM($R14:AL14),SUM($Q14:AK14))*5)),"n/a"),"n/a")</f>
        <v>n/a</v>
      </c>
      <c r="K14" s="29" t="str">
        <f>IF(COUNT(Q14:AN14)=24,IFERROR(IF(($D14/IF($Q14=0,SUM($R14:AP14),SUM($Q14:AO14))*6)&lt;0,"n/a",($D14/IF($Q14=0,SUM($R14:AP14),SUM($Q14:AO14))*6)),"n/a"),"n/a")</f>
        <v>n/a</v>
      </c>
      <c r="L14" s="29" t="str">
        <f>IF(COUNT(Q14:AR14)=28,IFERROR(IF(($D14/IF($Q14=0,SUM($R14:AT14),SUM($Q14:AS14))*7)&lt;0,"n/a",($D14/IF($Q14=0,SUM($R14:AT14),SUM($Q14:AS14))*7)),"n/a"),"n/a")</f>
        <v>n/a</v>
      </c>
      <c r="M14" s="29" t="str">
        <f>IF(COUNT(Q14:AV14)=32,IFERROR(IF(($D14/IF($Q14=0,SUM($R14:AX14),SUM($Q14:AW14))*8)&lt;0,"n/a",($D14/IF($Q14=0,SUM($R14:AX14),SUM($Q14:AW14))*8)),"n/a"),"n/a")</f>
        <v>n/a</v>
      </c>
      <c r="N14" s="29" t="str">
        <f>IF(COUNT(Q14:AZ14)=36,IFERROR(IF(($D14/IF($Q14=0,SUM($R14:BB14),SUM($Q14:BA14))*9)&lt;0,"n/a",($D14/IF($Q14=0,SUM($R14:BB14),SUM($Q14:BA14))*9)),"n/a"),"n/a")</f>
        <v>n/a</v>
      </c>
      <c r="O14" s="29" t="str">
        <f>IF(COUNT(Q14:BD14)=40,IFERROR(IF(($D14/IF($Q14=0,SUM($R14:BF14),SUM($Q14:BE14))*10)&lt;0,"n/a",($D14/IF($Q14=0,SUM($R14:BF14),SUM($Q14:BE14))*10)),"n/a"),"n/a")</f>
        <v>n/a</v>
      </c>
      <c r="P14" s="30">
        <f t="shared" si="1"/>
        <v>58350</v>
      </c>
      <c r="Q14" s="36">
        <v>15264</v>
      </c>
      <c r="R14" s="37">
        <v>14364</v>
      </c>
      <c r="S14" s="23">
        <v>14837</v>
      </c>
      <c r="T14" s="38">
        <v>13885</v>
      </c>
      <c r="U14" s="38">
        <v>11882</v>
      </c>
      <c r="V14" s="33">
        <v>10706</v>
      </c>
      <c r="W14" s="2">
        <v>9712</v>
      </c>
      <c r="X14" s="2">
        <v>8354</v>
      </c>
      <c r="Y14" s="2">
        <v>9770</v>
      </c>
      <c r="Z14" s="33">
        <v>10204</v>
      </c>
      <c r="AA14" s="2">
        <v>10764</v>
      </c>
      <c r="AB14" s="2">
        <v>11014</v>
      </c>
      <c r="AC14" s="2">
        <v>10969</v>
      </c>
      <c r="AD14" s="34"/>
      <c r="AE14" s="35"/>
      <c r="AF14" s="35"/>
      <c r="AG14" s="35"/>
      <c r="AH14" s="34"/>
      <c r="AI14" s="35"/>
      <c r="AJ14" s="35"/>
      <c r="AK14" s="35"/>
      <c r="AL14" s="34"/>
      <c r="AM14" s="35"/>
      <c r="AN14" s="35"/>
      <c r="AO14" s="35"/>
      <c r="AP14" s="34"/>
      <c r="AQ14" s="35"/>
      <c r="AR14" s="35"/>
      <c r="AS14" s="35"/>
      <c r="AT14" s="35"/>
      <c r="AU14" s="35"/>
      <c r="AV14" s="35"/>
      <c r="AW14" s="35"/>
      <c r="AX14" s="35"/>
      <c r="AY14" s="35"/>
      <c r="AZ14" s="35"/>
      <c r="BA14" s="35"/>
      <c r="BB14" s="35"/>
      <c r="BC14" s="35"/>
      <c r="BD14" s="35"/>
      <c r="BE14" s="35"/>
      <c r="BF14" s="35"/>
      <c r="BG14" s="35"/>
      <c r="BH14" s="35"/>
      <c r="BI14" s="35"/>
    </row>
    <row r="15" spans="1:61" x14ac:dyDescent="0.2">
      <c r="A15" t="e" vm="11">
        <v>#VALUE!</v>
      </c>
      <c r="B15" t="str" cm="1">
        <f t="array" ref="B15">_FV(A15,"Ticker symbol",TRUE)</f>
        <v>GS</v>
      </c>
      <c r="C15" s="6" cm="1">
        <f t="array" ref="C15">_FV(A15,"Price")</f>
        <v>345.38</v>
      </c>
      <c r="D15" s="4" cm="1">
        <f t="array" ref="D15">_FV(A15,"market cap",TRUE)/1000000</f>
        <v>116711.8</v>
      </c>
      <c r="E15" s="28">
        <f t="shared" si="0"/>
        <v>0.39594457587022641</v>
      </c>
      <c r="F15" s="29">
        <f>IF(COUNT(Q15:T15)=4,IFERROR(IF($D15/IF($Q15=0,SUM($R15:U15),SUM($Q15:T15))&lt;0,"n/a",$D15/IF($Q15=0,SUM($R15:U15),SUM($Q15:T15))),"n/a"),"n/a")</f>
        <v>2.138832282656502</v>
      </c>
      <c r="G15" s="29">
        <f>IF(COUNT(Q15:X15)=8,IFERROR(IF(($D15/IF($Q15=0,SUM($R15:Z15),SUM($Q15:Y15))*2)&lt;0,"n/a",($D15/IF($Q15=0,SUM($R15:Z15),SUM($Q15:Y15))*2)),"n/a"),"n/a")</f>
        <v>1.9979423445631335</v>
      </c>
      <c r="H15" s="29">
        <f>IF(COUNT(Q15:AB15)=12,IFERROR(IF(($D15/IF($Q15=0,SUM($R15:AD15),SUM($Q15:AC15))*3)&lt;0,"n/a",($D15/IF($Q15=0,SUM($R15:AD15),SUM($Q15:AC15))*3)),"n/a"),"n/a")</f>
        <v>2.2828267417752217</v>
      </c>
      <c r="I15" s="29">
        <f>IF(COUNT(Q15:AF15)=16,IFERROR(IF(($D15/IF($Q15=0,SUM($R15:AH15),SUM($Q15:AG15))*4)&lt;0,"n/a",($D15/IF($Q15=0,SUM($R15:AH15),SUM($Q15:AG15))*4)),"n/a"),"n/a")</f>
        <v>2.4571681210985612</v>
      </c>
      <c r="J15" s="29">
        <f>IF(COUNT(Q15:AJ15)=20,IFERROR(IF(($D15/IF($Q15=0,SUM($R15:AL15),SUM($Q15:AK15))*5)&lt;0,"n/a",($D15/IF($Q15=0,SUM($R15:AL15),SUM($Q15:AK15))*5)),"n/a"),"n/a")</f>
        <v>2.6200993157450476</v>
      </c>
      <c r="K15" s="29">
        <f>IF(COUNT(Q15:AN15)=24,IFERROR(IF(($D15/IF($Q15=0,SUM($R15:AP15),SUM($Q15:AO15))*6)&lt;0,"n/a",($D15/IF($Q15=0,SUM($R15:AP15),SUM($Q15:AO15))*6)),"n/a"),"n/a")</f>
        <v>2.7622569167777717</v>
      </c>
      <c r="L15" s="29">
        <f>IF(COUNT(Q15:AR15)=28,IFERROR(IF(($D15/IF($Q15=0,SUM($R15:AT15),SUM($Q15:AS15))*7)&lt;0,"n/a",($D15/IF($Q15=0,SUM($R15:AT15),SUM($Q15:AS15))*7)),"n/a"),"n/a")</f>
        <v>2.8433203171222341</v>
      </c>
      <c r="M15" s="29">
        <f>IF(COUNT(Q15:AV15)=32,IFERROR(IF(($D15/IF($Q15=0,SUM($R15:AX15),SUM($Q15:AW15))*8)&lt;0,"n/a",($D15/IF($Q15=0,SUM($R15:AX15),SUM($Q15:AW15))*8)),"n/a"),"n/a")</f>
        <v>2.9009152991033424</v>
      </c>
      <c r="N15" s="29">
        <f>IF(COUNT(Q15:AZ15)=36,IFERROR(IF(($D15/IF($Q15=0,SUM($R15:BB15),SUM($Q15:BA15))*9)&lt;0,"n/a",($D15/IF($Q15=0,SUM($R15:BB15),SUM($Q15:BA15))*9)),"n/a"),"n/a")</f>
        <v>2.9500157273329815</v>
      </c>
      <c r="O15" s="29">
        <f>IF(COUNT(Q15:BD15)=40,IFERROR(IF(($D15/IF($Q15=0,SUM($R15:BF15),SUM($Q15:BE15))*10)&lt;0,"n/a",($D15/IF($Q15=0,SUM($R15:BF15),SUM($Q15:BE15))*10)),"n/a"),"n/a")</f>
        <v>2.9908387596064894</v>
      </c>
      <c r="P15" s="30">
        <f t="shared" si="1"/>
        <v>54568</v>
      </c>
      <c r="Q15" s="36">
        <v>12933</v>
      </c>
      <c r="R15" s="37">
        <v>12639</v>
      </c>
      <c r="S15" s="23">
        <v>13608</v>
      </c>
      <c r="T15" s="38">
        <v>15388</v>
      </c>
      <c r="U15" s="38">
        <v>17704</v>
      </c>
      <c r="V15" s="33">
        <v>11741</v>
      </c>
      <c r="W15" s="2">
        <v>10781</v>
      </c>
      <c r="X15" s="2">
        <v>13295</v>
      </c>
      <c r="Y15" s="2">
        <v>8743</v>
      </c>
      <c r="Z15" s="33">
        <v>9955</v>
      </c>
      <c r="AA15" s="2">
        <v>8323</v>
      </c>
      <c r="AB15" s="2">
        <v>9461</v>
      </c>
      <c r="AC15" s="2">
        <v>8807</v>
      </c>
      <c r="AD15" s="33">
        <v>8080</v>
      </c>
      <c r="AE15" s="2">
        <v>8820</v>
      </c>
      <c r="AF15" s="2">
        <v>9636</v>
      </c>
      <c r="AG15" s="2">
        <v>10080</v>
      </c>
      <c r="AH15" s="33">
        <v>8491</v>
      </c>
      <c r="AI15" s="2">
        <v>8326</v>
      </c>
      <c r="AJ15" s="2">
        <v>7887</v>
      </c>
      <c r="AK15" s="2">
        <v>8026</v>
      </c>
      <c r="AL15" s="33">
        <v>8352</v>
      </c>
      <c r="AM15" s="2">
        <v>8168</v>
      </c>
      <c r="AN15" s="2">
        <v>7932</v>
      </c>
      <c r="AO15" s="2">
        <v>6338</v>
      </c>
      <c r="AP15" s="33">
        <v>7273</v>
      </c>
      <c r="AQ15" s="2">
        <v>6861</v>
      </c>
      <c r="AR15" s="2">
        <v>9069</v>
      </c>
      <c r="AS15" s="2">
        <v>10617</v>
      </c>
      <c r="AT15" s="2">
        <v>7688</v>
      </c>
      <c r="AU15" s="2">
        <v>8387</v>
      </c>
      <c r="AV15" s="2">
        <v>9125</v>
      </c>
      <c r="AW15" s="2">
        <v>9328</v>
      </c>
      <c r="AX15" s="2">
        <v>8782</v>
      </c>
      <c r="AY15" s="2">
        <v>6722</v>
      </c>
      <c r="AZ15" s="2">
        <v>8612</v>
      </c>
      <c r="BA15" s="2">
        <v>10090</v>
      </c>
      <c r="BB15" s="2">
        <v>9236</v>
      </c>
      <c r="BC15" s="2">
        <v>8351</v>
      </c>
      <c r="BD15" s="2">
        <v>6627</v>
      </c>
      <c r="BE15" s="2">
        <v>9949</v>
      </c>
      <c r="BF15" s="2">
        <v>6049</v>
      </c>
      <c r="BG15" s="2">
        <v>3587</v>
      </c>
      <c r="BH15" s="2">
        <v>7281</v>
      </c>
      <c r="BI15" s="2">
        <v>11894</v>
      </c>
    </row>
    <row r="16" spans="1:61" x14ac:dyDescent="0.2">
      <c r="A16" t="e" vm="12">
        <v>#VALUE!</v>
      </c>
      <c r="B16" t="str" cm="1">
        <f t="array" ref="B16">_FV(A16,"Ticker symbol",TRUE)</f>
        <v>HD</v>
      </c>
      <c r="C16" s="6" cm="1">
        <f t="array" ref="C16">_FV(A16,"Price")</f>
        <v>340.74</v>
      </c>
      <c r="D16" s="4" cm="1">
        <f t="array" ref="D16">_FV(A16,"market cap",TRUE)/1000000</f>
        <v>355814.1</v>
      </c>
      <c r="E16" s="28">
        <f t="shared" si="0"/>
        <v>0.66211318650683026</v>
      </c>
      <c r="F16" s="29">
        <f>IF(COUNT(Q16:T16)=4,IFERROR(IF($D16/IF($Q16=0,SUM($R16:U16),SUM($Q16:T16))&lt;0,"n/a",$D16/IF($Q16=0,SUM($R16:U16),SUM($Q16:T16))),"n/a"),"n/a")</f>
        <v>2.3539372969826071</v>
      </c>
      <c r="G16" s="29">
        <f>IF(COUNT(Q16:X16)=8,IFERROR(IF(($D16/IF($Q16=0,SUM($R16:Z16),SUM($Q16:Y16))*2)&lt;0,"n/a",($D16/IF($Q16=0,SUM($R16:Z16),SUM($Q16:Y16))*2)),"n/a"),"n/a")</f>
        <v>2.3026387401350594</v>
      </c>
      <c r="H16" s="29">
        <f>IF(COUNT(Q16:AB16)=12,IFERROR(IF(($D16/IF($Q16=0,SUM($R16:AD16),SUM($Q16:AC16))*3)&lt;0,"n/a",($D16/IF($Q16=0,SUM($R16:AD16),SUM($Q16:AC16))*3)),"n/a"),"n/a")</f>
        <v>2.5416321613017669</v>
      </c>
      <c r="I16" s="29">
        <f>IF(COUNT(Q16:AF16)=16,IFERROR(IF(($D16/IF($Q16=0,SUM($R16:AH16),SUM($Q16:AG16))*4)&lt;0,"n/a",($D16/IF($Q16=0,SUM($R16:AH16),SUM($Q16:AG16))*4)),"n/a"),"n/a")</f>
        <v>2.7079832108649904</v>
      </c>
      <c r="J16" s="29">
        <f>IF(COUNT(Q16:AJ16)=20,IFERROR(IF(($D16/IF($Q16=0,SUM($R16:AL16),SUM($Q16:AK16))*5)&lt;0,"n/a",($D16/IF($Q16=0,SUM($R16:AL16),SUM($Q16:AK16))*5)),"n/a"),"n/a")</f>
        <v>2.8473966319145463</v>
      </c>
      <c r="K16" s="29">
        <f>IF(COUNT(Q16:AN16)=24,IFERROR(IF(($D16/IF($Q16=0,SUM($R16:AP16),SUM($Q16:AO16))*6)&lt;0,"n/a",($D16/IF($Q16=0,SUM($R16:AP16),SUM($Q16:AO16))*6)),"n/a"),"n/a")</f>
        <v>2.9726564871465686</v>
      </c>
      <c r="L16" s="29">
        <f>IF(COUNT(Q16:AR16)=28,IFERROR(IF(($D16/IF($Q16=0,SUM($R16:AT16),SUM($Q16:AS16))*7)&lt;0,"n/a",($D16/IF($Q16=0,SUM($R16:AT16),SUM($Q16:AS16))*7)),"n/a"),"n/a")</f>
        <v>3.0945161671066934</v>
      </c>
      <c r="M16" s="29">
        <f>IF(COUNT(Q16:AV16)=32,IFERROR(IF(($D16/IF($Q16=0,SUM($R16:AX16),SUM($Q16:AW16))*8)&lt;0,"n/a",($D16/IF($Q16=0,SUM($R16:AX16),SUM($Q16:AW16))*8)),"n/a"),"n/a")</f>
        <v>3.2106484995798481</v>
      </c>
      <c r="N16" s="29">
        <f>IF(COUNT(Q16:AZ16)=36,IFERROR(IF(($D16/IF($Q16=0,SUM($R16:BB16),SUM($Q16:BA16))*9)&lt;0,"n/a",($D16/IF($Q16=0,SUM($R16:BB16),SUM($Q16:BA16))*9)),"n/a"),"n/a")</f>
        <v>3.315220089715067</v>
      </c>
      <c r="O16" s="29">
        <f>IF(COUNT(Q16:BD16)=40,IFERROR(IF(($D16/IF($Q16=0,SUM($R16:BF16),SUM($Q16:BE16))*10)&lt;0,"n/a",($D16/IF($Q16=0,SUM($R16:BF16),SUM($Q16:BE16))*10)),"n/a"),"n/a")</f>
        <v>3.4263333811601497</v>
      </c>
      <c r="P16" s="30">
        <f t="shared" si="1"/>
        <v>151157</v>
      </c>
      <c r="Q16" s="36">
        <v>35719</v>
      </c>
      <c r="R16" s="37">
        <v>36820</v>
      </c>
      <c r="S16" s="23">
        <v>41118</v>
      </c>
      <c r="T16" s="38">
        <v>37500</v>
      </c>
      <c r="U16" s="38">
        <v>32261</v>
      </c>
      <c r="V16" s="33">
        <v>33536</v>
      </c>
      <c r="W16" s="2">
        <v>38053</v>
      </c>
      <c r="X16" s="2">
        <v>28260</v>
      </c>
      <c r="Y16" s="2">
        <v>25782</v>
      </c>
      <c r="Z16" s="33">
        <v>27223</v>
      </c>
      <c r="AA16" s="2">
        <v>30839</v>
      </c>
      <c r="AB16" s="2">
        <v>26381</v>
      </c>
      <c r="AC16" s="2">
        <v>26491</v>
      </c>
      <c r="AD16" s="33">
        <v>26302</v>
      </c>
      <c r="AE16" s="2">
        <v>30463</v>
      </c>
      <c r="AF16" s="2">
        <v>24947</v>
      </c>
      <c r="AG16" s="2">
        <v>23883</v>
      </c>
      <c r="AH16" s="33">
        <v>25026</v>
      </c>
      <c r="AI16" s="2">
        <v>28108</v>
      </c>
      <c r="AJ16" s="2">
        <v>23887</v>
      </c>
      <c r="AK16" s="2">
        <v>22207</v>
      </c>
      <c r="AL16" s="33">
        <v>23154</v>
      </c>
      <c r="AM16" s="2">
        <v>26472</v>
      </c>
      <c r="AN16" s="2">
        <v>22762</v>
      </c>
      <c r="AO16" s="2">
        <v>20980</v>
      </c>
      <c r="AP16" s="33">
        <v>21819</v>
      </c>
      <c r="AQ16" s="2">
        <v>24829</v>
      </c>
      <c r="AR16" s="2">
        <v>20891</v>
      </c>
      <c r="AS16" s="2">
        <v>19162</v>
      </c>
      <c r="AT16" s="2">
        <v>20516</v>
      </c>
      <c r="AU16" s="2">
        <v>23811</v>
      </c>
      <c r="AV16" s="2">
        <v>19687</v>
      </c>
      <c r="AW16" s="2">
        <v>17696</v>
      </c>
      <c r="AX16" s="2">
        <v>19470</v>
      </c>
      <c r="AY16" s="2">
        <v>22522</v>
      </c>
      <c r="AZ16" s="2">
        <v>19124</v>
      </c>
      <c r="BA16" s="2">
        <v>18246</v>
      </c>
      <c r="BB16" s="2">
        <v>18130</v>
      </c>
      <c r="BC16" s="2">
        <v>20570</v>
      </c>
      <c r="BD16" s="2">
        <v>17808</v>
      </c>
      <c r="BE16" s="2">
        <v>16014</v>
      </c>
      <c r="BF16" s="2">
        <v>17326</v>
      </c>
      <c r="BG16" s="2">
        <v>20232</v>
      </c>
      <c r="BH16" s="2">
        <v>16823</v>
      </c>
      <c r="BI16" s="2">
        <v>15126</v>
      </c>
    </row>
    <row r="17" spans="1:61" x14ac:dyDescent="0.2">
      <c r="A17" t="e" vm="13">
        <v>#VALUE!</v>
      </c>
      <c r="B17" t="str" cm="1">
        <f t="array" ref="B17">_FV(A17,"Ticker symbol",TRUE)</f>
        <v>HON</v>
      </c>
      <c r="C17" s="6" cm="1">
        <f t="array" ref="C17">_FV(A17,"Price")</f>
        <v>194.72</v>
      </c>
      <c r="D17" s="4" cm="1">
        <f t="array" ref="D17">_FV(A17,"market cap",TRUE)/1000000</f>
        <v>133477</v>
      </c>
      <c r="E17" s="28">
        <f t="shared" si="0"/>
        <v>-0.11717921527041357</v>
      </c>
      <c r="F17" s="29">
        <f>IF(COUNT(Q17:T17)=4,IFERROR(IF($D17/IF($Q17=0,SUM($R17:U17),SUM($Q17:T17))&lt;0,"n/a",$D17/IF($Q17=0,SUM($R17:U17),SUM($Q17:T17))),"n/a"),"n/a")</f>
        <v>3.8898700238969517</v>
      </c>
      <c r="G17" s="29">
        <f>IF(COUNT(Q17:X17)=8,IFERROR(IF(($D17/IF($Q17=0,SUM($R17:Z17),SUM($Q17:Y17))*2)&lt;0,"n/a",($D17/IF($Q17=0,SUM($R17:Z17),SUM($Q17:Y17))*2)),"n/a"),"n/a")</f>
        <v>3.5402692129169155</v>
      </c>
      <c r="H17" s="29">
        <f>IF(COUNT(Q17:AB17)=12,IFERROR(IF(($D17/IF($Q17=0,SUM($R17:AD17),SUM($Q17:AC17))*3)&lt;0,"n/a",($D17/IF($Q17=0,SUM($R17:AD17),SUM($Q17:AC17))*3)),"n/a"),"n/a")</f>
        <v>3.5716413650391563</v>
      </c>
      <c r="I17" s="29">
        <f>IF(COUNT(Q17:AF17)=16,IFERROR(IF(($D17/IF($Q17=0,SUM($R17:AH17),SUM($Q17:AG17))*4)&lt;0,"n/a",($D17/IF($Q17=0,SUM($R17:AH17),SUM($Q17:AG17))*4)),"n/a"),"n/a")</f>
        <v>3.4688271524727772</v>
      </c>
      <c r="J17" s="29">
        <f>IF(COUNT(Q17:AJ17)=20,IFERROR(IF(($D17/IF($Q17=0,SUM($R17:AL17),SUM($Q17:AK17))*5)&lt;0,"n/a",($D17/IF($Q17=0,SUM($R17:AL17),SUM($Q17:AK17))*5)),"n/a"),"n/a")</f>
        <v>3.4321676523527902</v>
      </c>
      <c r="K17" s="29">
        <f>IF(COUNT(Q17:AN17)=24,IFERROR(IF(($D17/IF($Q17=0,SUM($R17:AP17),SUM($Q17:AO17))*6)&lt;0,"n/a",($D17/IF($Q17=0,SUM($R17:AP17),SUM($Q17:AO17))*6)),"n/a"),"n/a")</f>
        <v>3.4261182792018889</v>
      </c>
      <c r="L17" s="29">
        <f>IF(COUNT(Q17:AR17)=28,IFERROR(IF(($D17/IF($Q17=0,SUM($R17:AT17),SUM($Q17:AS17))*7)&lt;0,"n/a",($D17/IF($Q17=0,SUM($R17:AT17),SUM($Q17:AS17))*7)),"n/a"),"n/a")</f>
        <v>3.4308695604278587</v>
      </c>
      <c r="M17" s="29">
        <f>IF(COUNT(Q17:AV17)=32,IFERROR(IF(($D17/IF($Q17=0,SUM($R17:AX17),SUM($Q17:AW17))*8)&lt;0,"n/a",($D17/IF($Q17=0,SUM($R17:AX17),SUM($Q17:AW17))*8)),"n/a"),"n/a")</f>
        <v>3.4154919891632201</v>
      </c>
      <c r="N17" s="29">
        <f>IF(COUNT(Q17:AZ17)=36,IFERROR(IF(($D17/IF($Q17=0,SUM($R17:BB17),SUM($Q17:BA17))*9)&lt;0,"n/a",($D17/IF($Q17=0,SUM($R17:BB17),SUM($Q17:BA17))*9)),"n/a"),"n/a")</f>
        <v>3.4157335638367443</v>
      </c>
      <c r="O17" s="29">
        <f>IF(COUNT(Q17:BD17)=40,IFERROR(IF(($D17/IF($Q17=0,SUM($R17:BF17),SUM($Q17:BE17))*10)&lt;0,"n/a",($D17/IF($Q17=0,SUM($R17:BF17),SUM($Q17:BE17))*10)),"n/a"),"n/a")</f>
        <v>3.4281216049969307</v>
      </c>
      <c r="P17" s="30">
        <f t="shared" si="1"/>
        <v>34314</v>
      </c>
      <c r="Q17" s="36">
        <v>8376</v>
      </c>
      <c r="R17" s="37">
        <v>8657</v>
      </c>
      <c r="S17" s="23">
        <v>8473</v>
      </c>
      <c r="T17" s="38">
        <v>8808</v>
      </c>
      <c r="U17" s="38">
        <v>8454</v>
      </c>
      <c r="V17" s="33">
        <v>8900</v>
      </c>
      <c r="W17" s="2">
        <v>7797</v>
      </c>
      <c r="X17" s="2">
        <v>7477</v>
      </c>
      <c r="Y17" s="2">
        <v>8463</v>
      </c>
      <c r="Z17" s="33">
        <v>9496</v>
      </c>
      <c r="AA17" s="2">
        <v>9086</v>
      </c>
      <c r="AB17" s="2">
        <v>9243</v>
      </c>
      <c r="AC17" s="2">
        <v>8884</v>
      </c>
      <c r="AD17" s="33">
        <v>9729</v>
      </c>
      <c r="AE17" s="2">
        <v>10762</v>
      </c>
      <c r="AF17" s="2">
        <v>10919</v>
      </c>
      <c r="AG17" s="2">
        <v>10392</v>
      </c>
      <c r="AH17" s="33">
        <v>10843</v>
      </c>
      <c r="AI17" s="2">
        <v>10121</v>
      </c>
      <c r="AJ17" s="2">
        <v>10078</v>
      </c>
      <c r="AK17" s="2">
        <v>9492</v>
      </c>
      <c r="AL17" s="33">
        <v>9985</v>
      </c>
      <c r="AM17" s="2">
        <v>9804</v>
      </c>
      <c r="AN17" s="2">
        <v>9991</v>
      </c>
      <c r="AO17" s="2">
        <v>9522</v>
      </c>
      <c r="AP17" s="33">
        <v>9982</v>
      </c>
      <c r="AQ17" s="2">
        <v>9611</v>
      </c>
      <c r="AR17" s="2">
        <v>9775</v>
      </c>
      <c r="AS17" s="2">
        <v>9213</v>
      </c>
      <c r="AT17" s="2">
        <v>10266</v>
      </c>
      <c r="AU17" s="2">
        <v>10108</v>
      </c>
      <c r="AV17" s="2">
        <v>10253</v>
      </c>
      <c r="AW17" s="2">
        <v>9679</v>
      </c>
      <c r="AX17" s="2">
        <v>10387</v>
      </c>
      <c r="AY17" s="2">
        <v>9647</v>
      </c>
      <c r="AZ17" s="2">
        <v>9693</v>
      </c>
      <c r="BA17" s="2">
        <v>9328</v>
      </c>
      <c r="BB17" s="2">
        <v>9581</v>
      </c>
      <c r="BC17" s="2">
        <v>9342</v>
      </c>
      <c r="BD17" s="2">
        <v>9435</v>
      </c>
      <c r="BE17" s="2">
        <v>9307</v>
      </c>
      <c r="BF17" s="2">
        <v>9473</v>
      </c>
      <c r="BG17" s="2">
        <v>9298</v>
      </c>
      <c r="BH17" s="2">
        <v>9086</v>
      </c>
      <c r="BI17" s="2">
        <v>8672</v>
      </c>
    </row>
    <row r="18" spans="1:61" x14ac:dyDescent="0.2">
      <c r="A18" t="e" vm="14">
        <v>#VALUE!</v>
      </c>
      <c r="B18" t="str" cm="1">
        <f t="array" ref="B18">_FV(A18,"Ticker symbol",TRUE)</f>
        <v>IBM</v>
      </c>
      <c r="C18" s="6" cm="1">
        <f t="array" ref="C18">_FV(A18,"Price")</f>
        <v>128.76</v>
      </c>
      <c r="D18" s="4" cm="1">
        <f t="array" ref="D18">_FV(A18,"market cap",TRUE)/1000000</f>
        <v>115795.2</v>
      </c>
      <c r="E18" s="28">
        <f t="shared" si="0"/>
        <v>-0.2470349644057297</v>
      </c>
      <c r="F18" s="29">
        <f>IF(COUNT(Q18:T18)=4,IFERROR(IF($D18/IF($Q18=0,SUM($R18:U18),SUM($Q18:T18))&lt;0,"n/a",$D18/IF($Q18=0,SUM($R18:U18),SUM($Q18:T18))),"n/a"),"n/a")</f>
        <v>1.7217337000966471</v>
      </c>
      <c r="G18" s="29">
        <f>IF(COUNT(Q18:X18)=8,IFERROR(IF(($D18/IF($Q18=0,SUM($R18:Z18),SUM($Q18:Y18))*2)&lt;0,"n/a",($D18/IF($Q18=0,SUM($R18:Z18),SUM($Q18:Y18))*2)),"n/a"),"n/a")</f>
        <v>1.460170864726837</v>
      </c>
      <c r="H18" s="29">
        <f>IF(COUNT(Q18:AB18)=12,IFERROR(IF(($D18/IF($Q18=0,SUM($R18:AD18),SUM($Q18:AC18))*3)&lt;0,"n/a",($D18/IF($Q18=0,SUM($R18:AD18),SUM($Q18:AC18))*3)),"n/a"),"n/a")</f>
        <v>1.4735213274966914</v>
      </c>
      <c r="I18" s="29">
        <f>IF(COUNT(Q18:AF18)=16,IFERROR(IF(($D18/IF($Q18=0,SUM($R18:AH18),SUM($Q18:AG18))*4)&lt;0,"n/a",($D18/IF($Q18=0,SUM($R18:AH18),SUM($Q18:AG18))*4)),"n/a"),"n/a")</f>
        <v>1.4688158608245625</v>
      </c>
      <c r="J18" s="29">
        <f>IF(COUNT(Q18:AJ18)=20,IFERROR(IF(($D18/IF($Q18=0,SUM($R18:AL18),SUM($Q18:AK18))*5)&lt;0,"n/a",($D18/IF($Q18=0,SUM($R18:AL18),SUM($Q18:AK18))*5)),"n/a"),"n/a")</f>
        <v>1.4676867385584134</v>
      </c>
      <c r="K18" s="29">
        <f>IF(COUNT(Q18:AN18)=24,IFERROR(IF(($D18/IF($Q18=0,SUM($R18:AP18),SUM($Q18:AO18))*6)&lt;0,"n/a",($D18/IF($Q18=0,SUM($R18:AP18),SUM($Q18:AO18))*6)),"n/a"),"n/a")</f>
        <v>1.4645230511740068</v>
      </c>
      <c r="L18" s="29">
        <f>IF(COUNT(Q18:AR18)=28,IFERROR(IF(($D18/IF($Q18=0,SUM($R18:AT18),SUM($Q18:AS18))*7)&lt;0,"n/a",($D18/IF($Q18=0,SUM($R18:AT18),SUM($Q18:AS18))*7)),"n/a"),"n/a")</f>
        <v>1.4574810030531771</v>
      </c>
      <c r="M18" s="29">
        <f>IF(COUNT(Q18:AV18)=32,IFERROR(IF(($D18/IF($Q18=0,SUM($R18:AX18),SUM($Q18:AW18))*8)&lt;0,"n/a",($D18/IF($Q18=0,SUM($R18:AX18),SUM($Q18:AW18))*8)),"n/a"),"n/a")</f>
        <v>1.4275106135437292</v>
      </c>
      <c r="N18" s="29">
        <f>IF(COUNT(Q18:AZ18)=36,IFERROR(IF(($D18/IF($Q18=0,SUM($R18:BB18),SUM($Q18:BA18))*9)&lt;0,"n/a",($D18/IF($Q18=0,SUM($R18:BB18),SUM($Q18:BA18))*9)),"n/a"),"n/a")</f>
        <v>1.3945590939138393</v>
      </c>
      <c r="O18" s="29">
        <f>IF(COUNT(Q18:BD18)=40,IFERROR(IF(($D18/IF($Q18=0,SUM($R18:BF18),SUM($Q18:BE18))*10)&lt;0,"n/a",($D18/IF($Q18=0,SUM($R18:BF18),SUM($Q18:BE18))*10)),"n/a"),"n/a")</f>
        <v>1.362014453477868</v>
      </c>
      <c r="P18" s="30">
        <f t="shared" si="1"/>
        <v>67255</v>
      </c>
      <c r="Q18" s="36">
        <v>14197</v>
      </c>
      <c r="R18" s="37">
        <v>16695</v>
      </c>
      <c r="S18" s="23">
        <v>17618</v>
      </c>
      <c r="T18" s="38">
        <v>18745</v>
      </c>
      <c r="U18" s="38">
        <v>17730</v>
      </c>
      <c r="V18" s="33">
        <v>20366</v>
      </c>
      <c r="W18" s="2">
        <v>17560</v>
      </c>
      <c r="X18" s="2">
        <v>18123</v>
      </c>
      <c r="Y18" s="2">
        <v>17571</v>
      </c>
      <c r="Z18" s="33">
        <v>21776</v>
      </c>
      <c r="AA18" s="2">
        <v>18028</v>
      </c>
      <c r="AB18" s="2">
        <v>19161</v>
      </c>
      <c r="AC18" s="2">
        <v>18182</v>
      </c>
      <c r="AD18" s="33">
        <v>21760</v>
      </c>
      <c r="AE18" s="2">
        <v>18756</v>
      </c>
      <c r="AF18" s="2">
        <v>20003</v>
      </c>
      <c r="AG18" s="2">
        <v>19072</v>
      </c>
      <c r="AH18" s="33">
        <v>22542</v>
      </c>
      <c r="AI18" s="2">
        <v>19153</v>
      </c>
      <c r="AJ18" s="2">
        <v>19289</v>
      </c>
      <c r="AK18" s="2">
        <v>18155</v>
      </c>
      <c r="AL18" s="33">
        <v>21771</v>
      </c>
      <c r="AM18" s="2">
        <v>19226</v>
      </c>
      <c r="AN18" s="2">
        <v>20238</v>
      </c>
      <c r="AO18" s="2">
        <v>18684</v>
      </c>
      <c r="AP18" s="33">
        <v>22058</v>
      </c>
      <c r="AQ18" s="2">
        <v>19280</v>
      </c>
      <c r="AR18" s="2">
        <v>20813</v>
      </c>
      <c r="AS18" s="2">
        <v>19590</v>
      </c>
      <c r="AT18" s="2">
        <v>24113</v>
      </c>
      <c r="AU18" s="2">
        <v>22397</v>
      </c>
      <c r="AV18" s="2">
        <v>24047</v>
      </c>
      <c r="AW18" s="2">
        <v>22236</v>
      </c>
      <c r="AX18" s="2">
        <v>26697</v>
      </c>
      <c r="AY18" s="2">
        <v>23338</v>
      </c>
      <c r="AZ18" s="2">
        <v>24924</v>
      </c>
      <c r="BA18" s="2">
        <v>23408</v>
      </c>
      <c r="BB18" s="2">
        <v>27671</v>
      </c>
      <c r="BC18" s="2">
        <v>24747</v>
      </c>
      <c r="BD18" s="2">
        <v>25783</v>
      </c>
      <c r="BE18" s="2">
        <v>24673</v>
      </c>
      <c r="BF18" s="2">
        <v>29486</v>
      </c>
      <c r="BG18" s="2">
        <v>26157</v>
      </c>
      <c r="BH18" s="2">
        <v>26666</v>
      </c>
      <c r="BI18" s="2">
        <v>24607</v>
      </c>
    </row>
    <row r="19" spans="1:61" x14ac:dyDescent="0.2">
      <c r="A19" t="e" vm="15">
        <v>#VALUE!</v>
      </c>
      <c r="B19" t="str" cm="1">
        <f t="array" ref="B19">_FV(A19,"Ticker symbol",TRUE)</f>
        <v>INTC</v>
      </c>
      <c r="C19" s="6" cm="1">
        <f t="array" ref="C19">_FV(A19,"Price")</f>
        <v>47.45</v>
      </c>
      <c r="D19" s="4" cm="1">
        <f t="array" ref="D19">_FV(A19,"market cap",TRUE)/1000000</f>
        <v>193169</v>
      </c>
      <c r="E19" s="28">
        <f t="shared" si="0"/>
        <v>0.42865619244224135</v>
      </c>
      <c r="F19" s="29">
        <f>IF(COUNT(Q19:T19)=4,IFERROR(IF($D19/IF($Q19=0,SUM($R19:U19),SUM($Q19:T19))&lt;0,"n/a",$D19/IF($Q19=0,SUM($R19:U19),SUM($Q19:T19))),"n/a"),"n/a")</f>
        <v>2.4859595387624833</v>
      </c>
      <c r="G19" s="29">
        <f>IF(COUNT(Q19:X19)=8,IFERROR(IF(($D19/IF($Q19=0,SUM($R19:Z19),SUM($Q19:Y19))*2)&lt;0,"n/a",($D19/IF($Q19=0,SUM($R19:Z19),SUM($Q19:Y19))*2)),"n/a"),"n/a")</f>
        <v>2.2045719111638631</v>
      </c>
      <c r="H19" s="29">
        <f>IF(COUNT(Q19:AB19)=12,IFERROR(IF(($D19/IF($Q19=0,SUM($R19:AD19),SUM($Q19:AC19))*3)&lt;0,"n/a",($D19/IF($Q19=0,SUM($R19:AD19),SUM($Q19:AC19))*3)),"n/a"),"n/a")</f>
        <v>2.3441986335448952</v>
      </c>
      <c r="I19" s="29">
        <f>IF(COUNT(Q19:AF19)=16,IFERROR(IF(($D19/IF($Q19=0,SUM($R19:AH19),SUM($Q19:AG19))*4)&lt;0,"n/a",($D19/IF($Q19=0,SUM($R19:AH19),SUM($Q19:AG19))*4)),"n/a"),"n/a")</f>
        <v>2.4293632902278524</v>
      </c>
      <c r="J19" s="29">
        <f>IF(COUNT(Q19:AJ19)=20,IFERROR(IF(($D19/IF($Q19=0,SUM($R19:AL19),SUM($Q19:AK19))*5)&lt;0,"n/a",($D19/IF($Q19=0,SUM($R19:AL19),SUM($Q19:AK19))*5)),"n/a"),"n/a")</f>
        <v>2.5362377828779104</v>
      </c>
      <c r="K19" s="29">
        <f>IF(COUNT(Q19:AN19)=24,IFERROR(IF(($D19/IF($Q19=0,SUM($R19:AP19),SUM($Q19:AO19))*6)&lt;0,"n/a",($D19/IF($Q19=0,SUM($R19:AP19),SUM($Q19:AO19))*6)),"n/a"),"n/a")</f>
        <v>2.6328960370736363</v>
      </c>
      <c r="L19" s="29">
        <f>IF(COUNT(Q19:AR19)=28,IFERROR(IF(($D19/IF($Q19=0,SUM($R19:AT19),SUM($Q19:AS19))*7)&lt;0,"n/a",($D19/IF($Q19=0,SUM($R19:AT19),SUM($Q19:AS19))*7)),"n/a"),"n/a")</f>
        <v>2.7285959318750503</v>
      </c>
      <c r="M19" s="29">
        <f>IF(COUNT(Q19:AV19)=32,IFERROR(IF(($D19/IF($Q19=0,SUM($R19:AX19),SUM($Q19:AW19))*8)&lt;0,"n/a",($D19/IF($Q19=0,SUM($R19:AX19),SUM($Q19:AW19))*8)),"n/a"),"n/a")</f>
        <v>2.8024445532524527</v>
      </c>
      <c r="N19" s="29">
        <f>IF(COUNT(Q19:AZ19)=36,IFERROR(IF(($D19/IF($Q19=0,SUM($R19:BB19),SUM($Q19:BA19))*9)&lt;0,"n/a",($D19/IF($Q19=0,SUM($R19:BB19),SUM($Q19:BA19))*9)),"n/a"),"n/a")</f>
        <v>2.8776885413597553</v>
      </c>
      <c r="O19" s="29">
        <f>IF(COUNT(Q19:BD19)=40,IFERROR(IF(($D19/IF($Q19=0,SUM($R19:BF19),SUM($Q19:BE19))*10)&lt;0,"n/a",($D19/IF($Q19=0,SUM($R19:BF19),SUM($Q19:BE19))*10)),"n/a"),"n/a")</f>
        <v>2.9380253970088779</v>
      </c>
      <c r="P19" s="30">
        <f t="shared" si="1"/>
        <v>77704</v>
      </c>
      <c r="Q19" s="36">
        <v>18353</v>
      </c>
      <c r="R19" s="37">
        <v>20528</v>
      </c>
      <c r="S19" s="23">
        <v>19192</v>
      </c>
      <c r="T19" s="38">
        <v>19631</v>
      </c>
      <c r="U19" s="38">
        <v>19673</v>
      </c>
      <c r="V19" s="33">
        <v>19978</v>
      </c>
      <c r="W19" s="2">
        <v>18333</v>
      </c>
      <c r="X19" s="2">
        <v>19728</v>
      </c>
      <c r="Y19" s="2">
        <v>19828</v>
      </c>
      <c r="Z19" s="33">
        <v>20209</v>
      </c>
      <c r="AA19" s="2">
        <v>19190</v>
      </c>
      <c r="AB19" s="2">
        <v>16505</v>
      </c>
      <c r="AC19" s="2">
        <v>16061</v>
      </c>
      <c r="AD19" s="33">
        <v>18657</v>
      </c>
      <c r="AE19" s="2">
        <v>19163</v>
      </c>
      <c r="AF19" s="2">
        <v>16962</v>
      </c>
      <c r="AG19" s="2">
        <v>16066</v>
      </c>
      <c r="AH19" s="33">
        <v>17053</v>
      </c>
      <c r="AI19" s="2">
        <v>16149</v>
      </c>
      <c r="AJ19" s="2">
        <v>14763</v>
      </c>
      <c r="AK19" s="2">
        <v>14796</v>
      </c>
      <c r="AL19" s="33">
        <v>16374</v>
      </c>
      <c r="AM19" s="2">
        <v>15778</v>
      </c>
      <c r="AN19" s="2">
        <v>13533</v>
      </c>
      <c r="AO19" s="2">
        <v>13702</v>
      </c>
      <c r="AP19" s="33">
        <v>14914</v>
      </c>
      <c r="AQ19" s="2">
        <v>14465</v>
      </c>
      <c r="AR19" s="2">
        <v>13195</v>
      </c>
      <c r="AS19" s="2">
        <v>12781</v>
      </c>
      <c r="AT19" s="2">
        <v>14721</v>
      </c>
      <c r="AU19" s="2">
        <v>14554</v>
      </c>
      <c r="AV19" s="2">
        <v>13831</v>
      </c>
      <c r="AW19" s="2">
        <v>12764</v>
      </c>
      <c r="AX19" s="2">
        <v>13834</v>
      </c>
      <c r="AY19" s="2">
        <v>13483</v>
      </c>
      <c r="AZ19" s="2">
        <v>12811</v>
      </c>
      <c r="BA19" s="2">
        <v>12580</v>
      </c>
      <c r="BB19" s="2">
        <v>13477</v>
      </c>
      <c r="BC19" s="2">
        <v>13457</v>
      </c>
      <c r="BD19" s="2">
        <v>13501</v>
      </c>
      <c r="BE19" s="2">
        <v>12906</v>
      </c>
      <c r="BF19" s="2">
        <v>13887</v>
      </c>
      <c r="BG19" s="2">
        <v>14233</v>
      </c>
      <c r="BH19" s="2">
        <v>13032</v>
      </c>
      <c r="BI19" s="2">
        <v>12847</v>
      </c>
    </row>
    <row r="20" spans="1:61" x14ac:dyDescent="0.2">
      <c r="A20" t="e" vm="16">
        <v>#VALUE!</v>
      </c>
      <c r="B20" t="str" cm="1">
        <f t="array" ref="B20">_FV(A20,"Ticker symbol",TRUE)</f>
        <v>JNJ</v>
      </c>
      <c r="C20" s="6" cm="1">
        <f t="array" ref="C20">_FV(A20,"Price")</f>
        <v>174.84</v>
      </c>
      <c r="D20" s="4" cm="1">
        <f t="array" ref="D20">_FV(A20,"market cap",TRUE)/1000000</f>
        <v>459762</v>
      </c>
      <c r="E20" s="28">
        <f t="shared" si="0"/>
        <v>0.22288909024670484</v>
      </c>
      <c r="F20" s="29">
        <f>IF(COUNT(Q20:T20)=4,IFERROR(IF($D20/IF($Q20=0,SUM($R20:U20),SUM($Q20:T20))&lt;0,"n/a",$D20/IF($Q20=0,SUM($R20:U20),SUM($Q20:T20))),"n/a"),"n/a")</f>
        <v>4.8457209106239461</v>
      </c>
      <c r="G20" s="29">
        <f>IF(COUNT(Q20:X20)=8,IFERROR(IF(($D20/IF($Q20=0,SUM($R20:Z20),SUM($Q20:Y20))*2)&lt;0,"n/a",($D20/IF($Q20=0,SUM($R20:Z20),SUM($Q20:Y20))*2)),"n/a"),"n/a")</f>
        <v>4.6025677603423683</v>
      </c>
      <c r="H20" s="29">
        <f>IF(COUNT(Q20:AB20)=12,IFERROR(IF(($D20/IF($Q20=0,SUM($R20:AD20),SUM($Q20:AC20))*3)&lt;0,"n/a",($D20/IF($Q20=0,SUM($R20:AD20),SUM($Q20:AC20))*3)),"n/a"),"n/a")</f>
        <v>4.8937923106399284</v>
      </c>
      <c r="I20" s="29">
        <f>IF(COUNT(Q20:AF20)=16,IFERROR(IF(($D20/IF($Q20=0,SUM($R20:AH20),SUM($Q20:AG20))*4)&lt;0,"n/a",($D20/IF($Q20=0,SUM($R20:AH20),SUM($Q20:AG20))*4)),"n/a"),"n/a")</f>
        <v>5.0603233129256378</v>
      </c>
      <c r="J20" s="29">
        <f>IF(COUNT(Q20:AJ20)=20,IFERROR(IF(($D20/IF($Q20=0,SUM($R20:AL20),SUM($Q20:AK20))*5)&lt;0,"n/a",($D20/IF($Q20=0,SUM($R20:AL20),SUM($Q20:AK20))*5)),"n/a"),"n/a")</f>
        <v>5.2260528559249781</v>
      </c>
      <c r="K20" s="29">
        <f>IF(COUNT(Q20:AN20)=24,IFERROR(IF(($D20/IF($Q20=0,SUM($R20:AP20),SUM($Q20:AO20))*6)&lt;0,"n/a",($D20/IF($Q20=0,SUM($R20:AP20),SUM($Q20:AO20))*6)),"n/a"),"n/a")</f>
        <v>5.3903100055689626</v>
      </c>
      <c r="L20" s="29">
        <f>IF(COUNT(Q20:AR20)=28,IFERROR(IF(($D20/IF($Q20=0,SUM($R20:AT20),SUM($Q20:AS20))*7)&lt;0,"n/a",($D20/IF($Q20=0,SUM($R20:AT20),SUM($Q20:AS20))*7)),"n/a"),"n/a")</f>
        <v>5.5313136451836336</v>
      </c>
      <c r="M20" s="29">
        <f>IF(COUNT(Q20:AV20)=32,IFERROR(IF(($D20/IF($Q20=0,SUM($R20:AX20),SUM($Q20:AW20))*8)&lt;0,"n/a",($D20/IF($Q20=0,SUM($R20:AX20),SUM($Q20:AW20))*8)),"n/a"),"n/a")</f>
        <v>5.6054010393647991</v>
      </c>
      <c r="N20" s="29">
        <f>IF(COUNT(Q20:AZ20)=36,IFERROR(IF(($D20/IF($Q20=0,SUM($R20:BB20),SUM($Q20:BA20))*9)&lt;0,"n/a",($D20/IF($Q20=0,SUM($R20:BB20),SUM($Q20:BA20))*9)),"n/a"),"n/a")</f>
        <v>5.6879180515806578</v>
      </c>
      <c r="O20" s="29">
        <f>IF(COUNT(Q20:BD20)=40,IFERROR(IF(($D20/IF($Q20=0,SUM($R20:BF20),SUM($Q20:BE20))*10)&lt;0,"n/a",($D20/IF($Q20=0,SUM($R20:BF20),SUM($Q20:BE20))*10)),"n/a"),"n/a")</f>
        <v>5.7853092841881146</v>
      </c>
      <c r="P20" s="30">
        <f t="shared" si="1"/>
        <v>94880</v>
      </c>
      <c r="Q20" s="36">
        <v>23426</v>
      </c>
      <c r="R20" s="37">
        <v>24804</v>
      </c>
      <c r="S20" s="23">
        <v>23338</v>
      </c>
      <c r="T20" s="38">
        <v>23312</v>
      </c>
      <c r="U20" s="38">
        <v>22321</v>
      </c>
      <c r="V20" s="33">
        <v>22475</v>
      </c>
      <c r="W20" s="2">
        <v>21082</v>
      </c>
      <c r="X20" s="2">
        <v>18336</v>
      </c>
      <c r="Y20" s="2">
        <v>20691</v>
      </c>
      <c r="Z20" s="33">
        <v>20747</v>
      </c>
      <c r="AA20" s="2">
        <v>20729</v>
      </c>
      <c r="AB20" s="2">
        <v>20562</v>
      </c>
      <c r="AC20" s="2">
        <v>20021</v>
      </c>
      <c r="AD20" s="33">
        <v>20394</v>
      </c>
      <c r="AE20" s="2">
        <v>20348</v>
      </c>
      <c r="AF20" s="2">
        <v>20830</v>
      </c>
      <c r="AG20" s="2">
        <v>20009</v>
      </c>
      <c r="AH20" s="33">
        <v>20195</v>
      </c>
      <c r="AI20" s="2">
        <v>19650</v>
      </c>
      <c r="AJ20" s="2">
        <v>18839</v>
      </c>
      <c r="AK20" s="2">
        <v>17766</v>
      </c>
      <c r="AL20" s="33">
        <v>18106</v>
      </c>
      <c r="AM20" s="2">
        <v>17820</v>
      </c>
      <c r="AN20" s="2">
        <v>18482</v>
      </c>
      <c r="AO20" s="2">
        <v>17482</v>
      </c>
      <c r="AP20" s="33">
        <v>17811</v>
      </c>
      <c r="AQ20" s="2">
        <v>17102</v>
      </c>
      <c r="AR20" s="2">
        <v>17787</v>
      </c>
      <c r="AS20" s="2">
        <v>17374</v>
      </c>
      <c r="AT20" s="2">
        <v>18254</v>
      </c>
      <c r="AU20" s="2">
        <v>18467</v>
      </c>
      <c r="AV20" s="2">
        <v>19495</v>
      </c>
      <c r="AW20" s="2">
        <v>18115</v>
      </c>
      <c r="AX20" s="2">
        <v>18355</v>
      </c>
      <c r="AY20" s="2">
        <v>17575</v>
      </c>
      <c r="AZ20" s="2">
        <v>17877</v>
      </c>
      <c r="BA20" s="2">
        <v>17505</v>
      </c>
      <c r="BB20" s="2">
        <v>17558</v>
      </c>
      <c r="BC20" s="2">
        <v>17052</v>
      </c>
      <c r="BD20" s="2">
        <v>16475</v>
      </c>
      <c r="BE20" s="2">
        <v>16139</v>
      </c>
      <c r="BF20" s="2">
        <v>16255</v>
      </c>
      <c r="BG20" s="2">
        <v>16005</v>
      </c>
      <c r="BH20" s="2">
        <v>16597</v>
      </c>
      <c r="BI20" s="2">
        <v>16173</v>
      </c>
    </row>
    <row r="21" spans="1:61" x14ac:dyDescent="0.2">
      <c r="A21" t="e" vm="17">
        <v>#VALUE!</v>
      </c>
      <c r="B21" t="str" cm="1">
        <f t="array" ref="B21">_FV(A21,"Ticker symbol",TRUE)</f>
        <v>JPM</v>
      </c>
      <c r="C21" s="6" cm="1">
        <f t="array" ref="C21">_FV(A21,"Price")</f>
        <v>140.1</v>
      </c>
      <c r="D21" s="4" cm="1">
        <f t="array" ref="D21">_FV(A21,"market cap",TRUE)/1000000</f>
        <v>413688.5</v>
      </c>
      <c r="E21" s="28">
        <f t="shared" si="0"/>
        <v>0.25587049166261477</v>
      </c>
      <c r="F21" s="29">
        <f>IF(COUNT(Q21:T21)=4,IFERROR(IF($D21/IF($Q21=0,SUM($R21:U21),SUM($Q21:T21))&lt;0,"n/a",$D21/IF($Q21=0,SUM($R21:U21),SUM($Q21:T21))),"n/a"),"n/a")</f>
        <v>3.2859803804757934</v>
      </c>
      <c r="G21" s="29">
        <f>IF(COUNT(Q21:X21)=8,IFERROR(IF(($D21/IF($Q21=0,SUM($R21:Z21),SUM($Q21:Y21))*2)&lt;0,"n/a",($D21/IF($Q21=0,SUM($R21:Z21),SUM($Q21:Y21))*2)),"n/a"),"n/a")</f>
        <v>2.8624405803920485</v>
      </c>
      <c r="H21" s="29">
        <f>IF(COUNT(Q21:AB21)=12,IFERROR(IF(($D21/IF($Q21=0,SUM($R21:AD21),SUM($Q21:AC21))*3)&lt;0,"n/a",($D21/IF($Q21=0,SUM($R21:AD21),SUM($Q21:AC21))*3)),"n/a"),"n/a")</f>
        <v>2.8778997773861423</v>
      </c>
      <c r="I21" s="29">
        <f>IF(COUNT(Q21:AF21)=16,IFERROR(IF(($D21/IF($Q21=0,SUM($R21:AH21),SUM($Q21:AG21))*4)&lt;0,"n/a",($D21/IF($Q21=0,SUM($R21:AH21),SUM($Q21:AG21))*4)),"n/a"),"n/a")</f>
        <v>2.9493141602384041</v>
      </c>
      <c r="J21" s="29">
        <f>IF(COUNT(Q21:AJ21)=20,IFERROR(IF(($D21/IF($Q21=0,SUM($R21:AL21),SUM($Q21:AK21))*5)&lt;0,"n/a",($D21/IF($Q21=0,SUM($R21:AL21),SUM($Q21:AK21))*5)),"n/a"),"n/a")</f>
        <v>3.0614429513811285</v>
      </c>
      <c r="K21" s="29">
        <f>IF(COUNT(Q21:AN21)=24,IFERROR(IF(($D21/IF($Q21=0,SUM($R21:AP21),SUM($Q21:AO21))*6)&lt;0,"n/a",($D21/IF($Q21=0,SUM($R21:AP21),SUM($Q21:AO21))*6)),"n/a"),"n/a")</f>
        <v>3.1739587995345451</v>
      </c>
      <c r="L21" s="29">
        <f>IF(COUNT(Q21:AR21)=28,IFERROR(IF(($D21/IF($Q21=0,SUM($R21:AT21),SUM($Q21:AS21))*7)&lt;0,"n/a",($D21/IF($Q21=0,SUM($R21:AT21),SUM($Q21:AS21))*7)),"n/a"),"n/a")</f>
        <v>3.2793900814915817</v>
      </c>
      <c r="M21" s="29">
        <f>IF(COUNT(Q21:AV21)=32,IFERROR(IF(($D21/IF($Q21=0,SUM($R21:AX21),SUM($Q21:AW21))*8)&lt;0,"n/a",($D21/IF($Q21=0,SUM($R21:AX21),SUM($Q21:AW21))*8)),"n/a"),"n/a")</f>
        <v>3.356345805718806</v>
      </c>
      <c r="N21" s="29">
        <f>IF(COUNT(Q21:AZ21)=36,IFERROR(IF(($D21/IF($Q21=0,SUM($R21:BB21),SUM($Q21:BA21))*9)&lt;0,"n/a",($D21/IF($Q21=0,SUM($R21:BB21),SUM($Q21:BA21))*9)),"n/a"),"n/a")</f>
        <v>3.4071430924574608</v>
      </c>
      <c r="O21" s="29">
        <f>IF(COUNT(Q21:BD21)=40,IFERROR(IF(($D21/IF($Q21=0,SUM($R21:BF21),SUM($Q21:BE21))*10)&lt;0,"n/a",($D21/IF($Q21=0,SUM($R21:BF21),SUM($Q21:BE21))*10)),"n/a"),"n/a")</f>
        <v>3.4450041471108461</v>
      </c>
      <c r="P21" s="30">
        <f t="shared" si="1"/>
        <v>125895</v>
      </c>
      <c r="Q21" s="36">
        <v>32341</v>
      </c>
      <c r="R21" s="37">
        <v>30675</v>
      </c>
      <c r="S21" s="23">
        <v>31047</v>
      </c>
      <c r="T21" s="38">
        <v>31832</v>
      </c>
      <c r="U21" s="38">
        <v>33648</v>
      </c>
      <c r="V21" s="33">
        <v>30219</v>
      </c>
      <c r="W21" s="2">
        <v>30942</v>
      </c>
      <c r="X21" s="2">
        <v>35334</v>
      </c>
      <c r="Y21" s="2">
        <v>33008</v>
      </c>
      <c r="Z21" s="33">
        <v>33999</v>
      </c>
      <c r="AA21" s="2">
        <v>36184</v>
      </c>
      <c r="AB21" s="2">
        <v>35952</v>
      </c>
      <c r="AC21" s="2">
        <v>36059</v>
      </c>
      <c r="AD21" s="33">
        <v>31909</v>
      </c>
      <c r="AE21" s="2">
        <v>32791</v>
      </c>
      <c r="AF21" s="2">
        <v>32834</v>
      </c>
      <c r="AG21" s="2">
        <v>32290</v>
      </c>
      <c r="AH21" s="33">
        <v>28022</v>
      </c>
      <c r="AI21" s="2">
        <v>29467</v>
      </c>
      <c r="AJ21" s="2">
        <v>29173</v>
      </c>
      <c r="AK21" s="2">
        <v>27917</v>
      </c>
      <c r="AL21" s="33">
        <v>26990</v>
      </c>
      <c r="AM21" s="2">
        <v>27140</v>
      </c>
      <c r="AN21" s="2">
        <v>26846</v>
      </c>
      <c r="AO21" s="2">
        <v>25411</v>
      </c>
      <c r="AP21" s="33">
        <v>24815</v>
      </c>
      <c r="AQ21" s="2">
        <v>24595</v>
      </c>
      <c r="AR21" s="2">
        <v>25642</v>
      </c>
      <c r="AS21" s="2">
        <v>25954</v>
      </c>
      <c r="AT21" s="2">
        <v>24639</v>
      </c>
      <c r="AU21" s="2">
        <v>26288</v>
      </c>
      <c r="AV21" s="2">
        <v>26741</v>
      </c>
      <c r="AW21" s="2">
        <v>25341</v>
      </c>
      <c r="AX21" s="2">
        <v>26176</v>
      </c>
      <c r="AY21" s="2">
        <v>25408</v>
      </c>
      <c r="AZ21" s="2">
        <v>27579</v>
      </c>
      <c r="BA21" s="2">
        <v>27554</v>
      </c>
      <c r="BB21" s="2">
        <v>26055</v>
      </c>
      <c r="BC21" s="2">
        <v>27799</v>
      </c>
      <c r="BD21" s="2">
        <v>25133</v>
      </c>
      <c r="BE21" s="2">
        <v>29087</v>
      </c>
      <c r="BF21" s="2">
        <v>24394</v>
      </c>
      <c r="BG21" s="2">
        <v>27106</v>
      </c>
      <c r="BH21" s="2">
        <v>30575</v>
      </c>
      <c r="BI21" s="2">
        <v>28763</v>
      </c>
    </row>
    <row r="22" spans="1:61" x14ac:dyDescent="0.2">
      <c r="A22" t="e" vm="18">
        <v>#VALUE!</v>
      </c>
      <c r="B22" t="str" cm="1">
        <f t="array" ref="B22">_FV(A22,"Ticker symbol",TRUE)</f>
        <v>KO</v>
      </c>
      <c r="C22" s="6" cm="1">
        <f t="array" ref="C22">_FV(A22,"Price")</f>
        <v>60.1</v>
      </c>
      <c r="D22" s="4" cm="1">
        <f t="array" ref="D22">_FV(A22,"market cap",TRUE)/1000000</f>
        <v>260533.2</v>
      </c>
      <c r="E22" s="28">
        <f t="shared" si="0"/>
        <v>-0.21155913787087999</v>
      </c>
      <c r="F22" s="29">
        <f>IF(COUNT(Q22:T22)=4,IFERROR(IF($D22/IF($Q22=0,SUM($R22:U22),SUM($Q22:T22))&lt;0,"n/a",$D22/IF($Q22=0,SUM($R22:U22),SUM($Q22:T22))),"n/a"),"n/a")</f>
        <v>6.4930392523364491</v>
      </c>
      <c r="G22" s="29">
        <f>IF(COUNT(Q22:X22)=8,IFERROR(IF(($D22/IF($Q22=0,SUM($R22:Z22),SUM($Q22:Y22))*2)&lt;0,"n/a",($D22/IF($Q22=0,SUM($R22:Z22),SUM($Q22:Y22))*2)),"n/a"),"n/a")</f>
        <v>6.3421706690685138</v>
      </c>
      <c r="H22" s="29">
        <f>IF(COUNT(Q22:AB22)=12,IFERROR(IF(($D22/IF($Q22=0,SUM($R22:AD22),SUM($Q22:AC22))*3)&lt;0,"n/a",($D22/IF($Q22=0,SUM($R22:AD22),SUM($Q22:AC22))*3)),"n/a"),"n/a")</f>
        <v>6.5446899727862675</v>
      </c>
      <c r="I22" s="29">
        <f>IF(COUNT(Q22:AF22)=16,IFERROR(IF(($D22/IF($Q22=0,SUM($R22:AH22),SUM($Q22:AG22))*4)&lt;0,"n/a",($D22/IF($Q22=0,SUM($R22:AH22),SUM($Q22:AG22))*4)),"n/a"),"n/a")</f>
        <v>6.7792018214343797</v>
      </c>
      <c r="J22" s="29">
        <f>IF(COUNT(Q22:AJ22)=20,IFERROR(IF(($D22/IF($Q22=0,SUM($R22:AL22),SUM($Q22:AK22))*5)&lt;0,"n/a",($D22/IF($Q22=0,SUM($R22:AL22),SUM($Q22:AK22))*5)),"n/a"),"n/a")</f>
        <v>6.85841094678762</v>
      </c>
      <c r="K22" s="29">
        <f>IF(COUNT(Q22:AN22)=24,IFERROR(IF(($D22/IF($Q22=0,SUM($R22:AP22),SUM($Q22:AO22))*6)&lt;0,"n/a",($D22/IF($Q22=0,SUM($R22:AP22),SUM($Q22:AO22))*6)),"n/a"),"n/a")</f>
        <v>6.7437411561691114</v>
      </c>
      <c r="L22" s="29">
        <f>IF(COUNT(Q22:AR22)=28,IFERROR(IF(($D22/IF($Q22=0,SUM($R22:AT22),SUM($Q22:AS22))*7)&lt;0,"n/a",($D22/IF($Q22=0,SUM($R22:AT22),SUM($Q22:AS22))*7)),"n/a"),"n/a")</f>
        <v>6.6054763957202987</v>
      </c>
      <c r="M22" s="29">
        <f>IF(COUNT(Q22:AV22)=32,IFERROR(IF(($D22/IF($Q22=0,SUM($R22:AX22),SUM($Q22:AW22))*8)&lt;0,"n/a",($D22/IF($Q22=0,SUM($R22:AX22),SUM($Q22:AW22))*8)),"n/a"),"n/a")</f>
        <v>6.4710256696844386</v>
      </c>
      <c r="N22" s="29">
        <f>IF(COUNT(Q22:AZ22)=36,IFERROR(IF(($D22/IF($Q22=0,SUM($R22:BB22),SUM($Q22:BA22))*9)&lt;0,"n/a",($D22/IF($Q22=0,SUM($R22:BB22),SUM($Q22:BA22))*9)),"n/a"),"n/a")</f>
        <v>6.3553983509781915</v>
      </c>
      <c r="O22" s="29">
        <f>IF(COUNT(Q22:BD22)=40,IFERROR(IF(($D22/IF($Q22=0,SUM($R22:BF22),SUM($Q22:BE22))*10)&lt;0,"n/a",($D22/IF($Q22=0,SUM($R22:BF22),SUM($Q22:BE22))*10)),"n/a"),"n/a")</f>
        <v>6.2483529713667636</v>
      </c>
      <c r="P22" s="30">
        <f t="shared" si="1"/>
        <v>40125</v>
      </c>
      <c r="Q22" s="36">
        <v>10490</v>
      </c>
      <c r="R22" s="37">
        <v>9464</v>
      </c>
      <c r="S22" s="23">
        <v>10042</v>
      </c>
      <c r="T22" s="38">
        <v>10129</v>
      </c>
      <c r="U22" s="38">
        <v>9020</v>
      </c>
      <c r="V22" s="33">
        <v>8611</v>
      </c>
      <c r="W22" s="2">
        <v>8652</v>
      </c>
      <c r="X22" s="2">
        <v>7150</v>
      </c>
      <c r="Y22" s="2">
        <v>8601</v>
      </c>
      <c r="Z22" s="33">
        <v>9068</v>
      </c>
      <c r="AA22" s="2">
        <v>9507</v>
      </c>
      <c r="AB22" s="2">
        <v>9997</v>
      </c>
      <c r="AC22" s="2">
        <v>8694</v>
      </c>
      <c r="AD22" s="33">
        <v>8478</v>
      </c>
      <c r="AE22" s="2">
        <v>8775</v>
      </c>
      <c r="AF22" s="2">
        <v>9421</v>
      </c>
      <c r="AG22" s="2">
        <v>7626</v>
      </c>
      <c r="AH22" s="33">
        <v>8314</v>
      </c>
      <c r="AI22" s="2">
        <v>9078</v>
      </c>
      <c r="AJ22" s="2">
        <v>9702</v>
      </c>
      <c r="AK22" s="2">
        <v>9118</v>
      </c>
      <c r="AL22" s="33">
        <v>9409</v>
      </c>
      <c r="AM22" s="2">
        <v>10633</v>
      </c>
      <c r="AN22" s="2">
        <v>11539</v>
      </c>
      <c r="AO22" s="2">
        <v>10282</v>
      </c>
      <c r="AP22" s="33">
        <v>10000</v>
      </c>
      <c r="AQ22" s="2">
        <v>11427</v>
      </c>
      <c r="AR22" s="2">
        <v>12156</v>
      </c>
      <c r="AS22" s="2">
        <v>10711</v>
      </c>
      <c r="AT22" s="2">
        <v>10872</v>
      </c>
      <c r="AU22" s="2">
        <v>11976</v>
      </c>
      <c r="AV22" s="2">
        <v>12574</v>
      </c>
      <c r="AW22" s="2">
        <v>10576</v>
      </c>
      <c r="AX22" s="2">
        <v>11040</v>
      </c>
      <c r="AY22" s="2">
        <v>12030</v>
      </c>
      <c r="AZ22" s="2">
        <v>12749</v>
      </c>
      <c r="BA22" s="2">
        <v>11035</v>
      </c>
      <c r="BB22" s="2">
        <v>11455</v>
      </c>
      <c r="BC22" s="2">
        <v>12340</v>
      </c>
      <c r="BD22" s="2">
        <v>13085</v>
      </c>
      <c r="BE22" s="2">
        <v>11137</v>
      </c>
      <c r="BF22" s="2">
        <v>11040</v>
      </c>
      <c r="BG22" s="2">
        <v>12248</v>
      </c>
      <c r="BH22" s="2">
        <v>12737</v>
      </c>
      <c r="BI22" s="2">
        <v>10517</v>
      </c>
    </row>
    <row r="23" spans="1:61" x14ac:dyDescent="0.2">
      <c r="A23" t="e" vm="19">
        <v>#VALUE!</v>
      </c>
      <c r="B23" t="str" cm="1">
        <f t="array" ref="B23">_FV(A23,"Ticker symbol",TRUE)</f>
        <v>MCD</v>
      </c>
      <c r="C23" s="6" cm="1">
        <f t="array" ref="C23">_FV(A23,"Price")</f>
        <v>238.92</v>
      </c>
      <c r="D23" s="4" cm="1">
        <f t="array" ref="D23">_FV(A23,"market cap",TRUE)/1000000</f>
        <v>177657.3</v>
      </c>
      <c r="E23" s="28">
        <f t="shared" si="0"/>
        <v>-0.21918206604059376</v>
      </c>
      <c r="F23" s="29">
        <f>IF(COUNT(Q23:T23)=4,IFERROR(IF($D23/IF($Q23=0,SUM($R23:U23),SUM($Q23:T23))&lt;0,"n/a",$D23/IF($Q23=0,SUM($R23:U23),SUM($Q23:T23))),"n/a"),"n/a")</f>
        <v>7.4759005217976764</v>
      </c>
      <c r="G23" s="29">
        <f>IF(COUNT(Q23:X23)=8,IFERROR(IF(($D23/IF($Q23=0,SUM($R23:Z23),SUM($Q23:Y23))*2)&lt;0,"n/a",($D23/IF($Q23=0,SUM($R23:Z23),SUM($Q23:Y23))*2)),"n/a"),"n/a")</f>
        <v>7.3874586772563768</v>
      </c>
      <c r="H23" s="29">
        <f>IF(COUNT(Q23:AB23)=12,IFERROR(IF(($D23/IF($Q23=0,SUM($R23:AD23),SUM($Q23:AC23))*3)&lt;0,"n/a",($D23/IF($Q23=0,SUM($R23:AD23),SUM($Q23:AC23))*3)),"n/a"),"n/a")</f>
        <v>7.6729661248758285</v>
      </c>
      <c r="I23" s="29">
        <f>IF(COUNT(Q23:AF23)=16,IFERROR(IF(($D23/IF($Q23=0,SUM($R23:AH23),SUM($Q23:AG23))*4)&lt;0,"n/a",($D23/IF($Q23=0,SUM($R23:AH23),SUM($Q23:AG23))*4)),"n/a"),"n/a")</f>
        <v>7.8333006316207188</v>
      </c>
      <c r="J23" s="29">
        <f>IF(COUNT(Q23:AJ23)=20,IFERROR(IF(($D23/IF($Q23=0,SUM($R23:AL23),SUM($Q23:AK23))*5)&lt;0,"n/a",($D23/IF($Q23=0,SUM($R23:AL23),SUM($Q23:AK23))*5)),"n/a"),"n/a")</f>
        <v>7.8235555751277079</v>
      </c>
      <c r="K23" s="29">
        <f>IF(COUNT(Q23:AN23)=24,IFERROR(IF(($D23/IF($Q23=0,SUM($R23:AP23),SUM($Q23:AO23))*6)&lt;0,"n/a",($D23/IF($Q23=0,SUM($R23:AP23),SUM($Q23:AO23))*6)),"n/a"),"n/a")</f>
        <v>7.7151734919876658</v>
      </c>
      <c r="L23" s="29">
        <f>IF(COUNT(Q23:AR23)=28,IFERROR(IF(($D23/IF($Q23=0,SUM($R23:AT23),SUM($Q23:AS23))*7)&lt;0,"n/a",($D23/IF($Q23=0,SUM($R23:AT23),SUM($Q23:AS23))*7)),"n/a"),"n/a")</f>
        <v>7.6026354883081151</v>
      </c>
      <c r="M23" s="29">
        <f>IF(COUNT(Q23:AV23)=32,IFERROR(IF(($D23/IF($Q23=0,SUM($R23:AX23),SUM($Q23:AW23))*8)&lt;0,"n/a",($D23/IF($Q23=0,SUM($R23:AX23),SUM($Q23:AW23))*8)),"n/a"),"n/a")</f>
        <v>7.4405201658499811</v>
      </c>
      <c r="N23" s="29">
        <f>IF(COUNT(Q23:AZ23)=36,IFERROR(IF(($D23/IF($Q23=0,SUM($R23:BB23),SUM($Q23:BA23))*9)&lt;0,"n/a",($D23/IF($Q23=0,SUM($R23:BB23),SUM($Q23:BA23))*9)),"n/a"),"n/a")</f>
        <v>7.2969532815202554</v>
      </c>
      <c r="O23" s="29">
        <f>IF(COUNT(Q23:BD23)=40,IFERROR(IF(($D23/IF($Q23=0,SUM($R23:BF23),SUM($Q23:BE23))*10)&lt;0,"n/a",($D23/IF($Q23=0,SUM($R23:BF23),SUM($Q23:BE23))*10)),"n/a"),"n/a")</f>
        <v>7.2017001232325848</v>
      </c>
      <c r="P23" s="30">
        <f t="shared" si="1"/>
        <v>23764</v>
      </c>
      <c r="Q23" s="36">
        <v>5666</v>
      </c>
      <c r="R23" s="37">
        <v>6009</v>
      </c>
      <c r="S23" s="23">
        <v>6201</v>
      </c>
      <c r="T23" s="38">
        <v>5888</v>
      </c>
      <c r="U23" s="38">
        <v>5125</v>
      </c>
      <c r="V23" s="33">
        <v>5314</v>
      </c>
      <c r="W23" s="2">
        <v>5418</v>
      </c>
      <c r="X23" s="2">
        <v>3762</v>
      </c>
      <c r="Y23" s="2">
        <v>4714</v>
      </c>
      <c r="Z23" s="33">
        <v>5428</v>
      </c>
      <c r="AA23" s="2">
        <v>5502</v>
      </c>
      <c r="AB23" s="2">
        <v>5410</v>
      </c>
      <c r="AC23" s="2">
        <v>5024</v>
      </c>
      <c r="AD23" s="33">
        <v>5396</v>
      </c>
      <c r="AE23" s="2">
        <v>5369</v>
      </c>
      <c r="AF23" s="2">
        <v>5354</v>
      </c>
      <c r="AG23" s="2">
        <v>5139</v>
      </c>
      <c r="AH23" s="33">
        <v>5340</v>
      </c>
      <c r="AI23" s="2">
        <v>5755</v>
      </c>
      <c r="AJ23" s="2">
        <v>6050</v>
      </c>
      <c r="AK23" s="2">
        <v>5676</v>
      </c>
      <c r="AL23" s="33">
        <v>6029</v>
      </c>
      <c r="AM23" s="2">
        <v>6424</v>
      </c>
      <c r="AN23" s="2">
        <v>6265</v>
      </c>
      <c r="AO23" s="2">
        <v>5904</v>
      </c>
      <c r="AP23" s="33">
        <v>6341</v>
      </c>
      <c r="AQ23" s="2">
        <v>6615</v>
      </c>
      <c r="AR23" s="2">
        <v>6498</v>
      </c>
      <c r="AS23" s="2">
        <v>5959</v>
      </c>
      <c r="AT23" s="2">
        <v>6572</v>
      </c>
      <c r="AU23" s="2">
        <v>6987</v>
      </c>
      <c r="AV23" s="2">
        <v>7182</v>
      </c>
      <c r="AW23" s="2">
        <v>6700</v>
      </c>
      <c r="AX23" s="2">
        <v>7093</v>
      </c>
      <c r="AY23" s="2">
        <v>7323</v>
      </c>
      <c r="AZ23" s="2">
        <v>7084</v>
      </c>
      <c r="BA23" s="2">
        <v>6605</v>
      </c>
      <c r="BB23" s="2">
        <v>6952</v>
      </c>
      <c r="BC23" s="2">
        <v>7152</v>
      </c>
      <c r="BD23" s="2">
        <v>6916</v>
      </c>
      <c r="BE23" s="2">
        <v>6547</v>
      </c>
      <c r="BF23" s="2">
        <v>6823</v>
      </c>
      <c r="BG23" s="2">
        <v>7166</v>
      </c>
      <c r="BH23" s="2">
        <v>6905</v>
      </c>
      <c r="BI23" s="2">
        <v>6112</v>
      </c>
    </row>
    <row r="24" spans="1:61" x14ac:dyDescent="0.2">
      <c r="A24" t="e" vm="20">
        <v>#VALUE!</v>
      </c>
      <c r="B24" t="str" cm="1">
        <f t="array" ref="B24">_FV(A24,"Ticker symbol",TRUE)</f>
        <v>MMM</v>
      </c>
      <c r="C24" s="6" cm="1">
        <f t="array" ref="C24">_FV(A24,"Price")</f>
        <v>148.32</v>
      </c>
      <c r="D24" s="4" cm="1">
        <f t="array" ref="D24">_FV(A24,"market cap",TRUE)/1000000</f>
        <v>84705.55</v>
      </c>
      <c r="E24" s="28">
        <f t="shared" si="0"/>
        <v>8.5803987571206622E-2</v>
      </c>
      <c r="F24" s="29">
        <f>IF(COUNT(Q24:T24)=4,IFERROR(IF($D24/IF($Q24=0,SUM($R24:U24),SUM($Q24:T24))&lt;0,"n/a",$D24/IF($Q24=0,SUM($R24:U24),SUM($Q24:T24))),"n/a"),"n/a")</f>
        <v>2.397349503297201</v>
      </c>
      <c r="G24" s="29">
        <f>IF(COUNT(Q24:X24)=8,IFERROR(IF(($D24/IF($Q24=0,SUM($R24:Z24),SUM($Q24:Y24))*2)&lt;0,"n/a",($D24/IF($Q24=0,SUM($R24:Z24),SUM($Q24:Y24))*2)),"n/a"),"n/a")</f>
        <v>2.2183519275089045</v>
      </c>
      <c r="H24" s="29">
        <f>IF(COUNT(Q24:AB24)=12,IFERROR(IF(($D24/IF($Q24=0,SUM($R24:AD24),SUM($Q24:AC24))*3)&lt;0,"n/a",($D24/IF($Q24=0,SUM($R24:AD24),SUM($Q24:AC24))*3)),"n/a"),"n/a")</f>
        <v>2.3420025989825262</v>
      </c>
      <c r="I24" s="29">
        <f>IF(COUNT(Q24:AF24)=16,IFERROR(IF(($D24/IF($Q24=0,SUM($R24:AH24),SUM($Q24:AG24))*4)&lt;0,"n/a",($D24/IF($Q24=0,SUM($R24:AH24),SUM($Q24:AG24))*4)),"n/a"),"n/a")</f>
        <v>2.3984186197962751</v>
      </c>
      <c r="J24" s="29">
        <f>IF(COUNT(Q24:AJ24)=20,IFERROR(IF(($D24/IF($Q24=0,SUM($R24:AL24),SUM($Q24:AK24))*5)&lt;0,"n/a",($D24/IF($Q24=0,SUM($R24:AL24),SUM($Q24:AK24))*5)),"n/a"),"n/a")</f>
        <v>2.4491849114650197</v>
      </c>
      <c r="K24" s="29">
        <f>IF(COUNT(Q24:AN24)=24,IFERROR(IF(($D24/IF($Q24=0,SUM($R24:AP24),SUM($Q24:AO24))*6)&lt;0,"n/a",($D24/IF($Q24=0,SUM($R24:AP24),SUM($Q24:AO24))*6)),"n/a"),"n/a")</f>
        <v>2.503180732386042</v>
      </c>
      <c r="L24" s="29">
        <f>IF(COUNT(Q24:AR24)=28,IFERROR(IF(($D24/IF($Q24=0,SUM($R24:AT24),SUM($Q24:AS24))*7)&lt;0,"n/a",($D24/IF($Q24=0,SUM($R24:AT24),SUM($Q24:AS24))*7)),"n/a"),"n/a")</f>
        <v>2.5414315350029359</v>
      </c>
      <c r="M24" s="29">
        <f>IF(COUNT(Q24:AV24)=32,IFERROR(IF(($D24/IF($Q24=0,SUM($R24:AX24),SUM($Q24:AW24))*8)&lt;0,"n/a",($D24/IF($Q24=0,SUM($R24:AX24),SUM($Q24:AW24))*8)),"n/a"),"n/a")</f>
        <v>2.5558948440387734</v>
      </c>
      <c r="N24" s="29">
        <f>IF(COUNT(Q24:AZ24)=36,IFERROR(IF(($D24/IF($Q24=0,SUM($R24:BB24),SUM($Q24:BA24))*9)&lt;0,"n/a",($D24/IF($Q24=0,SUM($R24:BB24),SUM($Q24:BA24))*9)),"n/a"),"n/a")</f>
        <v>2.5754978868314633</v>
      </c>
      <c r="O24" s="29">
        <f>IF(COUNT(Q24:BD24)=40,IFERROR(IF(($D24/IF($Q24=0,SUM($R24:BF24),SUM($Q24:BE24))*10)&lt;0,"n/a",($D24/IF($Q24=0,SUM($R24:BF24),SUM($Q24:BE24))*10)),"n/a"),"n/a")</f>
        <v>2.5990871573004402</v>
      </c>
      <c r="P24" s="30">
        <f t="shared" si="1"/>
        <v>35333</v>
      </c>
      <c r="Q24" s="36">
        <v>8829</v>
      </c>
      <c r="R24" s="37">
        <v>8612</v>
      </c>
      <c r="S24" s="23">
        <v>8942</v>
      </c>
      <c r="T24" s="38">
        <v>8950</v>
      </c>
      <c r="U24" s="38">
        <v>8851</v>
      </c>
      <c r="V24" s="33">
        <v>8583</v>
      </c>
      <c r="W24" s="2">
        <v>8350</v>
      </c>
      <c r="X24" s="2">
        <v>7176</v>
      </c>
      <c r="Y24" s="2">
        <v>8075</v>
      </c>
      <c r="Z24" s="33">
        <v>8111</v>
      </c>
      <c r="AA24" s="2">
        <v>7991</v>
      </c>
      <c r="AB24" s="2">
        <v>8171</v>
      </c>
      <c r="AC24" s="2">
        <v>7863</v>
      </c>
      <c r="AD24" s="33">
        <v>7945</v>
      </c>
      <c r="AE24" s="2">
        <v>8152</v>
      </c>
      <c r="AF24" s="2">
        <v>8390</v>
      </c>
      <c r="AG24" s="2">
        <v>8278</v>
      </c>
      <c r="AH24" s="33">
        <v>7990</v>
      </c>
      <c r="AI24" s="2">
        <v>8172</v>
      </c>
      <c r="AJ24" s="2">
        <v>7810</v>
      </c>
      <c r="AK24" s="2">
        <v>7685</v>
      </c>
      <c r="AL24" s="33">
        <v>7329</v>
      </c>
      <c r="AM24" s="2">
        <v>7709</v>
      </c>
      <c r="AN24" s="2">
        <v>7662</v>
      </c>
      <c r="AO24" s="2">
        <v>7409</v>
      </c>
      <c r="AP24" s="33">
        <v>7298</v>
      </c>
      <c r="AQ24" s="2">
        <v>7712</v>
      </c>
      <c r="AR24" s="2">
        <v>7686</v>
      </c>
      <c r="AS24" s="2">
        <v>7578</v>
      </c>
      <c r="AT24" s="2">
        <v>7719</v>
      </c>
      <c r="AU24" s="2">
        <v>8137</v>
      </c>
      <c r="AV24" s="2">
        <v>8134</v>
      </c>
      <c r="AW24" s="2">
        <v>7831</v>
      </c>
      <c r="AX24" s="2">
        <v>7569</v>
      </c>
      <c r="AY24" s="2">
        <v>7916</v>
      </c>
      <c r="AZ24" s="2">
        <v>7752</v>
      </c>
      <c r="BA24" s="2">
        <v>7634</v>
      </c>
      <c r="BB24" s="2">
        <v>7387</v>
      </c>
      <c r="BC24" s="2">
        <v>7497</v>
      </c>
      <c r="BD24" s="2">
        <v>7534</v>
      </c>
      <c r="BE24" s="2">
        <v>7486</v>
      </c>
      <c r="BF24" s="2">
        <v>7089</v>
      </c>
      <c r="BG24" s="2">
        <v>7531</v>
      </c>
      <c r="BH24" s="2">
        <v>7680</v>
      </c>
      <c r="BI24" s="2">
        <v>7311</v>
      </c>
    </row>
    <row r="25" spans="1:61" x14ac:dyDescent="0.2">
      <c r="A25" t="e" vm="21">
        <v>#VALUE!</v>
      </c>
      <c r="B25" t="str" cm="1">
        <f t="array" ref="B25">_FV(A25,"Ticker symbol",TRUE)</f>
        <v>MRK</v>
      </c>
      <c r="C25" s="6" cm="1">
        <f t="array" ref="C25">_FV(A25,"Price")</f>
        <v>79.11</v>
      </c>
      <c r="D25" s="4" cm="1">
        <f t="array" ref="D25">_FV(A25,"market cap",TRUE)/1000000</f>
        <v>199969</v>
      </c>
      <c r="E25" s="28">
        <f t="shared" si="0"/>
        <v>0.14360174044242596</v>
      </c>
      <c r="F25" s="29">
        <f>IF(COUNT(Q25:T25)=4,IFERROR(IF($D25/IF($Q25=0,SUM($R25:U25),SUM($Q25:T25))&lt;0,"n/a",$D25/IF($Q25=0,SUM($R25:U25),SUM($Q25:T25))),"n/a"),"n/a")</f>
        <v>3.7046389269702473</v>
      </c>
      <c r="G25" s="29">
        <f>IF(COUNT(Q25:X25)=8,IFERROR(IF(($D25/IF($Q25=0,SUM($R25:Z25),SUM($Q25:Y25))*2)&lt;0,"n/a",($D25/IF($Q25=0,SUM($R25:Z25),SUM($Q25:Y25))*2)),"n/a"),"n/a")</f>
        <v>3.5066285553957846</v>
      </c>
      <c r="H25" s="29">
        <f>IF(COUNT(Q25:AB25)=12,IFERROR(IF(($D25/IF($Q25=0,SUM($R25:AD25),SUM($Q25:AC25))*3)&lt;0,"n/a",($D25/IF($Q25=0,SUM($R25:AD25),SUM($Q25:AC25))*3)),"n/a"),"n/a")</f>
        <v>3.728631628670164</v>
      </c>
      <c r="I25" s="29">
        <f>IF(COUNT(Q25:AF25)=16,IFERROR(IF(($D25/IF($Q25=0,SUM($R25:AH25),SUM($Q25:AG25))*4)&lt;0,"n/a",($D25/IF($Q25=0,SUM($R25:AH25),SUM($Q25:AG25))*4)),"n/a"),"n/a")</f>
        <v>3.936668864980855</v>
      </c>
      <c r="J25" s="29">
        <f>IF(COUNT(Q25:AJ25)=20,IFERROR(IF(($D25/IF($Q25=0,SUM($R25:AL25),SUM($Q25:AK25))*5)&lt;0,"n/a",($D25/IF($Q25=0,SUM($R25:AL25),SUM($Q25:AK25))*5)),"n/a"),"n/a")</f>
        <v>4.1093798806451085</v>
      </c>
      <c r="K25" s="29">
        <f>IF(COUNT(Q25:AN25)=24,IFERROR(IF(($D25/IF($Q25=0,SUM($R25:AP25),SUM($Q25:AO25))*6)&lt;0,"n/a",($D25/IF($Q25=0,SUM($R25:AP25),SUM($Q25:AO25))*6)),"n/a"),"n/a")</f>
        <v>4.2379033255037708</v>
      </c>
      <c r="L25" s="29">
        <f>IF(COUNT(Q25:AR25)=28,IFERROR(IF(($D25/IF($Q25=0,SUM($R25:AT25),SUM($Q25:AS25))*7)&lt;0,"n/a",($D25/IF($Q25=0,SUM($R25:AT25),SUM($Q25:AS25))*7)),"n/a"),"n/a")</f>
        <v>4.3388921091214554</v>
      </c>
      <c r="M25" s="29">
        <f>IF(COUNT(Q25:AV25)=32,IFERROR(IF(($D25/IF($Q25=0,SUM($R25:AX25),SUM($Q25:AW25))*8)&lt;0,"n/a",($D25/IF($Q25=0,SUM($R25:AX25),SUM($Q25:AW25))*8)),"n/a"),"n/a")</f>
        <v>4.3846841167603126</v>
      </c>
      <c r="N25" s="29">
        <f>IF(COUNT(Q25:AZ25)=36,IFERROR(IF(($D25/IF($Q25=0,SUM($R25:BB25),SUM($Q25:BA25))*9)&lt;0,"n/a",($D25/IF($Q25=0,SUM($R25:BB25),SUM($Q25:BA25))*9)),"n/a"),"n/a")</f>
        <v>4.401554968047094</v>
      </c>
      <c r="O25" s="29">
        <f>IF(COUNT(Q25:BD25)=40,IFERROR(IF(($D25/IF($Q25=0,SUM($R25:BF25),SUM($Q25:BE25))*10)&lt;0,"n/a",($D25/IF($Q25=0,SUM($R25:BF25),SUM($Q25:BE25))*10)),"n/a"),"n/a")</f>
        <v>4.3838430340896632</v>
      </c>
      <c r="P25" s="30">
        <f t="shared" si="1"/>
        <v>53978</v>
      </c>
      <c r="Q25" s="36">
        <v>15901</v>
      </c>
      <c r="R25" s="37">
        <v>13521</v>
      </c>
      <c r="S25" s="23">
        <v>13154</v>
      </c>
      <c r="T25" s="38">
        <v>11402</v>
      </c>
      <c r="U25" s="38">
        <v>12080</v>
      </c>
      <c r="V25" s="41">
        <v>15655</v>
      </c>
      <c r="W25" s="42">
        <v>10929</v>
      </c>
      <c r="X25" s="42">
        <v>9353</v>
      </c>
      <c r="Y25" s="42">
        <v>12057</v>
      </c>
      <c r="Z25" s="41">
        <v>11867</v>
      </c>
      <c r="AA25" s="42">
        <v>12397</v>
      </c>
      <c r="AB25" s="42">
        <v>11760</v>
      </c>
      <c r="AC25" s="42">
        <v>10816</v>
      </c>
      <c r="AD25" s="41">
        <v>10998</v>
      </c>
      <c r="AE25" s="42">
        <v>10794</v>
      </c>
      <c r="AF25" s="42">
        <v>10465</v>
      </c>
      <c r="AG25" s="42">
        <v>10037</v>
      </c>
      <c r="AH25" s="41">
        <v>10433</v>
      </c>
      <c r="AI25" s="42">
        <v>10325</v>
      </c>
      <c r="AJ25" s="42">
        <v>9930</v>
      </c>
      <c r="AK25" s="42">
        <v>9434</v>
      </c>
      <c r="AL25" s="41">
        <v>10115</v>
      </c>
      <c r="AM25" s="42">
        <v>10536</v>
      </c>
      <c r="AN25" s="42">
        <v>9844</v>
      </c>
      <c r="AO25" s="42">
        <v>9312</v>
      </c>
      <c r="AP25" s="41">
        <v>10215</v>
      </c>
      <c r="AQ25" s="42">
        <v>10073</v>
      </c>
      <c r="AR25" s="42">
        <v>9785</v>
      </c>
      <c r="AS25" s="42">
        <v>9425</v>
      </c>
      <c r="AT25" s="42">
        <v>10482</v>
      </c>
      <c r="AU25" s="42">
        <v>10557</v>
      </c>
      <c r="AV25" s="42">
        <v>10934</v>
      </c>
      <c r="AW25" s="42">
        <v>10264</v>
      </c>
      <c r="AX25" s="42">
        <v>11320</v>
      </c>
      <c r="AY25" s="42">
        <v>11032</v>
      </c>
      <c r="AZ25" s="42">
        <v>11010</v>
      </c>
      <c r="BA25" s="42">
        <v>10671</v>
      </c>
      <c r="BB25" s="42">
        <v>11737</v>
      </c>
      <c r="BC25" s="42">
        <v>11488</v>
      </c>
      <c r="BD25" s="42">
        <v>12311</v>
      </c>
      <c r="BE25" s="42">
        <v>11731</v>
      </c>
      <c r="BF25" s="42">
        <v>12294</v>
      </c>
      <c r="BG25" s="42">
        <v>12022</v>
      </c>
      <c r="BH25" s="42">
        <v>12151</v>
      </c>
      <c r="BI25" s="42">
        <v>11580</v>
      </c>
    </row>
    <row r="26" spans="1:61" x14ac:dyDescent="0.2">
      <c r="A26" t="e" vm="22">
        <v>#VALUE!</v>
      </c>
      <c r="B26" t="str" cm="1">
        <f t="array" ref="B26">_FV(A26,"Ticker symbol",TRUE)</f>
        <v>MSFT</v>
      </c>
      <c r="C26" s="6" cm="1">
        <f t="array" ref="C26">_FV(A26,"Price")</f>
        <v>300.43</v>
      </c>
      <c r="D26" s="4" cm="1">
        <f t="array" ref="D26">_FV(A26,"market cap",TRUE)/1000000</f>
        <v>2252284</v>
      </c>
      <c r="E26" s="28">
        <f t="shared" si="0"/>
        <v>0.93288371415867566</v>
      </c>
      <c r="F26" s="29">
        <f>IF(COUNT(Q26:T26)=4,IFERROR(IF($D26/IF($Q26=0,SUM($R26:U26),SUM($Q26:T26))&lt;0,"n/a",$D26/IF($Q26=0,SUM($R26:U26),SUM($Q26:T26))),"n/a"),"n/a")</f>
        <v>11.696713181032109</v>
      </c>
      <c r="G26" s="29">
        <f>IF(COUNT(Q26:X26)=8,IFERROR(IF(($D26/IF($Q26=0,SUM($R26:Z26),SUM($Q26:Y26))*2)&lt;0,"n/a",($D26/IF($Q26=0,SUM($R26:Z26),SUM($Q26:Y26))*2)),"n/a"),"n/a")</f>
        <v>11.623281821301674</v>
      </c>
      <c r="H26" s="29">
        <f>IF(COUNT(Q26:AB26)=12,IFERROR(IF(($D26/IF($Q26=0,SUM($R26:AD26),SUM($Q26:AC26))*3)&lt;0,"n/a",($D26/IF($Q26=0,SUM($R26:AD26),SUM($Q26:AC26))*3)),"n/a"),"n/a")</f>
        <v>12.9492215348527</v>
      </c>
      <c r="I26" s="29">
        <f>IF(COUNT(Q26:AF26)=16,IFERROR(IF(($D26/IF($Q26=0,SUM($R26:AH26),SUM($Q26:AG26))*4)&lt;0,"n/a",($D26/IF($Q26=0,SUM($R26:AH26),SUM($Q26:AG26))*4)),"n/a"),"n/a")</f>
        <v>14.071168518793293</v>
      </c>
      <c r="J26" s="29">
        <f>IF(COUNT(Q26:AJ26)=20,IFERROR(IF(($D26/IF($Q26=0,SUM($R26:AL26),SUM($Q26:AK26))*5)&lt;0,"n/a",($D26/IF($Q26=0,SUM($R26:AL26),SUM($Q26:AK26))*5)),"n/a"),"n/a")</f>
        <v>15.166323694190657</v>
      </c>
      <c r="K26" s="29">
        <f>IF(COUNT(Q26:AN26)=24,IFERROR(IF(($D26/IF($Q26=0,SUM($R26:AP26),SUM($Q26:AO26))*6)&lt;0,"n/a",($D26/IF($Q26=0,SUM($R26:AP26),SUM($Q26:AO26))*6)),"n/a"),"n/a")</f>
        <v>16.140371998695748</v>
      </c>
      <c r="L26" s="29">
        <f>IF(COUNT(Q26:AR26)=28,IFERROR(IF(($D26/IF($Q26=0,SUM($R26:AT26),SUM($Q26:AS26))*7)&lt;0,"n/a",($D26/IF($Q26=0,SUM($R26:AT26),SUM($Q26:AS26))*7)),"n/a"),"n/a")</f>
        <v>17.037956654004724</v>
      </c>
      <c r="M26" s="29">
        <f>IF(COUNT(Q26:AV26)=32,IFERROR(IF(($D26/IF($Q26=0,SUM($R26:AX26),SUM($Q26:AW26))*8)&lt;0,"n/a",($D26/IF($Q26=0,SUM($R26:AX26),SUM($Q26:AW26))*8)),"n/a"),"n/a")</f>
        <v>17.685761988847673</v>
      </c>
      <c r="N26" s="29">
        <f>IF(COUNT(Q26:AZ26)=36,IFERROR(IF(($D26/IF($Q26=0,SUM($R26:BB26),SUM($Q26:BA26))*9)&lt;0,"n/a",($D26/IF($Q26=0,SUM($R26:BB26),SUM($Q26:BA26))*9)),"n/a"),"n/a")</f>
        <v>18.390428892594493</v>
      </c>
      <c r="O26" s="29">
        <f>IF(COUNT(Q26:BD26)=40,IFERROR(IF(($D26/IF($Q26=0,SUM($R26:BF26),SUM($Q26:BE26))*10)&lt;0,"n/a",($D26/IF($Q26=0,SUM($R26:BF26),SUM($Q26:BE26))*10)),"n/a"),"n/a")</f>
        <v>19.165699425782275</v>
      </c>
      <c r="P26" s="30">
        <f t="shared" si="1"/>
        <v>192557</v>
      </c>
      <c r="Q26" s="36">
        <v>49360</v>
      </c>
      <c r="R26" s="37">
        <v>51728</v>
      </c>
      <c r="S26" s="23">
        <v>45317</v>
      </c>
      <c r="T26" s="38">
        <v>46152</v>
      </c>
      <c r="U26" s="38">
        <v>41706</v>
      </c>
      <c r="V26" s="33">
        <v>43076</v>
      </c>
      <c r="W26" s="2">
        <v>37154</v>
      </c>
      <c r="X26" s="2">
        <v>38033</v>
      </c>
      <c r="Y26" s="2">
        <v>35021</v>
      </c>
      <c r="Z26" s="33">
        <v>36906</v>
      </c>
      <c r="AA26" s="2">
        <v>33055</v>
      </c>
      <c r="AB26" s="2">
        <v>33717</v>
      </c>
      <c r="AC26" s="2">
        <v>30571</v>
      </c>
      <c r="AD26" s="33">
        <v>32471</v>
      </c>
      <c r="AE26" s="2">
        <v>29084</v>
      </c>
      <c r="AF26" s="2">
        <v>30085</v>
      </c>
      <c r="AG26" s="2">
        <v>26819</v>
      </c>
      <c r="AH26" s="33">
        <v>28918</v>
      </c>
      <c r="AI26" s="2">
        <v>24538</v>
      </c>
      <c r="AJ26" s="2">
        <v>25605</v>
      </c>
      <c r="AK26" s="2">
        <v>23212</v>
      </c>
      <c r="AL26" s="33">
        <v>25826</v>
      </c>
      <c r="AM26" s="2">
        <v>21928</v>
      </c>
      <c r="AN26" s="2">
        <v>26448</v>
      </c>
      <c r="AO26" s="2">
        <v>20531</v>
      </c>
      <c r="AP26" s="33">
        <v>23796</v>
      </c>
      <c r="AQ26" s="2">
        <v>20379</v>
      </c>
      <c r="AR26" s="2">
        <v>22180</v>
      </c>
      <c r="AS26" s="2">
        <v>21729</v>
      </c>
      <c r="AT26" s="2">
        <v>26470</v>
      </c>
      <c r="AU26" s="2">
        <v>23201</v>
      </c>
      <c r="AV26" s="2">
        <v>23382</v>
      </c>
      <c r="AW26" s="2">
        <v>20403</v>
      </c>
      <c r="AX26" s="2">
        <v>24519</v>
      </c>
      <c r="AY26" s="2">
        <v>18529</v>
      </c>
      <c r="AZ26" s="2">
        <v>19896</v>
      </c>
      <c r="BA26" s="2">
        <v>20489</v>
      </c>
      <c r="BB26" s="2">
        <v>21456</v>
      </c>
      <c r="BC26" s="2">
        <v>16008</v>
      </c>
      <c r="BD26" s="2">
        <v>18059</v>
      </c>
      <c r="BE26" s="2">
        <v>17407</v>
      </c>
      <c r="BF26" s="2">
        <v>20885</v>
      </c>
      <c r="BG26" s="2">
        <v>17372</v>
      </c>
      <c r="BH26" s="2">
        <v>17367</v>
      </c>
      <c r="BI26" s="2">
        <v>16428</v>
      </c>
    </row>
    <row r="27" spans="1:61" x14ac:dyDescent="0.2">
      <c r="A27" t="e" vm="23">
        <v>#VALUE!</v>
      </c>
      <c r="B27" t="str" cm="1">
        <f t="array" ref="B27">_FV(A27,"Ticker symbol",TRUE)</f>
        <v>NKE</v>
      </c>
      <c r="C27" s="6" cm="1">
        <f t="array" ref="C27">_FV(A27,"Price")</f>
        <v>131.24</v>
      </c>
      <c r="D27" s="4" cm="1">
        <f t="array" ref="D27">_FV(A27,"market cap",TRUE)/1000000</f>
        <v>207529.2</v>
      </c>
      <c r="E27" s="28">
        <f t="shared" si="0"/>
        <v>0.54425361664755678</v>
      </c>
      <c r="F27" s="29">
        <f>IF(COUNT(Q27:T27)=4,IFERROR(IF($D27/IF($Q27=0,SUM($R27:U27),SUM($Q27:T27))&lt;0,"n/a",$D27/IF($Q27=0,SUM($R27:U27),SUM($Q27:T27))),"n/a"),"n/a")</f>
        <v>4.4324903887227682</v>
      </c>
      <c r="G27" s="29">
        <f>IF(COUNT(Q27:X27)=8,IFERROR(IF(($D27/IF($Q27=0,SUM($R27:Z27),SUM($Q27:Y27))*2)&lt;0,"n/a",($D27/IF($Q27=0,SUM($R27:Z27),SUM($Q27:Y27))*2)),"n/a"),"n/a")</f>
        <v>4.3493036853852525</v>
      </c>
      <c r="H27" s="29">
        <f>IF(COUNT(Q27:AB27)=12,IFERROR(IF(($D27/IF($Q27=0,SUM($R27:AD27),SUM($Q27:AC27))*3)&lt;0,"n/a",($D27/IF($Q27=0,SUM($R27:AD27),SUM($Q27:AC27))*3)),"n/a"),"n/a")</f>
        <v>4.5707250462514315</v>
      </c>
      <c r="I27" s="29">
        <f>IF(COUNT(Q27:AF27)=16,IFERROR(IF(($D27/IF($Q27=0,SUM($R27:AH27),SUM($Q27:AG27))*4)&lt;0,"n/a",($D27/IF($Q27=0,SUM($R27:AH27),SUM($Q27:AG27))*4)),"n/a"),"n/a")</f>
        <v>4.762383610526256</v>
      </c>
      <c r="J27" s="29">
        <f>IF(COUNT(Q27:AJ27)=20,IFERROR(IF(($D27/IF($Q27=0,SUM($R27:AL27),SUM($Q27:AK27))*5)&lt;0,"n/a",($D27/IF($Q27=0,SUM($R27:AL27),SUM($Q27:AK27))*5)),"n/a"),"n/a")</f>
        <v>4.9638633754305399</v>
      </c>
      <c r="K27" s="29">
        <f>IF(COUNT(Q27:AN27)=24,IFERROR(IF(($D27/IF($Q27=0,SUM($R27:AP27),SUM($Q27:AO27))*6)&lt;0,"n/a",($D27/IF($Q27=0,SUM($R27:AP27),SUM($Q27:AO27))*6)),"n/a"),"n/a")</f>
        <v>5.1335364471031557</v>
      </c>
      <c r="L27" s="29">
        <f>IF(COUNT(Q27:AR27)=28,IFERROR(IF(($D27/IF($Q27=0,SUM($R27:AT27),SUM($Q27:AS27))*7)&lt;0,"n/a",($D27/IF($Q27=0,SUM($R27:AT27),SUM($Q27:AS27))*7)),"n/a"),"n/a")</f>
        <v>5.3038540175833173</v>
      </c>
      <c r="M27" s="29">
        <f>IF(COUNT(Q27:AV27)=32,IFERROR(IF(($D27/IF($Q27=0,SUM($R27:AX27),SUM($Q27:AW27))*8)&lt;0,"n/a",($D27/IF($Q27=0,SUM($R27:AX27),SUM($Q27:AW27))*8)),"n/a"),"n/a")</f>
        <v>5.4674996295137577</v>
      </c>
      <c r="N27" s="29">
        <f>IF(COUNT(Q27:AZ27)=36,IFERROR(IF(($D27/IF($Q27=0,SUM($R27:BB27),SUM($Q27:BA27))*9)&lt;0,"n/a",($D27/IF($Q27=0,SUM($R27:BB27),SUM($Q27:BA27))*9)),"n/a"),"n/a")</f>
        <v>5.6608993729181893</v>
      </c>
      <c r="O27" s="29">
        <f>IF(COUNT(Q27:BD27)=40,IFERROR(IF(($D27/IF($Q27=0,SUM($R27:BF27),SUM($Q27:BE27))*10)&lt;0,"n/a",($D27/IF($Q27=0,SUM($R27:BF27),SUM($Q27:BE27))*10)),"n/a"),"n/a")</f>
        <v>5.8611815609166449</v>
      </c>
      <c r="P27" s="30">
        <f t="shared" si="1"/>
        <v>46820</v>
      </c>
      <c r="Q27" s="36">
        <v>10871</v>
      </c>
      <c r="R27" s="37">
        <v>11357</v>
      </c>
      <c r="S27" s="23">
        <v>12248</v>
      </c>
      <c r="T27" s="38">
        <v>12344</v>
      </c>
      <c r="U27" s="38">
        <v>10357</v>
      </c>
      <c r="V27" s="41">
        <v>11243</v>
      </c>
      <c r="W27" s="42">
        <v>10594</v>
      </c>
      <c r="X27" s="42">
        <v>6313</v>
      </c>
      <c r="Y27" s="42">
        <v>10104</v>
      </c>
      <c r="Z27" s="41">
        <v>10326</v>
      </c>
      <c r="AA27" s="42">
        <v>10660</v>
      </c>
      <c r="AB27" s="42">
        <v>10184</v>
      </c>
      <c r="AC27" s="42">
        <v>9611</v>
      </c>
      <c r="AD27" s="41">
        <v>9374</v>
      </c>
      <c r="AE27" s="42">
        <v>9948</v>
      </c>
      <c r="AF27" s="42">
        <v>9789</v>
      </c>
      <c r="AG27" s="42">
        <v>8984</v>
      </c>
      <c r="AH27" s="41">
        <v>8554</v>
      </c>
      <c r="AI27" s="42">
        <v>9070</v>
      </c>
      <c r="AJ27" s="42">
        <v>8677</v>
      </c>
      <c r="AK27" s="42">
        <v>8432</v>
      </c>
      <c r="AL27" s="41">
        <v>8180</v>
      </c>
      <c r="AM27" s="42">
        <v>9061</v>
      </c>
      <c r="AN27" s="42">
        <v>8244</v>
      </c>
      <c r="AO27" s="42">
        <v>8032</v>
      </c>
      <c r="AP27" s="41">
        <v>7686</v>
      </c>
      <c r="AQ27" s="42">
        <v>8414</v>
      </c>
      <c r="AR27" s="42">
        <v>7779</v>
      </c>
      <c r="AS27" s="42">
        <v>7460</v>
      </c>
      <c r="AT27" s="42">
        <v>7380</v>
      </c>
      <c r="AU27" s="42">
        <v>7982</v>
      </c>
      <c r="AV27" s="42">
        <v>7425</v>
      </c>
      <c r="AW27" s="42">
        <v>6972</v>
      </c>
      <c r="AX27" s="42">
        <v>6431</v>
      </c>
      <c r="AY27" s="42">
        <v>6971</v>
      </c>
      <c r="AZ27" s="42">
        <v>6697</v>
      </c>
      <c r="BA27" s="42">
        <v>6187</v>
      </c>
      <c r="BB27" s="42">
        <v>5955</v>
      </c>
      <c r="BC27" s="42">
        <v>6474</v>
      </c>
      <c r="BD27" s="42">
        <v>6048</v>
      </c>
      <c r="BE27" s="42">
        <v>5656</v>
      </c>
      <c r="BF27" s="42">
        <v>5546</v>
      </c>
      <c r="BG27" s="42">
        <v>6081</v>
      </c>
      <c r="BH27" s="42">
        <v>5021</v>
      </c>
      <c r="BI27" s="42">
        <v>5079</v>
      </c>
    </row>
    <row r="28" spans="1:61" x14ac:dyDescent="0.2">
      <c r="A28" t="e" vm="24">
        <v>#VALUE!</v>
      </c>
      <c r="B28" t="str" cm="1">
        <f t="array" ref="B28">_FV(A28,"Ticker symbol",TRUE)</f>
        <v>PG</v>
      </c>
      <c r="C28" s="6" cm="1">
        <f t="array" ref="C28">_FV(A28,"Price")</f>
        <v>150.15</v>
      </c>
      <c r="D28" s="4" cm="1">
        <f t="array" ref="D28">_FV(A28,"market cap",TRUE)/1000000</f>
        <v>359919.4</v>
      </c>
      <c r="E28" s="28">
        <f t="shared" si="0"/>
        <v>-2.6456630178744632E-2</v>
      </c>
      <c r="F28" s="29">
        <f>IF(COUNT(Q28:T28)=4,IFERROR(IF($D28/IF($Q28=0,SUM($R28:U28),SUM($Q28:T28))&lt;0,"n/a",$D28/IF($Q28=0,SUM($R28:U28),SUM($Q28:T28))),"n/a"),"n/a")</f>
        <v>4.5205782611972172</v>
      </c>
      <c r="G28" s="29">
        <f>IF(COUNT(Q28:X28)=8,IFERROR(IF(($D28/IF($Q28=0,SUM($R28:Z28),SUM($Q28:Y28))*2)&lt;0,"n/a",($D28/IF($Q28=0,SUM($R28:Z28),SUM($Q28:Y28))*2)),"n/a"),"n/a")</f>
        <v>4.1923728319996272</v>
      </c>
      <c r="H28" s="29">
        <f>IF(COUNT(Q28:AB28)=12,IFERROR(IF(($D28/IF($Q28=0,SUM($R28:AD28),SUM($Q28:AC28))*3)&lt;0,"n/a",($D28/IF($Q28=0,SUM($R28:AD28),SUM($Q28:AC28))*3)),"n/a"),"n/a")</f>
        <v>4.4748284264969174</v>
      </c>
      <c r="I28" s="29">
        <f>IF(COUNT(Q28:AF28)=16,IFERROR(IF(($D28/IF($Q28=0,SUM($R28:AH28),SUM($Q28:AG28))*4)&lt;0,"n/a",($D28/IF($Q28=0,SUM($R28:AH28),SUM($Q28:AG28))*4)),"n/a"),"n/a")</f>
        <v>4.6711233971863164</v>
      </c>
      <c r="J28" s="29">
        <f>IF(COUNT(Q28:AJ28)=20,IFERROR(IF(($D28/IF($Q28=0,SUM($R28:AL28),SUM($Q28:AK28))*5)&lt;0,"n/a",($D28/IF($Q28=0,SUM($R28:AL28),SUM($Q28:AK28))*5)),"n/a"),"n/a")</f>
        <v>4.812528747927475</v>
      </c>
      <c r="K28" s="29">
        <f>IF(COUNT(Q28:AN28)=24,IFERROR(IF(($D28/IF($Q28=0,SUM($R28:AP28),SUM($Q28:AO28))*6)&lt;0,"n/a",($D28/IF($Q28=0,SUM($R28:AP28),SUM($Q28:AO28))*6)),"n/a"),"n/a")</f>
        <v>4.91725637621792</v>
      </c>
      <c r="L28" s="29">
        <f>IF(COUNT(Q28:AR28)=28,IFERROR(IF(($D28/IF($Q28=0,SUM($R28:AT28),SUM($Q28:AS28))*7)&lt;0,"n/a",($D28/IF($Q28=0,SUM($R28:AT28),SUM($Q28:AS28))*7)),"n/a"),"n/a")</f>
        <v>4.9660396623125251</v>
      </c>
      <c r="M28" s="29">
        <f>IF(COUNT(Q28:AV28)=32,IFERROR(IF(($D28/IF($Q28=0,SUM($R28:AX28),SUM($Q28:AW28))*8)&lt;0,"n/a",($D28/IF($Q28=0,SUM($R28:AX28),SUM($Q28:AW28))*8)),"n/a"),"n/a")</f>
        <v>4.9896030124542738</v>
      </c>
      <c r="N28" s="29">
        <f>IF(COUNT(Q28:AZ28)=36,IFERROR(IF(($D28/IF($Q28=0,SUM($R28:BB28),SUM($Q28:BA28))*9)&lt;0,"n/a",($D28/IF($Q28=0,SUM($R28:BB28),SUM($Q28:BA28))*9)),"n/a"),"n/a")</f>
        <v>4.9087727593026163</v>
      </c>
      <c r="O28" s="29">
        <f>IF(COUNT(Q28:BD28)=40,IFERROR(IF(($D28/IF($Q28=0,SUM($R28:BF28),SUM($Q28:BE28))*10)&lt;0,"n/a",($D28/IF($Q28=0,SUM($R28:BF28),SUM($Q28:BE28))*10)),"n/a"),"n/a")</f>
        <v>4.8536682395174378</v>
      </c>
      <c r="P28" s="30">
        <f t="shared" si="1"/>
        <v>79618</v>
      </c>
      <c r="Q28" s="36">
        <v>19381</v>
      </c>
      <c r="R28" s="37">
        <v>20953</v>
      </c>
      <c r="S28" s="23">
        <v>20338</v>
      </c>
      <c r="T28" s="38">
        <v>18946</v>
      </c>
      <c r="U28" s="38">
        <v>18109</v>
      </c>
      <c r="V28" s="33">
        <v>19745</v>
      </c>
      <c r="W28" s="2">
        <v>19318</v>
      </c>
      <c r="X28" s="2">
        <v>17698</v>
      </c>
      <c r="Y28" s="2">
        <v>17214</v>
      </c>
      <c r="Z28" s="33">
        <v>18240</v>
      </c>
      <c r="AA28" s="2">
        <v>17798</v>
      </c>
      <c r="AB28" s="2">
        <v>17094</v>
      </c>
      <c r="AC28" s="2">
        <v>16462</v>
      </c>
      <c r="AD28" s="33">
        <v>17438</v>
      </c>
      <c r="AE28" s="2">
        <v>16690</v>
      </c>
      <c r="AF28" s="2">
        <v>16503</v>
      </c>
      <c r="AG28" s="2">
        <v>16281</v>
      </c>
      <c r="AH28" s="33">
        <v>17395</v>
      </c>
      <c r="AI28" s="2">
        <v>16653</v>
      </c>
      <c r="AJ28" s="2">
        <v>16079</v>
      </c>
      <c r="AK28" s="2">
        <v>15605</v>
      </c>
      <c r="AL28" s="33">
        <v>16856</v>
      </c>
      <c r="AM28" s="2">
        <v>16518</v>
      </c>
      <c r="AN28" s="2">
        <v>16102</v>
      </c>
      <c r="AO28" s="2">
        <v>15755</v>
      </c>
      <c r="AP28" s="33">
        <v>16915</v>
      </c>
      <c r="AQ28" s="2">
        <v>16527</v>
      </c>
      <c r="AR28" s="2">
        <v>17790</v>
      </c>
      <c r="AS28" s="2">
        <v>16930</v>
      </c>
      <c r="AT28" s="2">
        <v>18495</v>
      </c>
      <c r="AU28" s="2">
        <v>18771</v>
      </c>
      <c r="AV28" s="2">
        <v>12831</v>
      </c>
      <c r="AW28" s="2">
        <v>19641</v>
      </c>
      <c r="AX28" s="2">
        <v>21099</v>
      </c>
      <c r="AY28" s="2">
        <v>20830</v>
      </c>
      <c r="AZ28" s="2">
        <v>20297</v>
      </c>
      <c r="BA28" s="2">
        <v>20598</v>
      </c>
      <c r="BB28" s="2">
        <v>22175</v>
      </c>
      <c r="BC28" s="2">
        <v>20739</v>
      </c>
      <c r="BD28" s="2">
        <v>18538</v>
      </c>
      <c r="BE28" s="2">
        <v>20194</v>
      </c>
      <c r="BF28" s="2">
        <v>21744</v>
      </c>
      <c r="BG28" s="2">
        <v>21530</v>
      </c>
      <c r="BH28" s="2">
        <v>19742</v>
      </c>
      <c r="BI28" s="2">
        <v>19893</v>
      </c>
    </row>
    <row r="29" spans="1:61" x14ac:dyDescent="0.2">
      <c r="A29" t="e" vm="25">
        <v>#VALUE!</v>
      </c>
      <c r="B29" t="str" cm="1">
        <f t="array" ref="B29">_FV(A29,"Ticker symbol",TRUE)</f>
        <v>TRV</v>
      </c>
      <c r="C29" s="6" cm="1">
        <f t="array" ref="C29">_FV(A29,"Price")</f>
        <v>180.31</v>
      </c>
      <c r="D29" s="4" cm="1">
        <f t="array" ref="D29">_FV(A29,"market cap",TRUE)/1000000</f>
        <v>43545</v>
      </c>
      <c r="E29" s="28">
        <f t="shared" si="0"/>
        <v>0.25426634065186154</v>
      </c>
      <c r="F29" s="29">
        <f>IF(COUNT(Q29:T29)=4,IFERROR(IF($D29/IF($Q29=0,SUM($R29:U29),SUM($Q29:T29))&lt;0,"n/a",$D29/IF($Q29=0,SUM($R29:U29),SUM($Q29:T29))),"n/a"),"n/a")</f>
        <v>1.2331502038966924</v>
      </c>
      <c r="G29" s="29">
        <f>IF(COUNT(Q29:X29)=8,IFERROR(IF(($D29/IF($Q29=0,SUM($R29:Z29),SUM($Q29:Y29))*2)&lt;0,"n/a",($D29/IF($Q29=0,SUM($R29:Z29),SUM($Q29:Y29))*2)),"n/a"),"n/a")</f>
        <v>1.1518927069280216</v>
      </c>
      <c r="H29" s="29">
        <f>IF(COUNT(Q29:AB29)=12,IFERROR(IF(($D29/IF($Q29=0,SUM($R29:AD29),SUM($Q29:AC29))*3)&lt;0,"n/a",($D29/IF($Q29=0,SUM($R29:AD29),SUM($Q29:AC29))*3)),"n/a"),"n/a")</f>
        <v>1.2187578717568361</v>
      </c>
      <c r="I29" s="29">
        <f>IF(COUNT(Q29:AF29)=16,IFERROR(IF(($D29/IF($Q29=0,SUM($R29:AH29),SUM($Q29:AG29))*4)&lt;0,"n/a",($D29/IF($Q29=0,SUM($R29:AH29),SUM($Q29:AG29))*4)),"n/a"),"n/a")</f>
        <v>1.2670492983872728</v>
      </c>
      <c r="J29" s="29">
        <f>IF(COUNT(Q29:AJ29)=20,IFERROR(IF(($D29/IF($Q29=0,SUM($R29:AL29),SUM($Q29:AK29))*5)&lt;0,"n/a",($D29/IF($Q29=0,SUM($R29:AL29),SUM($Q29:AK29))*5)),"n/a"),"n/a")</f>
        <v>1.308671583388932</v>
      </c>
      <c r="K29" s="29">
        <f>IF(COUNT(Q29:AN29)=24,IFERROR(IF(($D29/IF($Q29=0,SUM($R29:AP29),SUM($Q29:AO29))*6)&lt;0,"n/a",($D29/IF($Q29=0,SUM($R29:AP29),SUM($Q29:AO29))*6)),"n/a"),"n/a")</f>
        <v>1.3467803459865153</v>
      </c>
      <c r="L29" s="29">
        <f>IF(COUNT(Q29:AR29)=28,IFERROR(IF(($D29/IF($Q29=0,SUM($R29:AT29),SUM($Q29:AS29))*7)&lt;0,"n/a",($D29/IF($Q29=0,SUM($R29:AT29),SUM($Q29:AS29))*7)),"n/a"),"n/a")</f>
        <v>1.3804339457726291</v>
      </c>
      <c r="M29" s="29">
        <f>IF(COUNT(Q29:AV29)=32,IFERROR(IF(($D29/IF($Q29=0,SUM($R29:AX29),SUM($Q29:AW29))*8)&lt;0,"n/a",($D29/IF($Q29=0,SUM($R29:AX29),SUM($Q29:AW29))*8)),"n/a"),"n/a")</f>
        <v>1.4047623848216626</v>
      </c>
      <c r="N29" s="29">
        <f>IF(COUNT(Q29:AZ29)=36,IFERROR(IF(($D29/IF($Q29=0,SUM($R29:BB29),SUM($Q29:BA29))*9)&lt;0,"n/a",($D29/IF($Q29=0,SUM($R29:BB29),SUM($Q29:BA29))*9)),"n/a"),"n/a")</f>
        <v>1.4293920693277311</v>
      </c>
      <c r="O29" s="29">
        <f>IF(COUNT(Q29:BD29)=40,IFERROR(IF(($D29/IF($Q29=0,SUM($R29:BF29),SUM($Q29:BE29))*10)&lt;0,"n/a",($D29/IF($Q29=0,SUM($R29:BF29),SUM($Q29:BE29))*10)),"n/a"),"n/a")</f>
        <v>1.4519065338294723</v>
      </c>
      <c r="P29" s="30">
        <f t="shared" si="1"/>
        <v>35312</v>
      </c>
      <c r="Q29" s="36">
        <v>8809</v>
      </c>
      <c r="R29" s="37">
        <v>9011</v>
      </c>
      <c r="S29" s="23">
        <v>8805</v>
      </c>
      <c r="T29" s="38">
        <v>8687</v>
      </c>
      <c r="U29" s="38">
        <v>8313</v>
      </c>
      <c r="V29" s="33">
        <v>8397</v>
      </c>
      <c r="W29" s="2">
        <v>8275</v>
      </c>
      <c r="X29" s="2">
        <v>7401</v>
      </c>
      <c r="Y29" s="2">
        <v>7908</v>
      </c>
      <c r="Z29" s="33">
        <v>8063</v>
      </c>
      <c r="AA29" s="2">
        <v>8013</v>
      </c>
      <c r="AB29" s="2">
        <v>7834</v>
      </c>
      <c r="AC29" s="2">
        <v>7671</v>
      </c>
      <c r="AD29" s="33">
        <v>7796</v>
      </c>
      <c r="AE29" s="2">
        <v>7723</v>
      </c>
      <c r="AF29" s="2">
        <v>7477</v>
      </c>
      <c r="AG29" s="2">
        <v>7286</v>
      </c>
      <c r="AH29" s="33">
        <v>7451</v>
      </c>
      <c r="AI29" s="2">
        <v>7325</v>
      </c>
      <c r="AJ29" s="2">
        <v>7184</v>
      </c>
      <c r="AK29" s="2">
        <v>6942</v>
      </c>
      <c r="AL29" s="33">
        <v>7193</v>
      </c>
      <c r="AM29" s="2">
        <v>6961</v>
      </c>
      <c r="AN29" s="2">
        <v>6785</v>
      </c>
      <c r="AO29" s="2">
        <v>6686</v>
      </c>
      <c r="AP29" s="33">
        <v>6678</v>
      </c>
      <c r="AQ29" s="2">
        <v>6798</v>
      </c>
      <c r="AR29" s="2">
        <v>6710</v>
      </c>
      <c r="AS29" s="2">
        <v>6629</v>
      </c>
      <c r="AT29" s="2">
        <v>6795</v>
      </c>
      <c r="AU29" s="2">
        <v>6886</v>
      </c>
      <c r="AV29" s="2">
        <v>6785</v>
      </c>
      <c r="AW29" s="2">
        <v>6708</v>
      </c>
      <c r="AX29" s="2">
        <v>6737</v>
      </c>
      <c r="AY29" s="2">
        <v>6452</v>
      </c>
      <c r="AZ29" s="2">
        <v>6674</v>
      </c>
      <c r="BA29" s="2">
        <v>6328</v>
      </c>
      <c r="BB29" s="2">
        <v>6477</v>
      </c>
      <c r="BC29" s="2">
        <v>6512</v>
      </c>
      <c r="BD29" s="2">
        <v>6359</v>
      </c>
      <c r="BE29" s="2">
        <v>6392</v>
      </c>
      <c r="BF29" s="2">
        <v>6373</v>
      </c>
      <c r="BG29" s="2">
        <v>6407</v>
      </c>
      <c r="BH29" s="2">
        <v>6388</v>
      </c>
      <c r="BI29" s="2">
        <v>6278</v>
      </c>
    </row>
    <row r="30" spans="1:61" x14ac:dyDescent="0.2">
      <c r="A30" t="e" vm="26">
        <v>#VALUE!</v>
      </c>
      <c r="B30" t="str" cm="1">
        <f t="array" ref="B30">_FV(A30,"Ticker symbol",TRUE)</f>
        <v>UNH</v>
      </c>
      <c r="C30" s="6" cm="1">
        <f t="array" ref="C30">_FV(A30,"Price")</f>
        <v>506.12</v>
      </c>
      <c r="D30" s="4" cm="1">
        <f t="array" ref="D30">_FV(A30,"market cap",TRUE)/1000000</f>
        <v>476207.9</v>
      </c>
      <c r="E30" s="28">
        <f t="shared" si="0"/>
        <v>1.1683192001182621</v>
      </c>
      <c r="F30" s="29">
        <f>IF(COUNT(Q30:T30)=4,IFERROR(IF($D30/IF($Q30=0,SUM($R30:U30),SUM($Q30:T30))&lt;0,"n/a",$D30/IF($Q30=0,SUM($R30:U30),SUM($Q30:T30))),"n/a"),"n/a")</f>
        <v>1.6004298437237441</v>
      </c>
      <c r="G30" s="29">
        <f>IF(COUNT(Q30:X30)=8,IFERROR(IF(($D30/IF($Q30=0,SUM($R30:Z30),SUM($Q30:Y30))*2)&lt;0,"n/a",($D30/IF($Q30=0,SUM($R30:Z30),SUM($Q30:Y30))*2)),"n/a"),"n/a")</f>
        <v>1.5241408446647156</v>
      </c>
      <c r="H30" s="29">
        <f>IF(COUNT(Q30:AB30)=12,IFERROR(IF(($D30/IF($Q30=0,SUM($R30:AD30),SUM($Q30:AC30))*3)&lt;0,"n/a",($D30/IF($Q30=0,SUM($R30:AD30),SUM($Q30:AC30))*3)),"n/a"),"n/a")</f>
        <v>1.6476983813932891</v>
      </c>
      <c r="I30" s="29">
        <f>IF(COUNT(Q30:AF30)=16,IFERROR(IF(($D30/IF($Q30=0,SUM($R30:AH30),SUM($Q30:AG30))*4)&lt;0,"n/a",($D30/IF($Q30=0,SUM($R30:AH30),SUM($Q30:AG30))*4)),"n/a"),"n/a")</f>
        <v>1.7422946723144568</v>
      </c>
      <c r="J30" s="29">
        <f>IF(COUNT(Q30:AJ30)=20,IFERROR(IF(($D30/IF($Q30=0,SUM($R30:AL30),SUM($Q30:AK30))*5)&lt;0,"n/a",($D30/IF($Q30=0,SUM($R30:AL30),SUM($Q30:AK30))*5)),"n/a"),"n/a")</f>
        <v>1.8394246041555939</v>
      </c>
      <c r="K30" s="29">
        <f>IF(COUNT(Q30:AN30)=24,IFERROR(IF(($D30/IF($Q30=0,SUM($R30:AP30),SUM($Q30:AO30))*6)&lt;0,"n/a",($D30/IF($Q30=0,SUM($R30:AP30),SUM($Q30:AO30))*6)),"n/a"),"n/a")</f>
        <v>1.9315017765303311</v>
      </c>
      <c r="L30" s="29">
        <f>IF(COUNT(Q30:AR30)=28,IFERROR(IF(($D30/IF($Q30=0,SUM($R30:AT30),SUM($Q30:AS30))*7)&lt;0,"n/a",($D30/IF($Q30=0,SUM($R30:AT30),SUM($Q30:AS30))*7)),"n/a"),"n/a")</f>
        <v>2.0370725283320961</v>
      </c>
      <c r="M30" s="29">
        <f>IF(COUNT(Q30:AV30)=32,IFERROR(IF(($D30/IF($Q30=0,SUM($R30:AX30),SUM($Q30:AW30))*8)&lt;0,"n/a",($D30/IF($Q30=0,SUM($R30:AX30),SUM($Q30:AW30))*8)),"n/a"),"n/a")</f>
        <v>2.1561661900231428</v>
      </c>
      <c r="N30" s="29">
        <f>IF(COUNT(Q30:AZ30)=36,IFERROR(IF(($D30/IF($Q30=0,SUM($R30:BB30),SUM($Q30:BA30))*9)&lt;0,"n/a",($D30/IF($Q30=0,SUM($R30:BB30),SUM($Q30:BA30))*9)),"n/a"),"n/a")</f>
        <v>2.2684272117830502</v>
      </c>
      <c r="O30" s="29">
        <f>IF(COUNT(Q30:BD30)=40,IFERROR(IF(($D30/IF($Q30=0,SUM($R30:BF30),SUM($Q30:BE30))*10)&lt;0,"n/a",($D30/IF($Q30=0,SUM($R30:BF30),SUM($Q30:BE30))*10)),"n/a"),"n/a")</f>
        <v>2.3810680728168738</v>
      </c>
      <c r="P30" s="30">
        <f t="shared" si="1"/>
        <v>297550</v>
      </c>
      <c r="Q30" s="36">
        <v>80149</v>
      </c>
      <c r="R30" s="37">
        <v>73743</v>
      </c>
      <c r="S30" s="23">
        <v>72337</v>
      </c>
      <c r="T30" s="38">
        <v>71321</v>
      </c>
      <c r="U30" s="38">
        <v>70196</v>
      </c>
      <c r="V30" s="33">
        <v>65467</v>
      </c>
      <c r="W30" s="2">
        <v>65115</v>
      </c>
      <c r="X30" s="2">
        <v>62138</v>
      </c>
      <c r="Y30" s="2">
        <v>64421</v>
      </c>
      <c r="Z30" s="33">
        <v>60901</v>
      </c>
      <c r="AA30" s="2">
        <v>60351</v>
      </c>
      <c r="AB30" s="2">
        <v>60595</v>
      </c>
      <c r="AC30" s="2">
        <v>60308</v>
      </c>
      <c r="AD30" s="33">
        <v>58417</v>
      </c>
      <c r="AE30" s="2">
        <v>56556</v>
      </c>
      <c r="AF30" s="2">
        <v>56086</v>
      </c>
      <c r="AG30" s="2">
        <v>55188</v>
      </c>
      <c r="AH30" s="33">
        <v>52061</v>
      </c>
      <c r="AI30" s="2">
        <v>50322</v>
      </c>
      <c r="AJ30" s="2">
        <v>50053</v>
      </c>
      <c r="AK30" s="2">
        <v>48723</v>
      </c>
      <c r="AL30" s="33">
        <v>47535</v>
      </c>
      <c r="AM30" s="2">
        <v>46293</v>
      </c>
      <c r="AN30" s="2">
        <v>46485</v>
      </c>
      <c r="AO30" s="2">
        <v>44527</v>
      </c>
      <c r="AP30" s="33">
        <v>43599</v>
      </c>
      <c r="AQ30" s="2">
        <v>41489</v>
      </c>
      <c r="AR30" s="2">
        <v>36263</v>
      </c>
      <c r="AS30" s="2">
        <v>35756</v>
      </c>
      <c r="AT30" s="2">
        <v>33433</v>
      </c>
      <c r="AU30" s="2">
        <v>32759</v>
      </c>
      <c r="AV30" s="2">
        <v>32574</v>
      </c>
      <c r="AW30" s="2">
        <v>31708</v>
      </c>
      <c r="AX30" s="2">
        <v>31117</v>
      </c>
      <c r="AY30" s="2">
        <v>30624</v>
      </c>
      <c r="AZ30" s="2">
        <v>30408</v>
      </c>
      <c r="BA30" s="2">
        <v>30340</v>
      </c>
      <c r="BB30" s="2">
        <v>28769</v>
      </c>
      <c r="BC30" s="2">
        <v>27302</v>
      </c>
      <c r="BD30" s="2">
        <v>27265</v>
      </c>
      <c r="BE30" s="2">
        <v>27282</v>
      </c>
      <c r="BF30" s="2">
        <v>25916</v>
      </c>
      <c r="BG30" s="2">
        <v>25280</v>
      </c>
      <c r="BH30" s="2">
        <v>25234</v>
      </c>
      <c r="BI30" s="2">
        <v>25432</v>
      </c>
    </row>
    <row r="31" spans="1:61" x14ac:dyDescent="0.2">
      <c r="A31" t="e" vm="27">
        <v>#VALUE!</v>
      </c>
      <c r="B31" t="str" cm="1">
        <f t="array" ref="B31">_FV(A31,"Ticker symbol",TRUE)</f>
        <v>V</v>
      </c>
      <c r="C31" s="6" cm="1">
        <f t="array" ref="C31">_FV(A31,"Price")</f>
        <v>219.11</v>
      </c>
      <c r="D31" s="4" cm="1">
        <f t="array" ref="D31">_FV(A31,"market cap",TRUE)/1000000</f>
        <v>459433.5</v>
      </c>
      <c r="E31" s="28">
        <f t="shared" si="0"/>
        <v>0.97380151502721035</v>
      </c>
      <c r="F31" s="29">
        <f>IF(COUNT(Q31:T31)=4,IFERROR(IF($D31/IF($Q31=0,SUM($R31:U31),SUM($Q31:T31))&lt;0,"n/a",$D31/IF($Q31=0,SUM($R31:U31),SUM($Q31:T31))),"n/a"),"n/a")</f>
        <v>17.05585254482682</v>
      </c>
      <c r="G31" s="29">
        <f>IF(COUNT(Q31:X31)=8,IFERROR(IF(($D31/IF($Q31=0,SUM($R31:Z31),SUM($Q31:Y31))*2)&lt;0,"n/a",($D31/IF($Q31=0,SUM($R31:Z31),SUM($Q31:Y31))*2)),"n/a"),"n/a")</f>
        <v>16.970486656200944</v>
      </c>
      <c r="H31" s="29">
        <f>IF(COUNT(Q31:AB31)=12,IFERROR(IF(($D31/IF($Q31=0,SUM($R31:AD31),SUM($Q31:AC31))*3)&lt;0,"n/a",($D31/IF($Q31=0,SUM($R31:AD31),SUM($Q31:AC31))*3)),"n/a"),"n/a")</f>
        <v>17.745596755504053</v>
      </c>
      <c r="I31" s="29">
        <f>IF(COUNT(Q31:AF31)=16,IFERROR(IF(($D31/IF($Q31=0,SUM($R31:AH31),SUM($Q31:AG31))*4)&lt;0,"n/a",($D31/IF($Q31=0,SUM($R31:AH31),SUM($Q31:AG31))*4)),"n/a"),"n/a")</f>
        <v>18.577418800481183</v>
      </c>
      <c r="J31" s="29">
        <f>IF(COUNT(Q31:AJ31)=20,IFERROR(IF(($D31/IF($Q31=0,SUM($R31:AL31),SUM($Q31:AK31))*5)&lt;0,"n/a",($D31/IF($Q31=0,SUM($R31:AL31),SUM($Q31:AK31))*5)),"n/a"),"n/a")</f>
        <v>19.52012627249707</v>
      </c>
      <c r="K31" s="29">
        <f>IF(COUNT(Q31:AN31)=24,IFERROR(IF(($D31/IF($Q31=0,SUM($R31:AP31),SUM($Q31:AO31))*6)&lt;0,"n/a",($D31/IF($Q31=0,SUM($R31:AP31),SUM($Q31:AO31))*6)),"n/a"),"n/a")</f>
        <v>20.623978752057461</v>
      </c>
      <c r="L31" s="29">
        <f>IF(COUNT(Q31:AR31)=28,IFERROR(IF(($D31/IF($Q31=0,SUM($R31:AT31),SUM($Q31:AS31))*7)&lt;0,"n/a",($D31/IF($Q31=0,SUM($R31:AT31),SUM($Q31:AS31))*7)),"n/a"),"n/a")</f>
        <v>21.77070936820942</v>
      </c>
      <c r="M31" s="29">
        <f>IF(COUNT(Q31:AV31)=32,IFERROR(IF(($D31/IF($Q31=0,SUM($R31:AX31),SUM($Q31:AW31))*8)&lt;0,"n/a",($D31/IF($Q31=0,SUM($R31:AX31),SUM($Q31:AW31))*8)),"n/a"),"n/a")</f>
        <v>22.878445335258821</v>
      </c>
      <c r="N31" s="29">
        <f>IF(COUNT(Q31:AZ31)=36,IFERROR(IF(($D31/IF($Q31=0,SUM($R31:BB31),SUM($Q31:BA31))*9)&lt;0,"n/a",($D31/IF($Q31=0,SUM($R31:BB31),SUM($Q31:BA31))*9)),"n/a"),"n/a")</f>
        <v>23.937278205848127</v>
      </c>
      <c r="O31" s="29">
        <f>IF(COUNT(Q31:BD31)=40,IFERROR(IF(($D31/IF($Q31=0,SUM($R31:BF31),SUM($Q31:BE31))*10)&lt;0,"n/a",($D31/IF($Q31=0,SUM($R31:BF31),SUM($Q31:BE31))*10)),"n/a"),"n/a")</f>
        <v>25.042843360096807</v>
      </c>
      <c r="P31" s="30">
        <f t="shared" si="1"/>
        <v>26937</v>
      </c>
      <c r="Q31" s="36">
        <v>7189</v>
      </c>
      <c r="R31" s="37">
        <v>7059</v>
      </c>
      <c r="S31" s="23">
        <v>6559</v>
      </c>
      <c r="T31" s="38">
        <v>6130</v>
      </c>
      <c r="U31" s="38">
        <v>5729</v>
      </c>
      <c r="V31" s="33">
        <v>5687</v>
      </c>
      <c r="W31" s="2">
        <v>5101</v>
      </c>
      <c r="X31" s="2">
        <v>4837</v>
      </c>
      <c r="Y31" s="2">
        <v>5854</v>
      </c>
      <c r="Z31" s="33">
        <v>6054</v>
      </c>
      <c r="AA31" s="2">
        <v>6137</v>
      </c>
      <c r="AB31" s="2">
        <v>5840</v>
      </c>
      <c r="AC31" s="2">
        <v>5494</v>
      </c>
      <c r="AD31" s="33">
        <v>5506</v>
      </c>
      <c r="AE31" s="2">
        <v>5434</v>
      </c>
      <c r="AF31" s="2">
        <v>5240</v>
      </c>
      <c r="AG31" s="2">
        <v>5073</v>
      </c>
      <c r="AH31" s="33">
        <v>4862</v>
      </c>
      <c r="AI31" s="2">
        <v>4855</v>
      </c>
      <c r="AJ31" s="2">
        <v>4565</v>
      </c>
      <c r="AK31" s="2">
        <v>4477</v>
      </c>
      <c r="AL31" s="33">
        <v>4461</v>
      </c>
      <c r="AM31" s="2">
        <v>4261</v>
      </c>
      <c r="AN31" s="2">
        <v>3630</v>
      </c>
      <c r="AO31" s="2">
        <v>3626</v>
      </c>
      <c r="AP31" s="33">
        <v>3565</v>
      </c>
      <c r="AQ31" s="2">
        <v>3571</v>
      </c>
      <c r="AR31" s="2">
        <v>3518</v>
      </c>
      <c r="AS31" s="2">
        <v>3409</v>
      </c>
      <c r="AT31" s="2">
        <v>3382</v>
      </c>
      <c r="AU31" s="2">
        <v>3229</v>
      </c>
      <c r="AV31" s="2">
        <v>3155</v>
      </c>
      <c r="AW31" s="2">
        <v>3163</v>
      </c>
      <c r="AX31" s="2">
        <v>3155</v>
      </c>
      <c r="AY31" s="2">
        <v>2973</v>
      </c>
      <c r="AZ31" s="2">
        <v>3001</v>
      </c>
      <c r="BA31" s="2">
        <v>2958</v>
      </c>
      <c r="BB31" s="2">
        <v>2846</v>
      </c>
      <c r="BC31" s="2">
        <v>2731</v>
      </c>
      <c r="BD31" s="2">
        <v>2565</v>
      </c>
      <c r="BE31" s="2">
        <v>2578</v>
      </c>
      <c r="BF31" s="2">
        <v>2547</v>
      </c>
      <c r="BG31" s="2">
        <v>2383</v>
      </c>
      <c r="BH31" s="2">
        <v>2322</v>
      </c>
      <c r="BI31" s="2">
        <v>2245</v>
      </c>
    </row>
    <row r="32" spans="1:61" x14ac:dyDescent="0.2">
      <c r="A32" t="e" vm="28">
        <v>#VALUE!</v>
      </c>
      <c r="B32" t="str" cm="1">
        <f t="array" ref="B32">_FV(A32,"Ticker symbol",TRUE)</f>
        <v>VZ</v>
      </c>
      <c r="C32" s="6" cm="1">
        <f t="array" ref="C32">_FV(A32,"Price")</f>
        <v>50.8</v>
      </c>
      <c r="D32" s="4" cm="1">
        <f t="array" ref="D32">_FV(A32,"market cap",TRUE)/1000000</f>
        <v>213249.4</v>
      </c>
      <c r="E32" s="28">
        <f t="shared" si="0"/>
        <v>7.6200175917781582E-2</v>
      </c>
      <c r="F32" s="29">
        <f>IF(COUNT(Q32:T32)=4,IFERROR(IF($D32/IF($Q32=0,SUM($R32:U32),SUM($Q32:T32))&lt;0,"n/a",$D32/IF($Q32=0,SUM($R32:U32),SUM($Q32:T32))),"n/a"),"n/a")</f>
        <v>1.5878585256887565</v>
      </c>
      <c r="G32" s="29">
        <f>IF(COUNT(Q32:X32)=8,IFERROR(IF(($D32/IF($Q32=0,SUM($R32:Z32),SUM($Q32:Y32))*2)&lt;0,"n/a",($D32/IF($Q32=0,SUM($R32:Z32),SUM($Q32:Y32))*2)),"n/a"),"n/a")</f>
        <v>1.4435126362710224</v>
      </c>
      <c r="H32" s="29">
        <f>IF(COUNT(Q32:AB32)=12,IFERROR(IF(($D32/IF($Q32=0,SUM($R32:AD32),SUM($Q32:AC32))*3)&lt;0,"n/a",($D32/IF($Q32=0,SUM($R32:AD32),SUM($Q32:AC32))*3)),"n/a"),"n/a")</f>
        <v>1.4970928586305101</v>
      </c>
      <c r="I32" s="29">
        <f>IF(COUNT(Q32:AF32)=16,IFERROR(IF(($D32/IF($Q32=0,SUM($R32:AH32),SUM($Q32:AG32))*4)&lt;0,"n/a",($D32/IF($Q32=0,SUM($R32:AH32),SUM($Q32:AG32))*4)),"n/a"),"n/a")</f>
        <v>1.5281491965101488</v>
      </c>
      <c r="J32" s="29">
        <f>IF(COUNT(Q32:AJ32)=20,IFERROR(IF(($D32/IF($Q32=0,SUM($R32:AL32),SUM($Q32:AK32))*5)&lt;0,"n/a",($D32/IF($Q32=0,SUM($R32:AL32),SUM($Q32:AK32))*5)),"n/a"),"n/a")</f>
        <v>1.5583303128799924</v>
      </c>
      <c r="K32" s="29">
        <f>IF(COUNT(Q32:AN32)=24,IFERROR(IF(($D32/IF($Q32=0,SUM($R32:AP32),SUM($Q32:AO32))*6)&lt;0,"n/a",($D32/IF($Q32=0,SUM($R32:AP32),SUM($Q32:AO32))*6)),"n/a"),"n/a")</f>
        <v>1.5792274538264439</v>
      </c>
      <c r="L32" s="29">
        <f>IF(COUNT(Q32:AR32)=28,IFERROR(IF(($D32/IF($Q32=0,SUM($R32:AT32),SUM($Q32:AS32))*7)&lt;0,"n/a",($D32/IF($Q32=0,SUM($R32:AT32),SUM($Q32:AS32))*7)),"n/a"),"n/a")</f>
        <v>1.5849519655477031</v>
      </c>
      <c r="M32" s="29">
        <f>IF(COUNT(Q32:AV32)=32,IFERROR(IF(($D32/IF($Q32=0,SUM($R32:AX32),SUM($Q32:AW32))*8)&lt;0,"n/a",($D32/IF($Q32=0,SUM($R32:AX32),SUM($Q32:AW32))*8)),"n/a"),"n/a")</f>
        <v>1.5960243352296699</v>
      </c>
      <c r="N32" s="29">
        <f>IF(COUNT(Q32:AZ32)=36,IFERROR(IF(($D32/IF($Q32=0,SUM($R32:BB32),SUM($Q32:BA32))*9)&lt;0,"n/a",($D32/IF($Q32=0,SUM($R32:BB32),SUM($Q32:BA32))*9)),"n/a"),"n/a")</f>
        <v>1.6135522799135402</v>
      </c>
      <c r="O32" s="29">
        <f>IF(COUNT(Q32:BD32)=40,IFERROR(IF(($D32/IF($Q32=0,SUM($R32:BF32),SUM($Q32:BE32))*10)&lt;0,"n/a",($D32/IF($Q32=0,SUM($R32:BF32),SUM($Q32:BE32))*10)),"n/a"),"n/a")</f>
        <v>1.6337207030726293</v>
      </c>
      <c r="P32" s="30">
        <f t="shared" si="1"/>
        <v>134300</v>
      </c>
      <c r="Q32" s="36">
        <v>33554</v>
      </c>
      <c r="R32" s="37">
        <v>34067</v>
      </c>
      <c r="S32" s="23">
        <v>32915</v>
      </c>
      <c r="T32" s="38">
        <v>33764</v>
      </c>
      <c r="U32" s="38">
        <v>32867</v>
      </c>
      <c r="V32" s="39">
        <v>34692</v>
      </c>
      <c r="W32" s="40">
        <v>31543</v>
      </c>
      <c r="X32" s="40">
        <v>30447</v>
      </c>
      <c r="Y32" s="40">
        <v>31610</v>
      </c>
      <c r="Z32" s="39">
        <v>34775</v>
      </c>
      <c r="AA32" s="40">
        <v>32894</v>
      </c>
      <c r="AB32" s="40">
        <v>32071</v>
      </c>
      <c r="AC32" s="40">
        <v>32128</v>
      </c>
      <c r="AD32" s="39">
        <v>34281</v>
      </c>
      <c r="AE32" s="40">
        <v>32607</v>
      </c>
      <c r="AF32" s="40">
        <v>32203</v>
      </c>
      <c r="AG32" s="40">
        <v>31772</v>
      </c>
      <c r="AH32" s="39">
        <v>33955</v>
      </c>
      <c r="AI32" s="40">
        <v>31717</v>
      </c>
      <c r="AJ32" s="40">
        <v>30548</v>
      </c>
      <c r="AK32" s="40">
        <v>29814</v>
      </c>
      <c r="AL32" s="39">
        <v>32340</v>
      </c>
      <c r="AM32" s="40">
        <v>30937</v>
      </c>
      <c r="AN32" s="40">
        <v>30532</v>
      </c>
      <c r="AO32" s="40">
        <v>32171</v>
      </c>
      <c r="AP32" s="39">
        <v>34254</v>
      </c>
      <c r="AQ32" s="40">
        <v>33158</v>
      </c>
      <c r="AR32" s="40">
        <v>32224</v>
      </c>
      <c r="AS32" s="40">
        <v>31984</v>
      </c>
      <c r="AT32" s="40">
        <v>33192</v>
      </c>
      <c r="AU32" s="40">
        <v>31586</v>
      </c>
      <c r="AV32" s="40">
        <v>31483</v>
      </c>
      <c r="AW32" s="40">
        <v>30818</v>
      </c>
      <c r="AX32" s="40">
        <v>31065</v>
      </c>
      <c r="AY32" s="40">
        <v>30279</v>
      </c>
      <c r="AZ32" s="40">
        <v>29786</v>
      </c>
      <c r="BA32" s="40">
        <v>29420</v>
      </c>
      <c r="BB32" s="40">
        <v>30045</v>
      </c>
      <c r="BC32" s="40">
        <v>29007</v>
      </c>
      <c r="BD32" s="40">
        <v>28552</v>
      </c>
      <c r="BE32" s="40">
        <v>28242</v>
      </c>
      <c r="BF32" s="40">
        <v>28436</v>
      </c>
      <c r="BG32" s="40">
        <v>27913</v>
      </c>
      <c r="BH32" s="40">
        <v>27536</v>
      </c>
      <c r="BI32" s="40">
        <v>26990</v>
      </c>
    </row>
    <row r="33" spans="1:61" x14ac:dyDescent="0.2">
      <c r="A33" t="e" vm="29">
        <v>#VALUE!</v>
      </c>
      <c r="B33" t="str" cm="1">
        <f t="array" ref="B33">_FV(A33,"Ticker symbol",TRUE)</f>
        <v>WBA</v>
      </c>
      <c r="C33" s="6" cm="1">
        <f t="array" ref="C33">_FV(A33,"Price")</f>
        <v>47.36</v>
      </c>
      <c r="D33" s="4" cm="1">
        <f t="array" ref="D33">_FV(A33,"market cap",TRUE)/1000000</f>
        <v>40884.559999999998</v>
      </c>
      <c r="E33" s="28">
        <f t="shared" si="0"/>
        <v>0.64997538780541986</v>
      </c>
      <c r="F33" s="29">
        <f>IF(COUNT(Q33:T33)=4,IFERROR(IF($D33/IF($Q33=0,SUM($R33:U33),SUM($Q33:T33))&lt;0,"n/a",$D33/IF($Q33=0,SUM($R33:U33),SUM($Q33:T33))),"n/a"),"n/a")</f>
        <v>0.30073454015844175</v>
      </c>
      <c r="G33" s="29">
        <f>IF(COUNT(Q33:X33)=8,IFERROR(IF(($D33/IF($Q33=0,SUM($R33:Z33),SUM($Q33:Y33))*2)&lt;0,"n/a",($D33/IF($Q33=0,SUM($R33:Z33),SUM($Q33:Y33))*2)),"n/a"),"n/a")</f>
        <v>0.27938252960591503</v>
      </c>
      <c r="H33" s="29">
        <f>IF(COUNT(Q33:AB33)=12,IFERROR(IF(($D33/IF($Q33=0,SUM($R33:AD33),SUM($Q33:AC33))*3)&lt;0,"n/a",($D33/IF($Q33=0,SUM($R33:AD33),SUM($Q33:AC33))*3)),"n/a"),"n/a")</f>
        <v>0.29676814308319899</v>
      </c>
      <c r="I33" s="29">
        <f>IF(COUNT(Q33:AF33)=16,IFERROR(IF(($D33/IF($Q33=0,SUM($R33:AH33),SUM($Q33:AG33))*4)&lt;0,"n/a",($D33/IF($Q33=0,SUM($R33:AH33),SUM($Q33:AG33))*4)),"n/a"),"n/a")</f>
        <v>0.29848845019420028</v>
      </c>
      <c r="J33" s="29">
        <f>IF(COUNT(Q33:AJ33)=20,IFERROR(IF(($D33/IF($Q33=0,SUM($R33:AL33),SUM($Q33:AK33))*5)&lt;0,"n/a",($D33/IF($Q33=0,SUM($R33:AL33),SUM($Q33:AK33))*5)),"n/a"),"n/a")</f>
        <v>0.30586601749705611</v>
      </c>
      <c r="K33" s="29">
        <f>IF(COUNT(Q33:AN33)=24,IFERROR(IF(($D33/IF($Q33=0,SUM($R33:AP33),SUM($Q33:AO33))*6)&lt;0,"n/a",($D33/IF($Q33=0,SUM($R33:AP33),SUM($Q33:AO33))*6)),"n/a"),"n/a")</f>
        <v>0.3124297722757145</v>
      </c>
      <c r="L33" s="29">
        <f>IF(COUNT(Q33:AR33)=28,IFERROR(IF(($D33/IF($Q33=0,SUM($R33:AT33),SUM($Q33:AS33))*7)&lt;0,"n/a",($D33/IF($Q33=0,SUM($R33:AT33),SUM($Q33:AS33))*7)),"n/a"),"n/a")</f>
        <v>0.31866978887252068</v>
      </c>
      <c r="M33" s="29">
        <f>IF(COUNT(Q33:AV33)=32,IFERROR(IF(($D33/IF($Q33=0,SUM($R33:AX33),SUM($Q33:AW33))*8)&lt;0,"n/a",($D33/IF($Q33=0,SUM($R33:AX33),SUM($Q33:AW33))*8)),"n/a"),"n/a")</f>
        <v>0.3352223839294865</v>
      </c>
      <c r="N33" s="29">
        <f>IF(COUNT(Q33:AZ33)=36,IFERROR(IF(($D33/IF($Q33=0,SUM($R33:BB33),SUM($Q33:BA33))*9)&lt;0,"n/a",($D33/IF($Q33=0,SUM($R33:BB33),SUM($Q33:BA33))*9)),"n/a"),"n/a")</f>
        <v>0.35079656411771992</v>
      </c>
      <c r="O33" s="29">
        <f>IF(COUNT(Q33:BD33)=40,IFERROR(IF(($D33/IF($Q33=0,SUM($R33:BF33),SUM($Q33:BE33))*10)&lt;0,"n/a",($D33/IF($Q33=0,SUM($R33:BF33),SUM($Q33:BE33))*10)),"n/a"),"n/a")</f>
        <v>0.36513134510173062</v>
      </c>
      <c r="P33" s="30">
        <f t="shared" si="1"/>
        <v>135949</v>
      </c>
      <c r="Q33" s="36">
        <v>33756</v>
      </c>
      <c r="R33" s="37">
        <v>33901</v>
      </c>
      <c r="S33" s="23">
        <v>34262</v>
      </c>
      <c r="T33" s="38">
        <v>34030</v>
      </c>
      <c r="U33" s="38">
        <v>32779</v>
      </c>
      <c r="V33" s="33">
        <v>36307</v>
      </c>
      <c r="W33" s="2">
        <v>25943</v>
      </c>
      <c r="X33" s="2">
        <v>30364</v>
      </c>
      <c r="Y33" s="2">
        <v>31336</v>
      </c>
      <c r="Z33" s="33">
        <v>34339</v>
      </c>
      <c r="AA33" s="2">
        <v>17162</v>
      </c>
      <c r="AB33" s="2">
        <v>34591</v>
      </c>
      <c r="AC33" s="2">
        <v>34528</v>
      </c>
      <c r="AD33" s="33">
        <v>33793</v>
      </c>
      <c r="AE33" s="2">
        <v>33442</v>
      </c>
      <c r="AF33" s="2">
        <v>34334</v>
      </c>
      <c r="AG33" s="2">
        <v>33021</v>
      </c>
      <c r="AH33" s="33">
        <v>30740</v>
      </c>
      <c r="AI33" s="2">
        <v>30149</v>
      </c>
      <c r="AJ33" s="2">
        <v>30118</v>
      </c>
      <c r="AK33" s="2">
        <v>29446</v>
      </c>
      <c r="AL33" s="33">
        <v>28501</v>
      </c>
      <c r="AM33" s="2">
        <v>28636</v>
      </c>
      <c r="AN33" s="2">
        <v>29498</v>
      </c>
      <c r="AO33" s="2">
        <v>30184</v>
      </c>
      <c r="AP33" s="33">
        <v>29033</v>
      </c>
      <c r="AQ33" s="2">
        <v>28522</v>
      </c>
      <c r="AR33" s="2">
        <v>28795</v>
      </c>
      <c r="AS33" s="2">
        <v>26573</v>
      </c>
      <c r="AT33" s="2">
        <v>19554</v>
      </c>
      <c r="AU33" s="2">
        <v>19057</v>
      </c>
      <c r="AV33" s="2">
        <v>19401</v>
      </c>
      <c r="AW33" s="2">
        <v>19605</v>
      </c>
      <c r="AX33" s="2">
        <v>18329</v>
      </c>
      <c r="AY33" s="2">
        <v>17941</v>
      </c>
      <c r="AZ33" s="2">
        <v>18313</v>
      </c>
      <c r="BA33" s="2">
        <v>18647</v>
      </c>
      <c r="BB33" s="2">
        <v>17316</v>
      </c>
      <c r="BC33" s="2">
        <v>17073</v>
      </c>
      <c r="BD33" s="2">
        <v>17752</v>
      </c>
      <c r="BE33" s="2">
        <v>18651</v>
      </c>
      <c r="BF33" s="2">
        <v>18157</v>
      </c>
      <c r="BG33" s="2">
        <v>17967</v>
      </c>
      <c r="BH33" s="2">
        <v>18371</v>
      </c>
      <c r="BI33" s="2">
        <v>18502</v>
      </c>
    </row>
    <row r="34" spans="1:61" x14ac:dyDescent="0.2">
      <c r="A34" t="e" vm="30">
        <v>#VALUE!</v>
      </c>
      <c r="B34" t="str" cm="1">
        <f t="array" ref="B34">_FV(A34,"Ticker symbol",TRUE)</f>
        <v>WMT</v>
      </c>
      <c r="C34" s="6" cm="1">
        <f t="array" ref="C34">_FV(A34,"Price")</f>
        <v>145.44</v>
      </c>
      <c r="D34" s="4" cm="1">
        <f t="array" ref="D34">_FV(A34,"market cap",TRUE)/1000000</f>
        <v>403432.9</v>
      </c>
      <c r="E34" s="28">
        <f t="shared" si="0"/>
        <v>0.15746793644047655</v>
      </c>
      <c r="F34" s="29">
        <f>IF(COUNT(Q34:T34)=4,IFERROR(IF($D34/IF($Q34=0,SUM($R34:U34),SUM($Q34:T34))&lt;0,"n/a",$D34/IF($Q34=0,SUM($R34:U34),SUM($Q34:T34))),"n/a"),"n/a")</f>
        <v>0.70437378001725004</v>
      </c>
      <c r="G34" s="29">
        <f>IF(COUNT(Q34:X34)=8,IFERROR(IF(($D34/IF($Q34=0,SUM($R34:Z34),SUM($Q34:Y34))*2)&lt;0,"n/a",($D34/IF($Q34=0,SUM($R34:Z34),SUM($Q34:Y34))*2)),"n/a"),"n/a")</f>
        <v>0.63354350270419668</v>
      </c>
      <c r="H34" s="29">
        <f>IF(COUNT(Q34:AB34)=12,IFERROR(IF(($D34/IF($Q34=0,SUM($R34:AD34),SUM($Q34:AC34))*3)&lt;0,"n/a",($D34/IF($Q34=0,SUM($R34:AD34),SUM($Q34:AC34))*3)),"n/a"),"n/a")</f>
        <v>0.67438810204929955</v>
      </c>
      <c r="I34" s="29">
        <f>IF(COUNT(Q34:AF34)=16,IFERROR(IF(($D34/IF($Q34=0,SUM($R34:AH34),SUM($Q34:AG34))*4)&lt;0,"n/a",($D34/IF($Q34=0,SUM($R34:AH34),SUM($Q34:AG34))*4)),"n/a"),"n/a")</f>
        <v>0.69963274010737297</v>
      </c>
      <c r="J34" s="29">
        <f>IF(COUNT(Q34:AJ34)=20,IFERROR(IF(($D34/IF($Q34=0,SUM($R34:AL34),SUM($Q34:AK34))*5)&lt;0,"n/a",($D34/IF($Q34=0,SUM($R34:AL34),SUM($Q34:AK34))*5)),"n/a"),"n/a")</f>
        <v>0.72001654082574917</v>
      </c>
      <c r="K34" s="29">
        <f>IF(COUNT(Q34:AN34)=24,IFERROR(IF(($D34/IF($Q34=0,SUM($R34:AP34),SUM($Q34:AO34))*6)&lt;0,"n/a",($D34/IF($Q34=0,SUM($R34:AP34),SUM($Q34:AO34))*6)),"n/a"),"n/a")</f>
        <v>0.73660430709792624</v>
      </c>
      <c r="L34" s="29">
        <f>IF(COUNT(Q34:AR34)=28,IFERROR(IF(($D34/IF($Q34=0,SUM($R34:AT34),SUM($Q34:AS34))*7)&lt;0,"n/a",($D34/IF($Q34=0,SUM($R34:AT34),SUM($Q34:AS34))*7)),"n/a"),"n/a")</f>
        <v>0.74904289842540894</v>
      </c>
      <c r="M34" s="29">
        <f>IF(COUNT(Q34:AV34)=32,IFERROR(IF(($D34/IF($Q34=0,SUM($R34:AX34),SUM($Q34:AW34))*8)&lt;0,"n/a",($D34/IF($Q34=0,SUM($R34:AX34),SUM($Q34:AW34))*8)),"n/a"),"n/a")</f>
        <v>0.75869314761222273</v>
      </c>
      <c r="N34" s="29">
        <f>IF(COUNT(Q34:AZ34)=36,IFERROR(IF(($D34/IF($Q34=0,SUM($R34:BB34),SUM($Q34:BA34))*9)&lt;0,"n/a",($D34/IF($Q34=0,SUM($R34:BB34),SUM($Q34:BA34))*9)),"n/a"),"n/a")</f>
        <v>0.76793588746826447</v>
      </c>
      <c r="O34" s="29">
        <f>IF(COUNT(Q34:BD34)=40,IFERROR(IF(($D34/IF($Q34=0,SUM($R34:BF34),SUM($Q34:BE34))*10)&lt;0,"n/a",($D34/IF($Q34=0,SUM($R34:BF34),SUM($Q34:BE34))*10)),"n/a"),"n/a")</f>
        <v>0.77703630855802763</v>
      </c>
      <c r="P34" s="30">
        <f t="shared" si="1"/>
        <v>572754</v>
      </c>
      <c r="Q34" s="36">
        <v>152871</v>
      </c>
      <c r="R34" s="37">
        <v>140525</v>
      </c>
      <c r="S34" s="23">
        <v>141048</v>
      </c>
      <c r="T34" s="38">
        <v>138310</v>
      </c>
      <c r="U34" s="38">
        <v>152079</v>
      </c>
      <c r="V34" s="33">
        <v>134708</v>
      </c>
      <c r="W34" s="2">
        <v>137742</v>
      </c>
      <c r="X34" s="2">
        <v>134622</v>
      </c>
      <c r="Y34" s="2">
        <v>141671</v>
      </c>
      <c r="Z34" s="33">
        <v>127991</v>
      </c>
      <c r="AA34" s="2">
        <v>130377</v>
      </c>
      <c r="AB34" s="2">
        <v>123925</v>
      </c>
      <c r="AC34" s="2">
        <v>138793</v>
      </c>
      <c r="AD34" s="33">
        <v>124894</v>
      </c>
      <c r="AE34" s="2">
        <v>128028</v>
      </c>
      <c r="AF34" s="2">
        <v>122690</v>
      </c>
      <c r="AG34" s="2">
        <v>136267</v>
      </c>
      <c r="AH34" s="33">
        <v>123179</v>
      </c>
      <c r="AI34" s="2">
        <v>123355</v>
      </c>
      <c r="AJ34" s="2">
        <v>117542</v>
      </c>
      <c r="AK34" s="2">
        <v>130936</v>
      </c>
      <c r="AL34" s="33">
        <v>118179</v>
      </c>
      <c r="AM34" s="2">
        <v>120854</v>
      </c>
      <c r="AN34" s="2">
        <v>115904</v>
      </c>
      <c r="AO34" s="2">
        <v>129667</v>
      </c>
      <c r="AP34" s="33">
        <v>117408</v>
      </c>
      <c r="AQ34" s="2">
        <v>120229</v>
      </c>
      <c r="AR34" s="2">
        <v>114826</v>
      </c>
      <c r="AS34" s="2">
        <v>131565</v>
      </c>
      <c r="AT34" s="2">
        <v>119001</v>
      </c>
      <c r="AU34" s="2">
        <v>120125</v>
      </c>
      <c r="AV34" s="2">
        <v>114960</v>
      </c>
      <c r="AW34" s="2">
        <v>129706</v>
      </c>
      <c r="AX34" s="2">
        <v>115688</v>
      </c>
      <c r="AY34" s="2">
        <v>116830</v>
      </c>
      <c r="AZ34" s="2">
        <v>114070</v>
      </c>
      <c r="BA34" s="2">
        <v>127559</v>
      </c>
      <c r="BB34" s="2">
        <v>113800</v>
      </c>
      <c r="BC34" s="2">
        <v>114282</v>
      </c>
      <c r="BD34" s="2">
        <v>113010</v>
      </c>
      <c r="BE34" s="2">
        <v>122728</v>
      </c>
      <c r="BF34" s="2">
        <v>110226</v>
      </c>
      <c r="BG34" s="2">
        <v>109366</v>
      </c>
      <c r="BH34" s="2">
        <v>104189</v>
      </c>
      <c r="BI34" s="2">
        <v>116360</v>
      </c>
    </row>
    <row r="35" spans="1:61" x14ac:dyDescent="0.2">
      <c r="D35" s="4"/>
      <c r="E35" s="4"/>
      <c r="F35" s="4"/>
      <c r="G35" s="4"/>
      <c r="H35" s="4"/>
      <c r="I35" s="4"/>
      <c r="J35" s="4"/>
      <c r="K35" s="4"/>
      <c r="L35" s="4"/>
      <c r="M35" s="4"/>
      <c r="N35" s="4"/>
      <c r="O35" s="4"/>
      <c r="V35" s="1"/>
      <c r="W35" s="1"/>
      <c r="X35" s="1"/>
      <c r="Y35" s="1"/>
      <c r="Z35" s="3"/>
      <c r="AA35" s="1"/>
      <c r="AB35" s="1"/>
      <c r="AC35" s="1"/>
      <c r="AD35" s="3"/>
      <c r="AE35" s="1"/>
      <c r="AF35" s="1"/>
      <c r="AG35" s="1"/>
      <c r="AH35" s="3"/>
      <c r="AI35" s="1"/>
      <c r="AJ35" s="1"/>
      <c r="AK35" s="1"/>
      <c r="AL35" s="3"/>
      <c r="AM35" s="1"/>
      <c r="AN35" s="1"/>
      <c r="AO35" s="1"/>
      <c r="AP35" s="3"/>
      <c r="AQ35" s="1"/>
      <c r="AR35" s="1"/>
      <c r="AS35" s="1"/>
    </row>
  </sheetData>
  <autoFilter ref="A4:BI34" xr:uid="{EDFE56C1-0766-0040-B1F8-491B9D4A949C}">
    <sortState xmlns:xlrd2="http://schemas.microsoft.com/office/spreadsheetml/2017/richdata2" ref="A5:BI34">
      <sortCondition ref="B4:B34"/>
    </sortState>
  </autoFilter>
  <mergeCells count="2">
    <mergeCell ref="A1:P1"/>
    <mergeCell ref="A2:P2"/>
  </mergeCells>
  <conditionalFormatting sqref="E5:E34">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DOW Revenues + PS Ratios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Kinney</dc:creator>
  <cp:lastModifiedBy>Phillip Kinney</cp:lastModifiedBy>
  <dcterms:created xsi:type="dcterms:W3CDTF">2021-01-28T01:36:02Z</dcterms:created>
  <dcterms:modified xsi:type="dcterms:W3CDTF">2022-05-24T02:19:42Z</dcterms:modified>
</cp:coreProperties>
</file>