
<file path=[Content_Types].xml><?xml version="1.0" encoding="utf-8"?>
<Types xmlns="http://schemas.openxmlformats.org/package/2006/content-type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newton/Documents/DOW Composite/Q1 2022/"/>
    </mc:Choice>
  </mc:AlternateContent>
  <xr:revisionPtr revIDLastSave="0" documentId="13_ncr:1_{CAE861B4-846D-1E45-9019-1828B3ADE7CA}" xr6:coauthVersionLast="45" xr6:coauthVersionMax="45" xr10:uidLastSave="{00000000-0000-0000-0000-000000000000}"/>
  <bookViews>
    <workbookView xWindow="700" yWindow="540" windowWidth="27820" windowHeight="15880" activeTab="1" xr2:uid="{41CFBB87-99AE-854A-AFC3-1BECA293D9DF}"/>
  </bookViews>
  <sheets>
    <sheet name="Instructions" sheetId="2" r:id="rId1"/>
    <sheet name="DOW MASTER" sheetId="4" r:id="rId2"/>
    <sheet name="DOW Net Income + PE Ratios" sheetId="1" r:id="rId3"/>
    <sheet name="DOW Revenues + PS Ratios" sheetId="3" r:id="rId4"/>
  </sheets>
  <definedNames>
    <definedName name="_xlnm._FilterDatabase" localSheetId="1" hidden="1">'DOW MASTER'!$A$4:$L$34</definedName>
    <definedName name="_xlnm._FilterDatabase" localSheetId="2" hidden="1">'DOW Net Income + PE Ratios'!$A$4:$BI$34</definedName>
    <definedName name="_xlnm._FilterDatabase" localSheetId="3" hidden="1">'DOW Revenues + PS Ratios'!$A$4:$BI$34</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4" l="1" a="1"/>
  <c r="B17" i="4"/>
  <c r="J17" i="4"/>
  <c r="K17" i="4"/>
  <c r="L17" i="4"/>
  <c r="B20" i="4" a="1"/>
  <c r="B20" i="4"/>
  <c r="J20" i="4"/>
  <c r="K20" i="4"/>
  <c r="L20" i="4"/>
  <c r="B33" i="4" a="1"/>
  <c r="B33" i="4"/>
  <c r="J33" i="4"/>
  <c r="K33" i="4"/>
  <c r="L33" i="4"/>
  <c r="B29" i="4" a="1"/>
  <c r="B29" i="4"/>
  <c r="J29" i="4"/>
  <c r="K29" i="4"/>
  <c r="L29" i="4"/>
  <c r="B6" i="4" a="1"/>
  <c r="B6" i="4"/>
  <c r="J6" i="4"/>
  <c r="K6" i="4"/>
  <c r="L6" i="4"/>
  <c r="B26" i="4" a="1"/>
  <c r="B26" i="4"/>
  <c r="J26" i="4"/>
  <c r="K26" i="4"/>
  <c r="L26" i="4"/>
  <c r="B34" i="4" a="1"/>
  <c r="B34" i="4"/>
  <c r="J34" i="4"/>
  <c r="K34" i="4"/>
  <c r="L34" i="4"/>
  <c r="B14" i="4" a="1"/>
  <c r="B14" i="4"/>
  <c r="J14" i="4"/>
  <c r="K14" i="4"/>
  <c r="L14" i="4"/>
  <c r="B5" i="4" a="1"/>
  <c r="B5" i="4"/>
  <c r="J5" i="4"/>
  <c r="K5" i="4"/>
  <c r="L5" i="4"/>
  <c r="B16" i="4" a="1"/>
  <c r="B16" i="4"/>
  <c r="J16" i="4"/>
  <c r="K16" i="4"/>
  <c r="L16" i="4"/>
  <c r="B11" i="4" a="1"/>
  <c r="B11" i="4"/>
  <c r="J11" i="4"/>
  <c r="K11" i="4"/>
  <c r="L11" i="4"/>
  <c r="B28" i="4" a="1"/>
  <c r="B28" i="4"/>
  <c r="J28" i="4"/>
  <c r="K28" i="4"/>
  <c r="L28" i="4"/>
  <c r="B32" i="4" a="1"/>
  <c r="B32" i="4"/>
  <c r="J32" i="4"/>
  <c r="K32" i="4"/>
  <c r="L32" i="4"/>
  <c r="B15" i="4" a="1"/>
  <c r="B15" i="4"/>
  <c r="J15" i="4"/>
  <c r="K15" i="4"/>
  <c r="L15" i="4"/>
  <c r="B21" i="4" a="1"/>
  <c r="B21" i="4"/>
  <c r="J21" i="4"/>
  <c r="K21" i="4"/>
  <c r="L21" i="4"/>
  <c r="B18" i="4" a="1"/>
  <c r="B18" i="4"/>
  <c r="J18" i="4"/>
  <c r="K18" i="4"/>
  <c r="L18" i="4"/>
  <c r="B30" i="4" a="1"/>
  <c r="B30" i="4"/>
  <c r="J30" i="4"/>
  <c r="K30" i="4"/>
  <c r="L30" i="4"/>
  <c r="B31" i="4" a="1"/>
  <c r="B31" i="4"/>
  <c r="J31" i="4"/>
  <c r="K31" i="4"/>
  <c r="L31" i="4"/>
  <c r="B24" i="4" a="1"/>
  <c r="B24" i="4"/>
  <c r="J24" i="4"/>
  <c r="K24" i="4"/>
  <c r="L24" i="4"/>
  <c r="B23" i="4" a="1"/>
  <c r="B23" i="4"/>
  <c r="J23" i="4"/>
  <c r="K23" i="4"/>
  <c r="L23" i="4"/>
  <c r="B9" i="4" a="1"/>
  <c r="B9" i="4"/>
  <c r="J9" i="4"/>
  <c r="K9" i="4"/>
  <c r="L9" i="4"/>
  <c r="B13" i="4" a="1"/>
  <c r="B13" i="4"/>
  <c r="J13" i="4"/>
  <c r="K13" i="4"/>
  <c r="L13" i="4"/>
  <c r="B27" i="4" a="1"/>
  <c r="B27" i="4"/>
  <c r="J27" i="4"/>
  <c r="K27" i="4"/>
  <c r="L27" i="4"/>
  <c r="B19" i="4" a="1"/>
  <c r="B19" i="4"/>
  <c r="J19" i="4"/>
  <c r="K19" i="4"/>
  <c r="L19" i="4"/>
  <c r="B7" i="4" a="1"/>
  <c r="B7" i="4"/>
  <c r="J7" i="4"/>
  <c r="K7" i="4"/>
  <c r="L7" i="4"/>
  <c r="B8" i="4" a="1"/>
  <c r="B8" i="4"/>
  <c r="J8" i="4"/>
  <c r="K8" i="4"/>
  <c r="L8" i="4"/>
  <c r="B25" i="4" a="1"/>
  <c r="B25" i="4"/>
  <c r="J25" i="4"/>
  <c r="K25" i="4"/>
  <c r="L25" i="4"/>
  <c r="B12" i="4" a="1"/>
  <c r="B12" i="4"/>
  <c r="J12" i="4"/>
  <c r="K12" i="4"/>
  <c r="L12" i="4"/>
  <c r="B22" i="4" a="1"/>
  <c r="B22" i="4"/>
  <c r="J22" i="4"/>
  <c r="K22" i="4"/>
  <c r="L22" i="4"/>
  <c r="B10" i="4" a="1"/>
  <c r="B10" i="4"/>
  <c r="L10" i="4"/>
  <c r="K10" i="4"/>
  <c r="J10" i="4"/>
  <c r="I17" i="4"/>
  <c r="I20" i="4"/>
  <c r="I33" i="4"/>
  <c r="I29" i="4"/>
  <c r="I6" i="4"/>
  <c r="I26" i="4"/>
  <c r="I34" i="4"/>
  <c r="I14" i="4"/>
  <c r="I5" i="4"/>
  <c r="I16" i="4"/>
  <c r="I11" i="4"/>
  <c r="I28" i="4"/>
  <c r="I32" i="4"/>
  <c r="I15" i="4"/>
  <c r="I21" i="4"/>
  <c r="I18" i="4"/>
  <c r="I30" i="4"/>
  <c r="I31" i="4"/>
  <c r="I24" i="4"/>
  <c r="I23" i="4"/>
  <c r="I9" i="4"/>
  <c r="I13" i="4"/>
  <c r="I27" i="4"/>
  <c r="I19" i="4"/>
  <c r="I7" i="4"/>
  <c r="I8" i="4"/>
  <c r="I25" i="4"/>
  <c r="I12" i="4"/>
  <c r="I22" i="4"/>
  <c r="I10" i="4"/>
  <c r="H17" i="4"/>
  <c r="H20" i="4"/>
  <c r="H33" i="4"/>
  <c r="H29" i="4"/>
  <c r="H6" i="4"/>
  <c r="H26" i="4"/>
  <c r="H34" i="4"/>
  <c r="H14" i="4"/>
  <c r="H5" i="4"/>
  <c r="H16" i="4"/>
  <c r="H11" i="4"/>
  <c r="H28" i="4"/>
  <c r="H32" i="4"/>
  <c r="H15" i="4"/>
  <c r="H21" i="4"/>
  <c r="H18" i="4"/>
  <c r="H30" i="4"/>
  <c r="H31" i="4"/>
  <c r="H24" i="4"/>
  <c r="H23" i="4"/>
  <c r="H9" i="4"/>
  <c r="H13" i="4"/>
  <c r="H27" i="4"/>
  <c r="H19" i="4"/>
  <c r="H7" i="4"/>
  <c r="H8" i="4"/>
  <c r="H25" i="4"/>
  <c r="H12" i="4"/>
  <c r="H22" i="4"/>
  <c r="H10" i="4"/>
  <c r="G17" i="4"/>
  <c r="G20" i="4"/>
  <c r="G33" i="4"/>
  <c r="G29" i="4"/>
  <c r="G6" i="4"/>
  <c r="G26" i="4"/>
  <c r="G34" i="4"/>
  <c r="G14" i="4"/>
  <c r="G5" i="4"/>
  <c r="G16" i="4"/>
  <c r="G11" i="4"/>
  <c r="G28" i="4"/>
  <c r="G32" i="4"/>
  <c r="G15" i="4"/>
  <c r="G21" i="4"/>
  <c r="G18" i="4"/>
  <c r="G30" i="4"/>
  <c r="G31" i="4"/>
  <c r="G24" i="4"/>
  <c r="G23" i="4"/>
  <c r="G9" i="4"/>
  <c r="G13" i="4"/>
  <c r="G27" i="4"/>
  <c r="G19" i="4"/>
  <c r="G7" i="4"/>
  <c r="G8" i="4"/>
  <c r="G25" i="4"/>
  <c r="G12" i="4"/>
  <c r="G22" i="4"/>
  <c r="G10" i="4"/>
  <c r="F17" i="4"/>
  <c r="F20" i="4"/>
  <c r="F33" i="4"/>
  <c r="F29" i="4"/>
  <c r="F6" i="4"/>
  <c r="F26" i="4"/>
  <c r="F34" i="4"/>
  <c r="F14" i="4"/>
  <c r="F5" i="4"/>
  <c r="F16" i="4"/>
  <c r="F11" i="4"/>
  <c r="F28" i="4"/>
  <c r="F32" i="4"/>
  <c r="F15" i="4"/>
  <c r="F21" i="4"/>
  <c r="F18" i="4"/>
  <c r="F30" i="4"/>
  <c r="F31" i="4"/>
  <c r="F24" i="4"/>
  <c r="F23" i="4"/>
  <c r="F9" i="4"/>
  <c r="F13" i="4"/>
  <c r="F27" i="4"/>
  <c r="F19" i="4"/>
  <c r="F7" i="4"/>
  <c r="F8" i="4"/>
  <c r="F25" i="4"/>
  <c r="F12" i="4"/>
  <c r="F22" i="4"/>
  <c r="F10" i="4"/>
  <c r="E17" i="4"/>
  <c r="E20" i="4"/>
  <c r="E33" i="4"/>
  <c r="E29" i="4"/>
  <c r="E6" i="4"/>
  <c r="E26" i="4"/>
  <c r="E34" i="4"/>
  <c r="E14" i="4"/>
  <c r="E5" i="4"/>
  <c r="E16" i="4"/>
  <c r="E11" i="4"/>
  <c r="E28" i="4"/>
  <c r="E32" i="4"/>
  <c r="E15" i="4"/>
  <c r="E21" i="4"/>
  <c r="E18" i="4"/>
  <c r="E30" i="4"/>
  <c r="E31" i="4"/>
  <c r="E24" i="4"/>
  <c r="E23" i="4"/>
  <c r="E9" i="4"/>
  <c r="E13" i="4"/>
  <c r="E27" i="4"/>
  <c r="E19" i="4"/>
  <c r="E7" i="4"/>
  <c r="E8" i="4"/>
  <c r="E25" i="4"/>
  <c r="E12" i="4"/>
  <c r="E22" i="4"/>
  <c r="E10" i="4"/>
  <c r="D22" i="4" a="1"/>
  <c r="D22" i="4"/>
  <c r="C22" i="4" a="1"/>
  <c r="C22" i="4"/>
  <c r="D12" i="4" a="1"/>
  <c r="D12" i="4"/>
  <c r="C12" i="4" a="1"/>
  <c r="C12" i="4"/>
  <c r="D25" i="4" a="1"/>
  <c r="D25" i="4"/>
  <c r="C25" i="4" a="1"/>
  <c r="C25" i="4"/>
  <c r="D8" i="4" a="1"/>
  <c r="D8" i="4"/>
  <c r="C8" i="4" a="1"/>
  <c r="C8" i="4"/>
  <c r="D7" i="4" a="1"/>
  <c r="D7" i="4"/>
  <c r="C7" i="4" a="1"/>
  <c r="C7" i="4"/>
  <c r="D19" i="4" a="1"/>
  <c r="D19" i="4"/>
  <c r="C19" i="4" a="1"/>
  <c r="C19" i="4"/>
  <c r="D27" i="4" a="1"/>
  <c r="D27" i="4"/>
  <c r="C27" i="4" a="1"/>
  <c r="C27" i="4"/>
  <c r="D13" i="4" a="1"/>
  <c r="D13" i="4"/>
  <c r="C13" i="4" a="1"/>
  <c r="C13" i="4"/>
  <c r="D9" i="4" a="1"/>
  <c r="D9" i="4"/>
  <c r="C9" i="4" a="1"/>
  <c r="C9" i="4"/>
  <c r="D23" i="4" a="1"/>
  <c r="D23" i="4"/>
  <c r="C23" i="4" a="1"/>
  <c r="C23" i="4"/>
  <c r="D24" i="4" a="1"/>
  <c r="D24" i="4"/>
  <c r="C24" i="4" a="1"/>
  <c r="C24" i="4"/>
  <c r="D31" i="4" a="1"/>
  <c r="D31" i="4"/>
  <c r="C31" i="4" a="1"/>
  <c r="C31" i="4"/>
  <c r="D30" i="4" a="1"/>
  <c r="D30" i="4"/>
  <c r="C30" i="4" a="1"/>
  <c r="C30" i="4"/>
  <c r="D18" i="4" a="1"/>
  <c r="D18" i="4"/>
  <c r="C18" i="4" a="1"/>
  <c r="C18" i="4"/>
  <c r="D21" i="4" a="1"/>
  <c r="D21" i="4"/>
  <c r="C21" i="4" a="1"/>
  <c r="C21" i="4"/>
  <c r="D15" i="4" a="1"/>
  <c r="D15" i="4"/>
  <c r="C15" i="4" a="1"/>
  <c r="C15" i="4"/>
  <c r="D32" i="4" a="1"/>
  <c r="D32" i="4"/>
  <c r="C32" i="4" a="1"/>
  <c r="C32" i="4"/>
  <c r="D28" i="4" a="1"/>
  <c r="D28" i="4"/>
  <c r="C28" i="4" a="1"/>
  <c r="C28" i="4"/>
  <c r="D11" i="4" a="1"/>
  <c r="D11" i="4"/>
  <c r="C11" i="4" a="1"/>
  <c r="C11" i="4"/>
  <c r="D16" i="4" a="1"/>
  <c r="D16" i="4"/>
  <c r="C16" i="4" a="1"/>
  <c r="C16" i="4"/>
  <c r="D5" i="4" a="1"/>
  <c r="D5" i="4"/>
  <c r="C5" i="4" a="1"/>
  <c r="C5" i="4"/>
  <c r="D14" i="4" a="1"/>
  <c r="D14" i="4"/>
  <c r="C14" i="4" a="1"/>
  <c r="C14" i="4"/>
  <c r="D34" i="4" a="1"/>
  <c r="D34" i="4"/>
  <c r="C34" i="4" a="1"/>
  <c r="C34" i="4"/>
  <c r="D26" i="4" a="1"/>
  <c r="D26" i="4"/>
  <c r="C26" i="4" a="1"/>
  <c r="C26" i="4"/>
  <c r="D6" i="4" a="1"/>
  <c r="D6" i="4"/>
  <c r="C6" i="4" a="1"/>
  <c r="C6" i="4"/>
  <c r="D29" i="4" a="1"/>
  <c r="D29" i="4"/>
  <c r="C29" i="4" a="1"/>
  <c r="C29" i="4"/>
  <c r="D33" i="4" a="1"/>
  <c r="D33" i="4"/>
  <c r="C33" i="4" a="1"/>
  <c r="C33" i="4"/>
  <c r="D20" i="4" a="1"/>
  <c r="D20" i="4"/>
  <c r="C20" i="4" a="1"/>
  <c r="C20" i="4"/>
  <c r="D17" i="4" a="1"/>
  <c r="D17" i="4"/>
  <c r="C17" i="4" a="1"/>
  <c r="C17" i="4"/>
  <c r="D10" i="4" a="1"/>
  <c r="D10" i="4"/>
  <c r="C10" i="4" a="1"/>
  <c r="C10" i="4"/>
  <c r="P34" i="3"/>
  <c r="D34" i="3" a="1"/>
  <c r="D34" i="3"/>
  <c r="O34" i="3"/>
  <c r="N34" i="3"/>
  <c r="M34" i="3"/>
  <c r="L34" i="3"/>
  <c r="K34" i="3"/>
  <c r="J34" i="3"/>
  <c r="I34" i="3"/>
  <c r="H34" i="3"/>
  <c r="G34" i="3"/>
  <c r="F34" i="3"/>
  <c r="E34" i="3"/>
  <c r="C34" i="3" a="1"/>
  <c r="C34" i="3"/>
  <c r="B34" i="3" a="1"/>
  <c r="B34" i="3"/>
  <c r="P33" i="3"/>
  <c r="D33" i="3" a="1"/>
  <c r="D33" i="3"/>
  <c r="O33" i="3"/>
  <c r="N33" i="3"/>
  <c r="M33" i="3"/>
  <c r="L33" i="3"/>
  <c r="K33" i="3"/>
  <c r="J33" i="3"/>
  <c r="I33" i="3"/>
  <c r="H33" i="3"/>
  <c r="G33" i="3"/>
  <c r="F33" i="3"/>
  <c r="E33" i="3"/>
  <c r="C33" i="3" a="1"/>
  <c r="C33" i="3"/>
  <c r="B33" i="3" a="1"/>
  <c r="B33" i="3"/>
  <c r="P32" i="3"/>
  <c r="D32" i="3" a="1"/>
  <c r="D32" i="3"/>
  <c r="O32" i="3"/>
  <c r="N32" i="3"/>
  <c r="M32" i="3"/>
  <c r="L32" i="3"/>
  <c r="K32" i="3"/>
  <c r="J32" i="3"/>
  <c r="I32" i="3"/>
  <c r="H32" i="3"/>
  <c r="G32" i="3"/>
  <c r="F32" i="3"/>
  <c r="E32" i="3"/>
  <c r="C32" i="3" a="1"/>
  <c r="C32" i="3"/>
  <c r="B32" i="3" a="1"/>
  <c r="B32" i="3"/>
  <c r="P31" i="3"/>
  <c r="D31" i="3" a="1"/>
  <c r="D31" i="3"/>
  <c r="O31" i="3"/>
  <c r="N31" i="3"/>
  <c r="M31" i="3"/>
  <c r="L31" i="3"/>
  <c r="K31" i="3"/>
  <c r="J31" i="3"/>
  <c r="I31" i="3"/>
  <c r="H31" i="3"/>
  <c r="G31" i="3"/>
  <c r="F31" i="3"/>
  <c r="E31" i="3"/>
  <c r="C31" i="3" a="1"/>
  <c r="C31" i="3"/>
  <c r="B31" i="3" a="1"/>
  <c r="B31" i="3"/>
  <c r="P30" i="3"/>
  <c r="D30" i="3" a="1"/>
  <c r="D30" i="3"/>
  <c r="O30" i="3"/>
  <c r="N30" i="3"/>
  <c r="M30" i="3"/>
  <c r="L30" i="3"/>
  <c r="K30" i="3"/>
  <c r="J30" i="3"/>
  <c r="I30" i="3"/>
  <c r="H30" i="3"/>
  <c r="G30" i="3"/>
  <c r="F30" i="3"/>
  <c r="E30" i="3"/>
  <c r="C30" i="3" a="1"/>
  <c r="C30" i="3"/>
  <c r="B30" i="3" a="1"/>
  <c r="B30" i="3"/>
  <c r="P29" i="3"/>
  <c r="D29" i="3" a="1"/>
  <c r="D29" i="3"/>
  <c r="O29" i="3"/>
  <c r="N29" i="3"/>
  <c r="M29" i="3"/>
  <c r="L29" i="3"/>
  <c r="K29" i="3"/>
  <c r="J29" i="3"/>
  <c r="I29" i="3"/>
  <c r="H29" i="3"/>
  <c r="G29" i="3"/>
  <c r="F29" i="3"/>
  <c r="E29" i="3"/>
  <c r="C29" i="3" a="1"/>
  <c r="C29" i="3"/>
  <c r="B29" i="3" a="1"/>
  <c r="B29" i="3"/>
  <c r="P28" i="3"/>
  <c r="D28" i="3" a="1"/>
  <c r="D28" i="3"/>
  <c r="O28" i="3"/>
  <c r="N28" i="3"/>
  <c r="M28" i="3"/>
  <c r="L28" i="3"/>
  <c r="K28" i="3"/>
  <c r="J28" i="3"/>
  <c r="I28" i="3"/>
  <c r="H28" i="3"/>
  <c r="G28" i="3"/>
  <c r="F28" i="3"/>
  <c r="E28" i="3"/>
  <c r="C28" i="3" a="1"/>
  <c r="C28" i="3"/>
  <c r="B28" i="3" a="1"/>
  <c r="B28" i="3"/>
  <c r="P27" i="3"/>
  <c r="D27" i="3" a="1"/>
  <c r="D27" i="3"/>
  <c r="O27" i="3"/>
  <c r="N27" i="3"/>
  <c r="M27" i="3"/>
  <c r="L27" i="3"/>
  <c r="K27" i="3"/>
  <c r="J27" i="3"/>
  <c r="I27" i="3"/>
  <c r="H27" i="3"/>
  <c r="G27" i="3"/>
  <c r="F27" i="3"/>
  <c r="E27" i="3"/>
  <c r="C27" i="3" a="1"/>
  <c r="C27" i="3"/>
  <c r="B27" i="3" a="1"/>
  <c r="B27" i="3"/>
  <c r="P26" i="3"/>
  <c r="D26" i="3" a="1"/>
  <c r="D26" i="3"/>
  <c r="O26" i="3"/>
  <c r="N26" i="3"/>
  <c r="M26" i="3"/>
  <c r="L26" i="3"/>
  <c r="K26" i="3"/>
  <c r="J26" i="3"/>
  <c r="I26" i="3"/>
  <c r="H26" i="3"/>
  <c r="G26" i="3"/>
  <c r="F26" i="3"/>
  <c r="E26" i="3"/>
  <c r="C26" i="3" a="1"/>
  <c r="C26" i="3"/>
  <c r="B26" i="3" a="1"/>
  <c r="B26" i="3"/>
  <c r="P25" i="3"/>
  <c r="D25" i="3" a="1"/>
  <c r="D25" i="3"/>
  <c r="O25" i="3"/>
  <c r="N25" i="3"/>
  <c r="M25" i="3"/>
  <c r="L25" i="3"/>
  <c r="K25" i="3"/>
  <c r="J25" i="3"/>
  <c r="I25" i="3"/>
  <c r="H25" i="3"/>
  <c r="G25" i="3"/>
  <c r="F25" i="3"/>
  <c r="E25" i="3"/>
  <c r="C25" i="3" a="1"/>
  <c r="C25" i="3"/>
  <c r="B25" i="3" a="1"/>
  <c r="B25" i="3"/>
  <c r="P24" i="3"/>
  <c r="D24" i="3" a="1"/>
  <c r="D24" i="3"/>
  <c r="O24" i="3"/>
  <c r="N24" i="3"/>
  <c r="M24" i="3"/>
  <c r="L24" i="3"/>
  <c r="K24" i="3"/>
  <c r="J24" i="3"/>
  <c r="I24" i="3"/>
  <c r="H24" i="3"/>
  <c r="G24" i="3"/>
  <c r="F24" i="3"/>
  <c r="E24" i="3"/>
  <c r="C24" i="3" a="1"/>
  <c r="C24" i="3"/>
  <c r="B24" i="3" a="1"/>
  <c r="B24" i="3"/>
  <c r="P23" i="3"/>
  <c r="D23" i="3" a="1"/>
  <c r="D23" i="3"/>
  <c r="O23" i="3"/>
  <c r="N23" i="3"/>
  <c r="M23" i="3"/>
  <c r="L23" i="3"/>
  <c r="K23" i="3"/>
  <c r="J23" i="3"/>
  <c r="I23" i="3"/>
  <c r="H23" i="3"/>
  <c r="G23" i="3"/>
  <c r="F23" i="3"/>
  <c r="E23" i="3"/>
  <c r="C23" i="3" a="1"/>
  <c r="C23" i="3"/>
  <c r="B23" i="3" a="1"/>
  <c r="B23" i="3"/>
  <c r="P22" i="3"/>
  <c r="D22" i="3" a="1"/>
  <c r="D22" i="3"/>
  <c r="O22" i="3"/>
  <c r="N22" i="3"/>
  <c r="M22" i="3"/>
  <c r="L22" i="3"/>
  <c r="K22" i="3"/>
  <c r="J22" i="3"/>
  <c r="I22" i="3"/>
  <c r="H22" i="3"/>
  <c r="G22" i="3"/>
  <c r="F22" i="3"/>
  <c r="E22" i="3"/>
  <c r="C22" i="3" a="1"/>
  <c r="C22" i="3"/>
  <c r="B22" i="3" a="1"/>
  <c r="B22" i="3"/>
  <c r="P21" i="3"/>
  <c r="D21" i="3" a="1"/>
  <c r="D21" i="3"/>
  <c r="O21" i="3"/>
  <c r="N21" i="3"/>
  <c r="M21" i="3"/>
  <c r="L21" i="3"/>
  <c r="K21" i="3"/>
  <c r="J21" i="3"/>
  <c r="I21" i="3"/>
  <c r="H21" i="3"/>
  <c r="G21" i="3"/>
  <c r="F21" i="3"/>
  <c r="E21" i="3"/>
  <c r="C21" i="3" a="1"/>
  <c r="C21" i="3"/>
  <c r="B21" i="3" a="1"/>
  <c r="B21" i="3"/>
  <c r="P20" i="3"/>
  <c r="D20" i="3" a="1"/>
  <c r="D20" i="3"/>
  <c r="O20" i="3"/>
  <c r="N20" i="3"/>
  <c r="M20" i="3"/>
  <c r="L20" i="3"/>
  <c r="K20" i="3"/>
  <c r="J20" i="3"/>
  <c r="I20" i="3"/>
  <c r="H20" i="3"/>
  <c r="G20" i="3"/>
  <c r="F20" i="3"/>
  <c r="E20" i="3"/>
  <c r="C20" i="3" a="1"/>
  <c r="C20" i="3"/>
  <c r="B20" i="3" a="1"/>
  <c r="B20" i="3"/>
  <c r="P19" i="3"/>
  <c r="D19" i="3" a="1"/>
  <c r="D19" i="3"/>
  <c r="O19" i="3"/>
  <c r="N19" i="3"/>
  <c r="M19" i="3"/>
  <c r="L19" i="3"/>
  <c r="K19" i="3"/>
  <c r="J19" i="3"/>
  <c r="I19" i="3"/>
  <c r="H19" i="3"/>
  <c r="G19" i="3"/>
  <c r="F19" i="3"/>
  <c r="E19" i="3"/>
  <c r="C19" i="3" a="1"/>
  <c r="C19" i="3"/>
  <c r="B19" i="3" a="1"/>
  <c r="B19" i="3"/>
  <c r="P18" i="3"/>
  <c r="D18" i="3" a="1"/>
  <c r="D18" i="3"/>
  <c r="O18" i="3"/>
  <c r="N18" i="3"/>
  <c r="M18" i="3"/>
  <c r="L18" i="3"/>
  <c r="K18" i="3"/>
  <c r="J18" i="3"/>
  <c r="I18" i="3"/>
  <c r="H18" i="3"/>
  <c r="G18" i="3"/>
  <c r="F18" i="3"/>
  <c r="E18" i="3"/>
  <c r="C18" i="3" a="1"/>
  <c r="C18" i="3"/>
  <c r="B18" i="3" a="1"/>
  <c r="B18" i="3"/>
  <c r="P17" i="3"/>
  <c r="D17" i="3" a="1"/>
  <c r="D17" i="3"/>
  <c r="O17" i="3"/>
  <c r="N17" i="3"/>
  <c r="M17" i="3"/>
  <c r="L17" i="3"/>
  <c r="K17" i="3"/>
  <c r="J17" i="3"/>
  <c r="I17" i="3"/>
  <c r="H17" i="3"/>
  <c r="G17" i="3"/>
  <c r="F17" i="3"/>
  <c r="E17" i="3"/>
  <c r="C17" i="3" a="1"/>
  <c r="C17" i="3"/>
  <c r="B17" i="3" a="1"/>
  <c r="B17" i="3"/>
  <c r="P16" i="3"/>
  <c r="D16" i="3" a="1"/>
  <c r="D16" i="3"/>
  <c r="O16" i="3"/>
  <c r="N16" i="3"/>
  <c r="M16" i="3"/>
  <c r="L16" i="3"/>
  <c r="K16" i="3"/>
  <c r="J16" i="3"/>
  <c r="I16" i="3"/>
  <c r="H16" i="3"/>
  <c r="G16" i="3"/>
  <c r="F16" i="3"/>
  <c r="E16" i="3"/>
  <c r="C16" i="3" a="1"/>
  <c r="C16" i="3"/>
  <c r="B16" i="3" a="1"/>
  <c r="B16" i="3"/>
  <c r="P15" i="3"/>
  <c r="D15" i="3" a="1"/>
  <c r="D15" i="3"/>
  <c r="O15" i="3"/>
  <c r="N15" i="3"/>
  <c r="M15" i="3"/>
  <c r="L15" i="3"/>
  <c r="K15" i="3"/>
  <c r="J15" i="3"/>
  <c r="I15" i="3"/>
  <c r="H15" i="3"/>
  <c r="G15" i="3"/>
  <c r="F15" i="3"/>
  <c r="E15" i="3"/>
  <c r="C15" i="3" a="1"/>
  <c r="C15" i="3"/>
  <c r="B15" i="3" a="1"/>
  <c r="B15" i="3"/>
  <c r="P14" i="3"/>
  <c r="O14" i="3"/>
  <c r="N14" i="3"/>
  <c r="M14" i="3"/>
  <c r="L14" i="3"/>
  <c r="K14" i="3"/>
  <c r="J14" i="3"/>
  <c r="I14" i="3"/>
  <c r="D14" i="3" a="1"/>
  <c r="D14" i="3"/>
  <c r="H14" i="3"/>
  <c r="G14" i="3"/>
  <c r="F14" i="3"/>
  <c r="E14" i="3"/>
  <c r="C14" i="3" a="1"/>
  <c r="C14" i="3"/>
  <c r="B14" i="3" a="1"/>
  <c r="B14" i="3"/>
  <c r="P13" i="3"/>
  <c r="D13" i="3" a="1"/>
  <c r="D13" i="3"/>
  <c r="O13" i="3"/>
  <c r="N13" i="3"/>
  <c r="M13" i="3"/>
  <c r="L13" i="3"/>
  <c r="K13" i="3"/>
  <c r="J13" i="3"/>
  <c r="I13" i="3"/>
  <c r="H13" i="3"/>
  <c r="G13" i="3"/>
  <c r="F13" i="3"/>
  <c r="E13" i="3"/>
  <c r="C13" i="3" a="1"/>
  <c r="C13" i="3"/>
  <c r="B13" i="3" a="1"/>
  <c r="B13" i="3"/>
  <c r="P12" i="3"/>
  <c r="D12" i="3" a="1"/>
  <c r="D12" i="3"/>
  <c r="O12" i="3"/>
  <c r="N12" i="3"/>
  <c r="M12" i="3"/>
  <c r="L12" i="3"/>
  <c r="K12" i="3"/>
  <c r="J12" i="3"/>
  <c r="I12" i="3"/>
  <c r="H12" i="3"/>
  <c r="G12" i="3"/>
  <c r="F12" i="3"/>
  <c r="E12" i="3"/>
  <c r="C12" i="3" a="1"/>
  <c r="C12" i="3"/>
  <c r="B12" i="3" a="1"/>
  <c r="B12" i="3"/>
  <c r="P11" i="3"/>
  <c r="D11" i="3" a="1"/>
  <c r="D11" i="3"/>
  <c r="O11" i="3"/>
  <c r="N11" i="3"/>
  <c r="M11" i="3"/>
  <c r="L11" i="3"/>
  <c r="K11" i="3"/>
  <c r="J11" i="3"/>
  <c r="I11" i="3"/>
  <c r="H11" i="3"/>
  <c r="G11" i="3"/>
  <c r="F11" i="3"/>
  <c r="E11" i="3"/>
  <c r="C11" i="3" a="1"/>
  <c r="C11" i="3"/>
  <c r="B11" i="3" a="1"/>
  <c r="B11" i="3"/>
  <c r="P10" i="3"/>
  <c r="D10" i="3" a="1"/>
  <c r="D10" i="3"/>
  <c r="O10" i="3"/>
  <c r="N10" i="3"/>
  <c r="M10" i="3"/>
  <c r="L10" i="3"/>
  <c r="K10" i="3"/>
  <c r="J10" i="3"/>
  <c r="I10" i="3"/>
  <c r="H10" i="3"/>
  <c r="G10" i="3"/>
  <c r="F10" i="3"/>
  <c r="E10" i="3"/>
  <c r="C10" i="3" a="1"/>
  <c r="C10" i="3"/>
  <c r="B10" i="3" a="1"/>
  <c r="B10" i="3"/>
  <c r="P9" i="3"/>
  <c r="D9" i="3" a="1"/>
  <c r="D9" i="3"/>
  <c r="O9" i="3"/>
  <c r="N9" i="3"/>
  <c r="M9" i="3"/>
  <c r="L9" i="3"/>
  <c r="K9" i="3"/>
  <c r="J9" i="3"/>
  <c r="I9" i="3"/>
  <c r="H9" i="3"/>
  <c r="G9" i="3"/>
  <c r="F9" i="3"/>
  <c r="E9" i="3"/>
  <c r="C9" i="3" a="1"/>
  <c r="C9" i="3"/>
  <c r="B9" i="3" a="1"/>
  <c r="B9" i="3"/>
  <c r="P8" i="3"/>
  <c r="D8" i="3" a="1"/>
  <c r="D8" i="3"/>
  <c r="O8" i="3"/>
  <c r="N8" i="3"/>
  <c r="M8" i="3"/>
  <c r="L8" i="3"/>
  <c r="K8" i="3"/>
  <c r="J8" i="3"/>
  <c r="I8" i="3"/>
  <c r="H8" i="3"/>
  <c r="G8" i="3"/>
  <c r="F8" i="3"/>
  <c r="E8" i="3"/>
  <c r="C8" i="3" a="1"/>
  <c r="C8" i="3"/>
  <c r="B8" i="3" a="1"/>
  <c r="B8" i="3"/>
  <c r="P7" i="3"/>
  <c r="D7" i="3" a="1"/>
  <c r="D7" i="3"/>
  <c r="O7" i="3"/>
  <c r="N7" i="3"/>
  <c r="M7" i="3"/>
  <c r="L7" i="3"/>
  <c r="K7" i="3"/>
  <c r="J7" i="3"/>
  <c r="I7" i="3"/>
  <c r="H7" i="3"/>
  <c r="G7" i="3"/>
  <c r="F7" i="3"/>
  <c r="E7" i="3"/>
  <c r="C7" i="3" a="1"/>
  <c r="C7" i="3"/>
  <c r="B7" i="3" a="1"/>
  <c r="B7" i="3"/>
  <c r="P6" i="3"/>
  <c r="D6" i="3" a="1"/>
  <c r="D6" i="3"/>
  <c r="O6" i="3"/>
  <c r="N6" i="3"/>
  <c r="M6" i="3"/>
  <c r="L6" i="3"/>
  <c r="K6" i="3"/>
  <c r="J6" i="3"/>
  <c r="I6" i="3"/>
  <c r="H6" i="3"/>
  <c r="G6" i="3"/>
  <c r="F6" i="3"/>
  <c r="E6" i="3"/>
  <c r="C6" i="3" a="1"/>
  <c r="C6" i="3"/>
  <c r="B6" i="3" a="1"/>
  <c r="B6" i="3"/>
  <c r="P5" i="3"/>
  <c r="D5" i="3" a="1"/>
  <c r="D5" i="3"/>
  <c r="O5" i="3"/>
  <c r="N5" i="3"/>
  <c r="M5" i="3"/>
  <c r="L5" i="3"/>
  <c r="K5" i="3"/>
  <c r="J5" i="3"/>
  <c r="I5" i="3"/>
  <c r="H5" i="3"/>
  <c r="G5" i="3"/>
  <c r="F5" i="3"/>
  <c r="E5" i="3"/>
  <c r="C5" i="3" a="1"/>
  <c r="C5" i="3"/>
  <c r="B5" i="3" a="1"/>
  <c r="B5" i="3"/>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5" i="1"/>
  <c r="D6" i="1" a="1"/>
  <c r="D6" i="1"/>
  <c r="O6" i="1"/>
  <c r="D7" i="1" a="1"/>
  <c r="D7" i="1"/>
  <c r="O7" i="1"/>
  <c r="D8" i="1" a="1"/>
  <c r="D8" i="1"/>
  <c r="O8" i="1"/>
  <c r="D9" i="1" a="1"/>
  <c r="D9" i="1"/>
  <c r="O9" i="1"/>
  <c r="D10" i="1" a="1"/>
  <c r="D10" i="1"/>
  <c r="O10" i="1"/>
  <c r="D11" i="1" a="1"/>
  <c r="D11" i="1"/>
  <c r="O11" i="1"/>
  <c r="D12" i="1" a="1"/>
  <c r="D12" i="1"/>
  <c r="O12" i="1"/>
  <c r="D13" i="1" a="1"/>
  <c r="D13" i="1"/>
  <c r="O13" i="1"/>
  <c r="O14" i="1"/>
  <c r="D15" i="1" a="1"/>
  <c r="D15" i="1"/>
  <c r="O15" i="1"/>
  <c r="D16" i="1" a="1"/>
  <c r="D16" i="1"/>
  <c r="O16" i="1"/>
  <c r="D17" i="1" a="1"/>
  <c r="D17" i="1"/>
  <c r="O17" i="1"/>
  <c r="D18" i="1" a="1"/>
  <c r="D18" i="1"/>
  <c r="O18" i="1"/>
  <c r="D19" i="1" a="1"/>
  <c r="D19" i="1"/>
  <c r="O19" i="1"/>
  <c r="D20" i="1" a="1"/>
  <c r="D20" i="1"/>
  <c r="O20" i="1"/>
  <c r="D21" i="1" a="1"/>
  <c r="D21" i="1"/>
  <c r="O21" i="1"/>
  <c r="D22" i="1" a="1"/>
  <c r="D22" i="1"/>
  <c r="O22" i="1"/>
  <c r="D23" i="1" a="1"/>
  <c r="D23" i="1"/>
  <c r="O23" i="1"/>
  <c r="D24" i="1" a="1"/>
  <c r="D24" i="1"/>
  <c r="O24" i="1"/>
  <c r="D25" i="1" a="1"/>
  <c r="D25" i="1"/>
  <c r="O25" i="1"/>
  <c r="D26" i="1" a="1"/>
  <c r="D26" i="1"/>
  <c r="O26" i="1"/>
  <c r="D27" i="1" a="1"/>
  <c r="D27" i="1"/>
  <c r="O27" i="1"/>
  <c r="D28" i="1" a="1"/>
  <c r="D28" i="1"/>
  <c r="O28" i="1"/>
  <c r="D29" i="1" a="1"/>
  <c r="D29" i="1"/>
  <c r="O29" i="1"/>
  <c r="D30" i="1" a="1"/>
  <c r="D30" i="1"/>
  <c r="O30" i="1"/>
  <c r="D31" i="1" a="1"/>
  <c r="D31" i="1"/>
  <c r="O31" i="1"/>
  <c r="D32" i="1" a="1"/>
  <c r="D32" i="1"/>
  <c r="O32" i="1"/>
  <c r="D33" i="1" a="1"/>
  <c r="D33" i="1"/>
  <c r="O33" i="1"/>
  <c r="D34" i="1" a="1"/>
  <c r="D34" i="1"/>
  <c r="O34" i="1"/>
  <c r="D5" i="1" a="1"/>
  <c r="D5" i="1"/>
  <c r="O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5" i="1"/>
  <c r="H6" i="1"/>
  <c r="H7" i="1"/>
  <c r="H8" i="1"/>
  <c r="H9" i="1"/>
  <c r="H10" i="1"/>
  <c r="H11" i="1"/>
  <c r="H12" i="1"/>
  <c r="H13" i="1"/>
  <c r="D14" i="1" a="1"/>
  <c r="D14" i="1"/>
  <c r="H14" i="1"/>
  <c r="H15" i="1"/>
  <c r="H16" i="1"/>
  <c r="H17" i="1"/>
  <c r="H18" i="1"/>
  <c r="H19" i="1"/>
  <c r="H20" i="1"/>
  <c r="H21" i="1"/>
  <c r="H22" i="1"/>
  <c r="H23" i="1"/>
  <c r="H24" i="1"/>
  <c r="H25" i="1"/>
  <c r="H26" i="1"/>
  <c r="H27" i="1"/>
  <c r="H28" i="1"/>
  <c r="H29" i="1"/>
  <c r="H30" i="1"/>
  <c r="H31" i="1"/>
  <c r="H32" i="1"/>
  <c r="H33" i="1"/>
  <c r="H34" i="1"/>
  <c r="H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5" i="1"/>
  <c r="C5" i="1" a="1"/>
  <c r="C5" i="1"/>
  <c r="B6" i="1" a="1"/>
  <c r="B6" i="1"/>
  <c r="C6" i="1" a="1"/>
  <c r="C6" i="1"/>
  <c r="B7" i="1" a="1"/>
  <c r="B7" i="1"/>
  <c r="C7" i="1" a="1"/>
  <c r="C7" i="1"/>
  <c r="B8" i="1" a="1"/>
  <c r="B8" i="1"/>
  <c r="C8" i="1" a="1"/>
  <c r="C8" i="1"/>
  <c r="B9" i="1" a="1"/>
  <c r="B9" i="1"/>
  <c r="C9" i="1" a="1"/>
  <c r="C9" i="1"/>
  <c r="B10" i="1" a="1"/>
  <c r="B10" i="1"/>
  <c r="C10" i="1" a="1"/>
  <c r="C10" i="1"/>
  <c r="B11" i="1" a="1"/>
  <c r="B11" i="1"/>
  <c r="C11" i="1" a="1"/>
  <c r="C11" i="1"/>
  <c r="B12" i="1" a="1"/>
  <c r="B12" i="1"/>
  <c r="C12" i="1" a="1"/>
  <c r="C12" i="1"/>
  <c r="B13" i="1" a="1"/>
  <c r="B13" i="1"/>
  <c r="C13" i="1" a="1"/>
  <c r="C13" i="1"/>
  <c r="B14" i="1" a="1"/>
  <c r="B14" i="1"/>
  <c r="C14" i="1" a="1"/>
  <c r="C14" i="1"/>
  <c r="B15" i="1" a="1"/>
  <c r="B15" i="1"/>
  <c r="C15" i="1" a="1"/>
  <c r="C15" i="1"/>
  <c r="B16" i="1" a="1"/>
  <c r="B16" i="1"/>
  <c r="C16" i="1" a="1"/>
  <c r="C16" i="1"/>
  <c r="B17" i="1" a="1"/>
  <c r="B17" i="1"/>
  <c r="C17" i="1" a="1"/>
  <c r="C17" i="1"/>
  <c r="B18" i="1" a="1"/>
  <c r="B18" i="1"/>
  <c r="C18" i="1" a="1"/>
  <c r="C18" i="1"/>
  <c r="B19" i="1" a="1"/>
  <c r="B19" i="1"/>
  <c r="C19" i="1" a="1"/>
  <c r="C19" i="1"/>
  <c r="B20" i="1" a="1"/>
  <c r="B20" i="1"/>
  <c r="C20" i="1" a="1"/>
  <c r="C20" i="1"/>
  <c r="B21" i="1" a="1"/>
  <c r="B21" i="1"/>
  <c r="C21" i="1" a="1"/>
  <c r="C21" i="1"/>
  <c r="B22" i="1" a="1"/>
  <c r="B22" i="1"/>
  <c r="C22" i="1" a="1"/>
  <c r="C22" i="1"/>
  <c r="B23" i="1" a="1"/>
  <c r="B23" i="1"/>
  <c r="C23" i="1" a="1"/>
  <c r="C23" i="1"/>
  <c r="B24" i="1" a="1"/>
  <c r="B24" i="1"/>
  <c r="C24" i="1" a="1"/>
  <c r="C24" i="1"/>
  <c r="B25" i="1" a="1"/>
  <c r="B25" i="1"/>
  <c r="C25" i="1" a="1"/>
  <c r="C25" i="1"/>
  <c r="B26" i="1" a="1"/>
  <c r="B26" i="1"/>
  <c r="C26" i="1" a="1"/>
  <c r="C26" i="1"/>
  <c r="B27" i="1" a="1"/>
  <c r="B27" i="1"/>
  <c r="C27" i="1" a="1"/>
  <c r="C27" i="1"/>
  <c r="B28" i="1" a="1"/>
  <c r="B28" i="1"/>
  <c r="C28" i="1" a="1"/>
  <c r="C28" i="1"/>
  <c r="B29" i="1" a="1"/>
  <c r="B29" i="1"/>
  <c r="C29" i="1" a="1"/>
  <c r="C29" i="1"/>
  <c r="B30" i="1" a="1"/>
  <c r="B30" i="1"/>
  <c r="C30" i="1" a="1"/>
  <c r="C30" i="1"/>
  <c r="B31" i="1" a="1"/>
  <c r="B31" i="1"/>
  <c r="C31" i="1" a="1"/>
  <c r="C31" i="1"/>
  <c r="B32" i="1" a="1"/>
  <c r="B32" i="1"/>
  <c r="C32" i="1" a="1"/>
  <c r="C32" i="1"/>
  <c r="B33" i="1" a="1"/>
  <c r="B33" i="1"/>
  <c r="C33" i="1" a="1"/>
  <c r="C33" i="1"/>
  <c r="B34" i="1" a="1"/>
  <c r="B34" i="1"/>
  <c r="C34" i="1" a="1"/>
  <c r="C34" i="1"/>
  <c r="B5" i="1" a="1"/>
  <c r="B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D4" authorId="0" shapeId="0" xr:uid="{AA4FB5EB-10C4-794F-AC01-63EE97ABD142}">
      <text>
        <r>
          <rPr>
            <b/>
            <sz val="10"/>
            <color rgb="FF000000"/>
            <rFont val="Tahoma"/>
            <family val="2"/>
          </rPr>
          <t xml:space="preserve"> The Value of the Company according to the price of its stock</t>
        </r>
        <r>
          <rPr>
            <sz val="10"/>
            <color rgb="FF000000"/>
            <rFont val="Tahoma"/>
            <family val="2"/>
          </rPr>
          <t xml:space="preserve">
</t>
        </r>
      </text>
    </comment>
    <comment ref="E4" authorId="0" shapeId="0" xr:uid="{BD287706-D333-7E47-B768-B6B6A211BA48}">
      <text>
        <r>
          <rPr>
            <b/>
            <sz val="10"/>
            <color rgb="FF000000"/>
            <rFont val="Tahoma"/>
            <family val="2"/>
          </rPr>
          <t>Last 3 Years' combined net income / 3 Years combined net income at beginning of 10 year period</t>
        </r>
        <r>
          <rPr>
            <sz val="10"/>
            <color rgb="FF000000"/>
            <rFont val="Tahoma"/>
            <family val="2"/>
          </rPr>
          <t xml:space="preserve">
</t>
        </r>
      </text>
    </comment>
    <comment ref="F4" authorId="0" shapeId="0" xr:uid="{F4E96101-92F0-7C4A-AE8C-83B6DAA2F94C}">
      <text>
        <r>
          <rPr>
            <b/>
            <sz val="10"/>
            <color rgb="FF000000"/>
            <rFont val="Tahoma"/>
            <family val="2"/>
          </rPr>
          <t>Last 3 Years' combined net income / 3 Years combined net income at beginning of 10 year period</t>
        </r>
        <r>
          <rPr>
            <sz val="10"/>
            <color rgb="FF000000"/>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D4" authorId="0" shapeId="0" xr:uid="{51F77FF3-8623-7F46-9B66-5215BA5AB299}">
      <text>
        <r>
          <rPr>
            <b/>
            <sz val="10"/>
            <color rgb="FF000000"/>
            <rFont val="Tahoma"/>
            <family val="2"/>
          </rPr>
          <t xml:space="preserve"> The Value of the Company according to the price of its stock</t>
        </r>
        <r>
          <rPr>
            <sz val="10"/>
            <color rgb="FF000000"/>
            <rFont val="Tahoma"/>
            <family val="2"/>
          </rPr>
          <t xml:space="preserve">
</t>
        </r>
      </text>
    </comment>
    <comment ref="E4" authorId="0" shapeId="0" xr:uid="{93370E55-85EA-3C4E-9B06-EBA06BA72975}">
      <text>
        <r>
          <rPr>
            <b/>
            <sz val="10"/>
            <color rgb="FF000000"/>
            <rFont val="Tahoma"/>
            <family val="2"/>
          </rPr>
          <t>Last 3 Years' combined net income / 3 Years combined net income at beginning of 10 year period</t>
        </r>
        <r>
          <rPr>
            <sz val="10"/>
            <color rgb="FF000000"/>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D4" authorId="0" shapeId="0" xr:uid="{71FCF2C7-7747-BB4E-9CC6-5D24755314CF}">
      <text>
        <r>
          <rPr>
            <b/>
            <sz val="10"/>
            <color rgb="FF000000"/>
            <rFont val="Tahoma"/>
            <family val="2"/>
          </rPr>
          <t xml:space="preserve"> The Value of the Company according to the price of its stock</t>
        </r>
        <r>
          <rPr>
            <sz val="10"/>
            <color rgb="FF000000"/>
            <rFont val="Tahoma"/>
            <family val="2"/>
          </rPr>
          <t xml:space="preserve">
</t>
        </r>
      </text>
    </comment>
    <comment ref="E4" authorId="0" shapeId="0" xr:uid="{B8B504BD-2CEC-3E4D-B5EF-679E2F1982FF}">
      <text>
        <r>
          <rPr>
            <b/>
            <sz val="10"/>
            <color rgb="FF000000"/>
            <rFont val="Tahoma"/>
            <family val="2"/>
          </rPr>
          <t>Last 3 Years' combined net income / 3 Years combined net income at beginning of 10 year period</t>
        </r>
        <r>
          <rPr>
            <sz val="10"/>
            <color rgb="FF000000"/>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0">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6"/>
        </ext>
      </extLst>
    </bk>
    <bk>
      <extLst>
        <ext uri="{3e2802c4-a4d2-4d8b-9148-e3be6c30e623}">
          <xlrd:rvb i="39"/>
        </ext>
      </extLst>
    </bk>
    <bk>
      <extLst>
        <ext uri="{3e2802c4-a4d2-4d8b-9148-e3be6c30e623}">
          <xlrd:rvb i="45"/>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6"/>
        </ext>
      </extLst>
    </bk>
    <bk>
      <extLst>
        <ext uri="{3e2802c4-a4d2-4d8b-9148-e3be6c30e623}">
          <xlrd:rvb i="102"/>
        </ext>
      </extLst>
    </bk>
    <bk>
      <extLst>
        <ext uri="{3e2802c4-a4d2-4d8b-9148-e3be6c30e623}">
          <xlrd:rvb i="105"/>
        </ext>
      </extLst>
    </bk>
    <bk>
      <extLst>
        <ext uri="{3e2802c4-a4d2-4d8b-9148-e3be6c30e623}">
          <xlrd:rvb i="108"/>
        </ext>
      </extLst>
    </bk>
  </futureMetadata>
  <cellMetadata count="1">
    <bk>
      <rc t="1" v="0"/>
    </bk>
  </cellMetadata>
  <valueMetadata count="3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valueMetadata>
</metadata>
</file>

<file path=xl/sharedStrings.xml><?xml version="1.0" encoding="utf-8"?>
<sst xmlns="http://schemas.openxmlformats.org/spreadsheetml/2006/main" count="145" uniqueCount="80">
  <si>
    <t xml:space="preserve">figures in $millions. </t>
  </si>
  <si>
    <t>Q4 2020</t>
  </si>
  <si>
    <t>Q3 2020</t>
  </si>
  <si>
    <t>Q2 2020</t>
  </si>
  <si>
    <t>Q1 2020</t>
  </si>
  <si>
    <t>Q4 2019</t>
  </si>
  <si>
    <t>Q3 2019</t>
  </si>
  <si>
    <t>Q2 2019</t>
  </si>
  <si>
    <t>Q1 2019</t>
  </si>
  <si>
    <t>Q4 2018</t>
  </si>
  <si>
    <t>Q3 2018</t>
  </si>
  <si>
    <t>Q2 2018</t>
  </si>
  <si>
    <t>Q1 2018</t>
  </si>
  <si>
    <t>Q4 2017</t>
  </si>
  <si>
    <t>Q3 2017</t>
  </si>
  <si>
    <t>Q2 2017</t>
  </si>
  <si>
    <t>Q1 2017</t>
  </si>
  <si>
    <t>Q4 2016</t>
  </si>
  <si>
    <t>Q3 2016</t>
  </si>
  <si>
    <t>Q2 2016</t>
  </si>
  <si>
    <t>Q1 2016</t>
  </si>
  <si>
    <t>Q4 2015</t>
  </si>
  <si>
    <t>Q3 2015</t>
  </si>
  <si>
    <t>Q2 2015</t>
  </si>
  <si>
    <t>Q1 2015</t>
  </si>
  <si>
    <t>Figures represent earnings ending at/before date in row (3). Figures before dates will have a corresponding note in Column B</t>
  </si>
  <si>
    <t>Price</t>
  </si>
  <si>
    <t>Ticker</t>
  </si>
  <si>
    <t>ROLLING YEAR</t>
  </si>
  <si>
    <t>1 Yr PE Ratio</t>
  </si>
  <si>
    <t>2 Yr PE Ratio</t>
  </si>
  <si>
    <t>3 yr PE Ratio</t>
  </si>
  <si>
    <t>4 yr PE Ratio</t>
  </si>
  <si>
    <t>5 Yr PE Ratio</t>
  </si>
  <si>
    <t>6 Yr PE Ratio</t>
  </si>
  <si>
    <t>7 Yr PE Ratio</t>
  </si>
  <si>
    <t>8 Yr PE Ratio</t>
  </si>
  <si>
    <t>9 Yr PE Ratio</t>
  </si>
  <si>
    <t>10 Yr PE Ratio</t>
  </si>
  <si>
    <t>Q1 2021</t>
  </si>
  <si>
    <t>Q4 2014</t>
  </si>
  <si>
    <t>Q3 2014</t>
  </si>
  <si>
    <t>Q2 2014</t>
  </si>
  <si>
    <t>Q1 2014</t>
  </si>
  <si>
    <t>Q4 2013</t>
  </si>
  <si>
    <t>Q3 2013</t>
  </si>
  <si>
    <t>Q2 2013</t>
  </si>
  <si>
    <t>Q1 2013</t>
  </si>
  <si>
    <t>Q4 2012</t>
  </si>
  <si>
    <t>Q3 2012</t>
  </si>
  <si>
    <t>Q2 2012</t>
  </si>
  <si>
    <t>Q1 2012</t>
  </si>
  <si>
    <t>Q4 2011</t>
  </si>
  <si>
    <t>Q3 2011</t>
  </si>
  <si>
    <t>Q2 2011</t>
  </si>
  <si>
    <t>Q1 2011</t>
  </si>
  <si>
    <t>Company Name</t>
  </si>
  <si>
    <t xml:space="preserve">3. Voila! The 'Rolling' Ratios will automatically update! </t>
  </si>
  <si>
    <t>2. Excel may tell you that the operation connects to a data source. If so, click 'OK'</t>
  </si>
  <si>
    <t>1. Click Refresh All on the Data Tab</t>
  </si>
  <si>
    <t>This file works best with versions of excel that have a Stocks Function (shown below)</t>
  </si>
  <si>
    <t>DISCLAIMER</t>
  </si>
  <si>
    <t>Market Cap</t>
  </si>
  <si>
    <t>Q2 2021</t>
  </si>
  <si>
    <t>General Growth Over 10 Years</t>
  </si>
  <si>
    <t>Q3 2021</t>
  </si>
  <si>
    <t>Q4 2021</t>
  </si>
  <si>
    <t>Q1 2022</t>
  </si>
  <si>
    <t>1 Yr PS Ratio</t>
  </si>
  <si>
    <t>2 Yr PS Ratio</t>
  </si>
  <si>
    <t>3 Yr PS Ratio</t>
  </si>
  <si>
    <t>4 Yr PS Ratio</t>
  </si>
  <si>
    <t>5 Yr PS Ratio</t>
  </si>
  <si>
    <t>6 Yr PS Ratio</t>
  </si>
  <si>
    <t>7 Yr PS Ratio</t>
  </si>
  <si>
    <t>8 Yr PS Ratio</t>
  </si>
  <si>
    <t>9 Yr PS Ratio</t>
  </si>
  <si>
    <t>10 Yr PS Ratio</t>
  </si>
  <si>
    <t>General Net Income Growth Over 10 Years</t>
  </si>
  <si>
    <t>General Revenue Growth Over 10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</si>
</sst>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5" formatCode="_([$$-409]* #,##0.00_);_([$$-409]* \(#,##0.00\);_([$$-409]* &quot;-&quot;??_);_(@_)"/>
    <numFmt numFmtId="166" formatCode="_(&quot;$&quot;* #,##0_);_(&quot;$&quot;* \(#,##0\);_(&quot;$&quot;* &quot;-&quot;??_);_(@_)"/>
  </numFmts>
  <fonts count="9" x14ac:knownFonts="1">
    <font>
      <sz val="12"/>
      <color theme="1"/>
      <name val="Calibri"/>
      <family val="2"/>
      <scheme val="minor"/>
    </font>
    <font>
      <sz val="12"/>
      <color theme="1"/>
      <name val="Calibri"/>
      <family val="2"/>
      <scheme val="minor"/>
    </font>
    <font>
      <i/>
      <sz val="12"/>
      <color theme="1"/>
      <name val="Calibri"/>
      <family val="2"/>
      <scheme val="minor"/>
    </font>
    <font>
      <sz val="10"/>
      <color rgb="FF000000"/>
      <name val="Tahoma"/>
      <family val="2"/>
    </font>
    <font>
      <sz val="12"/>
      <color theme="1"/>
      <name val="Calibri"/>
      <family val="2"/>
    </font>
    <font>
      <b/>
      <sz val="10"/>
      <color rgb="FF000000"/>
      <name val="Tahoma"/>
      <family val="2"/>
    </font>
    <font>
      <sz val="18"/>
      <color theme="1"/>
      <name val="Calibri"/>
      <family val="2"/>
      <scheme val="minor"/>
    </font>
    <font>
      <sz val="20"/>
      <color theme="1"/>
      <name val="Calibri"/>
      <family val="2"/>
      <scheme val="minor"/>
    </font>
    <font>
      <sz val="16"/>
      <color theme="1"/>
      <name val="Calibri"/>
      <family val="2"/>
      <scheme val="minor"/>
    </font>
  </fonts>
  <fills count="4">
    <fill>
      <patternFill patternType="none"/>
    </fill>
    <fill>
      <patternFill patternType="gray125"/>
    </fill>
    <fill>
      <patternFill patternType="solid">
        <fgColor theme="6" tint="0.39997558519241921"/>
        <bgColor indexed="64"/>
      </patternFill>
    </fill>
    <fill>
      <patternFill patternType="solid">
        <fgColor theme="0"/>
        <bgColor indexed="64"/>
      </patternFill>
    </fill>
  </fills>
  <borders count="4">
    <border>
      <left/>
      <right/>
      <top/>
      <bottom/>
      <diagonal/>
    </border>
    <border>
      <left style="double">
        <color indexed="64"/>
      </left>
      <right style="double">
        <color indexed="64"/>
      </right>
      <top/>
      <bottom/>
      <diagonal/>
    </border>
    <border>
      <left/>
      <right/>
      <top/>
      <bottom style="medium">
        <color indexed="64"/>
      </bottom>
      <diagonal/>
    </border>
    <border>
      <left style="dashed">
        <color rgb="FFFF0000"/>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3">
    <xf numFmtId="0" fontId="0" fillId="0" borderId="0" xfId="0"/>
    <xf numFmtId="14" fontId="0" fillId="0" borderId="0" xfId="0" applyNumberFormat="1"/>
    <xf numFmtId="37" fontId="0" fillId="0" borderId="0" xfId="0" applyNumberFormat="1"/>
    <xf numFmtId="14" fontId="0" fillId="0" borderId="0" xfId="0" applyNumberFormat="1" applyBorder="1"/>
    <xf numFmtId="37" fontId="4" fillId="0" borderId="0" xfId="0" applyNumberFormat="1" applyFont="1"/>
    <xf numFmtId="0" fontId="0" fillId="0" borderId="0" xfId="0" applyBorder="1"/>
    <xf numFmtId="165" fontId="4" fillId="0" borderId="0" xfId="0" applyNumberFormat="1" applyFont="1"/>
    <xf numFmtId="0" fontId="2" fillId="0" borderId="0" xfId="0" applyFont="1" applyBorder="1" applyAlignment="1">
      <alignment horizontal="center"/>
    </xf>
    <xf numFmtId="0" fontId="0" fillId="0" borderId="2" xfId="0" applyBorder="1"/>
    <xf numFmtId="0" fontId="2" fillId="0" borderId="0" xfId="0" applyFont="1" applyBorder="1" applyAlignment="1">
      <alignment horizontal="left"/>
    </xf>
    <xf numFmtId="0" fontId="2" fillId="0" borderId="0" xfId="0" applyFont="1"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3" xfId="0" applyNumberFormat="1" applyBorder="1"/>
    <xf numFmtId="0" fontId="0" fillId="0" borderId="3" xfId="0" applyBorder="1"/>
    <xf numFmtId="0" fontId="0" fillId="3" borderId="0" xfId="0" applyFill="1"/>
    <xf numFmtId="0" fontId="6" fillId="3" borderId="0" xfId="0" applyFont="1" applyFill="1"/>
    <xf numFmtId="0" fontId="7" fillId="3" borderId="0" xfId="0" applyFont="1" applyFill="1"/>
    <xf numFmtId="0" fontId="8" fillId="3" borderId="0" xfId="0" applyFont="1" applyFill="1"/>
    <xf numFmtId="0" fontId="2" fillId="0" borderId="0" xfId="0" applyFont="1" applyBorder="1" applyAlignment="1">
      <alignment horizontal="left"/>
    </xf>
    <xf numFmtId="14" fontId="0" fillId="0" borderId="0" xfId="0" applyNumberFormat="1" applyBorder="1" applyAlignment="1">
      <alignment horizontal="center"/>
    </xf>
    <xf numFmtId="0" fontId="2" fillId="0" borderId="0" xfId="0" applyFont="1" applyBorder="1" applyAlignment="1">
      <alignment horizontal="left"/>
    </xf>
    <xf numFmtId="0" fontId="0" fillId="0" borderId="0" xfId="0" applyFill="1" applyBorder="1" applyAlignment="1">
      <alignment wrapText="1"/>
    </xf>
    <xf numFmtId="37" fontId="0" fillId="0" borderId="0" xfId="1" applyNumberFormat="1" applyFont="1" applyBorder="1" applyAlignment="1">
      <alignment horizontal="right"/>
    </xf>
    <xf numFmtId="0" fontId="2" fillId="0" borderId="0" xfId="0" applyFont="1" applyBorder="1" applyAlignment="1">
      <alignment horizontal="left"/>
    </xf>
    <xf numFmtId="0" fontId="0" fillId="0" borderId="0" xfId="0" applyBorder="1" applyAlignment="1">
      <alignment horizontal="left"/>
    </xf>
    <xf numFmtId="0" fontId="0" fillId="0" borderId="0" xfId="0" applyAlignment="1">
      <alignment horizontal="left"/>
    </xf>
    <xf numFmtId="0" fontId="2" fillId="0" borderId="0" xfId="0" applyFont="1" applyBorder="1" applyAlignment="1">
      <alignment horizontal="left"/>
    </xf>
    <xf numFmtId="9" fontId="4" fillId="0" borderId="0" xfId="2" quotePrefix="1" applyFont="1"/>
    <xf numFmtId="39" fontId="0" fillId="0" borderId="0" xfId="0" quotePrefix="1" applyNumberFormat="1"/>
    <xf numFmtId="166" fontId="0" fillId="0" borderId="1" xfId="1" quotePrefix="1" applyNumberFormat="1" applyFont="1" applyBorder="1" applyAlignment="1">
      <alignment horizontal="center"/>
    </xf>
    <xf numFmtId="37" fontId="4" fillId="0" borderId="0" xfId="0" quotePrefix="1" applyNumberFormat="1" applyFont="1"/>
    <xf numFmtId="165" fontId="4" fillId="0" borderId="0" xfId="0" quotePrefix="1" applyNumberFormat="1" applyFont="1"/>
    <xf numFmtId="37" fontId="0" fillId="0" borderId="3" xfId="0" applyNumberFormat="1" applyBorder="1"/>
    <xf numFmtId="37" fontId="0" fillId="0" borderId="0" xfId="1" applyNumberFormat="1" applyFont="1"/>
    <xf numFmtId="37" fontId="0" fillId="0" borderId="3" xfId="1" applyNumberFormat="1" applyFont="1" applyBorder="1"/>
    <xf numFmtId="37" fontId="0" fillId="2" borderId="3" xfId="0" applyNumberFormat="1" applyFill="1" applyBorder="1"/>
    <xf numFmtId="37" fontId="0" fillId="2" borderId="0" xfId="0" applyNumberFormat="1" applyFill="1"/>
    <xf numFmtId="37" fontId="0" fillId="0" borderId="0" xfId="2" applyNumberFormat="1" applyFont="1"/>
    <xf numFmtId="37" fontId="0" fillId="0" borderId="3" xfId="2" applyNumberFormat="1" applyFont="1" applyBorder="1"/>
    <xf numFmtId="37" fontId="0" fillId="0" borderId="0" xfId="1" applyNumberFormat="1" applyFont="1" applyFill="1" applyBorder="1" applyAlignment="1">
      <alignment horizontal="right"/>
    </xf>
    <xf numFmtId="0" fontId="2" fillId="0" borderId="0" xfId="0" applyFont="1" applyAlignment="1">
      <alignment horizontal="left"/>
    </xf>
    <xf numFmtId="0" fontId="0" fillId="0" borderId="0" xfId="0" applyAlignment="1">
      <alignment wrapText="1"/>
    </xf>
    <xf numFmtId="37" fontId="0" fillId="0" borderId="0" xfId="1" applyNumberFormat="1" applyFont="1" applyFill="1" applyBorder="1" applyAlignment="1"/>
    <xf numFmtId="37" fontId="0" fillId="0" borderId="3" xfId="1" applyNumberFormat="1" applyFont="1" applyBorder="1" applyAlignment="1">
      <alignment horizontal="right"/>
    </xf>
    <xf numFmtId="37" fontId="0" fillId="0" borderId="0" xfId="1" applyNumberFormat="1" applyFont="1" applyBorder="1" applyAlignment="1"/>
    <xf numFmtId="37" fontId="0" fillId="0" borderId="3" xfId="1" applyNumberFormat="1" applyFont="1" applyFill="1" applyBorder="1"/>
    <xf numFmtId="37" fontId="0" fillId="0" borderId="0" xfId="1" applyNumberFormat="1" applyFont="1" applyFill="1"/>
    <xf numFmtId="37" fontId="0" fillId="0" borderId="3" xfId="2" applyNumberFormat="1" applyFont="1" applyFill="1" applyBorder="1"/>
    <xf numFmtId="37" fontId="0" fillId="0" borderId="0" xfId="2" applyNumberFormat="1" applyFont="1" applyFill="1"/>
    <xf numFmtId="2" fontId="0" fillId="0" borderId="0" xfId="0" applyNumberFormat="1"/>
    <xf numFmtId="0" fontId="2" fillId="0" borderId="0" xfId="0" applyFont="1" applyBorder="1" applyAlignment="1">
      <alignment horizontal="left"/>
    </xf>
    <xf numFmtId="0" fontId="2" fillId="0" borderId="0" xfId="0" applyFont="1" applyAlignment="1">
      <alignment horizontal="left"/>
    </xf>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dSupportingPropertyBag" Target="richData/rdsupportingpropertybag.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SupportingPropertyBagStructure" Target="richData/rdsupportingpropertybag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ichStyles" Target="richData/richStyles.xml"/><Relationship Id="rId5" Type="http://schemas.openxmlformats.org/officeDocument/2006/relationships/theme" Target="theme/theme1.xml"/><Relationship Id="rId15" Type="http://schemas.openxmlformats.org/officeDocument/2006/relationships/calcChain" Target="calcChain.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 Id="rId14"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21</xdr:col>
      <xdr:colOff>114300</xdr:colOff>
      <xdr:row>84</xdr:row>
      <xdr:rowOff>190500</xdr:rowOff>
    </xdr:to>
    <xdr:pic>
      <xdr:nvPicPr>
        <xdr:cNvPr id="10" name="Picture 9">
          <a:extLst>
            <a:ext uri="{FF2B5EF4-FFF2-40B4-BE49-F238E27FC236}">
              <a16:creationId xmlns:a16="http://schemas.microsoft.com/office/drawing/2014/main" id="{1EF208A6-5D60-F94A-87F9-134D8A797602}"/>
            </a:ext>
          </a:extLst>
        </xdr:cNvPr>
        <xdr:cNvPicPr>
          <a:picLocks noChangeAspect="1"/>
        </xdr:cNvPicPr>
      </xdr:nvPicPr>
      <xdr:blipFill>
        <a:blip xmlns:r="http://schemas.openxmlformats.org/officeDocument/2006/relationships" r:embed="rId1"/>
        <a:stretch>
          <a:fillRect/>
        </a:stretch>
      </xdr:blipFill>
      <xdr:spPr>
        <a:xfrm>
          <a:off x="0" y="9029700"/>
          <a:ext cx="17449800" cy="8826500"/>
        </a:xfrm>
        <a:prstGeom prst="rect">
          <a:avLst/>
        </a:prstGeom>
      </xdr:spPr>
    </xdr:pic>
    <xdr:clientData/>
  </xdr:twoCellAnchor>
  <xdr:twoCellAnchor>
    <xdr:from>
      <xdr:col>6</xdr:col>
      <xdr:colOff>381000</xdr:colOff>
      <xdr:row>51</xdr:row>
      <xdr:rowOff>114300</xdr:rowOff>
    </xdr:from>
    <xdr:to>
      <xdr:col>21</xdr:col>
      <xdr:colOff>0</xdr:colOff>
      <xdr:row>86</xdr:row>
      <xdr:rowOff>25400</xdr:rowOff>
    </xdr:to>
    <xdr:sp macro="" textlink="">
      <xdr:nvSpPr>
        <xdr:cNvPr id="7" name="Rounded Rectangle 6">
          <a:extLst>
            <a:ext uri="{FF2B5EF4-FFF2-40B4-BE49-F238E27FC236}">
              <a16:creationId xmlns:a16="http://schemas.microsoft.com/office/drawing/2014/main" id="{657624A4-58CC-3743-9F2B-69F8EB12E170}"/>
            </a:ext>
          </a:extLst>
        </xdr:cNvPr>
        <xdr:cNvSpPr/>
      </xdr:nvSpPr>
      <xdr:spPr>
        <a:xfrm>
          <a:off x="5334000" y="10972800"/>
          <a:ext cx="12001500" cy="7124700"/>
        </a:xfrm>
        <a:prstGeom prst="roundRect">
          <a:avLst/>
        </a:prstGeom>
        <a:noFill/>
        <a:ln w="793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25400</xdr:colOff>
      <xdr:row>15</xdr:row>
      <xdr:rowOff>25400</xdr:rowOff>
    </xdr:from>
    <xdr:ext cx="10388600" cy="1346200"/>
    <xdr:pic>
      <xdr:nvPicPr>
        <xdr:cNvPr id="3" name="Picture 2">
          <a:extLst>
            <a:ext uri="{FF2B5EF4-FFF2-40B4-BE49-F238E27FC236}">
              <a16:creationId xmlns:a16="http://schemas.microsoft.com/office/drawing/2014/main" id="{1D3AE1E7-C3A0-6D41-BE06-D023379A43E2}"/>
            </a:ext>
          </a:extLst>
        </xdr:cNvPr>
        <xdr:cNvPicPr>
          <a:picLocks noChangeAspect="1"/>
        </xdr:cNvPicPr>
      </xdr:nvPicPr>
      <xdr:blipFill>
        <a:blip xmlns:r="http://schemas.openxmlformats.org/officeDocument/2006/relationships" r:embed="rId2"/>
        <a:stretch>
          <a:fillRect/>
        </a:stretch>
      </xdr:blipFill>
      <xdr:spPr>
        <a:xfrm>
          <a:off x="25400" y="3073400"/>
          <a:ext cx="10388600" cy="1346200"/>
        </a:xfrm>
        <a:prstGeom prst="rect">
          <a:avLst/>
        </a:prstGeom>
      </xdr:spPr>
    </xdr:pic>
    <xdr:clientData/>
  </xdr:oneCellAnchor>
  <xdr:twoCellAnchor>
    <xdr:from>
      <xdr:col>2</xdr:col>
      <xdr:colOff>584200</xdr:colOff>
      <xdr:row>17</xdr:row>
      <xdr:rowOff>50800</xdr:rowOff>
    </xdr:from>
    <xdr:to>
      <xdr:col>3</xdr:col>
      <xdr:colOff>520700</xdr:colOff>
      <xdr:row>21</xdr:row>
      <xdr:rowOff>152400</xdr:rowOff>
    </xdr:to>
    <xdr:sp macro="" textlink="">
      <xdr:nvSpPr>
        <xdr:cNvPr id="4" name="Rounded Rectangle 3">
          <a:extLst>
            <a:ext uri="{FF2B5EF4-FFF2-40B4-BE49-F238E27FC236}">
              <a16:creationId xmlns:a16="http://schemas.microsoft.com/office/drawing/2014/main" id="{EEE168E1-25C1-8E4A-AC6D-3E5804A98F95}"/>
            </a:ext>
          </a:extLst>
        </xdr:cNvPr>
        <xdr:cNvSpPr/>
      </xdr:nvSpPr>
      <xdr:spPr>
        <a:xfrm>
          <a:off x="2235200" y="3505200"/>
          <a:ext cx="762000" cy="9144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oneCellAnchor>
    <xdr:from>
      <xdr:col>0</xdr:col>
      <xdr:colOff>0</xdr:colOff>
      <xdr:row>5</xdr:row>
      <xdr:rowOff>38100</xdr:rowOff>
    </xdr:from>
    <xdr:ext cx="10388600" cy="1346200"/>
    <xdr:pic>
      <xdr:nvPicPr>
        <xdr:cNvPr id="5" name="Picture 4">
          <a:extLst>
            <a:ext uri="{FF2B5EF4-FFF2-40B4-BE49-F238E27FC236}">
              <a16:creationId xmlns:a16="http://schemas.microsoft.com/office/drawing/2014/main" id="{7A9C7422-9F5D-0147-893D-67EB3B2E0504}"/>
            </a:ext>
          </a:extLst>
        </xdr:cNvPr>
        <xdr:cNvPicPr>
          <a:picLocks noChangeAspect="1"/>
        </xdr:cNvPicPr>
      </xdr:nvPicPr>
      <xdr:blipFill>
        <a:blip xmlns:r="http://schemas.openxmlformats.org/officeDocument/2006/relationships" r:embed="rId2"/>
        <a:stretch>
          <a:fillRect/>
        </a:stretch>
      </xdr:blipFill>
      <xdr:spPr>
        <a:xfrm>
          <a:off x="0" y="1054100"/>
          <a:ext cx="10388600" cy="1346200"/>
        </a:xfrm>
        <a:prstGeom prst="rect">
          <a:avLst/>
        </a:prstGeom>
      </xdr:spPr>
    </xdr:pic>
    <xdr:clientData/>
  </xdr:oneCellAnchor>
  <xdr:twoCellAnchor>
    <xdr:from>
      <xdr:col>5</xdr:col>
      <xdr:colOff>368300</xdr:colOff>
      <xdr:row>7</xdr:row>
      <xdr:rowOff>76200</xdr:rowOff>
    </xdr:from>
    <xdr:to>
      <xdr:col>6</xdr:col>
      <xdr:colOff>304800</xdr:colOff>
      <xdr:row>11</xdr:row>
      <xdr:rowOff>88900</xdr:rowOff>
    </xdr:to>
    <xdr:sp macro="" textlink="">
      <xdr:nvSpPr>
        <xdr:cNvPr id="6" name="Rounded Rectangle 5">
          <a:extLst>
            <a:ext uri="{FF2B5EF4-FFF2-40B4-BE49-F238E27FC236}">
              <a16:creationId xmlns:a16="http://schemas.microsoft.com/office/drawing/2014/main" id="{C9E23380-8AB5-8F4A-A80F-AADF39BAC050}"/>
            </a:ext>
          </a:extLst>
        </xdr:cNvPr>
        <xdr:cNvSpPr/>
      </xdr:nvSpPr>
      <xdr:spPr>
        <a:xfrm>
          <a:off x="4495800" y="1498600"/>
          <a:ext cx="762000" cy="8255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oneCellAnchor>
    <xdr:from>
      <xdr:col>2</xdr:col>
      <xdr:colOff>254000</xdr:colOff>
      <xdr:row>27</xdr:row>
      <xdr:rowOff>114300</xdr:rowOff>
    </xdr:from>
    <xdr:ext cx="5359400" cy="2209800"/>
    <xdr:pic>
      <xdr:nvPicPr>
        <xdr:cNvPr id="8" name="Picture 7">
          <a:extLst>
            <a:ext uri="{FF2B5EF4-FFF2-40B4-BE49-F238E27FC236}">
              <a16:creationId xmlns:a16="http://schemas.microsoft.com/office/drawing/2014/main" id="{7FAE9578-3A84-5347-9168-4B81516170EE}"/>
            </a:ext>
          </a:extLst>
        </xdr:cNvPr>
        <xdr:cNvPicPr>
          <a:picLocks noChangeAspect="1"/>
        </xdr:cNvPicPr>
      </xdr:nvPicPr>
      <xdr:blipFill>
        <a:blip xmlns:r="http://schemas.openxmlformats.org/officeDocument/2006/relationships" r:embed="rId3"/>
        <a:stretch>
          <a:fillRect/>
        </a:stretch>
      </xdr:blipFill>
      <xdr:spPr>
        <a:xfrm>
          <a:off x="1905000" y="5600700"/>
          <a:ext cx="5359400" cy="2209800"/>
        </a:xfrm>
        <a:prstGeom prst="rect">
          <a:avLst/>
        </a:prstGeom>
      </xdr:spPr>
    </xdr:pic>
    <xdr:clientData/>
  </xdr:oneCellAnchor>
  <xdr:twoCellAnchor>
    <xdr:from>
      <xdr:col>7</xdr:col>
      <xdr:colOff>127000</xdr:colOff>
      <xdr:row>34</xdr:row>
      <xdr:rowOff>127000</xdr:rowOff>
    </xdr:from>
    <xdr:to>
      <xdr:col>8</xdr:col>
      <xdr:colOff>457200</xdr:colOff>
      <xdr:row>38</xdr:row>
      <xdr:rowOff>50800</xdr:rowOff>
    </xdr:to>
    <xdr:sp macro="" textlink="">
      <xdr:nvSpPr>
        <xdr:cNvPr id="9" name="Rounded Rectangle 8">
          <a:extLst>
            <a:ext uri="{FF2B5EF4-FFF2-40B4-BE49-F238E27FC236}">
              <a16:creationId xmlns:a16="http://schemas.microsoft.com/office/drawing/2014/main" id="{0EBDE941-611B-DD4E-86CA-CAB31DEDA498}"/>
            </a:ext>
          </a:extLst>
        </xdr:cNvPr>
        <xdr:cNvSpPr/>
      </xdr:nvSpPr>
      <xdr:spPr>
        <a:xfrm>
          <a:off x="5905500" y="7035800"/>
          <a:ext cx="1155700" cy="736600"/>
        </a:xfrm>
        <a:prstGeom prst="roundRect">
          <a:avLst/>
        </a:prstGeom>
        <a:noFill/>
        <a:ln w="793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126</xdr:col>
      <xdr:colOff>25400</xdr:colOff>
      <xdr:row>507</xdr:row>
      <xdr:rowOff>190500</xdr:rowOff>
    </xdr:to>
    <xdr:pic>
      <xdr:nvPicPr>
        <xdr:cNvPr id="13" name="Picture 12">
          <a:extLst>
            <a:ext uri="{FF2B5EF4-FFF2-40B4-BE49-F238E27FC236}">
              <a16:creationId xmlns:a16="http://schemas.microsoft.com/office/drawing/2014/main" id="{2C2528D0-D99C-FA46-B931-D1BBA34F17D5}"/>
            </a:ext>
          </a:extLst>
        </xdr:cNvPr>
        <xdr:cNvPicPr>
          <a:picLocks noChangeAspect="1"/>
        </xdr:cNvPicPr>
      </xdr:nvPicPr>
      <xdr:blipFill>
        <a:blip xmlns:r="http://schemas.openxmlformats.org/officeDocument/2006/relationships" r:embed="rId4"/>
        <a:stretch>
          <a:fillRect/>
        </a:stretch>
      </xdr:blipFill>
      <xdr:spPr>
        <a:xfrm>
          <a:off x="0" y="0"/>
          <a:ext cx="104038400" cy="104038400"/>
        </a:xfrm>
        <a:prstGeom prst="rect">
          <a:avLst/>
        </a:prstGeom>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109">
  <rv s="0">
    <v>https://www.bing.com/financeapi/forcetrigger?t=bpifbh&amp;q=XNYS%3aDOW&amp;form=skydnc</v>
    <v>Learn more on Bing</v>
  </rv>
  <rv s="1">
    <v>0</v>
    <v>Dow Inc. (XNYS:DOW)</v>
    <v>2</v>
    <v>3</v>
    <v>Finance</v>
    <v>4</v>
    <v>en-US</v>
    <v>bpifbh</v>
    <v>268435456</v>
    <v>268435457</v>
    <v>1</v>
    <v>Powered by Refinitiv</v>
    <v>71.86</v>
    <v>52.07</v>
    <v>-0.65</v>
    <v>-1.1729E-2</v>
    <v>0.06</v>
    <v>1.0950000000000001E-3</v>
    <v>USD</v>
    <v>Dow Inc. is a holding company for The Dow Chemical Company and its subsidiaries (TDCC). The Company conducts its worldwide operations through six global businesses, which are organized into three segments: Packaging &amp; Specialty Plastics, Industrial Intermediates &amp; Infrastructure, and Performance Materials &amp; Coatings. The Packaging &amp; Specialty Plastics segment consists of two integrated global businesses, such as Hydrocarbons &amp; Energy and Packaging and Specialty Plastics. The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The Performance Materials &amp; Coatings segment consists of two global businesses, such as Coatings &amp; Performance Monomers and Consumer Solutions.</v>
    <v>35700</v>
    <v>New York Stock Exchange</v>
    <v>XNYS</v>
    <v>XNYS</v>
    <v>2211 H H Dow Way, MIDLAND, MI, 48642-4815 US</v>
    <v>55.96</v>
    <v>Chemicals</v>
    <v>Stock</v>
    <v>44729.99326950156</v>
    <v>0</v>
    <v>53.97</v>
    <v>39878140000</v>
    <v>Dow Inc.</v>
    <v>Dow Inc.</v>
    <v>55.16</v>
    <v>6.0381</v>
    <v>55.42</v>
    <v>54.77</v>
    <v>54.83</v>
    <v>728101900</v>
    <v>DOW</v>
    <v>Dow Inc. (XNYS:DOW)</v>
    <v>12735775</v>
    <v>5407987</v>
    <v>2018</v>
  </rv>
  <rv s="2">
    <v>1</v>
  </rv>
  <rv s="0">
    <v>https://www.bing.com/financeapi/forcetrigger?t=a1qc1h&amp;q=XNYS%3aCRM&amp;form=skydnc</v>
    <v>Learn more on Bing</v>
  </rv>
  <rv s="3">
    <v>5</v>
    <v>SALESFORCE, INC. (XNYS:CRM)</v>
    <v>2</v>
    <v>6</v>
    <v>Finance</v>
    <v>4</v>
    <v>en-US</v>
    <v>a1qc1h</v>
    <v>268435456</v>
    <v>268435457</v>
    <v>1</v>
    <v>Powered by Refinitiv</v>
    <v>311.75</v>
    <v>154.55000000000001</v>
    <v>1.0406</v>
    <v>3.41</v>
    <v>2.1332E-2</v>
    <v>0.05</v>
    <v>3.0630000000000002E-4</v>
    <v>USD</v>
    <v>Salesforce, Inc., formerly Salesforce.com, Inc., is a provider of customer relationship management (CRM) platform. Its Customer 360 platform delivers a source, which connects customer data across systems, applications and devices to help companies sell, service, market and conduct commerce from anywhere. It focuses on cloud, mobile, social, analytics and artificial intelligence, which connect to its customers and enable companies to transform their businesses. It also enables third parties to use its platform and developer tools to create additional functionality and applications that run on its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v>
    <v>73541</v>
    <v>New York Stock Exchange</v>
    <v>XNYS</v>
    <v>XNYS</v>
    <v>SALESFORCE TOWER, 415 MISSION STREET 3RD FL, SAN FRANCISCO, CA, 94105 US</v>
    <v>166.23</v>
    <v>Software &amp; IT Services</v>
    <v>Stock</v>
    <v>44729.999705508591</v>
    <v>3</v>
    <v>158.16999999999999</v>
    <v>162443700000</v>
    <v>SALESFORCE, INC.</v>
    <v>SALESFORCE, INC.</v>
    <v>158.56</v>
    <v>155.15950000000001</v>
    <v>159.85</v>
    <v>163.26</v>
    <v>163.31</v>
    <v>995000000</v>
    <v>CRM</v>
    <v>SALESFORCE, INC. (XNYS:CRM)</v>
    <v>13074626</v>
    <v>9701015</v>
    <v>1999</v>
  </rv>
  <rv s="2">
    <v>4</v>
  </rv>
  <rv s="0">
    <v>https://www.bing.com/financeapi/forcetrigger?t=a24xlh&amp;q=XNYS%3aUNH&amp;form=skydnc</v>
    <v>Learn more on Bing</v>
  </rv>
  <rv s="3">
    <v>5</v>
    <v>UNITEDHEALTH GROUP INCORPORATED (XNYS:UNH)</v>
    <v>2</v>
    <v>6</v>
    <v>Finance</v>
    <v>4</v>
    <v>en-US</v>
    <v>a24xlh</v>
    <v>268435456</v>
    <v>268435457</v>
    <v>1</v>
    <v>Powered by Refinitiv</v>
    <v>553.29</v>
    <v>383.12</v>
    <v>0.84189999999999998</v>
    <v>-4.03</v>
    <v>-8.8360000000000001E-3</v>
    <v>1.34</v>
    <v>2.9640000000000001E-3</v>
    <v>USD</v>
    <v>UnitedHealth Group Incorporated is a diversified health care company that operates Optum and UnitedHealthcare platforms. The Company’s segments include Optum Health, Optum Insight, Optum Rx and UnitedHealthcare. Optum Health provides health and wellness care, addressing the physical, emotional and health-related financial needs. Optum Health, through its national health care delivery platform, engages people in care settings, including clinical sites, in-home and virtual. Optum Insight serves the needs of health systems, such as physicians and hospital systems, health plans, state governments and life sciences companies. Optum Rx provides a range of pharmacy care services through retail pharmacies, specialty and community health pharmacies and provides in-home and community-based infusion services. UnitedHealthcare segment includes UnitedHealthcare Employer &amp; Individual, UnitedHealthcare Medicare &amp; Retirement, UnitedHealthcare Community &amp; State and UnitedHealthcare Global.</v>
    <v>350000</v>
    <v>New York Stock Exchange</v>
    <v>XNYS</v>
    <v>XNYS</v>
    <v>9900 Bren Rd E, HOPKINS, MN, 55343-9664 US</v>
    <v>461.46</v>
    <v>Healthcare Providers &amp; Services</v>
    <v>Stock</v>
    <v>44729.999114154685</v>
    <v>6</v>
    <v>449.70089999999999</v>
    <v>424109800000</v>
    <v>UNITEDHEALTH GROUP INCORPORATED</v>
    <v>UNITEDHEALTH GROUP INCORPORATED</v>
    <v>450.75</v>
    <v>24.965699999999998</v>
    <v>456.09</v>
    <v>452.06</v>
    <v>453.4</v>
    <v>938171600</v>
    <v>UNH</v>
    <v>UNITEDHEALTH GROUP INCORPORATED (XNYS:UNH)</v>
    <v>5277373</v>
    <v>2855257</v>
    <v>2015</v>
  </rv>
  <rv s="2">
    <v>7</v>
  </rv>
  <rv s="0">
    <v>https://www.bing.com/financeapi/forcetrigger?t=a256cw&amp;q=XNYS%3aV&amp;form=skydnc</v>
    <v>Learn more on Bing</v>
  </rv>
  <rv s="3">
    <v>5</v>
    <v>VISA INC. (XNYS:V)</v>
    <v>2</v>
    <v>6</v>
    <v>Finance</v>
    <v>4</v>
    <v>en-US</v>
    <v>a256cw</v>
    <v>268435456</v>
    <v>268435457</v>
    <v>1</v>
    <v>Powered by Refinitiv</v>
    <v>252.67</v>
    <v>185.91</v>
    <v>0.90439999999999998</v>
    <v>0.96</v>
    <v>5.078E-3</v>
    <v>0.09</v>
    <v>4.7370000000000002E-4</v>
    <v>USD</v>
    <v>Visa Inc. (Visa) is a payments technology company that provides digital payments across more than 200 countries and territories. The Company connects consumers, merchants, financial institutions, businesses, strategic partners and government entities to electronic payments. The Company operates through payment services segment. The Company's transaction processing network, VisaNet, facilitates authorization, clearing and settlement of payment transactions and enables to provide its financial institution and merchant clients a range of products, platforms and value-added services. Its products/services include transaction processing services and Visa-branded payment products. The Company also offers Tink, an open banking platform that enables financial institutions, fintech and merchants to build financial products and services and move money. Tink enables its customers to move money, access aggregated financial data, and use smart financial services such as risk insights, and others.</v>
    <v>21500</v>
    <v>New York Stock Exchange</v>
    <v>XNYS</v>
    <v>XNYS</v>
    <v>900 Metro Center Blvd, P.O. Box 8999, SAN FRANCISCO, CA, 94128-8999 US</v>
    <v>191.30529999999999</v>
    <v>Software &amp; IT Services</v>
    <v>Stock</v>
    <v>44729.99981134219</v>
    <v>9</v>
    <v>185.91</v>
    <v>395822300000</v>
    <v>VISA INC.</v>
    <v>VISA INC.</v>
    <v>186.93</v>
    <v>32.029499999999999</v>
    <v>189.05</v>
    <v>190.01</v>
    <v>190.1</v>
    <v>2083166000</v>
    <v>V</v>
    <v>VISA INC. (XNYS:V)</v>
    <v>15089338</v>
    <v>6769148</v>
    <v>2007</v>
  </rv>
  <rv s="2">
    <v>10</v>
  </rv>
  <rv s="0">
    <v>http://en.wikipedia.org/wiki/Public_domain</v>
    <v>Public domain</v>
  </rv>
  <rv s="0">
    <v>https://en.wikipedia.org/wiki/Microsoft</v>
    <v>Wikipedia</v>
  </rv>
  <rv s="4">
    <v>12</v>
    <v>13</v>
  </rv>
  <rv s="5">
    <v>11</v>
    <v>https://www.bing.com/th?id=AMMS_e6e837c7bf3a77408619758b7447855a&amp;qlt=95</v>
    <v>14</v>
    <v>0</v>
    <v>https://www.bing.com/images/search?form=xlimg&amp;q=microsoft</v>
    <v>Image of MICROSOFT CORPORATION</v>
    <v/>
  </rv>
  <rv s="0">
    <v>https://www.bing.com/financeapi/forcetrigger?t=a1xzim&amp;q=XNAS%3aMSFT&amp;form=skydnc</v>
    <v>Learn more on Bing</v>
  </rv>
  <rv s="6">
    <v>7</v>
    <v>MICROSOFT CORPORATION (XNAS:MSFT)</v>
    <v>9</v>
    <v>10</v>
    <v>Finance</v>
    <v>4</v>
    <v>en-US</v>
    <v>a1xzim</v>
    <v>268435456</v>
    <v>268435457</v>
    <v>1</v>
    <v>Powered by Refinitiv</v>
    <v>349.67</v>
    <v>241.51</v>
    <v>0.93820000000000003</v>
    <v>2.68</v>
    <v>1.094E-2</v>
    <v>-0.26</v>
    <v>-1.0499999999999999E-3</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ONE MICROSOFT WAY, REDMOND, WA, 98052-6399 US</v>
    <v>250.5</v>
    <v>15</v>
    <v>Software &amp; IT Services</v>
    <v>Stock</v>
    <v>44729.999761307816</v>
    <v>16</v>
    <v>244.03</v>
    <v>1852183000000</v>
    <v>MICROSOFT CORPORATION</v>
    <v>MICROSOFT CORPORATION</v>
    <v>244.7</v>
    <v>25.558</v>
    <v>244.97</v>
    <v>247.65</v>
    <v>247.39</v>
    <v>7479033000</v>
    <v>MSFT</v>
    <v>MICROSOFT CORPORATION (XNAS:MSFT)</v>
    <v>43084780</v>
    <v>31601618</v>
    <v>1993</v>
  </rv>
  <rv s="2">
    <v>17</v>
  </rv>
  <rv s="0">
    <v>https://www.bing.com/financeapi/forcetrigger?t=a1mou2&amp;q=XNAS%3aAAPL&amp;form=skydnc</v>
    <v>Learn more on Bing</v>
  </rv>
  <rv s="3">
    <v>5</v>
    <v>APPLE INC. (XNAS:AAPL)</v>
    <v>2</v>
    <v>6</v>
    <v>Finance</v>
    <v>4</v>
    <v>en-US</v>
    <v>a1mou2</v>
    <v>268435456</v>
    <v>268435457</v>
    <v>1</v>
    <v>Powered by Refinitiv</v>
    <v>182.94</v>
    <v>129.04</v>
    <v>1.196</v>
    <v>1.5</v>
    <v>1.1533E-2</v>
    <v>-0.01</v>
    <v>-7.6009999999999999E-5</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154000</v>
    <v>Nasdaq Stock Market</v>
    <v>XNAS</v>
    <v>XNAS</v>
    <v>1 Apple Park Way, ONE INFINITE LOOP, CUPERTINO, CA, 95014 US</v>
    <v>133.07900000000001</v>
    <v>Computers, Phones &amp; Household Electronics</v>
    <v>Stock</v>
    <v>44729.999998842184</v>
    <v>19</v>
    <v>129.81</v>
    <v>2129323000000</v>
    <v>APPLE INC.</v>
    <v>APPLE INC.</v>
    <v>130.065</v>
    <v>21.140699999999999</v>
    <v>130.06</v>
    <v>131.56</v>
    <v>131.55000000000001</v>
    <v>16185180000</v>
    <v>AAPL</v>
    <v>APPLE INC. (XNAS:AAPL)</v>
    <v>134520290</v>
    <v>97622599</v>
    <v>1977</v>
  </rv>
  <rv s="2">
    <v>20</v>
  </rv>
  <rv s="0">
    <v>https://www.bing.com/financeapi/forcetrigger?t=a1uj52&amp;q=XNYS%3aHD&amp;form=skydnc</v>
    <v>Learn more on Bing</v>
  </rv>
  <rv s="3">
    <v>5</v>
    <v>THE HOME DEPOT, INC. (XNYS:HD)</v>
    <v>2</v>
    <v>6</v>
    <v>Finance</v>
    <v>4</v>
    <v>en-US</v>
    <v>a1uj52</v>
    <v>268435456</v>
    <v>268435457</v>
    <v>1</v>
    <v>Powered by Refinitiv</v>
    <v>420.61</v>
    <v>269.73</v>
    <v>0.9768</v>
    <v>-2.73</v>
    <v>-9.9829999999999988E-3</v>
    <v>0.27</v>
    <v>9.9730000000000001E-4</v>
    <v>USD</v>
    <v>The Home Depot, Inc. is a home improvement retailer. The Company offers its customers an assortment of building materials, home improvement products, lawn and garden products, decor products, and facilities maintenance, repair and operations products and provides a number of services, including home improvement installation services and tool and equipment rental. It operates approximately 2,317 stores located throughout the United States (U.S.), including the Commonwealth of Puerto Rico and the territories of the U.S. Virgin Islands and Guam; Canada, and Mexico. The Company serves two primary customer groups: do-it-yourself (DIY) Customers and Professional Customers (Pros). DIY Customers include homeowners who purchase products and complete their own projects and installations. Pros are primarily professional renovators/remodelers, general contractors, handymen, property managers, building service contractors and specialty tradesmen, such as electricians, plumbers and painters.</v>
    <v>490600</v>
    <v>New York Stock Exchange</v>
    <v>XNYS</v>
    <v>XNYS</v>
    <v>2455 Paces Ferry Rd SE, 2455 PACES FERRY ROAD, ATLANTA, GA, 30339-4024 US</v>
    <v>276.62</v>
    <v>Specialty Retailers</v>
    <v>Stock</v>
    <v>44729.999993483594</v>
    <v>22</v>
    <v>270.39</v>
    <v>278244100000</v>
    <v>THE HOME DEPOT, INC.</v>
    <v>THE HOME DEPOT, INC.</v>
    <v>271</v>
    <v>17.359000000000002</v>
    <v>273.45999999999998</v>
    <v>270.73</v>
    <v>271</v>
    <v>1027755000</v>
    <v>HD</v>
    <v>THE HOME DEPOT, INC. (XNYS:HD)</v>
    <v>10775633</v>
    <v>4715047</v>
    <v>1978</v>
  </rv>
  <rv s="2">
    <v>23</v>
  </rv>
  <rv s="0">
    <v>https://www.bing.com/financeapi/forcetrigger?t=a25pm7&amp;q=XNAS%3aWBA&amp;form=skydnc</v>
    <v>Learn more on Bing</v>
  </rv>
  <rv s="3">
    <v>5</v>
    <v>WALGREENS BOOTS ALLIANCE, INC. (XNAS:WBA)</v>
    <v>2</v>
    <v>6</v>
    <v>Finance</v>
    <v>4</v>
    <v>en-US</v>
    <v>a25pm7</v>
    <v>268435456</v>
    <v>268435457</v>
    <v>1</v>
    <v>Powered by Refinitiv</v>
    <v>55</v>
    <v>39.14</v>
    <v>0.56430000000000002</v>
    <v>-0.35</v>
    <v>-8.8229999999999992E-3</v>
    <v>0.06</v>
    <v>1.5260000000000002E-3</v>
    <v>USD</v>
    <v>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v>
    <v>202000</v>
    <v>Nasdaq Stock Market</v>
    <v>XNAS</v>
    <v>XNAS</v>
    <v>108 Wilmot Rd, DEERFIELD, IL, 60015 US</v>
    <v>40.585000000000001</v>
    <v>Food &amp; Drug Retailing</v>
    <v>Stock</v>
    <v>44729.998759478905</v>
    <v>25</v>
    <v>39.270000000000003</v>
    <v>33963570000</v>
    <v>WALGREENS BOOTS ALLIANCE, INC.</v>
    <v>WALGREENS BOOTS ALLIANCE, INC.</v>
    <v>39.54</v>
    <v>5.8045</v>
    <v>39.67</v>
    <v>39.32</v>
    <v>39.380000000000003</v>
    <v>863773400</v>
    <v>WBA</v>
    <v>WALGREENS BOOTS ALLIANCE, INC. (XNAS:WBA)</v>
    <v>11970373</v>
    <v>6258706</v>
    <v>2014</v>
  </rv>
  <rv s="2">
    <v>26</v>
  </rv>
  <rv s="0">
    <v>https://www.bing.com/financeapi/forcetrigger?t=a1yjxm&amp;q=XNYS%3aNKE&amp;form=skydnc</v>
    <v>Learn more on Bing</v>
  </rv>
  <rv s="3">
    <v>5</v>
    <v>NIKE, INC. (XNYS:NKE)</v>
    <v>2</v>
    <v>6</v>
    <v>Finance</v>
    <v>4</v>
    <v>en-US</v>
    <v>a1yjxm</v>
    <v>268435456</v>
    <v>268435457</v>
    <v>1</v>
    <v>Powered by Refinitiv</v>
    <v>179.1</v>
    <v>103.46</v>
    <v>0.95930000000000004</v>
    <v>0.22</v>
    <v>2.0539999999999998E-3</v>
    <v>0.43</v>
    <v>4.006E-3</v>
    <v>USD</v>
    <v>NIKE, Inc. is engaged in the designing, marketing and distributing of athletic footwear, apparel, equipment and accessories for sports and fitness activities. The Company's operating segments include North America, Europe, Middle East &amp; Africa (EMEA), Greater China, and Asia Pacific &amp; Latin America (APLA). It focuses its NIKE Brand product offerings in categories such as Running, NIKE Basketball, the Jordan Brand, Football (Soccer), Training and Sportswear. It also markets products designed for kids, as well as for other athletic and recreational uses such as American football, baseball, cricket, golf, lacrosse, skateboarding, tennis, volleyball, walking, wrestling and other outdoor activities. It sells a line of performance equipment and accessories under the NIKE Brand name, including bags, socks, sport balls, eyewear, timepieces, digital devices, bats, gloves, protective equipment and other equipment designed for sports activities.</v>
    <v>73300</v>
    <v>New York Stock Exchange</v>
    <v>XNYS</v>
    <v>XNYS</v>
    <v>1 SW Bowerman Dr, ONE BOWERMAN DR, BEAVERTON, OR, 97005-6453 US</v>
    <v>108.55</v>
    <v>Textiles &amp; Apparel</v>
    <v>Stock</v>
    <v>44729.999656839842</v>
    <v>28</v>
    <v>105.85</v>
    <v>168928200000</v>
    <v>NIKE, INC.</v>
    <v>NIKE, INC.</v>
    <v>106.15</v>
    <v>28.283999999999999</v>
    <v>107.12</v>
    <v>107.34</v>
    <v>107.77</v>
    <v>1573767000</v>
    <v>NKE</v>
    <v>NIKE, INC. (XNYS:NKE)</v>
    <v>10256828</v>
    <v>6577598</v>
    <v>1969</v>
  </rv>
  <rv s="2">
    <v>29</v>
  </rv>
  <rv s="0">
    <v>http://en.wikipedia.org/wiki/The_Walt_Disney_Company</v>
    <v>Wikipedia</v>
  </rv>
  <rv s="4">
    <v>12</v>
    <v>31</v>
  </rv>
  <rv s="5">
    <v>11</v>
    <v>https://www.bing.com/th?id=AMMS_0aa288ba528f6f45e3de87d97e250136&amp;qlt=95</v>
    <v>32</v>
    <v>0</v>
    <v>https://www.bing.com/images/search?form=xlimg&amp;q=the+walt+disney+company</v>
    <v>Image of THE WALT DISNEY COMPANY</v>
    <v/>
  </rv>
  <rv s="0">
    <v>https://www.bing.com/financeapi/forcetrigger?t=a1r2z2&amp;q=XNYS%3aDIS&amp;form=skydnc</v>
    <v>Learn more on Bing</v>
  </rv>
  <rv s="6">
    <v>7</v>
    <v>THE WALT DISNEY COMPANY (XNYS:DIS)</v>
    <v>9</v>
    <v>10</v>
    <v>Finance</v>
    <v>4</v>
    <v>en-US</v>
    <v>a1r2z2</v>
    <v>268435456</v>
    <v>268435457</v>
    <v>1</v>
    <v>Powered by Refinitiv</v>
    <v>187.57990000000001</v>
    <v>93.1</v>
    <v>1.2165999999999999</v>
    <v>0.06</v>
    <v>6.3640000000000007E-4</v>
    <v>0.16</v>
    <v>1.696E-3</v>
    <v>USD</v>
    <v>The Walt Disney Company is a worldwide entertainment company. The Company’s segments include Disney Media and Entertainment Distribution (DMED), and Disney Parks, Experiences and Products (DPEP). The DMED segment encompasses the Company’s global film and episodic television content production and distribution activities. The Company’s DMED’s lines of business consists of Linear Networks, Direct-to-Consumer and Content Sales/Licensing. The Company’s DPEP segment business consists of sale of admissions to theme parks, the sale of food, beverage and merchandise at its theme parks and resorts, sales of cruise vacations, sales and rentals of vacation club properties, royalties from licensing its intellectual properties (IP) for use on consumer goods and the sale of branded merchandise. The Content Sales/Licensing business consist of selling film and episodic television content in the television and subscription video-on-demand (TV/SVOD) and home entertainment markets.</v>
    <v>190000</v>
    <v>New York Stock Exchange</v>
    <v>XNYS</v>
    <v>XNYS</v>
    <v>500 S Buena Vista St, BURBANK, CA, 91521-0001 US</v>
    <v>95.97</v>
    <v>33</v>
    <v>Media &amp; Publishing</v>
    <v>Stock</v>
    <v>44729.999656203123</v>
    <v>34</v>
    <v>93.47</v>
    <v>171838800000</v>
    <v>THE WALT DISNEY COMPANY</v>
    <v>THE WALT DISNEY COMPANY</v>
    <v>94.01</v>
    <v>63.743200000000002</v>
    <v>94.28</v>
    <v>94.34</v>
    <v>94.5</v>
    <v>1821484000</v>
    <v>DIS</v>
    <v>THE WALT DISNEY COMPANY (XNYS:DIS)</v>
    <v>15403769</v>
    <v>13119494</v>
    <v>2018</v>
  </rv>
  <rv s="2">
    <v>35</v>
  </rv>
  <rv s="0">
    <v>https://www.bing.com/financeapi/forcetrigger?t=a1vmf2&amp;q=XNAS%3aINTC&amp;form=skydnc</v>
    <v>Learn more on Bing</v>
  </rv>
  <rv s="3">
    <v>5</v>
    <v>INTEL CORPORATION (XNAS:INTC)</v>
    <v>2</v>
    <v>6</v>
    <v>Finance</v>
    <v>4</v>
    <v>en-US</v>
    <v>a1vmf2</v>
    <v>268435456</v>
    <v>268435457</v>
    <v>1</v>
    <v>Powered by Refinitiv</v>
    <v>57.9</v>
    <v>36.6</v>
    <v>0.68279999999999996</v>
    <v>-0.37</v>
    <v>-9.9089999999999994E-3</v>
    <v>0.06</v>
    <v>1.6230000000000001E-3</v>
    <v>USD</v>
    <v>Intel Corporation is engaged in designing and manufacturing products and technologies. The Company's segments include Client Computing Group (CCG), Data Center Group (DCG), Internet of Things Group (IOTG), Mobileye, Non-Volatile Memory Solutions Group (NSG) and Programmable Solutions Group (PSG). The CCG segment is focused on long-term operating system, system architecture, hardware, and application integration that enable PC experiences. The DCG segment develops workload-optimized platforms for compute, storage, and network functions. The IOTG segment develops high-performance compute platforms that solve the technology needs for business use cases that scale across vertical industries and embedded markets. The Mobileye segment provides driving assistance and self-driving solutions. The NSG segment provides memory and storage products based on Intel 3D NAND technology. The PSG segment offers programmable semiconductors, primarily FPGAs, structured ASICs, and related products.</v>
    <v>121100</v>
    <v>Nasdaq Stock Market</v>
    <v>XNAS</v>
    <v>XNAS</v>
    <v>RNB-4-151, 2200 MISSION COLLEGE BLVD, SANTA CLARA, CA, 95054 US</v>
    <v>38.119999999999997</v>
    <v>Semiconductors &amp; Semiconductor Equipment</v>
    <v>Stock</v>
    <v>44729.999873414061</v>
    <v>37</v>
    <v>36.6</v>
    <v>151170300000</v>
    <v>INTEL CORPORATION</v>
    <v>INTEL CORPORATION</v>
    <v>37.479999999999997</v>
    <v>6.2103000000000002</v>
    <v>37.340000000000003</v>
    <v>36.97</v>
    <v>37.03</v>
    <v>4089000000</v>
    <v>INTC</v>
    <v>INTEL CORPORATION (XNAS:INTC)</v>
    <v>71393194</v>
    <v>34805481</v>
    <v>1989</v>
  </rv>
  <rv s="2">
    <v>38</v>
  </rv>
  <rv s="0">
    <v>http://en.wikipedia.org/wiki/Goldman_Sachs</v>
    <v>Wikipedia</v>
  </rv>
  <rv s="4">
    <v>12</v>
    <v>40</v>
  </rv>
  <rv s="5">
    <v>11</v>
    <v>https://www.bing.com/th?id=AMMS_2f362d8bafa3276f41a517a3b845586a&amp;qlt=95</v>
    <v>41</v>
    <v>0</v>
    <v>https://www.bing.com/images/search?form=xlimg&amp;q=goldman+sachs</v>
    <v>Image of THE GOLDMAN SACHS GROUP, INC.</v>
    <v/>
  </rv>
  <rv s="0">
    <v>https://www.bing.com/financeapi/forcetrigger?t=a1u7xm&amp;q=XNYS%3aGS&amp;form=skydnc</v>
    <v>Learn more on Bing</v>
  </rv>
  <rv s="6">
    <v>7</v>
    <v>THE GOLDMAN SACHS GROUP, INC. (XNYS:GS)</v>
    <v>9</v>
    <v>10</v>
    <v>Finance</v>
    <v>4</v>
    <v>en-US</v>
    <v>a1u7xm</v>
    <v>268435456</v>
    <v>268435457</v>
    <v>1</v>
    <v>Powered by Refinitiv</v>
    <v>426.15820000000002</v>
    <v>278.14999999999998</v>
    <v>1.3925000000000001</v>
    <v>-5.19</v>
    <v>-1.8211999999999999E-2</v>
    <v>0.21</v>
    <v>7.5060000000000003E-4</v>
    <v>USD</v>
    <v>The Goldman Sachs Group, Inc. is a global financial institution that delivers a range of financial services across investment banking, securities, investment management and consumer banking to a diversified client base that includes corporations, financial institutions, governments and individuals. The Company operates through four segments: Investment Banking, Global Markets, Asset Management, and Consumer &amp; Wealth Management. The Investment Banking segment consists of financial advisory, underwriting and corporate lending activities. The Global Markets segment consists of fixed income, currency and commodities (FICC) and equities, and intermediation and financing activities. The Asset Management segment provides investment services to help clients preserve and grow their financial assets. Its Consumer &amp; Wealth Management segment provides a range of wealth advisory and banking services, including financial planning, investment management, deposit taking and lending.</v>
    <v>45100</v>
    <v>New York Stock Exchange</v>
    <v>XNYS</v>
    <v>XNYS</v>
    <v>200 West St, NEW YORK, NY, 10282 US</v>
    <v>286.25990000000002</v>
    <v>42</v>
    <v>Investment Banking &amp; Investment Services</v>
    <v>Stock</v>
    <v>44729.999313321096</v>
    <v>43</v>
    <v>278.14999999999998</v>
    <v>96092980000</v>
    <v>THE GOLDMAN SACHS GROUP, INC.</v>
    <v>THE GOLDMAN SACHS GROUP, INC.</v>
    <v>282.13</v>
    <v>5.5319000000000003</v>
    <v>284.98</v>
    <v>279.79000000000002</v>
    <v>280</v>
    <v>343446800</v>
    <v>GS</v>
    <v>THE GOLDMAN SACHS GROUP, INC. (XNYS:GS)</v>
    <v>5234356</v>
    <v>2354031</v>
    <v>1998</v>
  </rv>
  <rv s="2">
    <v>44</v>
  </rv>
  <rv s="0">
    <v>http://en.wikipedia.org/wiki/Amgen</v>
    <v>Wikipedia</v>
  </rv>
  <rv s="4">
    <v>12</v>
    <v>46</v>
  </rv>
  <rv s="5">
    <v>11</v>
    <v>https://www.bing.com/th?id=AMMS_7651d2e878d4df4bb82a200be2db03e3&amp;qlt=95</v>
    <v>47</v>
    <v>0</v>
    <v>https://www.bing.com/images/search?form=xlimg&amp;q=amgen</v>
    <v>Image of AMGEN INC.</v>
    <v/>
  </rv>
  <rv s="0">
    <v>https://www.bing.com/financeapi/forcetrigger?t=a1nec7&amp;q=XNAS%3aAMGN&amp;form=skydnc</v>
    <v>Learn more on Bing</v>
  </rv>
  <rv s="6">
    <v>7</v>
    <v>AMGEN INC. (XNAS:AMGN)</v>
    <v>9</v>
    <v>10</v>
    <v>Finance</v>
    <v>4</v>
    <v>en-US</v>
    <v>a1nec7</v>
    <v>268435456</v>
    <v>268435457</v>
    <v>1</v>
    <v>Powered by Refinitiv</v>
    <v>258.45</v>
    <v>198.64</v>
    <v>0.59699999999999998</v>
    <v>4.01</v>
    <v>1.7381000000000001E-2</v>
    <v>-1.27</v>
    <v>-5.411E-3</v>
    <v>USD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24200</v>
    <v>Nasdaq Stock Market</v>
    <v>XNAS</v>
    <v>XNAS</v>
    <v>1 Amgen Center Dr, One Amgen Center Drive, THOUSAND OAKS, CA, 91320 US</v>
    <v>238.25</v>
    <v>48</v>
    <v>Pharmaceuticals</v>
    <v>Stock</v>
    <v>44729.964826805466</v>
    <v>49</v>
    <v>229.49</v>
    <v>125387400000</v>
    <v>AMGEN INC.</v>
    <v>AMGEN INC.</v>
    <v>230.13</v>
    <v>22.715299999999999</v>
    <v>230.71</v>
    <v>234.72</v>
    <v>233.45</v>
    <v>534200000</v>
    <v>AMGN</v>
    <v>AMGEN INC. (XNAS:AMGN)</v>
    <v>13114518</v>
    <v>3091638</v>
    <v>1986</v>
  </rv>
  <rv s="2">
    <v>50</v>
  </rv>
  <rv s="0">
    <v>https://www.bing.com/financeapi/forcetrigger?t=a1waa2&amp;q=XNYS%3aJPM&amp;form=skydnc</v>
    <v>Learn more on Bing</v>
  </rv>
  <rv s="3">
    <v>5</v>
    <v>JPMORGAN CHASE &amp; CO. (XNYS:JPM)</v>
    <v>2</v>
    <v>6</v>
    <v>Finance</v>
    <v>4</v>
    <v>en-US</v>
    <v>a1waa2</v>
    <v>268435456</v>
    <v>268435457</v>
    <v>1</v>
    <v>Powered by Refinitiv</v>
    <v>172.96</v>
    <v>111.87</v>
    <v>1.1255999999999999</v>
    <v>-0.4</v>
    <v>-3.5260000000000001E-3</v>
    <v>-0.05</v>
    <v>-4.4240000000000002E-4</v>
    <v>USD</v>
    <v>JPMorgan Chase &amp; Co. is a financial holding company engaged in investment banking, financial services and asset management. It operates in four segments, as well as a Corporate segment. The Company's segments are Consumer &amp; Community Banking, Corporate &amp; Investment Bank, Commercial Banking and Asset Management. The Consumer &amp; Community Banking segment offers services to consumers and businesses through bank branches, automatic teller machines, online, mobile and telephone banking. The Corporate &amp; Investment Bank segment, comprising Banking and Markets and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v>
    <v>273948</v>
    <v>New York Stock Exchange</v>
    <v>XNYS</v>
    <v>XNYS</v>
    <v>38Th Fl, 270 Park Ave, NEW YORK, NY, 10017 US</v>
    <v>114.63</v>
    <v>Banking Services</v>
    <v>Stock</v>
    <v>44729.999666747659</v>
    <v>52</v>
    <v>112.16</v>
    <v>331974800000</v>
    <v>JPMORGAN CHASE &amp; CO.</v>
    <v>JPMORGAN CHASE &amp; CO.</v>
    <v>113.54</v>
    <v>8.4174000000000007</v>
    <v>113.43</v>
    <v>113.03</v>
    <v>112.98</v>
    <v>2937051000</v>
    <v>JPM</v>
    <v>JPMORGAN CHASE &amp; CO. (XNYS:JPM)</v>
    <v>30919865</v>
    <v>13165337</v>
    <v>1968</v>
  </rv>
  <rv s="2">
    <v>53</v>
  </rv>
  <rv s="0">
    <v>https://www.bing.com/financeapi/forcetrigger?t=a24j8m&amp;q=XNYS%3aTRV&amp;form=skydnc</v>
    <v>Learn more on Bing</v>
  </rv>
  <rv s="3">
    <v>5</v>
    <v>The Travelers Companies, Inc. (XNYS:TRV)</v>
    <v>2</v>
    <v>6</v>
    <v>Finance</v>
    <v>4</v>
    <v>en-US</v>
    <v>a24j8m</v>
    <v>268435456</v>
    <v>268435457</v>
    <v>1</v>
    <v>Powered by Refinitiv</v>
    <v>187.98</v>
    <v>144.44</v>
    <v>0.72130000000000005</v>
    <v>0.5</v>
    <v>3.0980000000000001E-3</v>
    <v>0.62</v>
    <v>3.8300000000000001E-3</v>
    <v>USD</v>
    <v>The Travelers Companies, Inc. is a holding company. The Company is engaged in providing a range of commercial and personal property and casualty insurance products and services to businesses, government units, associations and individuals. It operates through three segments: Business Insurance, Bond &amp; Specialty Insurance and Personal Insurance. The Business Insurance segment offers a range of property and casualty insurance and insurance-related services to its clients, in the United States and in Canada, as well as in the United Kingdom, the Republic of Ireland and throughout other parts of the world. The Bond &amp; Specialty Insurance segment provides surety, fidelity, management liability, professional liability, and other property and casualty coverages and related risk management services to its customers. Personal Insurance segment offers a range of property and casualty insurance products and services covering individuals’ personal risks.</v>
    <v>30800</v>
    <v>New York Stock Exchange</v>
    <v>XNYS</v>
    <v>XNYS</v>
    <v>385 WASHINGTON ST, SAINT PAUL, MN, 55102 US</v>
    <v>162.59</v>
    <v>Insurance</v>
    <v>Stock</v>
    <v>44729.958333344533</v>
    <v>55</v>
    <v>160.24</v>
    <v>38844890000</v>
    <v>The Travelers Companies, Inc.</v>
    <v>The Travelers Companies, Inc.</v>
    <v>161.04</v>
    <v>10.2035</v>
    <v>161.38</v>
    <v>161.88</v>
    <v>162.5</v>
    <v>239961000</v>
    <v>TRV</v>
    <v>The Travelers Companies, Inc. (XNYS:TRV)</v>
    <v>2366792</v>
    <v>1204087</v>
    <v>1853</v>
  </rv>
  <rv s="2">
    <v>56</v>
  </rv>
  <rv s="0">
    <v>https://www.bing.com/financeapi/forcetrigger?t=a1o2lh&amp;q=XNYS%3aAXP&amp;form=skydnc</v>
    <v>Learn more on Bing</v>
  </rv>
  <rv s="3">
    <v>5</v>
    <v>AMERICAN EXPRESS COMPANY (XNYS:AXP)</v>
    <v>2</v>
    <v>6</v>
    <v>Finance</v>
    <v>4</v>
    <v>en-US</v>
    <v>a1o2lh</v>
    <v>268435456</v>
    <v>268435457</v>
    <v>1</v>
    <v>Powered by Refinitiv</v>
    <v>199.55</v>
    <v>136.49</v>
    <v>1.1064000000000001</v>
    <v>6.68</v>
    <v>4.8582E-2</v>
    <v>0.3</v>
    <v>2.081E-3</v>
    <v>USD</v>
    <v>American Express Company is an integrated payments company. The Company provides its customers with access to products, insights and experiences that builds business. It also provides credit and charge cards to consumers, small businesses, mid-sized companies, and corporations around the globe. Its various products and services are sold to diverse customer groups through various channels, including mobile and online applications, affiliate marketing, customer referral programs, third-party service providers and business partners, direct mail, telephone, in-house sales teams, and direct response advertising. The Company is engaged in businesses comprising three reportable operating segments: Global Consumer Services Group (GCSG), Global Commercial Services (GCS) and Global Merchant and Network Services (GMNS). It operates a payments network through which it maintains relationships with third-party banks and other institutions.</v>
    <v>64000</v>
    <v>New York Stock Exchange</v>
    <v>XNYS</v>
    <v>XNYS</v>
    <v>50TH FLOOR, 200 VESEY STREET, NEW YORK, NY, 10285 US</v>
    <v>145.56039999999999</v>
    <v>Banking Services</v>
    <v>Stock</v>
    <v>44729.997131226562</v>
    <v>58</v>
    <v>137.59</v>
    <v>108576200000</v>
    <v>AMERICAN EXPRESS COMPANY</v>
    <v>AMERICAN EXPRESS COMPANY</v>
    <v>138</v>
    <v>13.773199999999999</v>
    <v>137.5</v>
    <v>144.18</v>
    <v>144.47999999999999</v>
    <v>753060300</v>
    <v>AXP</v>
    <v>AMERICAN EXPRESS COMPANY (XNYS:AXP)</v>
    <v>10033581</v>
    <v>2957556</v>
    <v>1965</v>
  </rv>
  <rv s="2">
    <v>59</v>
  </rv>
  <rv s="0">
    <v>https://www.bing.com/financeapi/forcetrigger?t=a1w8ec&amp;q=XNYS%3aJNJ&amp;form=skydnc</v>
    <v>Learn more on Bing</v>
  </rv>
  <rv s="3">
    <v>5</v>
    <v>JOHNSON &amp; JOHNSON (XNYS:JNJ)</v>
    <v>2</v>
    <v>6</v>
    <v>Finance</v>
    <v>4</v>
    <v>en-US</v>
    <v>a1w8ec</v>
    <v>268435456</v>
    <v>268435457</v>
    <v>1</v>
    <v>Powered by Refinitiv</v>
    <v>186.69</v>
    <v>155.72</v>
    <v>0.6452</v>
    <v>-0.62</v>
    <v>-3.6449999999999998E-3</v>
    <v>0.39</v>
    <v>2.3010000000000001E-3</v>
    <v>USD</v>
    <v>Johnson &amp; Johnson is a holding company that is engaged in the research and development, manufacture and sale of a range of products in the healthcare field. The Company operates through three segments: Consumer Health, Pharmaceutical and Medical Devices. Its primary focus is products related to human health and well-being. The Consumer Health segment includes a range of products that is focused on personal healthcare used in the skin health/beauty, over-the-counter medicines, baby care, oral care, women’s health and wound care markets. The Pharmaceutical segment is focused on six therapeutic areas: Immunology, Infectious Diseases, Neuroscience, Oncology, Cardiovascular and Metabolism and Pulmonary Hypertension. The Medical Devices segment includes a range of products used in the interventional solutions, orthopaedics, surgery, and vision fields. Its geographic area includes the United States, Europe, Western Hemisphere (excluding the United States), and Africa, Asia and Pacific.</v>
    <v>141700</v>
    <v>New York Stock Exchange</v>
    <v>XNYS</v>
    <v>XNYS</v>
    <v>One Johnson &amp; Johnson Plaza, NEW BRUNSWICK, NJ, 08933 US</v>
    <v>172.2</v>
    <v>Pharmaceuticals</v>
    <v>Stock</v>
    <v>44729.99963173594</v>
    <v>61</v>
    <v>169.24</v>
    <v>445917300000</v>
    <v>JOHNSON &amp; JOHNSON</v>
    <v>JOHNSON &amp; JOHNSON</v>
    <v>170.63</v>
    <v>22.909099999999999</v>
    <v>170.08</v>
    <v>169.46</v>
    <v>169.85</v>
    <v>2631402000</v>
    <v>JNJ</v>
    <v>JOHNSON &amp; JOHNSON (XNYS:JNJ)</v>
    <v>12486568</v>
    <v>6937406</v>
    <v>1887</v>
  </rv>
  <rv s="2">
    <v>62</v>
  </rv>
  <rv s="0">
    <v>https://www.bing.com/financeapi/forcetrigger?t=a25ya2&amp;q=XNYS%3aWMT&amp;form=skydnc</v>
    <v>Learn more on Bing</v>
  </rv>
  <rv s="3">
    <v>5</v>
    <v>WALMART INC. (XNYS:WMT)</v>
    <v>2</v>
    <v>6</v>
    <v>Finance</v>
    <v>4</v>
    <v>en-US</v>
    <v>a25ya2</v>
    <v>268435456</v>
    <v>268435457</v>
    <v>1</v>
    <v>Powered by Refinitiv</v>
    <v>160.77000000000001</v>
    <v>117.27</v>
    <v>0.53449999999999998</v>
    <v>-2.33</v>
    <v>-1.9317000000000001E-2</v>
    <v>0.21</v>
    <v>1.7749999999999999E-3</v>
    <v>USD</v>
    <v>Walmart Inc. offers shopping opportunities in both retail stores and through e-commerce and provides access to its other service offerings. The Company offers an assortment of merchandise and services at everyday low prices (EDLP). The Company operates through three segments: Walmart U.S., Walmart International and Sam's Club. The Walmart U.S. segment is a merchandiser of consumer products, operating under the Walmart and Walmart Neighborhood Market brands, as well as walmart.com and other e-commerce brands, and it operates in the United States. The Walmart International segment includes various formats divided into two categories: retail and wholesale. These categories consist of various formats, including supercenters, supermarkets, hypermarkets, warehouse clubs (including Sam's Clubs) and cash &amp; carry, as well as e-commerce through walmart.com.mx, walmart.ca, flipkart.com and other sites. The Sam's Club segment is a membership-only warehouse club that also operates samsclub.com.</v>
    <v>2300000</v>
    <v>New York Stock Exchange</v>
    <v>XNYS</v>
    <v>XNYS</v>
    <v>702 SW 8th St, BENTONVILLE, AR, 72716-6209 US</v>
    <v>120.88</v>
    <v>Food &amp; Drug Retailing</v>
    <v>Stock</v>
    <v>44729.99983895781</v>
    <v>64</v>
    <v>117.97</v>
    <v>324250600000</v>
    <v>WALMART INC.</v>
    <v>WALMART INC.</v>
    <v>120.02</v>
    <v>25.914999999999999</v>
    <v>120.62</v>
    <v>118.29</v>
    <v>118.5</v>
    <v>2741150000</v>
    <v>WMT</v>
    <v>WALMART INC. (XNYS:WMT)</v>
    <v>12279631</v>
    <v>12377929</v>
    <v>1969</v>
  </rv>
  <rv s="2">
    <v>65</v>
  </rv>
  <rv s="0">
    <v>https://www.bing.com/financeapi/forcetrigger?t=a1xxmw&amp;q=XNYS%3aMRK&amp;form=skydnc</v>
    <v>Learn more on Bing</v>
  </rv>
  <rv s="3">
    <v>5</v>
    <v>MERCK &amp; CO., INC. (XNYS:MRK)</v>
    <v>2</v>
    <v>6</v>
    <v>Finance</v>
    <v>4</v>
    <v>en-US</v>
    <v>a1xxmw</v>
    <v>268435456</v>
    <v>268435457</v>
    <v>1</v>
    <v>Powered by Refinitiv</v>
    <v>94.92</v>
    <v>70.89</v>
    <v>0.4073</v>
    <v>-0.27</v>
    <v>-3.1809999999999998E-3</v>
    <v>0.08</v>
    <v>9.4539999999999999E-4</v>
    <v>USD</v>
    <v>Merck &amp; Co., Inc. is a global health care company. The Company offers health solutions through its prescription medicines, vaccines, biologic therapies and animal health products. It operates through two segments: Pharmaceutical and Animal Health. The Company's Pharmaceutical segment includes human health pharmaceutical and vaccine products. Its human health pharmaceutical products consist of therapeutic and preventive agents, generally sold by prescription, for the treatment of human disorders. The Company sells these human health pharmaceutical products primarily to drug wholesalers and retailers, hospitals, government agencies and managed health care providers such as health maintenance organizations. The Animal Health segment develops, manufactures and markets a range of veterinary pharmaceutical and vaccine products, as well as health management solutions and services, for the prevention, treatment and control of disease in all livestock and companion animal species.</v>
    <v>68000</v>
    <v>New York Stock Exchange</v>
    <v>XNYS</v>
    <v>XNYS</v>
    <v>ONE MERCK DRIVE, P.O. BOX 100, WHITEHOUSE STATION, NJ, 08889-0100 US</v>
    <v>85.76</v>
    <v>Pharmaceuticals</v>
    <v>Stock</v>
    <v>44729.994052372655</v>
    <v>67</v>
    <v>83.39</v>
    <v>213987500000</v>
    <v>MERCK &amp; CO., INC.</v>
    <v>MERCK &amp; CO., INC.</v>
    <v>84.64</v>
    <v>15.478999999999999</v>
    <v>84.89</v>
    <v>84.62</v>
    <v>84.7</v>
    <v>2528805000</v>
    <v>MRK</v>
    <v>MERCK &amp; CO., INC. (XNYS:MRK)</v>
    <v>32989061</v>
    <v>11683998</v>
    <v>1970</v>
  </rv>
  <rv s="2">
    <v>68</v>
  </rv>
  <rv s="0">
    <v>https://www.bing.com/financeapi/forcetrigger?t=a1xroc&amp;q=XNYS%3aMMM&amp;form=skydnc</v>
    <v>Learn more on Bing</v>
  </rv>
  <rv s="3">
    <v>5</v>
    <v>3M COMPANY (XNYS:MMM)</v>
    <v>2</v>
    <v>6</v>
    <v>Finance</v>
    <v>4</v>
    <v>en-US</v>
    <v>a1xroc</v>
    <v>268435456</v>
    <v>268435457</v>
    <v>1</v>
    <v>Powered by Refinitiv</v>
    <v>203.21</v>
    <v>128.72</v>
    <v>0.92930000000000001</v>
    <v>-1.1000000000000001</v>
    <v>-8.4009999999999987E-3</v>
    <v>0.46</v>
    <v>3.5430000000000001E-3</v>
    <v>USD</v>
    <v>3M Company is a diversified global manufacturer, technology innovator and marketer of a variety of products and services. The Company operates through four segments: Safety and Industrial, Transportation and Electronics, Health Care and Consumer. Safety and Industrial segment consist of abrasives, automotive aftermarket, closure and masking systems, communication markets, electrical markets, industrial adhesives and tapes, personal safety, roofing granules, and others. Transportation and Electronics segment consists of advanced materials, automotive and aerospace, commercial solutions, display materials and systems, electronic materials solutions, transportation and safety, and other transportation and electronics. Health Care segment’s products and services include drug delivery, food safety, health information systems, medical solutions, oral care solutions, and separation and purification sciences. Consumer segment serves consumers and consists of consumer health care, and others.</v>
    <v>95000</v>
    <v>New York Stock Exchange</v>
    <v>XNYS</v>
    <v>XNYS</v>
    <v>3M Center, Bldg. 220-13E-26A, SAINT PAUL, MN, 55144-1000 US</v>
    <v>131.88</v>
    <v>Consumer Goods Conglomerates</v>
    <v>Stock</v>
    <v>44729.999188101559</v>
    <v>70</v>
    <v>128.72</v>
    <v>73886600000</v>
    <v>3M COMPANY</v>
    <v>3M COMPANY</v>
    <v>130.77000000000001</v>
    <v>13.6351</v>
    <v>130.94</v>
    <v>129.84</v>
    <v>130.30000000000001</v>
    <v>569058800</v>
    <v>MMM</v>
    <v>3M COMPANY (XNYS:MMM)</v>
    <v>7181134</v>
    <v>2752723</v>
    <v>1929</v>
  </rv>
  <rv s="2">
    <v>71</v>
  </rv>
  <rv s="0">
    <v>https://www.bing.com/financeapi/forcetrigger?t=a25obh&amp;q=XNYS%3aVZ&amp;form=skydnc</v>
    <v>Learn more on Bing</v>
  </rv>
  <rv s="3">
    <v>5</v>
    <v>VERIZON COMMUNICATIONS INC. (XNYS:VZ)</v>
    <v>2</v>
    <v>6</v>
    <v>Finance</v>
    <v>4</v>
    <v>en-US</v>
    <v>a25obh</v>
    <v>268435456</v>
    <v>268435457</v>
    <v>1</v>
    <v>Powered by Refinitiv</v>
    <v>56.919800000000002</v>
    <v>45.548900000000003</v>
    <v>0.3987</v>
    <v>0.19</v>
    <v>3.8900000000000002E-3</v>
    <v>0.01</v>
    <v>2.0400000000000003E-4</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118400</v>
    <v>New York Stock Exchange</v>
    <v>XNYS</v>
    <v>XNYS</v>
    <v>29TH FLOOR, 140 WEST STREET, NEW YORK, NY, 10007 US</v>
    <v>49.484999999999999</v>
    <v>Telecommunications Services</v>
    <v>Stock</v>
    <v>44729.999663935159</v>
    <v>73</v>
    <v>48.53</v>
    <v>205908500000</v>
    <v>VERIZON COMMUNICATIONS INC.</v>
    <v>VERIZON COMMUNICATIONS INC.</v>
    <v>48.61</v>
    <v>9.5009999999999994</v>
    <v>48.84</v>
    <v>49.03</v>
    <v>49.04</v>
    <v>4199644000</v>
    <v>VZ</v>
    <v>VERIZON COMMUNICATIONS INC. (XNYS:VZ)</v>
    <v>36469517</v>
    <v>18974838</v>
    <v>1983</v>
  </rv>
  <rv s="2">
    <v>74</v>
  </rv>
  <rv s="0">
    <v>https://www.bing.com/financeapi/forcetrigger?t=a1qe5r&amp;q=XNAS%3aCSCO&amp;form=skydnc</v>
    <v>Learn more on Bing</v>
  </rv>
  <rv s="3">
    <v>5</v>
    <v>CISCO SYSTEMS, INC. (XNAS:CSCO)</v>
    <v>2</v>
    <v>6</v>
    <v>Finance</v>
    <v>4</v>
    <v>en-US</v>
    <v>a1qe5r</v>
    <v>268435456</v>
    <v>268435457</v>
    <v>1</v>
    <v>Powered by Refinitiv</v>
    <v>64.284999999999997</v>
    <v>41.02</v>
    <v>0.92249999999999999</v>
    <v>7.0000000000000007E-2</v>
    <v>1.616E-3</v>
    <v>0.1</v>
    <v>2.3050000000000002E-3</v>
    <v>USD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79500</v>
    <v>Nasdaq Stock Market</v>
    <v>XNAS</v>
    <v>XNAS</v>
    <v>170 West Tasman Dr, SAN JOSE, CA, 95134-1706 US</v>
    <v>44.000100000000003</v>
    <v>Communications &amp; Networking</v>
    <v>Stock</v>
    <v>44729.999660763278</v>
    <v>76</v>
    <v>43.24</v>
    <v>179676400000</v>
    <v>CISCO SYSTEMS, INC.</v>
    <v>CISCO SYSTEMS, INC.</v>
    <v>43.36</v>
    <v>15.1991</v>
    <v>43.32</v>
    <v>43.39</v>
    <v>43.49</v>
    <v>4140964000</v>
    <v>CSCO</v>
    <v>CISCO SYSTEMS, INC. (XNAS:CSCO)</v>
    <v>59678621</v>
    <v>28436036</v>
    <v>2021</v>
  </rv>
  <rv s="2">
    <v>77</v>
  </rv>
  <rv s="0">
    <v>https://www.bing.com/financeapi/forcetrigger?t=a1zsjc&amp;q=XNYS%3aPG&amp;form=skydnc</v>
    <v>Learn more on Bing</v>
  </rv>
  <rv s="3">
    <v>5</v>
    <v>THE PROCTER &amp; GAMBLE COMPANY (XNYS:PG)</v>
    <v>2</v>
    <v>6</v>
    <v>Finance</v>
    <v>4</v>
    <v>en-US</v>
    <v>a1zsjc</v>
    <v>268435456</v>
    <v>268435457</v>
    <v>1</v>
    <v>Powered by Refinitiv</v>
    <v>165.35</v>
    <v>129.5</v>
    <v>0.44090000000000001</v>
    <v>-0.96</v>
    <v>-7.2009999999999999E-3</v>
    <v>0.42</v>
    <v>3.1730000000000005E-3</v>
    <v>USD</v>
    <v>The Procter &amp; Gamble Company is focused on providing branded consumer packaged goods to the consumers across the world. The Company operates through five segments: Beauty; Grooming; Health Care; Fabric &amp; Home Care, and Baby, Feminine &amp; Family Care. The Company sells its products in countries and territories primarily through mass merchandisers, grocery stores, membership club stores, drug stores, department stores, distributors, wholesalers, baby stores, specialty beauty stores, e-commerce, high-frequency stores, pharmacies, electronics stores and professional channels. It offers products under the brands, such as Head &amp; Shoulders, Herbal Essences, Pantene, Rejoice, Olay, Old Spice, Safeguard, Secret, SK-II, Braun, Gillette, Venus, Crest, Oral-B, Metamucil, Neurobion, Pepto-Bismol, Vicks, Ariel, Downy, Gain, Tide, Cascade, Dawn, Fairy, Febreze, Mr. Clean, Swiffer, Luvs, Pampers, Always, Always Discreet, Tampax, Bounty, Charmin and Puffs.</v>
    <v>101000</v>
    <v>New York Stock Exchange</v>
    <v>XNYS</v>
    <v>XNYS</v>
    <v>ONE PROCTER &amp; GAMBLE PLAZA, ONE PROCTER &amp; GAMBLE PLAZA, CINCINNATI, OH, 45202 US</v>
    <v>134.26</v>
    <v>Personal &amp; Household Products &amp; Services</v>
    <v>Stock</v>
    <v>44729.998030925781</v>
    <v>79</v>
    <v>131.43</v>
    <v>317570900000</v>
    <v>THE PROCTER &amp; GAMBLE COMPANY</v>
    <v>THE PROCTER &amp; GAMBLE COMPANY</v>
    <v>132.56</v>
    <v>23.298400000000001</v>
    <v>133.32</v>
    <v>132.36000000000001</v>
    <v>132.78</v>
    <v>2399297000</v>
    <v>PG</v>
    <v>THE PROCTER &amp; GAMBLE COMPANY (XNYS:PG)</v>
    <v>17113329</v>
    <v>7421681</v>
    <v>1905</v>
  </rv>
  <rv s="2">
    <v>80</v>
  </rv>
  <rv s="0">
    <v>https://www.bing.com/financeapi/forcetrigger?t=a1ut3m&amp;q=XNAS%3aHON&amp;form=skydnc</v>
    <v>Learn more on Bing</v>
  </rv>
  <rv s="3">
    <v>5</v>
    <v>HONEYWELL INTERNATIONAL INC. (XNAS:HON)</v>
    <v>2</v>
    <v>6</v>
    <v>Finance</v>
    <v>4</v>
    <v>en-US</v>
    <v>a1ut3m</v>
    <v>268435456</v>
    <v>268435457</v>
    <v>1</v>
    <v>Powered by Refinitiv</v>
    <v>236.86</v>
    <v>174.42</v>
    <v>1.0150999999999999</v>
    <v>-0.18</v>
    <v>-1.0009999999999999E-3</v>
    <v>0.41</v>
    <v>2.2819999999999997E-3</v>
    <v>USD</v>
    <v>Honeywell International Inc. is a software-industrial company that provides technology solutions. The Company operates through four segments: Aerospace, Honeywell Building Technologies, Performance Materials and Technologies, and Safety and Productivity Solutions. The Aerospace segment supplies products, software and services for aircrafts that it sells to original equipment manufacturers (OEM) and other customers in various end markets. The Honeywell Building Technologies segment offers products, software, solutions and technologies that enable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provides products and software that improve productivity, workplace safety, and asset performance to customers.</v>
    <v>99000</v>
    <v>Nasdaq Stock Market</v>
    <v>XNAS</v>
    <v>XNAS</v>
    <v>PO BOX 4000, 101 COLUMBIA RD, MORRISTOWN, NJ, 07962 US</v>
    <v>182.37</v>
    <v>Consumer Goods Conglomerates</v>
    <v>Stock</v>
    <v>44729.972678332815</v>
    <v>82</v>
    <v>178.19</v>
    <v>122327700000</v>
    <v>HONEYWELL INTERNATIONAL INC.</v>
    <v>HONEYWELL INTERNATIONAL INC.</v>
    <v>179.4</v>
    <v>23.896599999999999</v>
    <v>179.88</v>
    <v>179.7</v>
    <v>180.11</v>
    <v>680732900</v>
    <v>HON</v>
    <v>HONEYWELL INTERNATIONAL INC. (XNAS:HON)</v>
    <v>5633629</v>
    <v>2902068</v>
    <v>1999</v>
  </rv>
  <rv s="2">
    <v>83</v>
  </rv>
  <rv s="0">
    <v>https://www.bing.com/financeapi/forcetrigger?t=a1p7zr&amp;q=XNYS%3aCAT&amp;form=skydnc</v>
    <v>Learn more on Bing</v>
  </rv>
  <rv s="3">
    <v>5</v>
    <v>CATERPILLAR INC. (XNYS:CAT)</v>
    <v>2</v>
    <v>6</v>
    <v>Finance</v>
    <v>4</v>
    <v>en-US</v>
    <v>a1p7zr</v>
    <v>268435456</v>
    <v>268435457</v>
    <v>1</v>
    <v>Powered by Refinitiv</v>
    <v>237.9</v>
    <v>179.67</v>
    <v>0.93620000000000003</v>
    <v>-2.15</v>
    <v>-1.1037999999999999E-2</v>
    <v>0.11</v>
    <v>5.71E-4</v>
    <v>USD</v>
    <v>Caterpillar Inc. is a manufacturer of construction and mining equipment, diesel and natural gas engines, industrial gas turbines and diesel-electric locomotives. The Company operates through its three primary segments : Construction Industries, Resource Industries and Energy &amp; Transportation. It also provides financing and related services through its Financial Products segment. Its Construction Industries is engaged in supporting customers using machinery in infrastructure, forestry and building construction. Its Resource Industries is engaged in supporting customers using machinery in mining, heavy construction, quarry, waste and material handling applications. Its Energy &amp; Transportation, which supports customers in oil and gas, power generation, marine, rail and industrial applications, including Cat machines. Its All Other operating segments, which includes activities, such as product management and development, and manufacturing of filters and fluids, undercarriage, and others.</v>
    <v>107700</v>
    <v>New York Stock Exchange</v>
    <v>XNYS</v>
    <v>XNYS</v>
    <v>510 Lake Cook Rd Ste 100, 100 NE ADAMS ST, PEORIA, IL, 61629 US</v>
    <v>197.74</v>
    <v>Machinery, Equipment &amp; Components</v>
    <v>Stock</v>
    <v>44729.998439200783</v>
    <v>85</v>
    <v>190.87</v>
    <v>102749300000</v>
    <v>CATERPILLAR INC.</v>
    <v>CATERPILLAR INC.</v>
    <v>195.68</v>
    <v>16.432700000000001</v>
    <v>194.79</v>
    <v>192.64</v>
    <v>192.75</v>
    <v>533374400</v>
    <v>CAT</v>
    <v>CATERPILLAR INC. (XNYS:CAT)</v>
    <v>7226161</v>
    <v>2904174</v>
    <v>1986</v>
  </rv>
  <rv s="2">
    <v>86</v>
  </rv>
  <rv s="0">
    <v>https://www.bing.com/financeapi/forcetrigger?t=a1wljc&amp;q=XNYS%3aKO&amp;form=skydnc</v>
    <v>Learn more on Bing</v>
  </rv>
  <rv s="3">
    <v>5</v>
    <v>THE COCA-COLA COMPANY (XNYS:KO)</v>
    <v>2</v>
    <v>6</v>
    <v>Finance</v>
    <v>4</v>
    <v>en-US</v>
    <v>a1wljc</v>
    <v>268435456</v>
    <v>268435457</v>
    <v>1</v>
    <v>Powered by Refinitiv</v>
    <v>67.2</v>
    <v>52.28</v>
    <v>0.58360000000000001</v>
    <v>0.36</v>
    <v>6.0940000000000005E-3</v>
    <v>0.06</v>
    <v>1.01E-3</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Coca-Cola; sparkling flavors; hydration, sports, coffee and tea; nutrition, juice, dairy and plant-based beverages; and emerging beverages. It owns and markets five nonalcoholic sparkling soft drink brands, such as Coca-Cola, Sprite, Fanta, Diet Coke and Coca-Cola Zero Sugar. Its hydration, sports, coffee and tea brands include quarius, Ayataka, BODYARMOR, Ciel, Costa, dogadan, Dasani, FUZE TEA, Georgia, glaceau smartwater, glaceau vitaminwater, Gold Peak, Powerade and others. Its nutrition, juice, dairy and plant-based beverages brands include AdeS, Del Valle, fairlife, innocent, Minute Maid, Minute Maid Pulpy and Simply. Its products are available to consumers in more than 200 countries.</v>
    <v>79000</v>
    <v>New York Stock Exchange</v>
    <v>XNYS</v>
    <v>XNYS</v>
    <v>1 Coca Cola Plz NW, ONE COCA COLA PLAZA, ATLANTA, GA, 30313 US</v>
    <v>60.125</v>
    <v>Beverages</v>
    <v>Stock</v>
    <v>44729.999817453128</v>
    <v>88</v>
    <v>59.13</v>
    <v>257630800000</v>
    <v>THE COCA-COLA COMPANY</v>
    <v>THE COCA-COLA COMPANY</v>
    <v>59.7</v>
    <v>24.913599999999999</v>
    <v>59.07</v>
    <v>59.43</v>
    <v>59.49</v>
    <v>4335029000</v>
    <v>KO</v>
    <v>THE COCA-COLA COMPANY (XNYS:KO)</v>
    <v>34781917</v>
    <v>19632509</v>
    <v>1919</v>
  </rv>
  <rv s="2">
    <v>89</v>
  </rv>
  <rv s="0">
    <v>http://en.wikipedia.org/wiki/McDonald's</v>
    <v>Wikipedia</v>
  </rv>
  <rv s="4">
    <v>12</v>
    <v>91</v>
  </rv>
  <rv s="5">
    <v>11</v>
    <v>https://www.bing.com/th?id=AMMS_7d8255243964a8970376f8dd41121106&amp;qlt=95</v>
    <v>92</v>
    <v>0</v>
    <v>https://www.bing.com/images/search?form=xlimg&amp;q=mcdonald%27s</v>
    <v>Image of MCDONALD'S CORPORATION</v>
    <v/>
  </rv>
  <rv s="0">
    <v>https://www.bing.com/financeapi/forcetrigger?t=a1xdec&amp;q=XNYS%3aMCD&amp;form=skydnc</v>
    <v>Learn more on Bing</v>
  </rv>
  <rv s="6">
    <v>7</v>
    <v>MCDONALD'S CORPORATION (XNYS:MCD)</v>
    <v>9</v>
    <v>10</v>
    <v>Finance</v>
    <v>4</v>
    <v>en-US</v>
    <v>a1xdec</v>
    <v>268435456</v>
    <v>268435457</v>
    <v>1</v>
    <v>Powered by Refinitiv</v>
    <v>271.14999999999998</v>
    <v>217.67500000000001</v>
    <v>0.57869999999999999</v>
    <v>-0.81</v>
    <v>-3.444E-3</v>
    <v>-0.08</v>
    <v>-3.413E-4</v>
    <v>USD</v>
    <v>McDonald's Corporation (McDonald's) operates and franchises McDonald's restaurants. The Company's restaurants serve a locally relevant menu of food and beverages. Its restaurants are owned and operated by independent local business owners. The Company's segments include United States (U.S.), International Operated Markets (IOM) and International Developmental Licensed Markets &amp; Corporate (IDL). The U.S. segment focuses on Company's menu and offerings, as well as delivery and digital platforms. Its IOM segment includes its operations in markets, such as Australia, Canada, France, Germany, Italy, the Netherlands, Spain, and the United Kingdom. Its IDL segment includes its operations in markets, such as Latin America and Asia. Its digital offerings include drive thru, takeaway, delivery, curbside pick-up, and dine-in. Its menu includes hamburgers and cheeseburgers, Big Mac, Quarter Pounder with Cheese, Filet-O-Fish, wraps, shakes, soft drinks, coffee, McCafe beverages and other beverages.</v>
    <v>200000</v>
    <v>New York Stock Exchange</v>
    <v>XNYS</v>
    <v>XNYS</v>
    <v>110 N Carpenter St, ONE MCDONALD'S PLAZA, OAK BROOK, IL, 60523 US</v>
    <v>235.49</v>
    <v>93</v>
    <v>Hotels &amp; Entertainment Services</v>
    <v>Stock</v>
    <v>44729.999657488283</v>
    <v>94</v>
    <v>232.17</v>
    <v>173335000000</v>
    <v>MCDONALD'S CORPORATION</v>
    <v>MCDONALD'S CORPORATION</v>
    <v>234.22</v>
    <v>24.847300000000001</v>
    <v>235.19</v>
    <v>234.38</v>
    <v>234.3</v>
    <v>739546900</v>
    <v>MCD</v>
    <v>MCDONALD'S CORPORATION (XNYS:MCD)</v>
    <v>7236261</v>
    <v>2922564</v>
    <v>1964</v>
  </rv>
  <rv s="2">
    <v>95</v>
  </rv>
  <rv s="0">
    <v>http://en.wikipedia.org/wiki/IBM</v>
    <v>Wikipedia</v>
  </rv>
  <rv s="4">
    <v>12</v>
    <v>97</v>
  </rv>
  <rv s="5">
    <v>11</v>
    <v>https://www.bing.com/th?id=AMMS_41da901be1b295dc42c72dadb9c0f67d&amp;qlt=95</v>
    <v>98</v>
    <v>0</v>
    <v>https://www.bing.com/images/search?form=xlimg&amp;q=ibm</v>
    <v>Image of INTERNATIONAL BUSINESS MACHINES CORPORATION</v>
    <v/>
  </rv>
  <rv s="0">
    <v>https://www.bing.com/financeapi/forcetrigger?t=a1v6nm&amp;q=XNYS%3aIBM&amp;form=skydnc</v>
    <v>Learn more on Bing</v>
  </rv>
  <rv s="6">
    <v>7</v>
    <v>INTERNATIONAL BUSINESS MACHINES CORPORATION (XNYS:IBM)</v>
    <v>9</v>
    <v>10</v>
    <v>Finance</v>
    <v>4</v>
    <v>en-US</v>
    <v>a1v6nm</v>
    <v>268435456</v>
    <v>268435457</v>
    <v>1</v>
    <v>Powered by Refinitiv</v>
    <v>144.72999999999999</v>
    <v>114.56</v>
    <v>0.92410000000000003</v>
    <v>-0.65</v>
    <v>-4.7910000000000001E-3</v>
    <v>0.47</v>
    <v>3.4810000000000002E-3</v>
    <v>USD</v>
    <v>International Business Machines Corporation (IBM) is a technology company. The Company segments include Cloud &amp; Cognitive Software, Global Business Services (GBS), Systems and Global Financing. The Cloud &amp; Cognitive Software Solutions segment delivers integrated and secure cloud, data and artificial intelligence (AI) solutions to its clients. It comprises three business areas: cognitive applications, cloud &amp; data platforms, and transaction processing platforms. The GBS segment provides consulting, business process and application management services. The Global Financing segment is engaged in financing, which is primarily conducted through IBM Credit LLC, and remanufacturing and remarketing. The Systems segment provides clients with infrastructure platforms to help meet the requirements of hybrid multi-cloud and enterprise AI workloads. It also provides telco consulting services and solutions to help communications service providers (CSP) and media on multiple cloud platforms.</v>
    <v>307600</v>
    <v>New York Stock Exchange</v>
    <v>XNYS</v>
    <v>XNYS</v>
    <v>1 New Orchard Rd, ARMONK, NY, 10504 US</v>
    <v>136.97999999999999</v>
    <v>99</v>
    <v>Software &amp; IT Services</v>
    <v>Stock</v>
    <v>44729.999906585159</v>
    <v>100</v>
    <v>132.85</v>
    <v>121441800000</v>
    <v>INTERNATIONAL BUSINESS MACHINES CORPORATION</v>
    <v>INTERNATIONAL BUSINESS MACHINES CORPORATION</v>
    <v>135.99</v>
    <v>21.646999999999998</v>
    <v>135.66999999999999</v>
    <v>135.02000000000001</v>
    <v>135.49</v>
    <v>899435300</v>
    <v>IBM</v>
    <v>INTERNATIONAL BUSINESS MACHINES CORPORATION (XNYS:IBM)</v>
    <v>12968509</v>
    <v>4656853</v>
    <v>1911</v>
  </rv>
  <rv s="2">
    <v>101</v>
  </rv>
  <rv s="0">
    <v>https://www.bing.com/financeapi/forcetrigger?t=a1o4ec&amp;q=XNYS%3aBA&amp;form=skydnc</v>
    <v>Learn more on Bing</v>
  </rv>
  <rv s="3">
    <v>5</v>
    <v>THE BOEING COMPANY (XNYS:BA)</v>
    <v>2</v>
    <v>6</v>
    <v>Finance</v>
    <v>4</v>
    <v>en-US</v>
    <v>a1o4ec</v>
    <v>268435456</v>
    <v>268435457</v>
    <v>1</v>
    <v>Powered by Refinitiv</v>
    <v>252.3</v>
    <v>113.02</v>
    <v>1.3075000000000001</v>
    <v>3.44</v>
    <v>2.5794999999999998E-2</v>
    <v>0.14000000000000001</v>
    <v>1.023E-3</v>
    <v>USD</v>
    <v>The Boeing Company is an aerospace company. The Company's segments include Commercial Airplanes (BCA), Defense, Space &amp; Security (BDS), Global Services (BGS) and Boeing Capital (BCC). Its BCA segment develops, produces and markets commercial jet aircraft and provides fleet support services, principally to the commercial airline industry. Its commercial jet aircraft in production includes the 737 narrow-body model and the 747, 767, 777 and 787 wide-body models. Its BDS segment is engaged in the research, development, production and modification of manned and unmanned military aircraft and weapons systems for strike, surveillance and mobility. Its primary products include the fixed-wing military aircraft, such as F/A-18E/F Super Hornet, F-15 programs, P-8 programs, KC-46A Tanker and T-7A Red Hawk. Its BGS segment provides services to commercial and defense customers. BCC segment facilitates, arranges, structures and provides selective financing solutions for its customers.</v>
    <v>142000</v>
    <v>New York Stock Exchange</v>
    <v>XNYS</v>
    <v>XNYS</v>
    <v>929 LONG BRIDGE DRIVE, P O BOX 3707 MS 1F 31, ARLINGTON, VA, 22202 US</v>
    <v>138.97999999999999</v>
    <v>Aerospace &amp; Defense</v>
    <v>Stock</v>
    <v>44729.999894397653</v>
    <v>103</v>
    <v>131.5</v>
    <v>80935780000</v>
    <v>THE BOEING COMPANY</v>
    <v>THE BOEING COMPANY</v>
    <v>132.25</v>
    <v>0</v>
    <v>133.36000000000001</v>
    <v>136.80000000000001</v>
    <v>136.94</v>
    <v>591635800</v>
    <v>BA</v>
    <v>THE BOEING COMPANY (XNYS:BA)</v>
    <v>16042484</v>
    <v>11595030</v>
    <v>1934</v>
  </rv>
  <rv s="2">
    <v>104</v>
  </rv>
  <rv s="0">
    <v>https://www.bing.com/financeapi/forcetrigger?t=a1qlz2&amp;q=XNYS%3aCVX&amp;form=skydnc</v>
    <v>Learn more on Bing</v>
  </rv>
  <rv s="3">
    <v>5</v>
    <v>CHEVRON CORPORATION (XNYS:CVX)</v>
    <v>2</v>
    <v>6</v>
    <v>Finance</v>
    <v>4</v>
    <v>en-US</v>
    <v>a1qlz2</v>
    <v>268435456</v>
    <v>268435457</v>
    <v>1</v>
    <v>Powered by Refinitiv</v>
    <v>182.4</v>
    <v>92.86</v>
    <v>1.105</v>
    <v>-7.1</v>
    <v>-4.5664999999999997E-2</v>
    <v>-0.36</v>
    <v>-2.4260000000000002E-3</v>
    <v>USD</v>
    <v>Chevron Corporation manages its investments in subsidiaries and affiliates, and provides administrative, financial, management and technology support to the United States and international subsidiaries that engage in integrated energy and chemicals operations. The Company operates through two business segments: Upstream and Downstream. The Upstream segment consists primarily of exploring for, developing and producing crude oil and natural gas; processing, liquefaction, transportation and regasification associated with liquefied natural gas; transporting crude oil by international oil export pipelines; transporting, storage and marketing of natural gas, and a gas-to-liquids plant. The Downstream segment consists primarily of refining of crude oil into petroleum products; marketing of crude oil, refined products and lubricants; manufacturing and marketing of renewable fuels; transporting of crude oil and refined products, and manufacturing and marketing of commodity petrochemicals.</v>
    <v>42595</v>
    <v>New York Stock Exchange</v>
    <v>XNYS</v>
    <v>XNYS</v>
    <v>6001 Bollinger Canyon Rd, SAN RAMON, CA, 94583 US</v>
    <v>155.47</v>
    <v>Oil &amp; Gas</v>
    <v>Stock</v>
    <v>44729.999693298436</v>
    <v>106</v>
    <v>145.79</v>
    <v>291539000000</v>
    <v>CHEVRON CORPORATION</v>
    <v>CHEVRON CORPORATION</v>
    <v>154.88</v>
    <v>14.62</v>
    <v>155.47999999999999</v>
    <v>148.38</v>
    <v>148.02000000000001</v>
    <v>1964813000</v>
    <v>CVX</v>
    <v>CHEVRON CORPORATION (XNYS:CVX)</v>
    <v>35575072</v>
    <v>10964496</v>
    <v>1926</v>
  </rv>
  <rv s="2">
    <v>107</v>
  </rv>
</rvData>
</file>

<file path=xl/richData/rdrichvaluestructure.xml><?xml version="1.0" encoding="utf-8"?>
<rvStructures xmlns="http://schemas.microsoft.com/office/spreadsheetml/2017/richdata" count="7">
  <s t="_hyperlink">
    <k n="Address" t="s"/>
    <k n="Text" t="s"/>
  </s>
  <s t="_linkedentitycore">
    <k n="_Display" t="spb"/>
    <k n="_DisplayString" t="s"/>
    <k n="_Flags" t="spb"/>
    <k n="_Format" t="spb"/>
    <k n="_Icon" t="s"/>
    <k n="_SubLabel" t="spb"/>
    <k n="%EntityCulture" t="s"/>
    <k n="%EntityId" t="s"/>
    <k n="%EntityServiceId"/>
    <k n="%EntitySubDomain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k n="Blip Identifier" t="s"/>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3">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46">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7">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spbArrays>
  <spbData count="12">
    <spb s="0">
      <v>0</v>
    </spb>
    <spb s="1">
      <v>0</v>
      <v>0</v>
      <v>0</v>
    </spb>
    <spb s="2">
      <v>1</v>
      <v>1</v>
      <v>1</v>
    </spb>
    <spb s="3">
      <v>1</v>
      <v>2</v>
      <v>1</v>
      <v>3</v>
      <v>1</v>
      <v>1</v>
      <v>1</v>
      <v>4</v>
      <v>4</v>
      <v>5</v>
      <v>6</v>
      <v>1</v>
      <v>1</v>
      <v>1</v>
      <v>4</v>
      <v>7</v>
      <v>8</v>
      <v>9</v>
      <v>10</v>
      <v>4</v>
      <v>10</v>
      <v>1</v>
      <v>1</v>
      <v>5</v>
    </spb>
    <spb s="4">
      <v>at close</v>
      <v>from previous close</v>
      <v>from previous close</v>
      <v>Source: Nasdaq</v>
      <v>GMT</v>
      <v>Delayed 15 minutes</v>
      <v>from close</v>
      <v>from close</v>
    </spb>
    <spb s="0">
      <v>1</v>
    </spb>
    <spb s="5">
      <v>1</v>
      <v>2</v>
      <v>2</v>
      <v>1</v>
      <v>3</v>
      <v>1</v>
      <v>1</v>
      <v>1</v>
      <v>4</v>
      <v>4</v>
      <v>5</v>
      <v>6</v>
      <v>1</v>
      <v>1</v>
      <v>1</v>
      <v>4</v>
      <v>7</v>
      <v>8</v>
      <v>9</v>
      <v>10</v>
      <v>4</v>
      <v>10</v>
      <v>1</v>
      <v>1</v>
      <v>5</v>
    </spb>
    <spb s="0">
      <v>2</v>
    </spb>
    <spb s="6">
      <v>0</v>
      <v>0</v>
    </spb>
    <spb s="7">
      <v>8</v>
      <v>1</v>
      <v>1</v>
      <v>1</v>
    </spb>
    <spb s="8">
      <v>1</v>
      <v>2</v>
      <v>2</v>
      <v>1</v>
      <v>3</v>
      <v>1</v>
      <v>11</v>
      <v>1</v>
      <v>1</v>
      <v>4</v>
      <v>4</v>
      <v>5</v>
      <v>6</v>
      <v>1</v>
      <v>1</v>
      <v>1</v>
      <v>4</v>
      <v>7</v>
      <v>8</v>
      <v>9</v>
      <v>10</v>
      <v>4</v>
      <v>10</v>
      <v>1</v>
      <v>1</v>
      <v>5</v>
    </spb>
    <spb s="9">
      <v>Powered by Refinitiv</v>
    </spb>
  </spbData>
</supportingPropertyBags>
</file>

<file path=xl/richData/rdsupportingpropertybagstructure.xml><?xml version="1.0" encoding="utf-8"?>
<spbStructures xmlns="http://schemas.microsoft.com/office/spreadsheetml/2017/richdata2" count="10">
  <s>
    <k n="^Order" t="spba"/>
  </s>
  <s>
    <k n="ShowInCardView" t="b"/>
    <k n="ShowInDotNotation" t="b"/>
    <k n="ShowInAutoComplete" t="b"/>
  </s>
  <s>
    <k n="ExchangeID" t="spb"/>
    <k n="UniqueName" t="spb"/>
    <k n="%ProviderInfo" t="spb"/>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Price" t="s"/>
    <k n="Change" t="s"/>
    <k n="Change (%)" t="s"/>
    <k n="ExchangeID"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ShowInDotNotation" t="b"/>
    <k n="ShowInAutoComplete" t="b"/>
  </s>
  <s>
    <k n="Image" t="spb"/>
    <k n="ExchangeID" t="spb"/>
    <k n="UniqueName" t="spb"/>
    <k n="%ProviderInfo" t="spb"/>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na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65" formatCode="_([$$-409]* #,##0.00_);_([$$-409]* \(#,##0.00\);_([$$-409]* &quot;-&quot;??_);_(@_)"/>
    </x:dxf>
    <x:dxf>
      <x:numFmt numFmtId="4" formatCode="#,##0.00"/>
    </x:dxf>
    <x:dxf>
      <x:numFmt numFmtId="3" formatCode="#,##0"/>
    </x:dxf>
    <x:dxf>
      <x:numFmt numFmtId="14" formatCode="0.00%"/>
    </x:dxf>
    <x:dxf>
      <x:numFmt numFmtId="164" formatCode="_([$$-409]* #,##0_);_([$$-409]* \(#,##0\);_([$$-409]* &quot;-&quot;_);_(@_)"/>
    </x:dxf>
    <x:dxf>
      <x:numFmt numFmtId="27" formatCode="m/d/yy\ h:mm"/>
    </x:dxf>
    <x:dxf>
      <x:numFmt numFmtId="1" formatCode="0"/>
    </x:dxf>
    <x:dxf>
      <x:numFmt numFmtId="2" formatCode="0.00"/>
    </x:dxf>
  </dxfs>
  <richProperties>
    <rPr n="IsTitleField" t="b"/>
    <rPr n="ShouldShowInCell" t="b"/>
    <rPr n="IsHeroField" t="b"/>
  </richProperties>
  <richStyles>
    <rSty dxfid="0"/>
    <rSty dxfid="1"/>
    <rSty>
      <rpv i="0">1</rpv>
    </rSty>
    <rSty dxfid="2"/>
    <rSty dxfid="3"/>
    <rSty dxfid="4"/>
    <rSty dxfid="5"/>
    <rSty>
      <rpv i="1">1</rpv>
    </rSty>
    <rSty dxfid="6"/>
    <rSty dxfid="7"/>
    <rSty>
      <rpv i="2">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C8A7FC2-B948-864E-BA28-BF177CA1437E}">
  <we:reference id="wa200001834" version="1.0.0.0" store="en-001" storeType="OMEX"/>
  <we:alternateReferences>
    <we:reference id="wa200001834" version="1.0.0.0" store="wa200001834"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_xldudf_IEXC_GETLATESTPRICERECURRING</we:customFunctionIds>
        <we:customFunctionIds>_xldudf_IEXC_GETLATESTVOLUMERECURRING</we:customFunctionIds>
        <we:customFunctionIds>_xldudf_IEXC_GETQUOTE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A27FD-D193-F841-ADCD-8471AEA479E4}">
  <dimension ref="A1:AB226"/>
  <sheetViews>
    <sheetView topLeftCell="A37" workbookViewId="0">
      <selection sqref="A1:XFD1048576"/>
    </sheetView>
  </sheetViews>
  <sheetFormatPr baseColWidth="10" defaultRowHeight="16" x14ac:dyDescent="0.2"/>
  <sheetData>
    <row r="1" spans="1:28" x14ac:dyDescent="0.2">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spans="1:28" ht="21" x14ac:dyDescent="0.25">
      <c r="A2" s="18" t="s">
        <v>61</v>
      </c>
      <c r="B2" s="15"/>
      <c r="C2" s="15"/>
      <c r="D2" s="15"/>
      <c r="E2" s="15"/>
      <c r="F2" s="15"/>
      <c r="G2" s="15"/>
      <c r="H2" s="15"/>
      <c r="I2" s="15"/>
      <c r="J2" s="15"/>
      <c r="K2" s="15"/>
      <c r="L2" s="15"/>
      <c r="M2" s="15"/>
      <c r="N2" s="15"/>
      <c r="O2" s="15"/>
      <c r="P2" s="15"/>
      <c r="Q2" s="15"/>
      <c r="R2" s="15"/>
      <c r="S2" s="15"/>
      <c r="T2" s="15"/>
      <c r="U2" s="15"/>
      <c r="V2" s="15"/>
      <c r="W2" s="15"/>
      <c r="X2" s="15"/>
      <c r="Y2" s="15"/>
      <c r="Z2" s="15"/>
      <c r="AA2" s="15"/>
      <c r="AB2" s="15"/>
    </row>
    <row r="3" spans="1:28" x14ac:dyDescent="0.2">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row>
    <row r="4" spans="1:28" ht="26" x14ac:dyDescent="0.3">
      <c r="A4" s="17" t="s">
        <v>60</v>
      </c>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x14ac:dyDescent="0.2">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row>
    <row r="6" spans="1:28" x14ac:dyDescent="0.2">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row>
    <row r="7" spans="1:28" x14ac:dyDescent="0.2">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row>
    <row r="8" spans="1:28" x14ac:dyDescent="0.2">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row>
    <row r="9" spans="1:28" x14ac:dyDescent="0.2">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spans="1:28" x14ac:dyDescent="0.2">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spans="1:28" x14ac:dyDescent="0.2">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spans="1:28" x14ac:dyDescent="0.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spans="1:28" x14ac:dyDescent="0.2">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row>
    <row r="14" spans="1:28" ht="24" x14ac:dyDescent="0.3">
      <c r="A14" s="16" t="s">
        <v>59</v>
      </c>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row>
    <row r="15" spans="1:28" x14ac:dyDescent="0.2">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row>
    <row r="16" spans="1:28"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row>
    <row r="17" spans="1:28" x14ac:dyDescent="0.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row>
    <row r="18" spans="1:28" x14ac:dyDescent="0.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row>
    <row r="19" spans="1:28" x14ac:dyDescent="0.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row>
    <row r="20" spans="1:28" x14ac:dyDescent="0.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row>
    <row r="21" spans="1:28" x14ac:dyDescent="0.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row>
    <row r="22" spans="1:28" x14ac:dyDescent="0.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row>
    <row r="23" spans="1:28" x14ac:dyDescent="0.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row>
    <row r="24" spans="1:28" x14ac:dyDescent="0.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row>
    <row r="25" spans="1:28" ht="24" x14ac:dyDescent="0.3">
      <c r="A25" s="16" t="s">
        <v>58</v>
      </c>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row>
    <row r="26" spans="1:28" x14ac:dyDescent="0.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row>
    <row r="27" spans="1:28" x14ac:dyDescent="0.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row>
    <row r="28" spans="1:28" x14ac:dyDescent="0.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spans="1:28" x14ac:dyDescent="0.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spans="1:28" x14ac:dyDescent="0.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spans="1:28" x14ac:dyDescent="0.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spans="1:28" x14ac:dyDescent="0.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spans="1:28" x14ac:dyDescent="0.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spans="1:28" x14ac:dyDescent="0.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spans="1:28" x14ac:dyDescent="0.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spans="1:28" x14ac:dyDescent="0.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28" x14ac:dyDescent="0.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spans="1:28" x14ac:dyDescent="0.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spans="1:28" x14ac:dyDescent="0.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spans="1:28" x14ac:dyDescent="0.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spans="1:28" ht="24" x14ac:dyDescent="0.3">
      <c r="A41" s="16" t="s">
        <v>57</v>
      </c>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spans="1:28" x14ac:dyDescent="0.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spans="1:28" x14ac:dyDescent="0.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spans="1:28" x14ac:dyDescent="0.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spans="1:28" x14ac:dyDescent="0.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spans="1:28" x14ac:dyDescent="0.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spans="1:28" x14ac:dyDescent="0.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spans="1:28" x14ac:dyDescent="0.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spans="1:28" x14ac:dyDescent="0.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spans="1:28" x14ac:dyDescent="0.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spans="1:28" x14ac:dyDescent="0.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spans="1:28" x14ac:dyDescent="0.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spans="1:28" x14ac:dyDescent="0.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spans="1:28" x14ac:dyDescent="0.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spans="1:28" x14ac:dyDescent="0.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spans="1:28" x14ac:dyDescent="0.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spans="1:28" x14ac:dyDescent="0.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spans="1:28" x14ac:dyDescent="0.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spans="1:28" x14ac:dyDescent="0.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spans="1:28" x14ac:dyDescent="0.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spans="1:28" x14ac:dyDescent="0.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spans="1:28" ht="24" x14ac:dyDescent="0.3">
      <c r="A62" s="16"/>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spans="1:28" x14ac:dyDescent="0.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spans="1:28" x14ac:dyDescent="0.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spans="1:28" x14ac:dyDescent="0.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spans="1:28" x14ac:dyDescent="0.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spans="1:28" x14ac:dyDescent="0.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spans="1:28" x14ac:dyDescent="0.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spans="1:28" x14ac:dyDescent="0.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spans="1:28" x14ac:dyDescent="0.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spans="1:28" x14ac:dyDescent="0.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spans="1:28" x14ac:dyDescent="0.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spans="1:28" x14ac:dyDescent="0.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spans="1:28" x14ac:dyDescent="0.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spans="1:28" x14ac:dyDescent="0.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spans="1:28" x14ac:dyDescent="0.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spans="1:28" x14ac:dyDescent="0.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spans="1:28" x14ac:dyDescent="0.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spans="1:28" x14ac:dyDescent="0.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spans="1:28" x14ac:dyDescent="0.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spans="1:28" x14ac:dyDescent="0.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spans="1:28" x14ac:dyDescent="0.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spans="1:28" x14ac:dyDescent="0.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spans="1:28" x14ac:dyDescent="0.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spans="1:28" x14ac:dyDescent="0.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spans="1:28" x14ac:dyDescent="0.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spans="1:28" x14ac:dyDescent="0.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spans="1:28" x14ac:dyDescent="0.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spans="1:28" x14ac:dyDescent="0.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spans="1:28" x14ac:dyDescent="0.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spans="1:28" x14ac:dyDescent="0.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spans="1:28" x14ac:dyDescent="0.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spans="1:28" x14ac:dyDescent="0.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spans="1:28" x14ac:dyDescent="0.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spans="1:28" x14ac:dyDescent="0.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spans="1:28" x14ac:dyDescent="0.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spans="1:28" x14ac:dyDescent="0.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spans="1:28" x14ac:dyDescent="0.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spans="1:28" x14ac:dyDescent="0.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spans="1:28" x14ac:dyDescent="0.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spans="1:28" x14ac:dyDescent="0.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spans="1:28" x14ac:dyDescent="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spans="1:28" x14ac:dyDescent="0.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spans="1:28" x14ac:dyDescent="0.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spans="1:28" x14ac:dyDescent="0.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spans="1:28" x14ac:dyDescent="0.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spans="1:28" ht="26" x14ac:dyDescent="0.3">
      <c r="A107" s="17"/>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spans="1:28" x14ac:dyDescent="0.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spans="1:28" x14ac:dyDescent="0.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spans="1:28" x14ac:dyDescent="0.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spans="1:28" x14ac:dyDescent="0.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spans="1:28" x14ac:dyDescent="0.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spans="1:28" x14ac:dyDescent="0.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spans="1:28" x14ac:dyDescent="0.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spans="1:28" x14ac:dyDescent="0.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spans="1:28" x14ac:dyDescent="0.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spans="1:28" x14ac:dyDescent="0.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spans="1:28" x14ac:dyDescent="0.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spans="1:28" x14ac:dyDescent="0.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spans="1:28" x14ac:dyDescent="0.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spans="1:28" x14ac:dyDescent="0.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spans="1:28" x14ac:dyDescent="0.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spans="1:28" x14ac:dyDescent="0.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spans="1:28" x14ac:dyDescent="0.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spans="1:28" x14ac:dyDescent="0.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spans="1:28" x14ac:dyDescent="0.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spans="1:28" x14ac:dyDescent="0.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spans="1:28" x14ac:dyDescent="0.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spans="1:28" x14ac:dyDescent="0.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spans="1:28" x14ac:dyDescent="0.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spans="1:28" x14ac:dyDescent="0.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spans="1:28" x14ac:dyDescent="0.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spans="1:28" x14ac:dyDescent="0.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spans="1:28" x14ac:dyDescent="0.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spans="1:28" x14ac:dyDescent="0.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spans="1:28" x14ac:dyDescent="0.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spans="1:28" x14ac:dyDescent="0.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x14ac:dyDescent="0.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x14ac:dyDescent="0.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x14ac:dyDescent="0.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x14ac:dyDescent="0.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x14ac:dyDescent="0.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x14ac:dyDescent="0.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spans="1:28" x14ac:dyDescent="0.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spans="1:28" x14ac:dyDescent="0.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spans="1:28" ht="24" x14ac:dyDescent="0.3">
      <c r="A146" s="16"/>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spans="1:28" x14ac:dyDescent="0.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spans="1:28" x14ac:dyDescent="0.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spans="1:28" x14ac:dyDescent="0.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spans="1:28" x14ac:dyDescent="0.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spans="1:28" x14ac:dyDescent="0.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spans="1:28" x14ac:dyDescent="0.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spans="1:28" x14ac:dyDescent="0.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spans="1:28" x14ac:dyDescent="0.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spans="1:28" x14ac:dyDescent="0.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spans="1:28" x14ac:dyDescent="0.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spans="1:28" x14ac:dyDescent="0.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spans="1:28" x14ac:dyDescent="0.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spans="1:28" x14ac:dyDescent="0.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spans="1:28" x14ac:dyDescent="0.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spans="1:28" x14ac:dyDescent="0.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spans="1:28" x14ac:dyDescent="0.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spans="1:28"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spans="1:28"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spans="1:28"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spans="1:28"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spans="1:28"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spans="1:28"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spans="1:28"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spans="1:28"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spans="1:28"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spans="1:28"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spans="1:28"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spans="1:28" x14ac:dyDescent="0.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spans="1:28"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spans="1:28"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spans="1:28"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spans="1:28"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spans="1:28"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spans="1:28"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spans="1:28"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spans="1:28"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spans="1:28"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spans="1:28"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spans="1:28"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spans="1:28"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spans="1:28"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spans="1:28"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spans="1:28"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spans="1:28"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spans="1:28"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spans="1:28"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spans="1:28"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spans="1:28"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spans="1:28"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spans="1:28"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spans="1:28"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spans="1:28"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spans="1:28"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spans="1:28"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spans="1:28"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spans="1:28"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spans="1:28"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spans="1:28"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spans="1:28"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spans="1:28"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spans="1:28"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spans="1:28"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spans="1:28"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spans="1:28"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spans="1:28"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spans="1:28"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spans="1:28"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spans="1:28"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spans="1:28"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1:28"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1:28"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1:28"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1:28"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spans="1:28"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spans="1:28"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spans="1:28"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spans="1:28"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spans="1:28"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spans="1:28"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spans="1:28"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92A1B-43D5-BF4E-92FE-2C31FE23E862}">
  <dimension ref="A1:L35"/>
  <sheetViews>
    <sheetView tabSelected="1" topLeftCell="A4" zoomScaleNormal="95" workbookViewId="0">
      <selection activeCell="B18" sqref="B18"/>
    </sheetView>
  </sheetViews>
  <sheetFormatPr baseColWidth="10" defaultRowHeight="16" x14ac:dyDescent="0.2"/>
  <cols>
    <col min="1" max="1" width="29" customWidth="1"/>
    <col min="2" max="2" width="12.6640625" customWidth="1"/>
    <col min="3" max="3" width="12.5" customWidth="1"/>
    <col min="4" max="6" width="16.5" style="5" customWidth="1"/>
    <col min="7" max="7" width="14.6640625" style="2" bestFit="1" customWidth="1"/>
    <col min="8" max="8" width="13.6640625" style="2" bestFit="1" customWidth="1"/>
    <col min="9" max="9" width="14.6640625" style="2" bestFit="1" customWidth="1"/>
    <col min="10" max="12" width="15.83203125" style="2" customWidth="1"/>
    <col min="13" max="16384" width="10.83203125" style="2"/>
  </cols>
  <sheetData>
    <row r="1" spans="1:12" customFormat="1" x14ac:dyDescent="0.2">
      <c r="A1" s="51" t="s">
        <v>0</v>
      </c>
      <c r="B1" s="51"/>
      <c r="C1" s="51"/>
      <c r="D1" s="51"/>
      <c r="E1" s="51"/>
      <c r="F1" s="51"/>
    </row>
    <row r="2" spans="1:12" customFormat="1" x14ac:dyDescent="0.2">
      <c r="A2" s="51" t="s">
        <v>25</v>
      </c>
      <c r="B2" s="51"/>
      <c r="C2" s="51"/>
      <c r="D2" s="51"/>
      <c r="E2" s="51"/>
      <c r="F2" s="51"/>
    </row>
    <row r="3" spans="1:12" customFormat="1" ht="15" customHeight="1" x14ac:dyDescent="0.2">
      <c r="A3" s="7"/>
      <c r="B3" s="7"/>
      <c r="C3" s="7"/>
      <c r="D3" s="7"/>
      <c r="E3" s="7"/>
      <c r="F3" s="7"/>
    </row>
    <row r="4" spans="1:12" customFormat="1" ht="52" thickBot="1" x14ac:dyDescent="0.25">
      <c r="A4" s="8" t="s">
        <v>56</v>
      </c>
      <c r="B4" s="8" t="s">
        <v>27</v>
      </c>
      <c r="C4" s="8" t="s">
        <v>26</v>
      </c>
      <c r="D4" s="8" t="s">
        <v>62</v>
      </c>
      <c r="E4" s="22" t="s">
        <v>78</v>
      </c>
      <c r="F4" s="42" t="s">
        <v>79</v>
      </c>
      <c r="G4" s="10" t="s">
        <v>29</v>
      </c>
      <c r="H4" s="10" t="s">
        <v>30</v>
      </c>
      <c r="I4" s="10" t="s">
        <v>31</v>
      </c>
      <c r="J4" s="10" t="s">
        <v>68</v>
      </c>
      <c r="K4" s="10" t="s">
        <v>69</v>
      </c>
      <c r="L4" s="10" t="s">
        <v>70</v>
      </c>
    </row>
    <row r="5" spans="1:12" customFormat="1" x14ac:dyDescent="0.2">
      <c r="A5" t="e" vm="1">
        <v>#VALUE!</v>
      </c>
      <c r="B5" t="str" cm="1">
        <f t="array" ref="B5">_FV(A5,"Ticker symbol",TRUE)</f>
        <v>DOW</v>
      </c>
      <c r="C5" s="6" cm="1">
        <f t="array" ref="C5">_FV(A5,"Price")</f>
        <v>54.77</v>
      </c>
      <c r="D5" s="4" cm="1">
        <f t="array" ref="D5">_FV(A5,"market cap",TRUE)/1000000</f>
        <v>39878.14</v>
      </c>
      <c r="E5" s="28" t="str">
        <f>VLOOKUP(B5, 'DOW Net Income + PE Ratios'!B14:E43, 4, FALSE)</f>
        <v>n/a</v>
      </c>
      <c r="F5" s="28" t="str">
        <f>VLOOKUP(B5, 'DOW Revenues + PS Ratios'!B14:E43, 4, FALSE)</f>
        <v>n/a</v>
      </c>
      <c r="G5" s="50">
        <f>VLOOKUP($B5, 'DOW Net Income + PE Ratios'!$B14:$H43, 5, FALSE)</f>
        <v>5.7886688924372187</v>
      </c>
      <c r="H5" s="50">
        <f>VLOOKUP($B5, 'DOW Net Income + PE Ratios'!$B14:$H43, 6, FALSE)</f>
        <v>8.759613399231192</v>
      </c>
      <c r="I5" s="50">
        <f>VLOOKUP($B5, 'DOW Net Income + PE Ratios'!$B14:$H43, 7, FALSE)</f>
        <v>15.44467079783114</v>
      </c>
      <c r="J5" s="50">
        <f>VLOOKUP($B5, 'DOW Revenues + PS Ratios'!$B14:$H43, 5, FALSE)</f>
        <v>0.68342999143101968</v>
      </c>
      <c r="K5" s="50">
        <f>VLOOKUP($B5, 'DOW Revenues + PS Ratios'!$B14:$H43, 6, FALSE)</f>
        <v>0.73322926434625924</v>
      </c>
      <c r="L5" s="50">
        <f>VLOOKUP($B5, 'DOW Revenues + PS Ratios'!$B14:$H43, 7, FALSE)</f>
        <v>0.78849510627780528</v>
      </c>
    </row>
    <row r="6" spans="1:12" x14ac:dyDescent="0.2">
      <c r="A6" t="e" vm="2">
        <v>#VALUE!</v>
      </c>
      <c r="B6" t="str" cm="1">
        <f t="array" ref="B6">_FV(A6,"Ticker symbol",TRUE)</f>
        <v>CRM</v>
      </c>
      <c r="C6" s="6" cm="1">
        <f t="array" ref="C6">_FV(A6,"Price")</f>
        <v>163.26</v>
      </c>
      <c r="D6" s="4" cm="1">
        <f t="array" ref="D6">_FV(A6,"market cap",TRUE)/1000000</f>
        <v>162443.70000000001</v>
      </c>
      <c r="E6" s="28" t="str">
        <f>VLOOKUP(B6, 'DOW Net Income + PE Ratios'!B10:E39, 4, FALSE)</f>
        <v>n/a</v>
      </c>
      <c r="F6" s="28">
        <f>VLOOKUP(B6, 'DOW Revenues + PS Ratios'!B10:E39, 4, FALSE)</f>
        <v>4.1890204865556981</v>
      </c>
      <c r="G6" s="50">
        <f>VLOOKUP($B6, 'DOW Net Income + PE Ratios'!$B10:$H39, 5, FALSE)</f>
        <v>112.49563711911358</v>
      </c>
      <c r="H6" s="50">
        <f>VLOOKUP($B6, 'DOW Net Income + PE Ratios'!$B10:$H39, 6, FALSE)</f>
        <v>61.671867881548977</v>
      </c>
      <c r="I6" s="50">
        <f>VLOOKUP($B6, 'DOW Net Income + PE Ratios'!$B10:$H39, 7, FALSE)</f>
        <v>81.167738174550308</v>
      </c>
      <c r="J6" s="50">
        <f>VLOOKUP($B6, 'DOW Revenues + PS Ratios'!$B10:$H39, 5, FALSE)</f>
        <v>6.131802053450099</v>
      </c>
      <c r="K6" s="50">
        <f>VLOOKUP($B6, 'DOW Revenues + PS Ratios'!$B10:$H39, 6, FALSE)</f>
        <v>6.1771537218366772</v>
      </c>
      <c r="L6" s="50">
        <f>VLOOKUP($B6, 'DOW Revenues + PS Ratios'!$B10:$H39, 7, FALSE)</f>
        <v>7.1200394477317559</v>
      </c>
    </row>
    <row r="7" spans="1:12" x14ac:dyDescent="0.2">
      <c r="A7" t="e" vm="3">
        <v>#VALUE!</v>
      </c>
      <c r="B7" t="str" cm="1">
        <f t="array" ref="B7">_FV(A7,"Ticker symbol",TRUE)</f>
        <v>UNH</v>
      </c>
      <c r="C7" s="6" cm="1">
        <f t="array" ref="C7">_FV(A7,"Price")</f>
        <v>452.06</v>
      </c>
      <c r="D7" s="4" cm="1">
        <f t="array" ref="D7">_FV(A7,"market cap",TRUE)/1000000</f>
        <v>424109.8</v>
      </c>
      <c r="E7" s="28">
        <f>VLOOKUP(B7, 'DOW Net Income + PE Ratios'!B30:E59, 4, FALSE)</f>
        <v>1.8631735635605835</v>
      </c>
      <c r="F7" s="28">
        <f>VLOOKUP(B7, 'DOW Revenues + PS Ratios'!B30:E59, 4, FALSE)</f>
        <v>1.1683192001182621</v>
      </c>
      <c r="G7" s="50">
        <f>VLOOKUP($B7, 'DOW Net Income + PE Ratios'!$B30:$H59, 5, FALSE)</f>
        <v>24.304286532951288</v>
      </c>
      <c r="H7" s="50">
        <f>VLOOKUP($B7, 'DOW Net Income + PE Ratios'!$B30:$H59, 6, FALSE)</f>
        <v>22.49024526050643</v>
      </c>
      <c r="I7" s="50">
        <f>VLOOKUP($B7, 'DOW Net Income + PE Ratios'!$B30:$H59, 7, FALSE)</f>
        <v>24.679547658765568</v>
      </c>
      <c r="J7" s="50">
        <f>VLOOKUP($B7, 'DOW Revenues + PS Ratios'!$B30:$H59, 5, FALSE)</f>
        <v>1.4253396067887749</v>
      </c>
      <c r="K7" s="50">
        <f>VLOOKUP($B7, 'DOW Revenues + PS Ratios'!$B30:$H59, 6, FALSE)</f>
        <v>1.3573967773373425</v>
      </c>
      <c r="L7" s="50">
        <f>VLOOKUP($B7, 'DOW Revenues + PS Ratios'!$B30:$H59, 7, FALSE)</f>
        <v>1.4674368715702353</v>
      </c>
    </row>
    <row r="8" spans="1:12" x14ac:dyDescent="0.2">
      <c r="A8" t="e" vm="4">
        <v>#VALUE!</v>
      </c>
      <c r="B8" t="str" cm="1">
        <f t="array" ref="B8">_FV(A8,"Ticker symbol",TRUE)</f>
        <v>V</v>
      </c>
      <c r="C8" s="6" cm="1">
        <f t="array" ref="C8">_FV(A8,"Price")</f>
        <v>190.01</v>
      </c>
      <c r="D8" s="4" cm="1">
        <f t="array" ref="D8">_FV(A8,"market cap",TRUE)/1000000</f>
        <v>395822.3</v>
      </c>
      <c r="E8" s="28">
        <f>VLOOKUP(B8, 'DOW Net Income + PE Ratios'!B31:E60, 4, FALSE)</f>
        <v>1.7626497005988024</v>
      </c>
      <c r="F8" s="28">
        <f>VLOOKUP(B8, 'DOW Revenues + PS Ratios'!B31:E60, 4, FALSE)</f>
        <v>0.97380151502721035</v>
      </c>
      <c r="G8" s="50">
        <f>VLOOKUP($B8, 'DOW Net Income + PE Ratios'!$B31:$H60, 5, FALSE)</f>
        <v>28.755706501997821</v>
      </c>
      <c r="H8" s="50">
        <f>VLOOKUP($B8, 'DOW Net Income + PE Ratios'!$B31:$H60, 6, FALSE)</f>
        <v>28.775566137181489</v>
      </c>
      <c r="I8" s="50">
        <f>VLOOKUP($B8, 'DOW Net Income + PE Ratios'!$B31:$H60, 7, FALSE)</f>
        <v>29.771521335807051</v>
      </c>
      <c r="J8" s="50">
        <f>VLOOKUP($B8, 'DOW Revenues + PS Ratios'!$B31:$H60, 5, FALSE)</f>
        <v>14.694372053309573</v>
      </c>
      <c r="K8" s="50">
        <f>VLOOKUP($B8, 'DOW Revenues + PS Ratios'!$B31:$H60, 6, FALSE)</f>
        <v>14.620825560993628</v>
      </c>
      <c r="L8" s="50">
        <f>VLOOKUP($B8, 'DOW Revenues + PS Ratios'!$B31:$H60, 7, FALSE)</f>
        <v>15.288617226728466</v>
      </c>
    </row>
    <row r="9" spans="1:12" x14ac:dyDescent="0.2">
      <c r="A9" t="e" vm="5">
        <v>#VALUE!</v>
      </c>
      <c r="B9" t="str" cm="1">
        <f t="array" ref="B9">_FV(A9,"Ticker symbol",TRUE)</f>
        <v>MSFT</v>
      </c>
      <c r="C9" s="6" cm="1">
        <f t="array" ref="C9">_FV(A9,"Price")</f>
        <v>247.65</v>
      </c>
      <c r="D9" s="4" cm="1">
        <f t="array" ref="D9">_FV(A9,"market cap",TRUE)/1000000</f>
        <v>1852183</v>
      </c>
      <c r="E9" s="28">
        <f>VLOOKUP(B9, 'DOW Net Income + PE Ratios'!B26:E55, 4, FALSE)</f>
        <v>1.9700508218176873</v>
      </c>
      <c r="F9" s="28">
        <f>VLOOKUP(B9, 'DOW Revenues + PS Ratios'!B26:E55, 4, FALSE)</f>
        <v>0.93288371415867566</v>
      </c>
      <c r="G9" s="50">
        <f>VLOOKUP($B9, 'DOW Net Income + PE Ratios'!$B26:$H55, 5, FALSE)</f>
        <v>25.562865739207243</v>
      </c>
      <c r="H9" s="50">
        <f>VLOOKUP($B9, 'DOW Net Income + PE Ratios'!$B26:$H55, 6, FALSE)</f>
        <v>26.607428370312377</v>
      </c>
      <c r="I9" s="50">
        <f>VLOOKUP($B9, 'DOW Net Income + PE Ratios'!$B26:$H55, 7, FALSE)</f>
        <v>30.27333202575921</v>
      </c>
      <c r="J9" s="50">
        <f>VLOOKUP($B9, 'DOW Revenues + PS Ratios'!$B26:$H55, 5, FALSE)</f>
        <v>9.6188816817877303</v>
      </c>
      <c r="K9" s="50">
        <f>VLOOKUP($B9, 'DOW Revenues + PS Ratios'!$B26:$H55, 6, FALSE)</f>
        <v>9.5584948406257819</v>
      </c>
      <c r="L9" s="50">
        <f>VLOOKUP($B9, 'DOW Revenues + PS Ratios'!$B26:$H55, 7, FALSE)</f>
        <v>10.648891520824231</v>
      </c>
    </row>
    <row r="10" spans="1:12" x14ac:dyDescent="0.2">
      <c r="A10" t="e" vm="6">
        <v>#VALUE!</v>
      </c>
      <c r="B10" t="str" cm="1">
        <f t="array" ref="B10">_FV(A10,"Ticker symbol",TRUE)</f>
        <v>AAPL</v>
      </c>
      <c r="C10" s="32" cm="1">
        <f t="array" ref="C10">_FV(A10,"Price")</f>
        <v>131.56</v>
      </c>
      <c r="D10" s="31" cm="1">
        <f t="array" ref="D10">_FV(A10,"market cap",TRUE)/1000000</f>
        <v>2129323</v>
      </c>
      <c r="E10" s="28">
        <f>VLOOKUP(B10, 'DOW Net Income + PE Ratios'!B5:E34, 4, FALSE)</f>
        <v>0.88087421217858086</v>
      </c>
      <c r="F10" s="28">
        <f>VLOOKUP(B10, 'DOW Revenues + PS Ratios'!B5:E34, 4, FALSE)</f>
        <v>0.75743536280981805</v>
      </c>
      <c r="G10" s="50">
        <f>VLOOKUP($B10, 'DOW Net Income + PE Ratios'!$B5:$H34, 5, FALSE)</f>
        <v>20.889027321332222</v>
      </c>
      <c r="H10" s="50">
        <f>VLOOKUP($B10, 'DOW Net Income + PE Ratios'!$B5:$H34, 6, FALSE)</f>
        <v>22.473658935591967</v>
      </c>
      <c r="I10" s="50">
        <f>VLOOKUP($B10, 'DOW Net Income + PE Ratios'!$B5:$H34, 7, FALSE)</f>
        <v>25.859919359409286</v>
      </c>
      <c r="J10" s="50">
        <f>VLOOKUP($B10, 'DOW Revenues + PS Ratios'!$B5:$H34, 5, FALSE)</f>
        <v>5.5158521074404785</v>
      </c>
      <c r="K10" s="50">
        <f>VLOOKUP($B10, 'DOW Revenues + PS Ratios'!$B5:$H34, 6, FALSE)</f>
        <v>5.5324622347860881</v>
      </c>
      <c r="L10" s="50">
        <f>VLOOKUP($B10, 'DOW Revenues + PS Ratios'!$B5:$H34, 7, FALSE)</f>
        <v>6.1574405820486788</v>
      </c>
    </row>
    <row r="11" spans="1:12" x14ac:dyDescent="0.2">
      <c r="A11" t="e" vm="7">
        <v>#VALUE!</v>
      </c>
      <c r="B11" t="str" cm="1">
        <f t="array" ref="B11">_FV(A11,"Ticker symbol",TRUE)</f>
        <v>HD</v>
      </c>
      <c r="C11" s="6" cm="1">
        <f t="array" ref="C11">_FV(A11,"Price")</f>
        <v>270.73</v>
      </c>
      <c r="D11" s="4" cm="1">
        <f t="array" ref="D11">_FV(A11,"market cap",TRUE)/1000000</f>
        <v>278244.09999999998</v>
      </c>
      <c r="E11" s="28">
        <f>VLOOKUP(B11, 'DOW Net Income + PE Ratios'!B16:E45, 4, FALSE)</f>
        <v>1.4925299723332308</v>
      </c>
      <c r="F11" s="28">
        <f>VLOOKUP(B11, 'DOW Revenues + PS Ratios'!B16:E45, 4, FALSE)</f>
        <v>0.66211318650683026</v>
      </c>
      <c r="G11" s="50">
        <f>VLOOKUP($B11, 'DOW Net Income + PE Ratios'!$B16:$H45, 5, FALSE)</f>
        <v>16.932033104119757</v>
      </c>
      <c r="H11" s="50">
        <f>VLOOKUP($B11, 'DOW Net Income + PE Ratios'!$B16:$H45, 6, FALSE)</f>
        <v>17.510641913152924</v>
      </c>
      <c r="I11" s="50">
        <f>VLOOKUP($B11, 'DOW Net Income + PE Ratios'!$B16:$H45, 7, FALSE)</f>
        <v>19.464435117173835</v>
      </c>
      <c r="J11" s="50">
        <f>VLOOKUP($B11, 'DOW Revenues + PS Ratios'!$B16:$H45, 5, FALSE)</f>
        <v>1.840762253815569</v>
      </c>
      <c r="K11" s="50">
        <f>VLOOKUP($B11, 'DOW Revenues + PS Ratios'!$B16:$H45, 6, FALSE)</f>
        <v>1.8006471465689906</v>
      </c>
      <c r="L11" s="50">
        <f>VLOOKUP($B11, 'DOW Revenues + PS Ratios'!$B16:$H45, 7, FALSE)</f>
        <v>1.9875383051218738</v>
      </c>
    </row>
    <row r="12" spans="1:12" x14ac:dyDescent="0.2">
      <c r="A12" t="e" vm="8">
        <v>#VALUE!</v>
      </c>
      <c r="B12" t="str" cm="1">
        <f t="array" ref="B12">_FV(A12,"Ticker symbol",TRUE)</f>
        <v>WBA</v>
      </c>
      <c r="C12" s="6" cm="1">
        <f t="array" ref="C12">_FV(A12,"Price")</f>
        <v>39.32</v>
      </c>
      <c r="D12" s="4" cm="1">
        <f t="array" ref="D12">_FV(A12,"market cap",TRUE)/1000000</f>
        <v>33963.57</v>
      </c>
      <c r="E12" s="28">
        <f>VLOOKUP(B12, 'DOW Net Income + PE Ratios'!B33:E62, 4, FALSE)</f>
        <v>0.1092955700798838</v>
      </c>
      <c r="F12" s="28">
        <f>VLOOKUP(B12, 'DOW Revenues + PS Ratios'!B33:E62, 4, FALSE)</f>
        <v>0.64997538780541986</v>
      </c>
      <c r="G12" s="50">
        <f>VLOOKUP($B12, 'DOW Net Income + PE Ratios'!$B33:$H62, 5, FALSE)</f>
        <v>5.401331106870229</v>
      </c>
      <c r="H12" s="50">
        <f>VLOOKUP($B12, 'DOW Net Income + PE Ratios'!$B33:$H62, 6, FALSE)</f>
        <v>10.265549342602387</v>
      </c>
      <c r="I12" s="50">
        <f>VLOOKUP($B12, 'DOW Net Income + PE Ratios'!$B33:$H62, 7, FALSE)</f>
        <v>9.872174207925589</v>
      </c>
      <c r="J12" s="50">
        <f>VLOOKUP($B12, 'DOW Revenues + PS Ratios'!$B33:$H62, 5, FALSE)</f>
        <v>0.24982581703432905</v>
      </c>
      <c r="K12" s="50">
        <f>VLOOKUP($B12, 'DOW Revenues + PS Ratios'!$B33:$H62, 6, FALSE)</f>
        <v>0.23208830181974729</v>
      </c>
      <c r="L12" s="50">
        <f>VLOOKUP($B12, 'DOW Revenues + PS Ratios'!$B33:$H62, 7, FALSE)</f>
        <v>0.24653085667000568</v>
      </c>
    </row>
    <row r="13" spans="1:12" x14ac:dyDescent="0.2">
      <c r="A13" t="e" vm="9">
        <v>#VALUE!</v>
      </c>
      <c r="B13" t="str" cm="1">
        <f t="array" ref="B13">_FV(A13,"Ticker symbol",TRUE)</f>
        <v>NKE</v>
      </c>
      <c r="C13" s="6" cm="1">
        <f t="array" ref="C13">_FV(A13,"Price")</f>
        <v>107.34</v>
      </c>
      <c r="D13" s="4" cm="1">
        <f t="array" ref="D13">_FV(A13,"market cap",TRUE)/1000000</f>
        <v>168928.2</v>
      </c>
      <c r="E13" s="28">
        <f>VLOOKUP(B13, 'DOW Net Income + PE Ratios'!B27:E56, 4, FALSE)</f>
        <v>0.70924784217016035</v>
      </c>
      <c r="F13" s="28">
        <f>VLOOKUP(B13, 'DOW Revenues + PS Ratios'!B27:E56, 4, FALSE)</f>
        <v>0.54425361664755678</v>
      </c>
      <c r="G13" s="50">
        <f>VLOOKUP($B13, 'DOW Net Income + PE Ratios'!$B27:$H56, 5, FALSE)</f>
        <v>27.620699803793332</v>
      </c>
      <c r="H13" s="50">
        <f>VLOOKUP($B13, 'DOW Net Income + PE Ratios'!$B27:$H56, 6, FALSE)</f>
        <v>32.514329708401505</v>
      </c>
      <c r="I13" s="50">
        <f>VLOOKUP($B13, 'DOW Net Income + PE Ratios'!$B27:$H56, 7, FALSE)</f>
        <v>33.869183987168348</v>
      </c>
      <c r="J13" s="50">
        <f>VLOOKUP($B13, 'DOW Revenues + PS Ratios'!$B27:$H56, 5, FALSE)</f>
        <v>3.6080350277659123</v>
      </c>
      <c r="K13" s="50">
        <f>VLOOKUP($B13, 'DOW Revenues + PS Ratios'!$B27:$H56, 6, FALSE)</f>
        <v>3.5403212792488818</v>
      </c>
      <c r="L13" s="50">
        <f>VLOOKUP($B13, 'DOW Revenues + PS Ratios'!$B27:$H56, 7, FALSE)</f>
        <v>3.7205576601180512</v>
      </c>
    </row>
    <row r="14" spans="1:12" x14ac:dyDescent="0.2">
      <c r="A14" t="e" vm="10">
        <v>#VALUE!</v>
      </c>
      <c r="B14" t="str" cm="1">
        <f t="array" ref="B14">_FV(A14,"Ticker symbol",TRUE)</f>
        <v>DIS</v>
      </c>
      <c r="C14" s="6" cm="1">
        <f t="array" ref="C14">_FV(A14,"Price")</f>
        <v>94.34</v>
      </c>
      <c r="D14" s="4" cm="1">
        <f t="array" ref="D14">_FV(A14,"market cap",TRUE)/1000000</f>
        <v>171838.8</v>
      </c>
      <c r="E14" s="28">
        <f>VLOOKUP(B14, 'DOW Net Income + PE Ratios'!B13:E42, 4, FALSE)</f>
        <v>-0.83244452909246736</v>
      </c>
      <c r="F14" s="28">
        <f>VLOOKUP(B14, 'DOW Revenues + PS Ratios'!B13:E42, 4, FALSE)</f>
        <v>0.50630050291009776</v>
      </c>
      <c r="G14" s="50">
        <f>VLOOKUP($B14, 'DOW Net Income + PE Ratios'!$B13:$H42, 5, FALSE)</f>
        <v>64.82036967182195</v>
      </c>
      <c r="H14" s="50" t="str">
        <f>VLOOKUP($B14, 'DOW Net Income + PE Ratios'!$B13:$H42, 6, FALSE)</f>
        <v>n/a</v>
      </c>
      <c r="I14" s="50">
        <f>VLOOKUP($B14, 'DOW Net Income + PE Ratios'!$B13:$H42, 7, FALSE)</f>
        <v>57.464764240329941</v>
      </c>
      <c r="J14" s="50">
        <f>VLOOKUP($B14, 'DOW Revenues + PS Ratios'!$B13:$H42, 5, FALSE)</f>
        <v>2.2426237210273543</v>
      </c>
      <c r="K14" s="50">
        <f>VLOOKUP($B14, 'DOW Revenues + PS Ratios'!$B13:$H42, 6, FALSE)</f>
        <v>2.2463028686836997</v>
      </c>
      <c r="L14" s="50">
        <f>VLOOKUP($B14, 'DOW Revenues + PS Ratios'!$B13:$H42, 7, FALSE)</f>
        <v>2.25927302369203</v>
      </c>
    </row>
    <row r="15" spans="1:12" x14ac:dyDescent="0.2">
      <c r="A15" t="e" vm="11">
        <v>#VALUE!</v>
      </c>
      <c r="B15" t="str" cm="1">
        <f t="array" ref="B15">_FV(A15,"Ticker symbol",TRUE)</f>
        <v>INTC</v>
      </c>
      <c r="C15" s="6" cm="1">
        <f t="array" ref="C15">_FV(A15,"Price")</f>
        <v>36.97</v>
      </c>
      <c r="D15" s="4" cm="1">
        <f t="array" ref="D15">_FV(A15,"market cap",TRUE)/1000000</f>
        <v>151170.29999999999</v>
      </c>
      <c r="E15" s="28">
        <f>VLOOKUP(B15, 'DOW Net Income + PE Ratios'!B19:E48, 4, FALSE)</f>
        <v>1.0882753379982901</v>
      </c>
      <c r="F15" s="28">
        <f>VLOOKUP(B15, 'DOW Revenues + PS Ratios'!B19:E48, 4, FALSE)</f>
        <v>0.42865619244224135</v>
      </c>
      <c r="G15" s="50">
        <f>VLOOKUP($B15, 'DOW Net Income + PE Ratios'!$B19:$H48, 5, FALSE)</f>
        <v>6.1401421608448414</v>
      </c>
      <c r="H15" s="50">
        <f>VLOOKUP($B15, 'DOW Net Income + PE Ratios'!$B19:$H48, 6, FALSE)</f>
        <v>6.1853641571194755</v>
      </c>
      <c r="I15" s="50">
        <f>VLOOKUP($B15, 'DOW Net Income + PE Ratios'!$B19:$H48, 7, FALSE)</f>
        <v>6.4853978377759969</v>
      </c>
      <c r="J15" s="50">
        <f>VLOOKUP($B15, 'DOW Revenues + PS Ratios'!$B19:$H48, 5, FALSE)</f>
        <v>1.945463553999794</v>
      </c>
      <c r="K15" s="50">
        <f>VLOOKUP($B15, 'DOW Revenues + PS Ratios'!$B19:$H48, 6, FALSE)</f>
        <v>1.7252550729268903</v>
      </c>
      <c r="L15" s="50">
        <f>VLOOKUP($B15, 'DOW Revenues + PS Ratios'!$B19:$H48, 7, FALSE)</f>
        <v>1.8345242284868268</v>
      </c>
    </row>
    <row r="16" spans="1:12" x14ac:dyDescent="0.2">
      <c r="A16" t="e" vm="12">
        <v>#VALUE!</v>
      </c>
      <c r="B16" t="str" cm="1">
        <f t="array" ref="B16">_FV(A16,"Ticker symbol",TRUE)</f>
        <v>GS</v>
      </c>
      <c r="C16" s="6" cm="1">
        <f t="array" ref="C16">_FV(A16,"Price")</f>
        <v>279.79000000000002</v>
      </c>
      <c r="D16" s="4" cm="1">
        <f t="array" ref="D16">_FV(A16,"market cap",TRUE)/1000000</f>
        <v>96092.98</v>
      </c>
      <c r="E16" s="28">
        <f>VLOOKUP(B16, 'DOW Net Income + PE Ratios'!B15:E44, 4, FALSE)</f>
        <v>0.66654045184904709</v>
      </c>
      <c r="F16" s="28">
        <f>VLOOKUP(B16, 'DOW Revenues + PS Ratios'!B15:E44, 4, FALSE)</f>
        <v>0.39594457587022641</v>
      </c>
      <c r="G16" s="50">
        <f>VLOOKUP($B16, 'DOW Net Income + PE Ratios'!$B15:$H44, 5, FALSE)</f>
        <v>5.2593169503584916</v>
      </c>
      <c r="H16" s="50">
        <f>VLOOKUP($B16, 'DOW Net Income + PE Ratios'!$B15:$H44, 6, FALSE)</f>
        <v>5.6697041036079883</v>
      </c>
      <c r="I16" s="50">
        <f>VLOOKUP($B16, 'DOW Net Income + PE Ratios'!$B15:$H44, 7, FALSE)</f>
        <v>6.8976154471933757</v>
      </c>
      <c r="J16" s="50">
        <f>VLOOKUP($B16, 'DOW Revenues + PS Ratios'!$B15:$H44, 5, FALSE)</f>
        <v>1.7609767629379856</v>
      </c>
      <c r="K16" s="50">
        <f>VLOOKUP($B16, 'DOW Revenues + PS Ratios'!$B15:$H44, 6, FALSE)</f>
        <v>1.6449770610791563</v>
      </c>
      <c r="L16" s="50">
        <f>VLOOKUP($B16, 'DOW Revenues + PS Ratios'!$B15:$H44, 7, FALSE)</f>
        <v>1.8795325274811252</v>
      </c>
    </row>
    <row r="17" spans="1:12" x14ac:dyDescent="0.2">
      <c r="A17" t="e" vm="13">
        <v>#VALUE!</v>
      </c>
      <c r="B17" t="str" cm="1">
        <f t="array" ref="B17">_FV(A17,"Ticker symbol",TRUE)</f>
        <v>AMGN</v>
      </c>
      <c r="C17" s="6" cm="1">
        <f t="array" ref="C17">_FV(A17,"Price")</f>
        <v>234.72</v>
      </c>
      <c r="D17" s="4" cm="1">
        <f t="array" ref="D17">_FV(A17,"market cap",TRUE)/1000000</f>
        <v>125387.4</v>
      </c>
      <c r="E17" s="28">
        <f>VLOOKUP(B17, 'DOW Net Income + PE Ratios'!B6:E35, 4, FALSE)</f>
        <v>0.36344272116088666</v>
      </c>
      <c r="F17" s="28">
        <f>VLOOKUP(B17, 'DOW Revenues + PS Ratios'!B6:E35, 4, FALSE)</f>
        <v>0.32386951867904334</v>
      </c>
      <c r="G17" s="50">
        <f>VLOOKUP($B17, 'DOW Net Income + PE Ratios'!$B6:$H35, 5, FALSE)</f>
        <v>21.90938319063428</v>
      </c>
      <c r="H17" s="50">
        <f>VLOOKUP($B17, 'DOW Net Income + PE Ratios'!$B6:$H35, 6, FALSE)</f>
        <v>17.13762044693501</v>
      </c>
      <c r="I17" s="50">
        <f>VLOOKUP($B17, 'DOW Net Income + PE Ratios'!$B6:$H35, 7, FALSE)</f>
        <v>16.736916573971079</v>
      </c>
      <c r="J17" s="50">
        <f>VLOOKUP($B17, 'DOW Revenues + PS Ratios'!$B6:$H35, 5, FALSE)</f>
        <v>4.7646830825353392</v>
      </c>
      <c r="K17" s="50">
        <f>VLOOKUP($B17, 'DOW Revenues + PS Ratios'!$B6:$H35, 6, FALSE)</f>
        <v>4.350632362380944</v>
      </c>
      <c r="L17" s="50">
        <f>VLOOKUP($B17, 'DOW Revenues + PS Ratios'!$B6:$H35, 7, FALSE)</f>
        <v>4.6438057849709269</v>
      </c>
    </row>
    <row r="18" spans="1:12" x14ac:dyDescent="0.2">
      <c r="A18" t="e" vm="14">
        <v>#VALUE!</v>
      </c>
      <c r="B18" t="str" cm="1">
        <f t="array" ref="B18">_FV(A18,"Ticker symbol",TRUE)</f>
        <v>JPM</v>
      </c>
      <c r="C18" s="6" cm="1">
        <f t="array" ref="C18">_FV(A18,"Price")</f>
        <v>113.03</v>
      </c>
      <c r="D18" s="4" cm="1">
        <f t="array" ref="D18">_FV(A18,"market cap",TRUE)/1000000</f>
        <v>331974.8</v>
      </c>
      <c r="E18" s="28">
        <f>VLOOKUP(B18, 'DOW Net Income + PE Ratios'!B21:E50, 4, FALSE)</f>
        <v>0.87584079740703302</v>
      </c>
      <c r="F18" s="28">
        <f>VLOOKUP(B18, 'DOW Revenues + PS Ratios'!B21:E50, 4, FALSE)</f>
        <v>0.25587049166261477</v>
      </c>
      <c r="G18" s="50">
        <f>VLOOKUP($B18, 'DOW Net Income + PE Ratios'!$B21:$H50, 5, FALSE)</f>
        <v>8.1975158653727433</v>
      </c>
      <c r="H18" s="50">
        <f>VLOOKUP($B18, 'DOW Net Income + PE Ratios'!$B21:$H50, 6, FALSE)</f>
        <v>8.1209129381834195</v>
      </c>
      <c r="I18" s="50">
        <f>VLOOKUP($B18, 'DOW Net Income + PE Ratios'!$B21:$H50, 7, FALSE)</f>
        <v>8.5560515463917515</v>
      </c>
      <c r="J18" s="50">
        <f>VLOOKUP($B18, 'DOW Revenues + PS Ratios'!$B21:$H50, 5, FALSE)</f>
        <v>2.6369180666428371</v>
      </c>
      <c r="K18" s="50">
        <f>VLOOKUP($B18, 'DOW Revenues + PS Ratios'!$B21:$H50, 6, FALSE)</f>
        <v>2.2970378417276143</v>
      </c>
      <c r="L18" s="50">
        <f>VLOOKUP($B18, 'DOW Revenues + PS Ratios'!$B21:$H50, 7, FALSE)</f>
        <v>2.3094434653557183</v>
      </c>
    </row>
    <row r="19" spans="1:12" x14ac:dyDescent="0.2">
      <c r="A19" t="e" vm="15">
        <v>#VALUE!</v>
      </c>
      <c r="B19" t="str" cm="1">
        <f t="array" ref="B19">_FV(A19,"Ticker symbol",TRUE)</f>
        <v>TRV</v>
      </c>
      <c r="C19" s="6" cm="1">
        <f t="array" ref="C19">_FV(A19,"Price")</f>
        <v>161.88</v>
      </c>
      <c r="D19" s="4" cm="1">
        <f t="array" ref="D19">_FV(A19,"market cap",TRUE)/1000000</f>
        <v>38844.89</v>
      </c>
      <c r="E19" s="28">
        <f>VLOOKUP(B19, 'DOW Net Income + PE Ratios'!B29:E58, 4, FALSE)</f>
        <v>-6.699346405228758E-2</v>
      </c>
      <c r="F19" s="28">
        <f>VLOOKUP(B19, 'DOW Revenues + PS Ratios'!B29:E58, 4, FALSE)</f>
        <v>0.25426634065186154</v>
      </c>
      <c r="G19" s="50">
        <f>VLOOKUP($B19, 'DOW Net Income + PE Ratios'!$B29:$H58, 5, FALSE)</f>
        <v>9.9144691168963757</v>
      </c>
      <c r="H19" s="50">
        <f>VLOOKUP($B19, 'DOW Net Income + PE Ratios'!$B29:$H58, 6, FALSE)</f>
        <v>10.607561441835063</v>
      </c>
      <c r="I19" s="50">
        <f>VLOOKUP($B19, 'DOW Net Income + PE Ratios'!$B29:$H58, 7, FALSE)</f>
        <v>11.739162889090359</v>
      </c>
      <c r="J19" s="50">
        <f>VLOOKUP($B19, 'DOW Revenues + PS Ratios'!$B29:$H58, 5, FALSE)</f>
        <v>1.1000478590847305</v>
      </c>
      <c r="K19" s="50">
        <f>VLOOKUP($B19, 'DOW Revenues + PS Ratios'!$B29:$H58, 6, FALSE)</f>
        <v>1.0275610401290902</v>
      </c>
      <c r="L19" s="50">
        <f>VLOOKUP($B19, 'DOW Revenues + PS Ratios'!$B29:$H58, 7, FALSE)</f>
        <v>1.0872089898961628</v>
      </c>
    </row>
    <row r="20" spans="1:12" x14ac:dyDescent="0.2">
      <c r="A20" t="e" vm="16">
        <v>#VALUE!</v>
      </c>
      <c r="B20" t="str" cm="1">
        <f t="array" ref="B20">_FV(A20,"Ticker symbol",TRUE)</f>
        <v>AXP</v>
      </c>
      <c r="C20" s="6" cm="1">
        <f t="array" ref="C20">_FV(A20,"Price")</f>
        <v>144.18</v>
      </c>
      <c r="D20" s="4" cm="1">
        <f t="array" ref="D20">_FV(A20,"market cap",TRUE)/1000000</f>
        <v>108576.2</v>
      </c>
      <c r="E20" s="28">
        <f>VLOOKUP(B20, 'DOW Net Income + PE Ratios'!B7:E36, 4, FALSE)</f>
        <v>0.14373107971745711</v>
      </c>
      <c r="F20" s="28">
        <f>VLOOKUP(B20, 'DOW Revenues + PS Ratios'!B7:E36, 4, FALSE)</f>
        <v>0.23840768650372959</v>
      </c>
      <c r="G20" s="50">
        <f>VLOOKUP($B20, 'DOW Net Income + PE Ratios'!$B7:$H36, 5, FALSE)</f>
        <v>13.955809768637533</v>
      </c>
      <c r="H20" s="50">
        <f>VLOOKUP($B20, 'DOW Net Income + PE Ratios'!$B7:$H36, 6, FALSE)</f>
        <v>16.675810167409001</v>
      </c>
      <c r="I20" s="50">
        <f>VLOOKUP($B20, 'DOW Net Income + PE Ratios'!$B7:$H36, 7, FALSE)</f>
        <v>16.573988704014653</v>
      </c>
      <c r="J20" s="50">
        <f>VLOOKUP($B20, 'DOW Revenues + PS Ratios'!$B7:$H36, 5, FALSE)</f>
        <v>2.3454129133994339</v>
      </c>
      <c r="K20" s="50">
        <f>VLOOKUP($B20, 'DOW Revenues + PS Ratios'!$B7:$H36, 6, FALSE)</f>
        <v>2.3124936104958254</v>
      </c>
      <c r="L20" s="50">
        <f>VLOOKUP($B20, 'DOW Revenues + PS Ratios'!$B7:$H36, 7, FALSE)</f>
        <v>2.3113777639011097</v>
      </c>
    </row>
    <row r="21" spans="1:12" x14ac:dyDescent="0.2">
      <c r="A21" t="e" vm="17">
        <v>#VALUE!</v>
      </c>
      <c r="B21" t="str" cm="1">
        <f t="array" ref="B21">_FV(A21,"Ticker symbol",TRUE)</f>
        <v>JNJ</v>
      </c>
      <c r="C21" s="6" cm="1">
        <f t="array" ref="C21">_FV(A21,"Price")</f>
        <v>169.46</v>
      </c>
      <c r="D21" s="4" cm="1">
        <f t="array" ref="D21">_FV(A21,"market cap",TRUE)/1000000</f>
        <v>445917.3</v>
      </c>
      <c r="E21" s="28">
        <f>VLOOKUP(B21, 'DOW Net Income + PE Ratios'!B20:E49, 4, FALSE)</f>
        <v>0.25820315329454091</v>
      </c>
      <c r="F21" s="28">
        <f>VLOOKUP(B21, 'DOW Revenues + PS Ratios'!B20:E49, 4, FALSE)</f>
        <v>0.22288909024670484</v>
      </c>
      <c r="G21" s="50">
        <f>VLOOKUP($B21, 'DOW Net Income + PE Ratios'!$B20:$H49, 5, FALSE)</f>
        <v>22.48700453857791</v>
      </c>
      <c r="H21" s="50">
        <f>VLOOKUP($B21, 'DOW Net Income + PE Ratios'!$B20:$H49, 6, FALSE)</f>
        <v>21.890346334159691</v>
      </c>
      <c r="I21" s="50">
        <f>VLOOKUP($B21, 'DOW Net Income + PE Ratios'!$B20:$H49, 7, FALSE)</f>
        <v>23.948297529538131</v>
      </c>
      <c r="J21" s="50">
        <f>VLOOKUP($B21, 'DOW Revenues + PS Ratios'!$B20:$H49, 5, FALSE)</f>
        <v>4.6998029089376052</v>
      </c>
      <c r="K21" s="50">
        <f>VLOOKUP($B21, 'DOW Revenues + PS Ratios'!$B20:$H49, 6, FALSE)</f>
        <v>4.4639717696523764</v>
      </c>
      <c r="L21" s="50">
        <f>VLOOKUP($B21, 'DOW Revenues + PS Ratios'!$B20:$H49, 7, FALSE)</f>
        <v>4.746426746710946</v>
      </c>
    </row>
    <row r="22" spans="1:12" x14ac:dyDescent="0.2">
      <c r="A22" t="e" vm="18">
        <v>#VALUE!</v>
      </c>
      <c r="B22" t="str" cm="1">
        <f t="array" ref="B22">_FV(A22,"Ticker symbol",TRUE)</f>
        <v>WMT</v>
      </c>
      <c r="C22" s="6" cm="1">
        <f t="array" ref="C22">_FV(A22,"Price")</f>
        <v>118.29</v>
      </c>
      <c r="D22" s="4" cm="1">
        <f t="array" ref="D22">_FV(A22,"market cap",TRUE)/1000000</f>
        <v>324250.59999999998</v>
      </c>
      <c r="E22" s="28">
        <f>VLOOKUP(B22, 'DOW Net Income + PE Ratios'!B34:E63, 4, FALSE)</f>
        <v>-0.14822614612020088</v>
      </c>
      <c r="F22" s="28">
        <f>VLOOKUP(B22, 'DOW Revenues + PS Ratios'!B34:E63, 4, FALSE)</f>
        <v>0.15746793644047655</v>
      </c>
      <c r="G22" s="50">
        <f>VLOOKUP($B22, 'DOW Net Income + PE Ratios'!$B34:$H63, 5, FALSE)</f>
        <v>23.714663936224675</v>
      </c>
      <c r="H22" s="50">
        <f>VLOOKUP($B22, 'DOW Net Income + PE Ratios'!$B34:$H63, 6, FALSE)</f>
        <v>20.703013663644487</v>
      </c>
      <c r="I22" s="50">
        <f>VLOOKUP($B22, 'DOW Net Income + PE Ratios'!$B34:$H63, 7, FALSE)</f>
        <v>21.261869685908504</v>
      </c>
      <c r="J22" s="50">
        <f>VLOOKUP($B22, 'DOW Revenues + PS Ratios'!$B34:$H63, 5, FALSE)</f>
        <v>0.56612542208347738</v>
      </c>
      <c r="K22" s="50">
        <f>VLOOKUP($B22, 'DOW Revenues + PS Ratios'!$B34:$H63, 6, FALSE)</f>
        <v>0.50919709542265235</v>
      </c>
      <c r="L22" s="50">
        <f>VLOOKUP($B22, 'DOW Revenues + PS Ratios'!$B34:$H63, 7, FALSE)</f>
        <v>0.54202507213057383</v>
      </c>
    </row>
    <row r="23" spans="1:12" x14ac:dyDescent="0.2">
      <c r="A23" t="e" vm="19">
        <v>#VALUE!</v>
      </c>
      <c r="B23" t="str" cm="1">
        <f t="array" ref="B23">_FV(A23,"Ticker symbol",TRUE)</f>
        <v>MRK</v>
      </c>
      <c r="C23" s="6" cm="1">
        <f t="array" ref="C23">_FV(A23,"Price")</f>
        <v>84.62</v>
      </c>
      <c r="D23" s="4" cm="1">
        <f t="array" ref="D23">_FV(A23,"market cap",TRUE)/1000000</f>
        <v>213987.5</v>
      </c>
      <c r="E23" s="28">
        <f>VLOOKUP(B23, 'DOW Net Income + PE Ratios'!B25:E54, 4, FALSE)</f>
        <v>0.44448539574311252</v>
      </c>
      <c r="F23" s="28">
        <f>VLOOKUP(B23, 'DOW Revenues + PS Ratios'!B25:E54, 4, FALSE)</f>
        <v>0.14360174044242596</v>
      </c>
      <c r="G23" s="50">
        <f>VLOOKUP($B23, 'DOW Net Income + PE Ratios'!$B25:$H54, 5, FALSE)</f>
        <v>15.090796897038082</v>
      </c>
      <c r="H23" s="50">
        <f>VLOOKUP($B23, 'DOW Net Income + PE Ratios'!$B25:$H54, 6, FALSE)</f>
        <v>17.521288790632934</v>
      </c>
      <c r="I23" s="50">
        <f>VLOOKUP($B23, 'DOW Net Income + PE Ratios'!$B25:$H54, 7, FALSE)</f>
        <v>18.73303860632058</v>
      </c>
      <c r="J23" s="50">
        <f>VLOOKUP($B23, 'DOW Revenues + PS Ratios'!$B25:$H54, 5, FALSE)</f>
        <v>3.9643465856460041</v>
      </c>
      <c r="K23" s="50">
        <f>VLOOKUP($B23, 'DOW Revenues + PS Ratios'!$B25:$H54, 6, FALSE)</f>
        <v>3.7524550205169573</v>
      </c>
      <c r="L23" s="50">
        <f>VLOOKUP($B23, 'DOW Revenues + PS Ratios'!$B25:$H54, 7, FALSE)</f>
        <v>3.9900212564950404</v>
      </c>
    </row>
    <row r="24" spans="1:12" x14ac:dyDescent="0.2">
      <c r="A24" t="e" vm="20">
        <v>#VALUE!</v>
      </c>
      <c r="B24" t="str" cm="1">
        <f t="array" ref="B24">_FV(A24,"Ticker symbol",TRUE)</f>
        <v>MMM</v>
      </c>
      <c r="C24" s="6" cm="1">
        <f t="array" ref="C24">_FV(A24,"Price")</f>
        <v>129.84</v>
      </c>
      <c r="D24" s="4" cm="1">
        <f t="array" ref="D24">_FV(A24,"market cap",TRUE)/1000000</f>
        <v>73886.600000000006</v>
      </c>
      <c r="E24" s="28">
        <f>VLOOKUP(B24, 'DOW Net Income + PE Ratios'!B24:E53, 4, FALSE)</f>
        <v>0.15177244746338356</v>
      </c>
      <c r="F24" s="28">
        <f>VLOOKUP(B24, 'DOW Revenues + PS Ratios'!B24:E53, 4, FALSE)</f>
        <v>8.5803987571206622E-2</v>
      </c>
      <c r="G24" s="50">
        <f>VLOOKUP($B24, 'DOW Net Income + PE Ratios'!$B24:$H53, 5, FALSE)</f>
        <v>13.370720231632285</v>
      </c>
      <c r="H24" s="50">
        <f>VLOOKUP($B24, 'DOW Net Income + PE Ratios'!$B24:$H53, 6, FALSE)</f>
        <v>11.728962616080642</v>
      </c>
      <c r="I24" s="50">
        <f>VLOOKUP($B24, 'DOW Net Income + PE Ratios'!$B24:$H53, 7, FALSE)</f>
        <v>12.910466538528745</v>
      </c>
      <c r="J24" s="50">
        <f>VLOOKUP($B24, 'DOW Revenues + PS Ratios'!$B24:$H53, 5, FALSE)</f>
        <v>2.0911499165086465</v>
      </c>
      <c r="K24" s="50">
        <f>VLOOKUP($B24, 'DOW Revenues + PS Ratios'!$B24:$H53, 6, FALSE)</f>
        <v>1.9350146658286194</v>
      </c>
      <c r="L24" s="50">
        <f>VLOOKUP($B24, 'DOW Revenues + PS Ratios'!$B24:$H53, 7, FALSE)</f>
        <v>2.0428721521787216</v>
      </c>
    </row>
    <row r="25" spans="1:12" x14ac:dyDescent="0.2">
      <c r="A25" t="e" vm="21">
        <v>#VALUE!</v>
      </c>
      <c r="B25" t="str" cm="1">
        <f t="array" ref="B25">_FV(A25,"Ticker symbol",TRUE)</f>
        <v>VZ</v>
      </c>
      <c r="C25" s="6" cm="1">
        <f t="array" ref="C25">_FV(A25,"Price")</f>
        <v>49.03</v>
      </c>
      <c r="D25" s="4" cm="1">
        <f t="array" ref="D25">_FV(A25,"market cap",TRUE)/1000000</f>
        <v>205908.5</v>
      </c>
      <c r="E25" s="28">
        <f>VLOOKUP(B25, 'DOW Net Income + PE Ratios'!B32:E61, 4, FALSE)</f>
        <v>1.3921320831634734</v>
      </c>
      <c r="F25" s="28">
        <f>VLOOKUP(B25, 'DOW Revenues + PS Ratios'!B32:E61, 4, FALSE)</f>
        <v>7.6200175917781582E-2</v>
      </c>
      <c r="G25" s="50">
        <f>VLOOKUP($B25, 'DOW Net Income + PE Ratios'!$B32:$H61, 5, FALSE)</f>
        <v>9.6218925233644867</v>
      </c>
      <c r="H25" s="50">
        <f>VLOOKUP($B25, 'DOW Net Income + PE Ratios'!$B32:$H61, 6, FALSE)</f>
        <v>9.2655582054628081</v>
      </c>
      <c r="I25" s="50">
        <f>VLOOKUP($B25, 'DOW Net Income + PE Ratios'!$B32:$H61, 7, FALSE)</f>
        <v>9.6957432782408048</v>
      </c>
      <c r="J25" s="50">
        <f>VLOOKUP($B25, 'DOW Revenues + PS Ratios'!$B32:$H61, 5, FALSE)</f>
        <v>1.5331980640357408</v>
      </c>
      <c r="K25" s="50">
        <f>VLOOKUP($B25, 'DOW Revenues + PS Ratios'!$B32:$H61, 6, FALSE)</f>
        <v>1.3938211393120534</v>
      </c>
      <c r="L25" s="50">
        <f>VLOOKUP($B25, 'DOW Revenues + PS Ratios'!$B32:$H61, 7, FALSE)</f>
        <v>1.445556915430104</v>
      </c>
    </row>
    <row r="26" spans="1:12" x14ac:dyDescent="0.2">
      <c r="A26" t="e" vm="22">
        <v>#VALUE!</v>
      </c>
      <c r="B26" t="str" cm="1">
        <f t="array" ref="B26">_FV(A26,"Ticker symbol",TRUE)</f>
        <v>CSCO</v>
      </c>
      <c r="C26" s="6" cm="1">
        <f t="array" ref="C26">_FV(A26,"Price")</f>
        <v>43.39</v>
      </c>
      <c r="D26" s="4" cm="1">
        <f t="array" ref="D26">_FV(A26,"market cap",TRUE)/1000000</f>
        <v>179676.4</v>
      </c>
      <c r="E26" s="28">
        <f>VLOOKUP(B26, 'DOW Net Income + PE Ratios'!B11:E40, 4, FALSE)</f>
        <v>0.26259419347435259</v>
      </c>
      <c r="F26" s="28">
        <f>VLOOKUP(B26, 'DOW Revenues + PS Ratios'!B11:E40, 4, FALSE)</f>
        <v>5.528322440087146E-2</v>
      </c>
      <c r="G26" s="50">
        <f>VLOOKUP($B26, 'DOW Net Income + PE Ratios'!$B11:$H40, 5, FALSE)</f>
        <v>15.194621564482029</v>
      </c>
      <c r="H26" s="50">
        <f>VLOOKUP($B26, 'DOW Net Income + PE Ratios'!$B11:$H40, 6, FALSE)</f>
        <v>14.471359536082474</v>
      </c>
      <c r="I26" s="50">
        <f>VLOOKUP($B26, 'DOW Net Income + PE Ratios'!$B11:$H40, 7, FALSE)</f>
        <v>15.044074797655595</v>
      </c>
      <c r="J26" s="50">
        <f>VLOOKUP($B26, 'DOW Revenues + PS Ratios'!$B11:$H40, 5, FALSE)</f>
        <v>3.4855457913829557</v>
      </c>
      <c r="K26" s="50">
        <f>VLOOKUP($B26, 'DOW Revenues + PS Ratios'!$B11:$H40, 6, FALSE)</f>
        <v>3.2205843341100553</v>
      </c>
      <c r="L26" s="50">
        <f>VLOOKUP($B26, 'DOW Revenues + PS Ratios'!$B11:$H40, 7, FALSE)</f>
        <v>3.2953836560270462</v>
      </c>
    </row>
    <row r="27" spans="1:12" x14ac:dyDescent="0.2">
      <c r="A27" t="e" vm="23">
        <v>#VALUE!</v>
      </c>
      <c r="B27" t="str" cm="1">
        <f t="array" ref="B27">_FV(A27,"Ticker symbol",TRUE)</f>
        <v>PG</v>
      </c>
      <c r="C27" s="6" cm="1">
        <f t="array" ref="C27">_FV(A27,"Price")</f>
        <v>132.36000000000001</v>
      </c>
      <c r="D27" s="4" cm="1">
        <f t="array" ref="D27">_FV(A27,"market cap",TRUE)/1000000</f>
        <v>317570.90000000002</v>
      </c>
      <c r="E27" s="28">
        <f>VLOOKUP(B27, 'DOW Net Income + PE Ratios'!B28:E57, 4, FALSE)</f>
        <v>2.1247599578764789E-2</v>
      </c>
      <c r="F27" s="28">
        <f>VLOOKUP(B27, 'DOW Revenues + PS Ratios'!B28:E57, 4, FALSE)</f>
        <v>-2.6456630178744632E-2</v>
      </c>
      <c r="G27" s="50">
        <f>VLOOKUP($B27, 'DOW Net Income + PE Ratios'!$B28:$H57, 5, FALSE)</f>
        <v>22.186034651390248</v>
      </c>
      <c r="H27" s="50">
        <f>VLOOKUP($B27, 'DOW Net Income + PE Ratios'!$B28:$H57, 6, FALSE)</f>
        <v>20.422565916398714</v>
      </c>
      <c r="I27" s="50">
        <f>VLOOKUP($B27, 'DOW Net Income + PE Ratios'!$B28:$H57, 7, FALSE)</f>
        <v>26.721810226348413</v>
      </c>
      <c r="J27" s="50">
        <f>VLOOKUP($B27, 'DOW Revenues + PS Ratios'!$B28:$H57, 5, FALSE)</f>
        <v>3.9886822075410087</v>
      </c>
      <c r="K27" s="50">
        <f>VLOOKUP($B27, 'DOW Revenues + PS Ratios'!$B28:$H57, 6, FALSE)</f>
        <v>3.6990937787562173</v>
      </c>
      <c r="L27" s="50">
        <f>VLOOKUP($B27, 'DOW Revenues + PS Ratios'!$B28:$H57, 7, FALSE)</f>
        <v>3.9483153471255226</v>
      </c>
    </row>
    <row r="28" spans="1:12" x14ac:dyDescent="0.2">
      <c r="A28" t="e" vm="24">
        <v>#VALUE!</v>
      </c>
      <c r="B28" t="str" cm="1">
        <f t="array" ref="B28">_FV(A28,"Ticker symbol",TRUE)</f>
        <v>HON</v>
      </c>
      <c r="C28" s="6" cm="1">
        <f t="array" ref="C28">_FV(A28,"Price")</f>
        <v>179.7</v>
      </c>
      <c r="D28" s="4" cm="1">
        <f t="array" ref="D28">_FV(A28,"market cap",TRUE)/1000000</f>
        <v>122327.7</v>
      </c>
      <c r="E28" s="28">
        <f>VLOOKUP(B28, 'DOW Net Income + PE Ratios'!B17:E46, 4, FALSE)</f>
        <v>0.42171850289931473</v>
      </c>
      <c r="F28" s="28">
        <f>VLOOKUP(B28, 'DOW Revenues + PS Ratios'!B17:E46, 4, FALSE)</f>
        <v>-0.11717921527041357</v>
      </c>
      <c r="G28" s="50">
        <f>VLOOKUP($B28, 'DOW Net Income + PE Ratios'!$B17:$H46, 5, FALSE)</f>
        <v>23.304953324442749</v>
      </c>
      <c r="H28" s="50">
        <f>VLOOKUP($B28, 'DOW Net Income + PE Ratios'!$B17:$H46, 6, FALSE)</f>
        <v>21.357957223919684</v>
      </c>
      <c r="I28" s="50">
        <f>VLOOKUP($B28, 'DOW Net Income + PE Ratios'!$B17:$H46, 7, FALSE)</f>
        <v>20.8536822366178</v>
      </c>
      <c r="J28" s="50">
        <f>VLOOKUP($B28, 'DOW Revenues + PS Ratios'!$B17:$H46, 5, FALSE)</f>
        <v>3.5649501661129568</v>
      </c>
      <c r="K28" s="50">
        <f>VLOOKUP($B28, 'DOW Revenues + PS Ratios'!$B17:$H46, 6, FALSE)</f>
        <v>3.2445514223194749</v>
      </c>
      <c r="L28" s="50">
        <f>VLOOKUP($B28, 'DOW Revenues + PS Ratios'!$B17:$H46, 7, FALSE)</f>
        <v>3.2733030665215761</v>
      </c>
    </row>
    <row r="29" spans="1:12" x14ac:dyDescent="0.2">
      <c r="A29" t="e" vm="25">
        <v>#VALUE!</v>
      </c>
      <c r="B29" t="str" cm="1">
        <f t="array" ref="B29">_FV(A29,"Ticker symbol",TRUE)</f>
        <v>CAT</v>
      </c>
      <c r="C29" s="6" cm="1">
        <f t="array" ref="C29">_FV(A29,"Price")</f>
        <v>192.64</v>
      </c>
      <c r="D29" s="4" cm="1">
        <f t="array" ref="D29">_FV(A29,"market cap",TRUE)/1000000</f>
        <v>102749.3</v>
      </c>
      <c r="E29" s="28">
        <f>VLOOKUP(B29, 'DOW Net Income + PE Ratios'!B9:E38, 4, FALSE)</f>
        <v>0.31560314307918141</v>
      </c>
      <c r="F29" s="28">
        <f>VLOOKUP(B29, 'DOW Revenues + PS Ratios'!B9:E38, 4, FALSE)</f>
        <v>-0.15448926405129271</v>
      </c>
      <c r="G29" s="50">
        <f>VLOOKUP($B29, 'DOW Net Income + PE Ratios'!$B9:$H38, 5, FALSE)</f>
        <v>15.817318349753695</v>
      </c>
      <c r="H29" s="50">
        <f>VLOOKUP($B29, 'DOW Net Income + PE Ratios'!$B9:$H38, 6, FALSE)</f>
        <v>18.641019593613933</v>
      </c>
      <c r="I29" s="50">
        <f>VLOOKUP($B29, 'DOW Net Income + PE Ratios'!$B9:$H38, 7, FALSE)</f>
        <v>18.008290004089503</v>
      </c>
      <c r="J29" s="50">
        <f>VLOOKUP($B29, 'DOW Revenues + PS Ratios'!$B9:$H38, 5, FALSE)</f>
        <v>1.9507014979211361</v>
      </c>
      <c r="K29" s="50">
        <f>VLOOKUP($B29, 'DOW Revenues + PS Ratios'!$B9:$H38, 6, FALSE)</f>
        <v>1.9330492531135945</v>
      </c>
      <c r="L29" s="50">
        <f>VLOOKUP($B29, 'DOW Revenues + PS Ratios'!$B9:$H38, 7, FALSE)</f>
        <v>1.9252498313638293</v>
      </c>
    </row>
    <row r="30" spans="1:12" x14ac:dyDescent="0.2">
      <c r="A30" t="e" vm="26">
        <v>#VALUE!</v>
      </c>
      <c r="B30" t="str" cm="1">
        <f t="array" ref="B30">_FV(A30,"Ticker symbol",TRUE)</f>
        <v>KO</v>
      </c>
      <c r="C30" s="6" cm="1">
        <f t="array" ref="C30">_FV(A30,"Price")</f>
        <v>59.43</v>
      </c>
      <c r="D30" s="4" cm="1">
        <f t="array" ref="D30">_FV(A30,"market cap",TRUE)/1000000</f>
        <v>257630.8</v>
      </c>
      <c r="E30" s="28">
        <f>VLOOKUP(B30, 'DOW Net Income + PE Ratios'!B22:E51, 4, FALSE)</f>
        <v>0.13786977359114197</v>
      </c>
      <c r="F30" s="28">
        <f>VLOOKUP(B30, 'DOW Revenues + PS Ratios'!B22:E51, 4, FALSE)</f>
        <v>-0.21155913787087999</v>
      </c>
      <c r="G30" s="50">
        <f>VLOOKUP($B30, 'DOW Net Income + PE Ratios'!$B22:$H51, 5, FALSE)</f>
        <v>24.995711652275151</v>
      </c>
      <c r="H30" s="50">
        <f>VLOOKUP($B30, 'DOW Net Income + PE Ratios'!$B22:$H51, 6, FALSE)</f>
        <v>25.383595250997583</v>
      </c>
      <c r="I30" s="50">
        <f>VLOOKUP($B30, 'DOW Net Income + PE Ratios'!$B22:$H51, 7, FALSE)</f>
        <v>26.451706081659196</v>
      </c>
      <c r="J30" s="50">
        <f>VLOOKUP($B30, 'DOW Revenues + PS Ratios'!$B22:$H51, 5, FALSE)</f>
        <v>6.4207052959501558</v>
      </c>
      <c r="K30" s="50">
        <f>VLOOKUP($B30, 'DOW Revenues + PS Ratios'!$B22:$H51, 6, FALSE)</f>
        <v>6.2715174235324183</v>
      </c>
      <c r="L30" s="50">
        <f>VLOOKUP($B30, 'DOW Revenues + PS Ratios'!$B22:$H51, 7, FALSE)</f>
        <v>6.4717806154490258</v>
      </c>
    </row>
    <row r="31" spans="1:12" x14ac:dyDescent="0.2">
      <c r="A31" t="e" vm="27">
        <v>#VALUE!</v>
      </c>
      <c r="B31" t="str" cm="1">
        <f t="array" ref="B31">_FV(A31,"Ticker symbol",TRUE)</f>
        <v>MCD</v>
      </c>
      <c r="C31" s="6" cm="1">
        <f t="array" ref="C31">_FV(A31,"Price")</f>
        <v>234.38</v>
      </c>
      <c r="D31" s="4" cm="1">
        <f t="array" ref="D31">_FV(A31,"market cap",TRUE)/1000000</f>
        <v>173335</v>
      </c>
      <c r="E31" s="28">
        <f>VLOOKUP(B31, 'DOW Net Income + PE Ratios'!B23:E52, 4, FALSE)</f>
        <v>0.17734792236550737</v>
      </c>
      <c r="F31" s="28">
        <f>VLOOKUP(B31, 'DOW Revenues + PS Ratios'!B23:E52, 4, FALSE)</f>
        <v>-0.21918206604059376</v>
      </c>
      <c r="G31" s="50">
        <f>VLOOKUP($B31, 'DOW Net Income + PE Ratios'!$B23:$H52, 5, FALSE)</f>
        <v>24.372187851518561</v>
      </c>
      <c r="H31" s="50">
        <f>VLOOKUP($B31, 'DOW Net Income + PE Ratios'!$B23:$H52, 6, FALSE)</f>
        <v>25.909566517189834</v>
      </c>
      <c r="I31" s="50">
        <f>VLOOKUP($B31, 'DOW Net Income + PE Ratios'!$B23:$H52, 7, FALSE)</f>
        <v>26.797474877608863</v>
      </c>
      <c r="J31" s="50">
        <f>VLOOKUP($B31, 'DOW Revenues + PS Ratios'!$B23:$H52, 5, FALSE)</f>
        <v>7.2940161588958086</v>
      </c>
      <c r="K31" s="50">
        <f>VLOOKUP($B31, 'DOW Revenues + PS Ratios'!$B23:$H52, 6, FALSE)</f>
        <v>7.2077260536000169</v>
      </c>
      <c r="L31" s="50">
        <f>VLOOKUP($B31, 'DOW Revenues + PS Ratios'!$B23:$H52, 7, FALSE)</f>
        <v>7.4862872691150422</v>
      </c>
    </row>
    <row r="32" spans="1:12" x14ac:dyDescent="0.2">
      <c r="A32" t="e" vm="28">
        <v>#VALUE!</v>
      </c>
      <c r="B32" t="str" cm="1">
        <f t="array" ref="B32">_FV(A32,"Ticker symbol",TRUE)</f>
        <v>IBM</v>
      </c>
      <c r="C32" s="6" cm="1">
        <f t="array" ref="C32">_FV(A32,"Price")</f>
        <v>135.02000000000001</v>
      </c>
      <c r="D32" s="4" cm="1">
        <f t="array" ref="D32">_FV(A32,"market cap",TRUE)/1000000</f>
        <v>121441.8</v>
      </c>
      <c r="E32" s="28">
        <f>VLOOKUP(B32, 'DOW Net Income + PE Ratios'!B18:E47, 4, FALSE)</f>
        <v>-0.55137364494827701</v>
      </c>
      <c r="F32" s="28">
        <f>VLOOKUP(B32, 'DOW Revenues + PS Ratios'!B18:E47, 4, FALSE)</f>
        <v>-0.2470349644057297</v>
      </c>
      <c r="G32" s="50">
        <f>VLOOKUP($B32, 'DOW Net Income + PE Ratios'!$B18:$H47, 5, FALSE)</f>
        <v>21.996341242528526</v>
      </c>
      <c r="H32" s="50">
        <f>VLOOKUP($B32, 'DOW Net Income + PE Ratios'!$B18:$H47, 6, FALSE)</f>
        <v>20.12958727001492</v>
      </c>
      <c r="I32" s="50">
        <f>VLOOKUP($B32, 'DOW Net Income + PE Ratios'!$B18:$H47, 7, FALSE)</f>
        <v>16.947732241708145</v>
      </c>
      <c r="J32" s="50">
        <f>VLOOKUP($B32, 'DOW Revenues + PS Ratios'!$B18:$H47, 5, FALSE)</f>
        <v>1.805691770128615</v>
      </c>
      <c r="K32" s="50">
        <f>VLOOKUP($B32, 'DOW Revenues + PS Ratios'!$B18:$H47, 6, FALSE)</f>
        <v>1.5313741685318873</v>
      </c>
      <c r="L32" s="50">
        <f>VLOOKUP($B32, 'DOW Revenues + PS Ratios'!$B18:$H47, 7, FALSE)</f>
        <v>1.5453756489870711</v>
      </c>
    </row>
    <row r="33" spans="1:12" x14ac:dyDescent="0.2">
      <c r="A33" t="e" vm="29">
        <v>#VALUE!</v>
      </c>
      <c r="B33" t="str" cm="1">
        <f t="array" ref="B33">_FV(A33,"Ticker symbol",TRUE)</f>
        <v>BA</v>
      </c>
      <c r="C33" s="6" cm="1">
        <f t="array" ref="C33">_FV(A33,"Price")</f>
        <v>136.80000000000001</v>
      </c>
      <c r="D33" s="4" cm="1">
        <f t="array" ref="D33">_FV(A33,"market cap",TRUE)/1000000</f>
        <v>80935.78</v>
      </c>
      <c r="E33" s="28" t="str">
        <f>VLOOKUP(B33, 'DOW Net Income + PE Ratios'!B8:E37, 4, FALSE)</f>
        <v>n/a</v>
      </c>
      <c r="F33" s="28">
        <f>VLOOKUP(B33, 'DOW Revenues + PS Ratios'!B8:E37, 4, FALSE)</f>
        <v>-0.28173489301085741</v>
      </c>
      <c r="G33" s="50" t="str">
        <f>VLOOKUP($B33, 'DOW Net Income + PE Ratios'!$B8:$H37, 5, FALSE)</f>
        <v>n/a</v>
      </c>
      <c r="H33" s="50" t="str">
        <f>VLOOKUP($B33, 'DOW Net Income + PE Ratios'!$B8:$H37, 6, FALSE)</f>
        <v>n/a</v>
      </c>
      <c r="I33" s="50" t="str">
        <f>VLOOKUP($B33, 'DOW Net Income + PE Ratios'!$B8:$H37, 7, FALSE)</f>
        <v>n/a</v>
      </c>
      <c r="J33" s="50">
        <f>VLOOKUP($B33, 'DOW Revenues + PS Ratios'!$B8:$H37, 5, FALSE)</f>
        <v>1.3255122830003274</v>
      </c>
      <c r="K33" s="50">
        <f>VLOOKUP($B33, 'DOW Revenues + PS Ratios'!$B8:$H37, 6, FALSE)</f>
        <v>1.2040879235318183</v>
      </c>
      <c r="L33" s="50">
        <f>VLOOKUP($B33, 'DOW Revenues + PS Ratios'!$B8:$H37, 7, FALSE)</f>
        <v>1.1507784107604955</v>
      </c>
    </row>
    <row r="34" spans="1:12" x14ac:dyDescent="0.2">
      <c r="A34" t="e" vm="30">
        <v>#VALUE!</v>
      </c>
      <c r="B34" t="str" cm="1">
        <f t="array" ref="B34">_FV(A34,"Ticker symbol",TRUE)</f>
        <v>CVX</v>
      </c>
      <c r="C34" s="6" cm="1">
        <f t="array" ref="C34">_FV(A34,"Price")</f>
        <v>148.38</v>
      </c>
      <c r="D34" s="4" cm="1">
        <f t="array" ref="D34">_FV(A34,"market cap",TRUE)/1000000</f>
        <v>291539</v>
      </c>
      <c r="E34" s="28">
        <f>VLOOKUP(B34, 'DOW Net Income + PE Ratios'!B12:E41, 4, FALSE)</f>
        <v>-0.73599834760641258</v>
      </c>
      <c r="F34" s="28">
        <f>VLOOKUP(B34, 'DOW Revenues + PS Ratios'!B12:E41, 4, FALSE)</f>
        <v>-0.35598708458984435</v>
      </c>
      <c r="G34" s="50">
        <f>VLOOKUP($B34, 'DOW Net Income + PE Ratios'!$B12:$H41, 5, FALSE)</f>
        <v>14.216560198956454</v>
      </c>
      <c r="H34" s="50">
        <f>VLOOKUP($B34, 'DOW Net Income + PE Ratios'!$B12:$H41, 6, FALSE)</f>
        <v>35.681904412214678</v>
      </c>
      <c r="I34" s="50">
        <f>VLOOKUP($B34, 'DOW Net Income + PE Ratios'!$B12:$H41, 7, FALSE)</f>
        <v>45.399273293537505</v>
      </c>
      <c r="J34" s="50">
        <f>VLOOKUP($B34, 'DOW Revenues + PS Ratios'!$B12:$H41, 5, FALSE)</f>
        <v>1.5775151643047687</v>
      </c>
      <c r="K34" s="50">
        <f>VLOOKUP($B34, 'DOW Revenues + PS Ratios'!$B12:$H41, 6, FALSE)</f>
        <v>1.8716592302506982</v>
      </c>
      <c r="L34" s="50">
        <f>VLOOKUP($B34, 'DOW Revenues + PS Ratios'!$B12:$H41, 7, FALSE)</f>
        <v>1.9094523257489424</v>
      </c>
    </row>
    <row r="35" spans="1:12" x14ac:dyDescent="0.2">
      <c r="D35" s="4"/>
      <c r="E35" s="4"/>
      <c r="F35" s="4"/>
    </row>
  </sheetData>
  <autoFilter ref="A4:L34" xr:uid="{9679F902-39BA-104A-B5E3-02F423A6BF29}">
    <sortState xmlns:xlrd2="http://schemas.microsoft.com/office/spreadsheetml/2017/richdata2" ref="A5:L34">
      <sortCondition descending="1" ref="F4:F34"/>
    </sortState>
  </autoFilter>
  <mergeCells count="2">
    <mergeCell ref="A1:F1"/>
    <mergeCell ref="A2:F2"/>
  </mergeCells>
  <conditionalFormatting sqref="F5:F34">
    <cfRule type="colorScale" priority="9">
      <colorScale>
        <cfvo type="min"/>
        <cfvo type="percentile" val="50"/>
        <cfvo type="max"/>
        <color rgb="FFF8696B"/>
        <color rgb="FFFFEB84"/>
        <color rgb="FF63BE7B"/>
      </colorScale>
    </cfRule>
    <cfRule type="colorScale" priority="10">
      <colorScale>
        <cfvo type="min"/>
        <cfvo type="max"/>
        <color rgb="FFFF0000"/>
        <color rgb="FF00B050"/>
      </colorScale>
    </cfRule>
  </conditionalFormatting>
  <conditionalFormatting sqref="E5:E34">
    <cfRule type="colorScale" priority="7">
      <colorScale>
        <cfvo type="min"/>
        <cfvo type="percentile" val="50"/>
        <cfvo type="max"/>
        <color rgb="FFF8696B"/>
        <color rgb="FFFFEB84"/>
        <color rgb="FF63BE7B"/>
      </colorScale>
    </cfRule>
    <cfRule type="colorScale" priority="8">
      <colorScale>
        <cfvo type="min"/>
        <cfvo type="max"/>
        <color rgb="FFFF0000"/>
        <color rgb="FF00B050"/>
      </colorScale>
    </cfRule>
  </conditionalFormatting>
  <conditionalFormatting sqref="G5:G34">
    <cfRule type="colorScale" priority="6">
      <colorScale>
        <cfvo type="min"/>
        <cfvo type="percentile" val="50"/>
        <cfvo type="max"/>
        <color rgb="FF63BE7B"/>
        <color rgb="FFFFEB84"/>
        <color rgb="FFF8696B"/>
      </colorScale>
    </cfRule>
  </conditionalFormatting>
  <conditionalFormatting sqref="H5:H34">
    <cfRule type="colorScale" priority="5">
      <colorScale>
        <cfvo type="min"/>
        <cfvo type="percentile" val="50"/>
        <cfvo type="max"/>
        <color rgb="FF63BE7B"/>
        <color rgb="FFFFEB84"/>
        <color rgb="FFF8696B"/>
      </colorScale>
    </cfRule>
  </conditionalFormatting>
  <conditionalFormatting sqref="I5:I34">
    <cfRule type="colorScale" priority="4">
      <colorScale>
        <cfvo type="min"/>
        <cfvo type="percentile" val="50"/>
        <cfvo type="max"/>
        <color rgb="FF63BE7B"/>
        <color rgb="FFFFEB84"/>
        <color rgb="FFF8696B"/>
      </colorScale>
    </cfRule>
  </conditionalFormatting>
  <conditionalFormatting sqref="J5:J34">
    <cfRule type="colorScale" priority="3">
      <colorScale>
        <cfvo type="min"/>
        <cfvo type="percentile" val="50"/>
        <cfvo type="max"/>
        <color rgb="FF63BE7B"/>
        <color rgb="FFFFEB84"/>
        <color rgb="FFF8696B"/>
      </colorScale>
    </cfRule>
  </conditionalFormatting>
  <conditionalFormatting sqref="K5:K34">
    <cfRule type="colorScale" priority="2">
      <colorScale>
        <cfvo type="min"/>
        <cfvo type="percentile" val="50"/>
        <cfvo type="max"/>
        <color rgb="FF63BE7B"/>
        <color rgb="FFFFEB84"/>
        <color rgb="FFF8696B"/>
      </colorScale>
    </cfRule>
  </conditionalFormatting>
  <conditionalFormatting sqref="L5:L34">
    <cfRule type="colorScale" priority="1">
      <colorScale>
        <cfvo type="min"/>
        <cfvo type="percentile" val="50"/>
        <cfvo type="max"/>
        <color rgb="FF63BE7B"/>
        <color rgb="FFFFEB84"/>
        <color rgb="FFF8696B"/>
      </colorScale>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9351E-7FFB-6C42-87DA-A3482942AFFC}">
  <dimension ref="A1:BI35"/>
  <sheetViews>
    <sheetView zoomScaleNormal="95" workbookViewId="0">
      <pane xSplit="5" ySplit="4" topLeftCell="AA8" activePane="bottomRight" state="frozen"/>
      <selection pane="topRight" activeCell="F1" sqref="F1"/>
      <selection pane="bottomLeft" activeCell="A5" sqref="A5"/>
      <selection pane="bottomRight" activeCell="J25" sqref="J25"/>
    </sheetView>
  </sheetViews>
  <sheetFormatPr baseColWidth="10" defaultRowHeight="16" x14ac:dyDescent="0.2"/>
  <cols>
    <col min="1" max="1" width="29" customWidth="1"/>
    <col min="2" max="2" width="12.6640625" customWidth="1"/>
    <col min="3" max="3" width="12.5" customWidth="1"/>
    <col min="4" max="15" width="16.5" style="5" customWidth="1"/>
    <col min="16" max="16" width="18.33203125" style="5" customWidth="1"/>
    <col min="17" max="21" width="10.83203125" style="5" customWidth="1"/>
    <col min="22" max="45" width="10.5" style="2" bestFit="1" customWidth="1"/>
    <col min="46" max="16384" width="10.83203125" style="2"/>
  </cols>
  <sheetData>
    <row r="1" spans="1:61" customFormat="1" x14ac:dyDescent="0.2">
      <c r="A1" s="51" t="s">
        <v>0</v>
      </c>
      <c r="B1" s="51"/>
      <c r="C1" s="51"/>
      <c r="D1" s="51"/>
      <c r="E1" s="51"/>
      <c r="F1" s="51"/>
      <c r="G1" s="51"/>
      <c r="H1" s="51"/>
      <c r="I1" s="51"/>
      <c r="J1" s="51"/>
      <c r="K1" s="51"/>
      <c r="L1" s="51"/>
      <c r="M1" s="51"/>
      <c r="N1" s="51"/>
      <c r="O1" s="51"/>
      <c r="P1" s="51"/>
      <c r="Q1" s="27"/>
      <c r="R1" s="24"/>
      <c r="S1" s="21"/>
      <c r="T1" s="19"/>
      <c r="U1" s="9"/>
    </row>
    <row r="2" spans="1:61" customFormat="1" x14ac:dyDescent="0.2">
      <c r="A2" s="51" t="s">
        <v>25</v>
      </c>
      <c r="B2" s="51"/>
      <c r="C2" s="51"/>
      <c r="D2" s="51"/>
      <c r="E2" s="51"/>
      <c r="F2" s="51"/>
      <c r="G2" s="51"/>
      <c r="H2" s="51"/>
      <c r="I2" s="51"/>
      <c r="J2" s="51"/>
      <c r="K2" s="51"/>
      <c r="L2" s="51"/>
      <c r="M2" s="51"/>
      <c r="N2" s="51"/>
      <c r="O2" s="51"/>
      <c r="P2" s="51"/>
      <c r="Q2" s="27"/>
      <c r="R2" s="24"/>
      <c r="S2" s="21"/>
      <c r="T2" s="19"/>
      <c r="U2" s="9"/>
    </row>
    <row r="3" spans="1:61" customFormat="1" ht="15" customHeight="1" x14ac:dyDescent="0.2">
      <c r="A3" s="7"/>
      <c r="B3" s="7"/>
      <c r="C3" s="7"/>
      <c r="D3" s="7"/>
      <c r="E3" s="7"/>
      <c r="F3" s="10"/>
      <c r="G3" s="10"/>
      <c r="H3" s="10"/>
      <c r="I3" s="10"/>
      <c r="J3" s="10"/>
      <c r="K3" s="10"/>
      <c r="L3" s="10"/>
      <c r="M3" s="10"/>
      <c r="N3" s="10"/>
      <c r="O3" s="10"/>
      <c r="P3" s="11" t="s">
        <v>28</v>
      </c>
      <c r="Q3" s="20">
        <v>44651</v>
      </c>
      <c r="R3" s="20">
        <v>44561</v>
      </c>
      <c r="S3" s="20">
        <v>44469</v>
      </c>
      <c r="T3" s="20">
        <v>44377</v>
      </c>
      <c r="U3" s="12">
        <v>44286</v>
      </c>
      <c r="V3" s="1">
        <v>44196</v>
      </c>
      <c r="W3" s="1">
        <v>44104</v>
      </c>
      <c r="X3" s="1">
        <v>44012</v>
      </c>
      <c r="Y3" s="1">
        <v>43921</v>
      </c>
      <c r="Z3" s="13">
        <v>43830</v>
      </c>
      <c r="AA3" s="1">
        <v>43738</v>
      </c>
      <c r="AB3" s="1">
        <v>43646</v>
      </c>
      <c r="AC3" s="1">
        <v>43555</v>
      </c>
      <c r="AD3" s="13">
        <v>43465</v>
      </c>
      <c r="AE3" s="1">
        <v>43373</v>
      </c>
      <c r="AF3" s="1">
        <v>43281</v>
      </c>
      <c r="AG3" s="1">
        <v>43190</v>
      </c>
      <c r="AH3" s="13">
        <v>43100</v>
      </c>
      <c r="AI3" s="1">
        <v>43008</v>
      </c>
      <c r="AJ3" s="1">
        <v>42916</v>
      </c>
      <c r="AK3" s="1">
        <v>42825</v>
      </c>
      <c r="AL3" s="13">
        <v>42735</v>
      </c>
      <c r="AM3" s="1">
        <v>42643</v>
      </c>
      <c r="AN3" s="1">
        <v>42551</v>
      </c>
      <c r="AO3" s="1">
        <v>42460</v>
      </c>
      <c r="AP3" s="13">
        <v>42369</v>
      </c>
      <c r="AQ3" s="1">
        <v>42277</v>
      </c>
      <c r="AR3" s="1">
        <v>42185</v>
      </c>
      <c r="AS3" s="1">
        <v>42094</v>
      </c>
      <c r="AT3" s="13">
        <v>42004</v>
      </c>
      <c r="AU3" s="1">
        <v>41912</v>
      </c>
      <c r="AV3" s="1">
        <v>41820</v>
      </c>
      <c r="AW3" s="1">
        <v>41729</v>
      </c>
      <c r="AX3" s="13">
        <v>41639</v>
      </c>
      <c r="AY3" s="1">
        <v>41547</v>
      </c>
      <c r="AZ3" s="1">
        <v>41455</v>
      </c>
      <c r="BA3" s="1">
        <v>41364</v>
      </c>
      <c r="BB3" s="13">
        <v>41274</v>
      </c>
      <c r="BC3" s="1">
        <v>41182</v>
      </c>
      <c r="BD3" s="1">
        <v>41090</v>
      </c>
      <c r="BE3" s="1">
        <v>40999</v>
      </c>
      <c r="BF3" s="13">
        <v>40908</v>
      </c>
      <c r="BG3" s="1">
        <v>40816</v>
      </c>
      <c r="BH3" s="1">
        <v>40724</v>
      </c>
      <c r="BI3" s="1">
        <v>40633</v>
      </c>
    </row>
    <row r="4" spans="1:61" customFormat="1" ht="35" thickBot="1" x14ac:dyDescent="0.25">
      <c r="A4" s="8" t="s">
        <v>56</v>
      </c>
      <c r="B4" s="8" t="s">
        <v>27</v>
      </c>
      <c r="C4" s="8" t="s">
        <v>26</v>
      </c>
      <c r="D4" s="8" t="s">
        <v>62</v>
      </c>
      <c r="E4" s="22" t="s">
        <v>64</v>
      </c>
      <c r="F4" s="10" t="s">
        <v>29</v>
      </c>
      <c r="G4" s="10" t="s">
        <v>30</v>
      </c>
      <c r="H4" s="10" t="s">
        <v>31</v>
      </c>
      <c r="I4" s="10" t="s">
        <v>32</v>
      </c>
      <c r="J4" s="10" t="s">
        <v>33</v>
      </c>
      <c r="K4" s="10" t="s">
        <v>34</v>
      </c>
      <c r="L4" s="10" t="s">
        <v>35</v>
      </c>
      <c r="M4" s="10" t="s">
        <v>36</v>
      </c>
      <c r="N4" s="10" t="s">
        <v>37</v>
      </c>
      <c r="O4" s="10" t="s">
        <v>38</v>
      </c>
      <c r="P4" s="11"/>
      <c r="Q4" s="25" t="s">
        <v>67</v>
      </c>
      <c r="R4" s="25" t="s">
        <v>66</v>
      </c>
      <c r="S4" s="25" t="s">
        <v>65</v>
      </c>
      <c r="T4" s="25" t="s">
        <v>63</v>
      </c>
      <c r="U4" s="26" t="s">
        <v>39</v>
      </c>
      <c r="V4" t="s">
        <v>1</v>
      </c>
      <c r="W4" t="s">
        <v>2</v>
      </c>
      <c r="X4" t="s">
        <v>3</v>
      </c>
      <c r="Y4" t="s">
        <v>4</v>
      </c>
      <c r="Z4" s="14" t="s">
        <v>5</v>
      </c>
      <c r="AA4" t="s">
        <v>6</v>
      </c>
      <c r="AB4" t="s">
        <v>7</v>
      </c>
      <c r="AC4" t="s">
        <v>8</v>
      </c>
      <c r="AD4" s="14" t="s">
        <v>9</v>
      </c>
      <c r="AE4" t="s">
        <v>10</v>
      </c>
      <c r="AF4" t="s">
        <v>11</v>
      </c>
      <c r="AG4" t="s">
        <v>12</v>
      </c>
      <c r="AH4" s="14" t="s">
        <v>13</v>
      </c>
      <c r="AI4" t="s">
        <v>14</v>
      </c>
      <c r="AJ4" t="s">
        <v>15</v>
      </c>
      <c r="AK4" t="s">
        <v>16</v>
      </c>
      <c r="AL4" s="14" t="s">
        <v>17</v>
      </c>
      <c r="AM4" t="s">
        <v>18</v>
      </c>
      <c r="AN4" t="s">
        <v>19</v>
      </c>
      <c r="AO4" t="s">
        <v>20</v>
      </c>
      <c r="AP4" s="14" t="s">
        <v>21</v>
      </c>
      <c r="AQ4" t="s">
        <v>22</v>
      </c>
      <c r="AR4" t="s">
        <v>23</v>
      </c>
      <c r="AS4" t="s">
        <v>24</v>
      </c>
      <c r="AT4" s="14" t="s">
        <v>40</v>
      </c>
      <c r="AU4" t="s">
        <v>41</v>
      </c>
      <c r="AV4" t="s">
        <v>42</v>
      </c>
      <c r="AW4" t="s">
        <v>43</v>
      </c>
      <c r="AX4" s="14" t="s">
        <v>44</v>
      </c>
      <c r="AY4" t="s">
        <v>45</v>
      </c>
      <c r="AZ4" t="s">
        <v>46</v>
      </c>
      <c r="BA4" t="s">
        <v>47</v>
      </c>
      <c r="BB4" s="14" t="s">
        <v>48</v>
      </c>
      <c r="BC4" t="s">
        <v>49</v>
      </c>
      <c r="BD4" t="s">
        <v>50</v>
      </c>
      <c r="BE4" t="s">
        <v>51</v>
      </c>
      <c r="BF4" s="14" t="s">
        <v>52</v>
      </c>
      <c r="BG4" t="s">
        <v>53</v>
      </c>
      <c r="BH4" t="s">
        <v>54</v>
      </c>
      <c r="BI4" t="s">
        <v>55</v>
      </c>
    </row>
    <row r="5" spans="1:61" customFormat="1" x14ac:dyDescent="0.2">
      <c r="A5" t="e" vm="6">
        <v>#VALUE!</v>
      </c>
      <c r="B5" t="str" cm="1">
        <f t="array" ref="B5">_FV(A5,"Ticker symbol",TRUE)</f>
        <v>AAPL</v>
      </c>
      <c r="C5" s="32" cm="1">
        <f t="array" ref="C5">_FV(A5,"Price")</f>
        <v>131.56</v>
      </c>
      <c r="D5" s="31" cm="1">
        <f t="array" ref="D5">_FV(A5,"market cap",TRUE)/1000000</f>
        <v>2129323</v>
      </c>
      <c r="E5" s="28">
        <f t="shared" ref="E5:E34" si="0">IF(COUNT(Q5:BD5)=40,IF(SUM(AS5:BD5)&lt;=0,"n/a",IF(SUM(Q5:AB5)&gt;0,(SUM(Q5:AB5)-SUM(AS5:BD5))/SUM(AS5:BD5),"n/a")),"n/a")</f>
        <v>0.88087421217858086</v>
      </c>
      <c r="F5" s="29">
        <f>IF(COUNT(Q5:T5)=4,IFERROR(IF($D5/IF($Q5=0,SUM($R5:U5),SUM($Q5:T5))&lt;0,"n/a",$D5/IF($Q5=0,SUM($R5:U5),SUM($Q5:T5))),"n/a"),"n/a")</f>
        <v>20.889027321332222</v>
      </c>
      <c r="G5" s="29">
        <f>IF(COUNT(Q5:X5)=8,IFERROR(IF(($D5/IF($Q5=0,SUM($R5:Z5),SUM($Q5:Y5))*2)&lt;0,"n/a",($D5/IF($Q5=0,SUM($R5:Z5),SUM($Q5:Y5))*2)),"n/a"),"n/a")</f>
        <v>22.473658935591967</v>
      </c>
      <c r="H5" s="29">
        <f>IF(COUNT(Q5:AB5)=12,IFERROR(IF(($D5/IF($Q5=0,SUM($R5:AD5),SUM($Q5:AC5))*3)&lt;0,"n/a",($D5/IF($Q5=0,SUM($R5:AD5),SUM($Q5:AC5))*3)),"n/a"),"n/a")</f>
        <v>25.859919359409286</v>
      </c>
      <c r="I5" s="29">
        <f>IF(COUNT(Q5:AF5)=16,IFERROR(IF(($D5/IF($Q5=0,SUM($R5:AH5),SUM($Q5:AG5))*4)&lt;0,"n/a",($D5/IF($Q5=0,SUM($R5:AH5),SUM($Q5:AG5))*4)),"n/a"),"n/a")</f>
        <v>27.793142831037713</v>
      </c>
      <c r="J5" s="29">
        <f>IF(COUNT(Q5:AJ5)=20,IFERROR(IF(($D5/IF($Q5=0,SUM($R5:AL5),SUM($Q5:AK5))*5)&lt;0,"n/a",($D5/IF($Q5=0,SUM($R5:AL5),SUM($Q5:AK5))*5)),"n/a"),"n/a")</f>
        <v>29.824288891752431</v>
      </c>
      <c r="K5" s="29">
        <f>IF(COUNT(Q5:AN5)=24,IFERROR(IF(($D5/IF($Q5=0,SUM($R5:AP5),SUM($Q5:AO5))*6)&lt;0,"n/a",($D5/IF($Q5=0,SUM($R5:AP5),SUM($Q5:AO5))*6)),"n/a"),"n/a")</f>
        <v>31.765531645097528</v>
      </c>
      <c r="L5" s="29">
        <f>IF(COUNT(Q5:AR5)=28,IFERROR(IF(($D5/IF($Q5=0,SUM($R5:AT5),SUM($Q5:AS5))*7)&lt;0,"n/a",($D5/IF($Q5=0,SUM($R5:AT5),SUM($Q5:AS5))*7)),"n/a"),"n/a")</f>
        <v>32.692281203528644</v>
      </c>
      <c r="M5" s="29">
        <f>IF(COUNT(Q5:AV5)=32,IFERROR(IF(($D5/IF($Q5=0,SUM($R5:AX5),SUM($Q5:AW5))*8)&lt;0,"n/a",($D5/IF($Q5=0,SUM($R5:AX5),SUM($Q5:AW5))*8)),"n/a"),"n/a")</f>
        <v>34.042750825359519</v>
      </c>
      <c r="N5" s="29">
        <f>IF(COUNT(Q5:AZ5)=36,IFERROR(IF(($D5/IF($Q5=0,SUM($R5:BB5),SUM($Q5:BA5))*9)&lt;0,"n/a",($D5/IF($Q5=0,SUM($R5:BB5),SUM($Q5:BA5))*9)),"n/a"),"n/a")</f>
        <v>35.659154216728474</v>
      </c>
      <c r="O5" s="29">
        <f>IF(COUNT(Q5:BD5)=40,IFERROR(IF(($D5/IF($Q5=0,SUM($R5:BF5),SUM($Q5:BE5))*10)&lt;0,"n/a",($D5/IF($Q5=0,SUM($R5:BF5),SUM($Q5:BE5))*10)),"n/a"),"n/a")</f>
        <v>36.76533152843917</v>
      </c>
      <c r="P5" s="30">
        <f>IF(Q5=0,SUM(R5:U5),SUM(Q5:T5))</f>
        <v>101935</v>
      </c>
      <c r="Q5" s="40">
        <v>25010</v>
      </c>
      <c r="R5" s="40">
        <v>34630</v>
      </c>
      <c r="S5" s="40">
        <v>20551</v>
      </c>
      <c r="T5" s="23">
        <v>21744</v>
      </c>
      <c r="U5" s="23">
        <v>23630</v>
      </c>
      <c r="V5" s="2">
        <v>28755</v>
      </c>
      <c r="W5" s="2">
        <v>12673</v>
      </c>
      <c r="X5" s="2">
        <v>11253</v>
      </c>
      <c r="Y5" s="2">
        <v>11249</v>
      </c>
      <c r="Z5" s="33">
        <v>22236</v>
      </c>
      <c r="AA5" s="2">
        <v>13686</v>
      </c>
      <c r="AB5" s="2">
        <v>10044</v>
      </c>
      <c r="AC5" s="2">
        <v>11561</v>
      </c>
      <c r="AD5" s="33">
        <v>19965</v>
      </c>
      <c r="AE5" s="2">
        <v>14125</v>
      </c>
      <c r="AF5" s="2">
        <v>11519</v>
      </c>
      <c r="AG5" s="2">
        <v>13822</v>
      </c>
      <c r="AH5" s="33">
        <v>20065</v>
      </c>
      <c r="AI5" s="2">
        <v>10714</v>
      </c>
      <c r="AJ5" s="2">
        <v>8717</v>
      </c>
      <c r="AK5" s="2">
        <v>11029</v>
      </c>
      <c r="AL5" s="33">
        <v>17891</v>
      </c>
      <c r="AM5" s="2">
        <v>9014</v>
      </c>
      <c r="AN5" s="2">
        <v>7796</v>
      </c>
      <c r="AO5" s="2">
        <v>10516</v>
      </c>
      <c r="AP5" s="33">
        <v>18361</v>
      </c>
      <c r="AQ5" s="2">
        <v>11124</v>
      </c>
      <c r="AR5" s="2">
        <v>10677</v>
      </c>
      <c r="AS5" s="2">
        <v>13569</v>
      </c>
      <c r="AT5" s="2">
        <v>18024</v>
      </c>
      <c r="AU5" s="2">
        <v>8467</v>
      </c>
      <c r="AV5" s="2">
        <v>7748</v>
      </c>
      <c r="AW5" s="2">
        <v>10223</v>
      </c>
      <c r="AX5" s="2">
        <v>13072</v>
      </c>
      <c r="AY5" s="2">
        <v>7512</v>
      </c>
      <c r="AZ5" s="2">
        <v>6900</v>
      </c>
      <c r="BA5" s="2">
        <v>9547</v>
      </c>
      <c r="BB5" s="2">
        <v>13078</v>
      </c>
      <c r="BC5" s="2">
        <v>8223</v>
      </c>
      <c r="BD5" s="2">
        <v>8824</v>
      </c>
      <c r="BE5" s="2">
        <v>11622</v>
      </c>
      <c r="BF5" s="2">
        <v>13064</v>
      </c>
      <c r="BG5" s="2">
        <v>6623</v>
      </c>
      <c r="BH5" s="2">
        <v>7308</v>
      </c>
      <c r="BI5" s="2">
        <v>5987</v>
      </c>
    </row>
    <row r="6" spans="1:61" x14ac:dyDescent="0.2">
      <c r="A6" t="e" vm="13">
        <v>#VALUE!</v>
      </c>
      <c r="B6" t="str" cm="1">
        <f t="array" ref="B6">_FV(A6,"Ticker symbol",TRUE)</f>
        <v>AMGN</v>
      </c>
      <c r="C6" s="6" cm="1">
        <f t="array" ref="C6">_FV(A6,"Price")</f>
        <v>234.72</v>
      </c>
      <c r="D6" s="4" cm="1">
        <f t="array" ref="D6">_FV(A6,"market cap",TRUE)/1000000</f>
        <v>125387.4</v>
      </c>
      <c r="E6" s="28">
        <f t="shared" si="0"/>
        <v>0.36344272116088666</v>
      </c>
      <c r="F6" s="29">
        <f>IF(COUNT(Q6:T6)=4,IFERROR(IF($D6/IF($Q6=0,SUM($R6:U6),SUM($Q6:T6))&lt;0,"n/a",$D6/IF($Q6=0,SUM($R6:U6),SUM($Q6:T6))),"n/a"),"n/a")</f>
        <v>21.90938319063428</v>
      </c>
      <c r="G6" s="29">
        <f>IF(COUNT(Q6:X6)=8,IFERROR(IF(($D6/IF($Q6=0,SUM($R6:Z6),SUM($Q6:Y6))*2)&lt;0,"n/a",($D6/IF($Q6=0,SUM($R6:Z6),SUM($Q6:Y6))*2)),"n/a"),"n/a")</f>
        <v>17.13762044693501</v>
      </c>
      <c r="H6" s="29">
        <f>IF(COUNT(Q6:AB6)=12,IFERROR(IF(($D6/IF($Q6=0,SUM($R6:AD6),SUM($Q6:AC6))*3)&lt;0,"n/a",($D6/IF($Q6=0,SUM($R6:AD6),SUM($Q6:AC6))*3)),"n/a"),"n/a")</f>
        <v>16.736916573971079</v>
      </c>
      <c r="I6" s="29">
        <f>IF(COUNT(Q6:AF6)=16,IFERROR(IF(($D6/IF($Q6=0,SUM($R6:AH6),SUM($Q6:AG6))*4)&lt;0,"n/a",($D6/IF($Q6=0,SUM($R6:AH6),SUM($Q6:AG6))*4)),"n/a"),"n/a")</f>
        <v>16.247678901162978</v>
      </c>
      <c r="J6" s="29">
        <f>IF(COUNT(Q6:AJ6)=20,IFERROR(IF(($D6/IF($Q6=0,SUM($R6:AL6),SUM($Q6:AK6))*5)&lt;0,"n/a",($D6/IF($Q6=0,SUM($R6:AL6),SUM($Q6:AK6))*5)),"n/a"),"n/a")</f>
        <v>19.086002191914272</v>
      </c>
      <c r="K6" s="29">
        <f>IF(COUNT(Q6:AN6)=24,IFERROR(IF(($D6/IF($Q6=0,SUM($R6:AP6),SUM($Q6:AO6))*6)&lt;0,"n/a",($D6/IF($Q6=0,SUM($R6:AP6),SUM($Q6:AO6))*6)),"n/a"),"n/a")</f>
        <v>18.54385999507025</v>
      </c>
      <c r="L6" s="29">
        <f>IF(COUNT(Q6:AR6)=28,IFERROR(IF(($D6/IF($Q6=0,SUM($R6:AT6),SUM($Q6:AS6))*7)&lt;0,"n/a",($D6/IF($Q6=0,SUM($R6:AT6),SUM($Q6:AS6))*7)),"n/a"),"n/a")</f>
        <v>18.474642699278032</v>
      </c>
      <c r="M6" s="29">
        <f>IF(COUNT(Q6:AV6)=32,IFERROR(IF(($D6/IF($Q6=0,SUM($R6:AX6),SUM($Q6:AW6))*8)&lt;0,"n/a",($D6/IF($Q6=0,SUM($R6:AX6),SUM($Q6:AW6))*8)),"n/a"),"n/a")</f>
        <v>19.046066797045587</v>
      </c>
      <c r="N6" s="29">
        <f>IF(COUNT(Q6:AZ6)=36,IFERROR(IF(($D6/IF($Q6=0,SUM($R6:BB6),SUM($Q6:BA6))*9)&lt;0,"n/a",($D6/IF($Q6=0,SUM($R6:BB6),SUM($Q6:BA6))*9)),"n/a"),"n/a")</f>
        <v>19.541570270831887</v>
      </c>
      <c r="O6" s="29">
        <f>IF(COUNT(Q6:BD6)=40,IFERROR(IF(($D6/IF($Q6=0,SUM($R6:BF6),SUM($Q6:BE6))*10)&lt;0,"n/a",($D6/IF($Q6=0,SUM($R6:BF6),SUM($Q6:BE6))*10)),"n/a"),"n/a")</f>
        <v>20.193483967596993</v>
      </c>
      <c r="P6" s="30">
        <f t="shared" ref="P6:P34" si="1">IF(Q6=0,SUM(R6:U6),SUM(Q6:T6))</f>
        <v>5723</v>
      </c>
      <c r="Q6" s="40">
        <v>1476</v>
      </c>
      <c r="R6" s="40">
        <v>1899</v>
      </c>
      <c r="S6" s="40">
        <v>1884</v>
      </c>
      <c r="T6" s="23">
        <v>464</v>
      </c>
      <c r="U6" s="23">
        <v>1646</v>
      </c>
      <c r="V6" s="2">
        <v>1615</v>
      </c>
      <c r="W6" s="2">
        <v>2021</v>
      </c>
      <c r="X6" s="2">
        <v>1803</v>
      </c>
      <c r="Y6" s="2">
        <v>1825</v>
      </c>
      <c r="Z6" s="33">
        <v>1703</v>
      </c>
      <c r="AA6" s="2">
        <v>1968</v>
      </c>
      <c r="AB6" s="2">
        <v>2179</v>
      </c>
      <c r="AC6" s="2">
        <v>1992</v>
      </c>
      <c r="AD6" s="33">
        <v>1928</v>
      </c>
      <c r="AE6" s="2">
        <v>1859</v>
      </c>
      <c r="AF6" s="2">
        <v>2296</v>
      </c>
      <c r="AG6" s="2">
        <v>2311</v>
      </c>
      <c r="AH6" s="33">
        <v>-4264</v>
      </c>
      <c r="AI6" s="2">
        <v>2021</v>
      </c>
      <c r="AJ6" s="2">
        <v>2151</v>
      </c>
      <c r="AK6" s="2">
        <v>2071</v>
      </c>
      <c r="AL6" s="33">
        <v>1935</v>
      </c>
      <c r="AM6" s="2">
        <v>2017</v>
      </c>
      <c r="AN6" s="2">
        <v>1870</v>
      </c>
      <c r="AO6" s="2">
        <v>1900</v>
      </c>
      <c r="AP6" s="33">
        <v>1800</v>
      </c>
      <c r="AQ6" s="2">
        <v>1863</v>
      </c>
      <c r="AR6" s="2">
        <v>1653</v>
      </c>
      <c r="AS6" s="2">
        <v>1623</v>
      </c>
      <c r="AT6" s="2">
        <v>1294</v>
      </c>
      <c r="AU6" s="2">
        <v>1244</v>
      </c>
      <c r="AV6" s="2">
        <v>1547</v>
      </c>
      <c r="AW6" s="2">
        <v>1073</v>
      </c>
      <c r="AX6" s="2">
        <v>1021</v>
      </c>
      <c r="AY6" s="2">
        <v>1368</v>
      </c>
      <c r="AZ6" s="2">
        <v>1258</v>
      </c>
      <c r="BA6" s="2">
        <v>1434</v>
      </c>
      <c r="BB6" s="2">
        <v>788</v>
      </c>
      <c r="BC6" s="2">
        <v>1107</v>
      </c>
      <c r="BD6" s="2">
        <v>1266</v>
      </c>
      <c r="BE6" s="2">
        <v>1184</v>
      </c>
      <c r="BF6" s="2">
        <v>934</v>
      </c>
      <c r="BG6" s="2">
        <v>454</v>
      </c>
      <c r="BH6" s="2">
        <v>1170</v>
      </c>
      <c r="BI6" s="2">
        <v>1125</v>
      </c>
    </row>
    <row r="7" spans="1:61" x14ac:dyDescent="0.2">
      <c r="A7" t="e" vm="16">
        <v>#VALUE!</v>
      </c>
      <c r="B7" t="str" cm="1">
        <f t="array" ref="B7">_FV(A7,"Ticker symbol",TRUE)</f>
        <v>AXP</v>
      </c>
      <c r="C7" s="6" cm="1">
        <f t="array" ref="C7">_FV(A7,"Price")</f>
        <v>144.18</v>
      </c>
      <c r="D7" s="4" cm="1">
        <f t="array" ref="D7">_FV(A7,"market cap",TRUE)/1000000</f>
        <v>108576.2</v>
      </c>
      <c r="E7" s="28">
        <f t="shared" si="0"/>
        <v>0.14373107971745711</v>
      </c>
      <c r="F7" s="29">
        <f>IF(COUNT(Q7:T7)=4,IFERROR(IF($D7/IF($Q7=0,SUM($R7:U7),SUM($Q7:T7))&lt;0,"n/a",$D7/IF($Q7=0,SUM($R7:U7),SUM($Q7:T7))),"n/a"),"n/a")</f>
        <v>13.955809768637533</v>
      </c>
      <c r="G7" s="29">
        <f>IF(COUNT(Q7:X7)=8,IFERROR(IF(($D7/IF($Q7=0,SUM($R7:Z7),SUM($Q7:Y7))*2)&lt;0,"n/a",($D7/IF($Q7=0,SUM($R7:Z7),SUM($Q7:Y7))*2)),"n/a"),"n/a")</f>
        <v>16.675810167409001</v>
      </c>
      <c r="H7" s="29">
        <f>IF(COUNT(Q7:AB7)=12,IFERROR(IF(($D7/IF($Q7=0,SUM($R7:AD7),SUM($Q7:AC7))*3)&lt;0,"n/a",($D7/IF($Q7=0,SUM($R7:AD7),SUM($Q7:AC7))*3)),"n/a"),"n/a")</f>
        <v>16.573988704014653</v>
      </c>
      <c r="I7" s="29">
        <f>IF(COUNT(Q7:AF7)=16,IFERROR(IF(($D7/IF($Q7=0,SUM($R7:AH7),SUM($Q7:AG7))*4)&lt;0,"n/a",($D7/IF($Q7=0,SUM($R7:AH7),SUM($Q7:AG7))*4)),"n/a"),"n/a")</f>
        <v>16.426051437216337</v>
      </c>
      <c r="J7" s="29">
        <f>IF(COUNT(Q7:AJ7)=20,IFERROR(IF(($D7/IF($Q7=0,SUM($R7:AL7),SUM($Q7:AK7))*5)&lt;0,"n/a",($D7/IF($Q7=0,SUM($R7:AL7),SUM($Q7:AK7))*5)),"n/a"),"n/a")</f>
        <v>18.664684040431823</v>
      </c>
      <c r="K7" s="29">
        <f>IF(COUNT(Q7:AN7)=24,IFERROR(IF(($D7/IF($Q7=0,SUM($R7:AP7),SUM($Q7:AO7))*6)&lt;0,"n/a",($D7/IF($Q7=0,SUM($R7:AP7),SUM($Q7:AO7))*6)),"n/a"),"n/a")</f>
        <v>18.97190284815656</v>
      </c>
      <c r="L7" s="29">
        <f>IF(COUNT(Q7:AR7)=28,IFERROR(IF(($D7/IF($Q7=0,SUM($R7:AT7),SUM($Q7:AS7))*7)&lt;0,"n/a",($D7/IF($Q7=0,SUM($R7:AT7),SUM($Q7:AS7))*7)),"n/a"),"n/a")</f>
        <v>19.289698231009364</v>
      </c>
      <c r="M7" s="29">
        <f>IF(COUNT(Q7:AV7)=32,IFERROR(IF(($D7/IF($Q7=0,SUM($R7:AX7),SUM($Q7:AW7))*8)&lt;0,"n/a",($D7/IF($Q7=0,SUM($R7:AX7),SUM($Q7:AW7))*8)),"n/a"),"n/a")</f>
        <v>19.200035366931917</v>
      </c>
      <c r="N7" s="29">
        <f>IF(COUNT(Q7:AZ7)=36,IFERROR(IF(($D7/IF($Q7=0,SUM($R7:BB7),SUM($Q7:BA7))*9)&lt;0,"n/a",($D7/IF($Q7=0,SUM($R7:BB7),SUM($Q7:BA7))*9)),"n/a"),"n/a")</f>
        <v>19.330309384396266</v>
      </c>
      <c r="O7" s="29">
        <f>IF(COUNT(Q7:BD7)=40,IFERROR(IF(($D7/IF($Q7=0,SUM($R7:BF7),SUM($Q7:BE7))*10)&lt;0,"n/a",($D7/IF($Q7=0,SUM($R7:BF7),SUM($Q7:BE7))*10)),"n/a"),"n/a")</f>
        <v>19.7465126852778</v>
      </c>
      <c r="P7" s="30">
        <f t="shared" si="1"/>
        <v>7780</v>
      </c>
      <c r="Q7" s="40">
        <v>2069</v>
      </c>
      <c r="R7" s="40">
        <v>1679</v>
      </c>
      <c r="S7" s="40">
        <v>1783</v>
      </c>
      <c r="T7" s="23">
        <v>2249</v>
      </c>
      <c r="U7" s="23">
        <v>2206</v>
      </c>
      <c r="V7" s="2">
        <v>1415</v>
      </c>
      <c r="W7" s="2">
        <v>1050</v>
      </c>
      <c r="X7" s="2">
        <v>238</v>
      </c>
      <c r="Y7" s="2">
        <v>333</v>
      </c>
      <c r="Z7" s="33">
        <v>1661</v>
      </c>
      <c r="AA7" s="2">
        <v>1723</v>
      </c>
      <c r="AB7" s="2">
        <v>1729</v>
      </c>
      <c r="AC7" s="2">
        <v>1518</v>
      </c>
      <c r="AD7" s="33">
        <v>1975</v>
      </c>
      <c r="AE7" s="2">
        <v>1621</v>
      </c>
      <c r="AF7" s="2">
        <v>1591</v>
      </c>
      <c r="AG7" s="2">
        <v>1600</v>
      </c>
      <c r="AH7" s="33">
        <v>-1215</v>
      </c>
      <c r="AI7" s="2">
        <v>1327</v>
      </c>
      <c r="AJ7" s="2">
        <v>1314</v>
      </c>
      <c r="AK7" s="2">
        <v>1220</v>
      </c>
      <c r="AL7" s="33">
        <v>767</v>
      </c>
      <c r="AM7" s="2">
        <v>1112</v>
      </c>
      <c r="AN7" s="2">
        <v>1979</v>
      </c>
      <c r="AO7" s="2">
        <v>1394</v>
      </c>
      <c r="AP7" s="33">
        <v>873</v>
      </c>
      <c r="AQ7" s="2">
        <v>1234</v>
      </c>
      <c r="AR7" s="2">
        <v>1442</v>
      </c>
      <c r="AS7" s="2">
        <v>1514</v>
      </c>
      <c r="AT7" s="2">
        <v>1424</v>
      </c>
      <c r="AU7" s="2">
        <v>1466</v>
      </c>
      <c r="AV7" s="2">
        <v>1517</v>
      </c>
      <c r="AW7" s="2">
        <v>1432</v>
      </c>
      <c r="AX7" s="2">
        <v>1297</v>
      </c>
      <c r="AY7" s="2">
        <v>1354</v>
      </c>
      <c r="AZ7" s="2">
        <v>1392</v>
      </c>
      <c r="BA7" s="2">
        <v>1269</v>
      </c>
      <c r="BB7" s="2">
        <v>616</v>
      </c>
      <c r="BC7" s="2">
        <v>1250</v>
      </c>
      <c r="BD7" s="2">
        <v>1325</v>
      </c>
      <c r="BE7" s="2">
        <v>1242</v>
      </c>
      <c r="BF7" s="2">
        <v>1149</v>
      </c>
      <c r="BG7" s="2">
        <v>1220</v>
      </c>
      <c r="BH7" s="2">
        <v>1331</v>
      </c>
      <c r="BI7" s="2">
        <v>1177</v>
      </c>
    </row>
    <row r="8" spans="1:61" x14ac:dyDescent="0.2">
      <c r="A8" t="e" vm="29">
        <v>#VALUE!</v>
      </c>
      <c r="B8" t="str" cm="1">
        <f t="array" ref="B8">_FV(A8,"Ticker symbol",TRUE)</f>
        <v>BA</v>
      </c>
      <c r="C8" s="6" cm="1">
        <f t="array" ref="C8">_FV(A8,"Price")</f>
        <v>136.80000000000001</v>
      </c>
      <c r="D8" s="4" cm="1">
        <f t="array" ref="D8">_FV(A8,"market cap",TRUE)/1000000</f>
        <v>80935.78</v>
      </c>
      <c r="E8" s="28" t="str">
        <f t="shared" si="0"/>
        <v>n/a</v>
      </c>
      <c r="F8" s="29" t="str">
        <f>IF(COUNT(Q8:T8)=4,IFERROR(IF($D8/IF($Q8=0,SUM($R8:U8),SUM($Q8:T8))&lt;0,"n/a",$D8/IF($Q8=0,SUM($R8:U8),SUM($Q8:T8))),"n/a"),"n/a")</f>
        <v>n/a</v>
      </c>
      <c r="G8" s="29" t="str">
        <f>IF(COUNT(Q8:X8)=8,IFERROR(IF(($D8/IF($Q8=0,SUM($R8:Z8),SUM($Q8:Y8))*2)&lt;0,"n/a",($D8/IF($Q8=0,SUM($R8:Z8),SUM($Q8:Y8))*2)),"n/a"),"n/a")</f>
        <v>n/a</v>
      </c>
      <c r="H8" s="29" t="str">
        <f>IF(COUNT(Q8:AB8)=12,IFERROR(IF(($D8/IF($Q8=0,SUM($R8:AD8),SUM($Q8:AC8))*3)&lt;0,"n/a",($D8/IF($Q8=0,SUM($R8:AD8),SUM($Q8:AC8))*3)),"n/a"),"n/a")</f>
        <v>n/a</v>
      </c>
      <c r="I8" s="29" t="str">
        <f>IF(COUNT(Q8:AF8)=16,IFERROR(IF(($D8/IF($Q8=0,SUM($R8:AH8),SUM($Q8:AG8))*4)&lt;0,"n/a",($D8/IF($Q8=0,SUM($R8:AH8),SUM($Q8:AG8))*4)),"n/a"),"n/a")</f>
        <v>n/a</v>
      </c>
      <c r="J8" s="29">
        <f>IF(COUNT(Q8:AJ8)=20,IFERROR(IF(($D8/IF($Q8=0,SUM($R8:AL8),SUM($Q8:AK8))*5)&lt;0,"n/a",($D8/IF($Q8=0,SUM($R8:AL8),SUM($Q8:AK8))*5)),"n/a"),"n/a")</f>
        <v>415.05528205128206</v>
      </c>
      <c r="K8" s="29">
        <f>IF(COUNT(Q8:AN8)=24,IFERROR(IF(($D8/IF($Q8=0,SUM($R8:AP8),SUM($Q8:AO8))*6)&lt;0,"n/a",($D8/IF($Q8=0,SUM($R8:AP8),SUM($Q8:AO8))*6)),"n/a"),"n/a")</f>
        <v>80.854925074925063</v>
      </c>
      <c r="L8" s="29">
        <f>IF(COUNT(Q8:AR8)=28,IFERROR(IF(($D8/IF($Q8=0,SUM($R8:AT8),SUM($Q8:AS8))*7)&lt;0,"n/a",($D8/IF($Q8=0,SUM($R8:AT8),SUM($Q8:AS8))*7)),"n/a"),"n/a")</f>
        <v>50.684421184469493</v>
      </c>
      <c r="M8" s="29">
        <f>IF(COUNT(Q8:AV8)=32,IFERROR(IF(($D8/IF($Q8=0,SUM($R8:AX8),SUM($Q8:AW8))*8)&lt;0,"n/a",($D8/IF($Q8=0,SUM($R8:AX8),SUM($Q8:AW8))*8)),"n/a"),"n/a")</f>
        <v>38.962946202912505</v>
      </c>
      <c r="N8" s="29">
        <f>IF(COUNT(Q8:AZ8)=36,IFERROR(IF(($D8/IF($Q8=0,SUM($R8:BB8),SUM($Q8:BA8))*9)&lt;0,"n/a",($D8/IF($Q8=0,SUM($R8:BB8),SUM($Q8:BA8))*9)),"n/a"),"n/a")</f>
        <v>34.366013398754482</v>
      </c>
      <c r="O8" s="29">
        <f>IF(COUNT(Q8:BD8)=40,IFERROR(IF(($D8/IF($Q8=0,SUM($R8:BF8),SUM($Q8:BE8))*10)&lt;0,"n/a",($D8/IF($Q8=0,SUM($R8:BF8),SUM($Q8:BE8))*10)),"n/a"),"n/a")</f>
        <v>32.2504701944533</v>
      </c>
      <c r="P8" s="30">
        <f t="shared" si="1"/>
        <v>-4884</v>
      </c>
      <c r="Q8" s="40">
        <v>-1219</v>
      </c>
      <c r="R8" s="40">
        <v>-4143</v>
      </c>
      <c r="S8" s="40">
        <v>-109</v>
      </c>
      <c r="T8" s="23">
        <v>587</v>
      </c>
      <c r="U8" s="23">
        <v>-537</v>
      </c>
      <c r="V8" s="2">
        <v>-8420</v>
      </c>
      <c r="W8" s="2">
        <v>-449</v>
      </c>
      <c r="X8" s="2">
        <v>-2376</v>
      </c>
      <c r="Y8" s="2">
        <v>-628</v>
      </c>
      <c r="Z8" s="33">
        <v>-1007</v>
      </c>
      <c r="AA8" s="2">
        <v>1166</v>
      </c>
      <c r="AB8" s="2">
        <v>-2942</v>
      </c>
      <c r="AC8" s="2">
        <v>2147</v>
      </c>
      <c r="AD8" s="33">
        <v>3422</v>
      </c>
      <c r="AE8" s="2">
        <v>2361</v>
      </c>
      <c r="AF8" s="2">
        <v>2196</v>
      </c>
      <c r="AG8" s="2">
        <v>2474</v>
      </c>
      <c r="AH8" s="33">
        <v>3318</v>
      </c>
      <c r="AI8" s="2">
        <v>1808</v>
      </c>
      <c r="AJ8" s="2">
        <v>1749</v>
      </c>
      <c r="AK8" s="2">
        <v>1577</v>
      </c>
      <c r="AL8" s="33">
        <v>1772</v>
      </c>
      <c r="AM8" s="2">
        <v>2276</v>
      </c>
      <c r="AN8" s="2">
        <v>-234</v>
      </c>
      <c r="AO8" s="2">
        <v>1217</v>
      </c>
      <c r="AP8" s="33">
        <v>1027</v>
      </c>
      <c r="AQ8" s="2">
        <v>1701</v>
      </c>
      <c r="AR8" s="2">
        <v>1110</v>
      </c>
      <c r="AS8" s="2">
        <v>1334</v>
      </c>
      <c r="AT8" s="2">
        <v>1465</v>
      </c>
      <c r="AU8" s="2">
        <v>1360</v>
      </c>
      <c r="AV8" s="2">
        <v>1652</v>
      </c>
      <c r="AW8" s="2">
        <v>963</v>
      </c>
      <c r="AX8" s="2">
        <v>1232</v>
      </c>
      <c r="AY8" s="2">
        <v>1156</v>
      </c>
      <c r="AZ8" s="2">
        <v>1087</v>
      </c>
      <c r="BA8" s="2">
        <v>1103</v>
      </c>
      <c r="BB8" s="2">
        <v>985</v>
      </c>
      <c r="BC8" s="2">
        <v>1029</v>
      </c>
      <c r="BD8" s="2">
        <v>966</v>
      </c>
      <c r="BE8" s="2">
        <v>920</v>
      </c>
      <c r="BF8" s="2">
        <v>1384</v>
      </c>
      <c r="BG8" s="2">
        <v>1098</v>
      </c>
      <c r="BH8" s="2">
        <v>941</v>
      </c>
      <c r="BI8" s="2">
        <v>586</v>
      </c>
    </row>
    <row r="9" spans="1:61" x14ac:dyDescent="0.2">
      <c r="A9" t="e" vm="25">
        <v>#VALUE!</v>
      </c>
      <c r="B9" t="str" cm="1">
        <f t="array" ref="B9">_FV(A9,"Ticker symbol",TRUE)</f>
        <v>CAT</v>
      </c>
      <c r="C9" s="6" cm="1">
        <f t="array" ref="C9">_FV(A9,"Price")</f>
        <v>192.64</v>
      </c>
      <c r="D9" s="4" cm="1">
        <f t="array" ref="D9">_FV(A9,"market cap",TRUE)/1000000</f>
        <v>102749.3</v>
      </c>
      <c r="E9" s="28">
        <f t="shared" si="0"/>
        <v>0.31560314307918141</v>
      </c>
      <c r="F9" s="29">
        <f>IF(COUNT(Q9:T9)=4,IFERROR(IF($D9/IF($Q9=0,SUM($R9:U9),SUM($Q9:T9))&lt;0,"n/a",$D9/IF($Q9=0,SUM($R9:U9),SUM($Q9:T9))),"n/a"),"n/a")</f>
        <v>15.817318349753695</v>
      </c>
      <c r="G9" s="29">
        <f>IF(COUNT(Q9:X9)=8,IFERROR(IF(($D9/IF($Q9=0,SUM($R9:Z9),SUM($Q9:Y9))*2)&lt;0,"n/a",($D9/IF($Q9=0,SUM($R9:Z9),SUM($Q9:Y9))*2)),"n/a"),"n/a")</f>
        <v>18.641019593613933</v>
      </c>
      <c r="H9" s="29">
        <f>IF(COUNT(Q9:AB9)=12,IFERROR(IF(($D9/IF($Q9=0,SUM($R9:AD9),SUM($Q9:AC9))*3)&lt;0,"n/a",($D9/IF($Q9=0,SUM($R9:AD9),SUM($Q9:AC9))*3)),"n/a"),"n/a")</f>
        <v>18.008290004089503</v>
      </c>
      <c r="I9" s="29">
        <f>IF(COUNT(Q9:AF9)=16,IFERROR(IF(($D9/IF($Q9=0,SUM($R9:AH9),SUM($Q9:AG9))*4)&lt;0,"n/a",($D9/IF($Q9=0,SUM($R9:AH9),SUM($Q9:AG9))*4)),"n/a"),"n/a")</f>
        <v>17.666660935350755</v>
      </c>
      <c r="J9" s="29">
        <f>IF(COUNT(Q9:AJ9)=20,IFERROR(IF(($D9/IF($Q9=0,SUM($R9:AL9),SUM($Q9:AK9))*5)&lt;0,"n/a",($D9/IF($Q9=0,SUM($R9:AL9),SUM($Q9:AK9))*5)),"n/a"),"n/a")</f>
        <v>21.390061620451331</v>
      </c>
      <c r="K9" s="29">
        <f>IF(COUNT(Q9:AN9)=24,IFERROR(IF(($D9/IF($Q9=0,SUM($R9:AP9),SUM($Q9:AO9))*6)&lt;0,"n/a",($D9/IF($Q9=0,SUM($R9:AP9),SUM($Q9:AO9))*6)),"n/a"),"n/a")</f>
        <v>25.739877249384158</v>
      </c>
      <c r="L9" s="29">
        <f>IF(COUNT(Q9:AR9)=28,IFERROR(IF(($D9/IF($Q9=0,SUM($R9:AT9),SUM($Q9:AS9))*7)&lt;0,"n/a",($D9/IF($Q9=0,SUM($R9:AT9),SUM($Q9:AS9))*7)),"n/a"),"n/a")</f>
        <v>27.179272947133732</v>
      </c>
      <c r="M9" s="29">
        <f>IF(COUNT(Q9:AV9)=32,IFERROR(IF(($D9/IF($Q9=0,SUM($R9:AX9),SUM($Q9:AW9))*8)&lt;0,"n/a",($D9/IF($Q9=0,SUM($R9:AX9),SUM($Q9:AW9))*8)),"n/a"),"n/a")</f>
        <v>28.427957807366418</v>
      </c>
      <c r="N9" s="29">
        <f>IF(COUNT(Q9:AZ9)=36,IFERROR(IF(($D9/IF($Q9=0,SUM($R9:BB9),SUM($Q9:BA9))*9)&lt;0,"n/a",($D9/IF($Q9=0,SUM($R9:BB9),SUM($Q9:BA9))*9)),"n/a"),"n/a")</f>
        <v>28.276164995107635</v>
      </c>
      <c r="O9" s="29">
        <f>IF(COUNT(Q9:BD9)=40,IFERROR(IF(($D9/IF($Q9=0,SUM($R9:BF9),SUM($Q9:BE9))*10)&lt;0,"n/a",($D9/IF($Q9=0,SUM($R9:BF9),SUM($Q9:BE9))*10)),"n/a"),"n/a")</f>
        <v>26.768086492119316</v>
      </c>
      <c r="P9" s="30">
        <f t="shared" si="1"/>
        <v>6496</v>
      </c>
      <c r="Q9" s="40">
        <v>1537</v>
      </c>
      <c r="R9" s="40">
        <v>2120</v>
      </c>
      <c r="S9" s="40">
        <v>1426</v>
      </c>
      <c r="T9" s="23">
        <v>1413</v>
      </c>
      <c r="U9" s="23">
        <v>1530</v>
      </c>
      <c r="V9" s="2">
        <v>780</v>
      </c>
      <c r="W9" s="2">
        <v>668</v>
      </c>
      <c r="X9" s="2">
        <v>458</v>
      </c>
      <c r="Y9" s="2">
        <v>1092</v>
      </c>
      <c r="Z9" s="33">
        <v>1098</v>
      </c>
      <c r="AA9" s="2">
        <v>1494</v>
      </c>
      <c r="AB9" s="2">
        <v>1620</v>
      </c>
      <c r="AC9" s="2">
        <v>1881</v>
      </c>
      <c r="AD9" s="33">
        <v>1048</v>
      </c>
      <c r="AE9" s="2">
        <v>1727</v>
      </c>
      <c r="AF9" s="2">
        <v>1707</v>
      </c>
      <c r="AG9" s="2">
        <v>1665</v>
      </c>
      <c r="AH9" s="33">
        <v>-1299</v>
      </c>
      <c r="AI9" s="2">
        <v>1059</v>
      </c>
      <c r="AJ9" s="2">
        <v>802</v>
      </c>
      <c r="AK9" s="2">
        <v>192</v>
      </c>
      <c r="AL9" s="33">
        <v>-1171</v>
      </c>
      <c r="AM9" s="2">
        <v>283</v>
      </c>
      <c r="AN9" s="2">
        <v>550</v>
      </c>
      <c r="AO9" s="2">
        <v>271</v>
      </c>
      <c r="AP9" s="33">
        <v>-94</v>
      </c>
      <c r="AQ9" s="2">
        <v>559</v>
      </c>
      <c r="AR9" s="2">
        <v>802</v>
      </c>
      <c r="AS9" s="2">
        <v>1245</v>
      </c>
      <c r="AT9" s="2">
        <v>-486</v>
      </c>
      <c r="AU9" s="2">
        <v>1017</v>
      </c>
      <c r="AV9" s="2">
        <v>999</v>
      </c>
      <c r="AW9" s="2">
        <v>922</v>
      </c>
      <c r="AX9" s="2">
        <v>1003</v>
      </c>
      <c r="AY9" s="2">
        <v>946</v>
      </c>
      <c r="AZ9" s="2">
        <v>960</v>
      </c>
      <c r="BA9" s="2">
        <v>880</v>
      </c>
      <c r="BB9" s="2">
        <v>697</v>
      </c>
      <c r="BC9" s="2">
        <v>1699</v>
      </c>
      <c r="BD9" s="2">
        <v>1699</v>
      </c>
      <c r="BE9" s="2">
        <v>1586</v>
      </c>
      <c r="BF9" s="2">
        <v>1547</v>
      </c>
      <c r="BG9" s="2">
        <v>1141</v>
      </c>
      <c r="BH9" s="2">
        <v>1015</v>
      </c>
      <c r="BI9" s="2">
        <v>1225</v>
      </c>
    </row>
    <row r="10" spans="1:61" x14ac:dyDescent="0.2">
      <c r="A10" t="e" vm="2">
        <v>#VALUE!</v>
      </c>
      <c r="B10" t="str" cm="1">
        <f t="array" ref="B10">_FV(A10,"Ticker symbol",TRUE)</f>
        <v>CRM</v>
      </c>
      <c r="C10" s="6" cm="1">
        <f t="array" ref="C10">_FV(A10,"Price")</f>
        <v>163.26</v>
      </c>
      <c r="D10" s="4" cm="1">
        <f t="array" ref="D10">_FV(A10,"market cap",TRUE)/1000000</f>
        <v>162443.70000000001</v>
      </c>
      <c r="E10" s="28" t="str">
        <f t="shared" si="0"/>
        <v>n/a</v>
      </c>
      <c r="F10" s="29">
        <f>IF(COUNT(Q10:T10)=4,IFERROR(IF($D10/IF($Q10=0,SUM($R10:U10),SUM($Q10:T10))&lt;0,"n/a",$D10/IF($Q10=0,SUM($R10:U10),SUM($Q10:T10))),"n/a"),"n/a")</f>
        <v>112.49563711911358</v>
      </c>
      <c r="G10" s="29">
        <f>IF(COUNT(Q10:X10)=8,IFERROR(IF(($D10/IF($Q10=0,SUM($R10:Z10),SUM($Q10:Y10))*2)&lt;0,"n/a",($D10/IF($Q10=0,SUM($R10:Z10),SUM($Q10:Y10))*2)),"n/a"),"n/a")</f>
        <v>61.671867881548977</v>
      </c>
      <c r="H10" s="29">
        <f>IF(COUNT(Q10:AB10)=12,IFERROR(IF(($D10/IF($Q10=0,SUM($R10:AD10),SUM($Q10:AC10))*3)&lt;0,"n/a",($D10/IF($Q10=0,SUM($R10:AD10),SUM($Q10:AC10))*3)),"n/a"),"n/a")</f>
        <v>81.167738174550308</v>
      </c>
      <c r="I10" s="29">
        <f>IF(COUNT(Q10:AF10)=16,IFERROR(IF(($D10/IF($Q10=0,SUM($R10:AH10),SUM($Q10:AG10))*4)&lt;0,"n/a",($D10/IF($Q10=0,SUM($R10:AH10),SUM($Q10:AG10))*4)),"n/a"),"n/a")</f>
        <v>93.385283127335441</v>
      </c>
      <c r="J10" s="29">
        <f>IF(COUNT(Q10:AJ10)=20,IFERROR(IF(($D10/IF($Q10=0,SUM($R10:AL10),SUM($Q10:AK10))*5)&lt;0,"n/a",($D10/IF($Q10=0,SUM($R10:AL10),SUM($Q10:AK10))*5)),"n/a"),"n/a")</f>
        <v>112.74548861743476</v>
      </c>
      <c r="K10" s="29">
        <f>IF(COUNT(Q10:AN10)=24,IFERROR(IF(($D10/IF($Q10=0,SUM($R10:AP10),SUM($Q10:AO10))*6)&lt;0,"n/a",($D10/IF($Q10=0,SUM($R10:AP10),SUM($Q10:AO10))*6)),"n/a"),"n/a")</f>
        <v>131.53336032388665</v>
      </c>
      <c r="L10" s="29">
        <f>IF(COUNT(Q10:AR10)=28,IFERROR(IF(($D10/IF($Q10=0,SUM($R10:AT10),SUM($Q10:AS10))*7)&lt;0,"n/a",($D10/IF($Q10=0,SUM($R10:AT10),SUM($Q10:AS10))*7)),"n/a"),"n/a")</f>
        <v>155.29990439770557</v>
      </c>
      <c r="M10" s="29">
        <f>IF(COUNT(Q10:AV10)=32,IFERROR(IF(($D10/IF($Q10=0,SUM($R10:AX10),SUM($Q10:AW10))*8)&lt;0,"n/a",($D10/IF($Q10=0,SUM($R10:AX10),SUM($Q10:AW10))*8)),"n/a"),"n/a")</f>
        <v>185.43801369863016</v>
      </c>
      <c r="N10" s="29">
        <f>IF(COUNT(Q10:AZ10)=36,IFERROR(IF(($D10/IF($Q10=0,SUM($R10:BB10),SUM($Q10:BA10))*9)&lt;0,"n/a",($D10/IF($Q10=0,SUM($R10:BB10),SUM($Q10:BA10))*9)),"n/a"),"n/a")</f>
        <v>212.74640570430734</v>
      </c>
      <c r="O10" s="29">
        <f>IF(COUNT(Q10:BD10)=40,IFERROR(IF(($D10/IF($Q10=0,SUM($R10:BF10),SUM($Q10:BE10))*10)&lt;0,"n/a",($D10/IF($Q10=0,SUM($R10:BF10),SUM($Q10:BE10))*10)),"n/a"),"n/a")</f>
        <v>245.42030518205169</v>
      </c>
      <c r="P10" s="30">
        <f t="shared" si="1"/>
        <v>1444</v>
      </c>
      <c r="Q10" s="40">
        <v>-28</v>
      </c>
      <c r="R10" s="40">
        <v>468</v>
      </c>
      <c r="S10" s="40">
        <v>535</v>
      </c>
      <c r="T10" s="23">
        <v>469</v>
      </c>
      <c r="U10" s="23">
        <v>267</v>
      </c>
      <c r="V10" s="2">
        <v>1081</v>
      </c>
      <c r="W10" s="2">
        <v>2625</v>
      </c>
      <c r="X10" s="2">
        <v>99</v>
      </c>
      <c r="Y10" s="2">
        <v>-248</v>
      </c>
      <c r="Z10" s="33">
        <v>-109</v>
      </c>
      <c r="AA10" s="2">
        <v>91</v>
      </c>
      <c r="AB10" s="2">
        <v>392</v>
      </c>
      <c r="AC10" s="2">
        <v>362</v>
      </c>
      <c r="AD10" s="33">
        <v>105</v>
      </c>
      <c r="AE10" s="2">
        <v>299</v>
      </c>
      <c r="AF10" s="2">
        <v>344</v>
      </c>
      <c r="AG10" s="2">
        <v>206</v>
      </c>
      <c r="AH10" s="33">
        <v>107</v>
      </c>
      <c r="AI10" s="2">
        <v>46</v>
      </c>
      <c r="AJ10" s="2">
        <v>1</v>
      </c>
      <c r="AK10" s="2">
        <v>92</v>
      </c>
      <c r="AL10" s="33">
        <v>-37</v>
      </c>
      <c r="AM10" s="2">
        <v>230</v>
      </c>
      <c r="AN10" s="2">
        <v>39</v>
      </c>
      <c r="AO10" s="2">
        <v>-26</v>
      </c>
      <c r="AP10" s="33">
        <v>-25</v>
      </c>
      <c r="AQ10" s="2">
        <v>-1</v>
      </c>
      <c r="AR10" s="2">
        <v>4</v>
      </c>
      <c r="AS10" s="2">
        <v>-66</v>
      </c>
      <c r="AT10" s="2">
        <v>-39</v>
      </c>
      <c r="AU10" s="2">
        <v>-61</v>
      </c>
      <c r="AV10" s="2">
        <v>-97</v>
      </c>
      <c r="AW10" s="2">
        <v>-117</v>
      </c>
      <c r="AX10" s="2">
        <v>-124</v>
      </c>
      <c r="AY10" s="2">
        <v>77</v>
      </c>
      <c r="AZ10" s="2">
        <v>-68</v>
      </c>
      <c r="BA10" s="2">
        <v>-21</v>
      </c>
      <c r="BB10" s="2">
        <v>-220</v>
      </c>
      <c r="BC10" s="2">
        <v>-10</v>
      </c>
      <c r="BD10" s="2">
        <v>-19</v>
      </c>
      <c r="BE10" s="2">
        <v>-4</v>
      </c>
      <c r="BF10" s="2">
        <v>-4</v>
      </c>
      <c r="BG10" s="2">
        <v>-4</v>
      </c>
      <c r="BH10" s="2">
        <v>1</v>
      </c>
      <c r="BI10" s="2">
        <v>11</v>
      </c>
    </row>
    <row r="11" spans="1:61" x14ac:dyDescent="0.2">
      <c r="A11" t="e" vm="22">
        <v>#VALUE!</v>
      </c>
      <c r="B11" t="str" cm="1">
        <f t="array" ref="B11">_FV(A11,"Ticker symbol",TRUE)</f>
        <v>CSCO</v>
      </c>
      <c r="C11" s="6" cm="1">
        <f t="array" ref="C11">_FV(A11,"Price")</f>
        <v>43.39</v>
      </c>
      <c r="D11" s="4" cm="1">
        <f t="array" ref="D11">_FV(A11,"market cap",TRUE)/1000000</f>
        <v>179676.4</v>
      </c>
      <c r="E11" s="28">
        <f t="shared" si="0"/>
        <v>0.26259419347435259</v>
      </c>
      <c r="F11" s="29">
        <f>IF(COUNT(Q11:T11)=4,IFERROR(IF($D11/IF($Q11=0,SUM($R11:U11),SUM($Q11:T11))&lt;0,"n/a",$D11/IF($Q11=0,SUM($R11:U11),SUM($Q11:T11))),"n/a"),"n/a")</f>
        <v>15.194621564482029</v>
      </c>
      <c r="G11" s="29">
        <f>IF(COUNT(Q11:X11)=8,IFERROR(IF(($D11/IF($Q11=0,SUM($R11:Z11),SUM($Q11:Y11))*2)&lt;0,"n/a",($D11/IF($Q11=0,SUM($R11:Z11),SUM($Q11:Y11))*2)),"n/a"),"n/a")</f>
        <v>14.471359536082474</v>
      </c>
      <c r="H11" s="29">
        <f>IF(COUNT(Q11:AB11)=12,IFERROR(IF(($D11/IF($Q11=0,SUM($R11:AD11),SUM($Q11:AC11))*3)&lt;0,"n/a",($D11/IF($Q11=0,SUM($R11:AD11),SUM($Q11:AC11))*3)),"n/a"),"n/a")</f>
        <v>15.044074797655595</v>
      </c>
      <c r="I11" s="29">
        <f>IF(COUNT(Q11:AF11)=16,IFERROR(IF(($D11/IF($Q11=0,SUM($R11:AH11),SUM($Q11:AG11))*4)&lt;0,"n/a",($D11/IF($Q11=0,SUM($R11:AH11),SUM($Q11:AG11))*4)),"n/a"),"n/a")</f>
        <v>19.374729747944468</v>
      </c>
      <c r="J11" s="29">
        <f>IF(COUNT(Q11:AJ11)=20,IFERROR(IF(($D11/IF($Q11=0,SUM($R11:AL11),SUM($Q11:AK11))*5)&lt;0,"n/a",($D11/IF($Q11=0,SUM($R11:AL11),SUM($Q11:AK11))*5)),"n/a"),"n/a")</f>
        <v>19.20604583547118</v>
      </c>
      <c r="K11" s="29">
        <f>IF(COUNT(Q11:AN11)=24,IFERROR(IF(($D11/IF($Q11=0,SUM($R11:AP11),SUM($Q11:AO11))*6)&lt;0,"n/a",($D11/IF($Q11=0,SUM($R11:AP11),SUM($Q11:AO11))*6)),"n/a"),"n/a")</f>
        <v>18.779215078300552</v>
      </c>
      <c r="L11" s="29">
        <f>IF(COUNT(Q11:AR11)=28,IFERROR(IF(($D11/IF($Q11=0,SUM($R11:AT11),SUM($Q11:AS11))*7)&lt;0,"n/a",($D11/IF($Q11=0,SUM($R11:AT11),SUM($Q11:AS11))*7)),"n/a"),"n/a")</f>
        <v>18.774963427377223</v>
      </c>
      <c r="M11" s="29">
        <f>IF(COUNT(Q11:AV11)=32,IFERROR(IF(($D11/IF($Q11=0,SUM($R11:AX11),SUM($Q11:AW11))*8)&lt;0,"n/a",($D11/IF($Q11=0,SUM($R11:AX11),SUM($Q11:AW11))*8)),"n/a"),"n/a")</f>
        <v>19.248894543019752</v>
      </c>
      <c r="N11" s="29">
        <f>IF(COUNT(Q11:AZ11)=36,IFERROR(IF(($D11/IF($Q11=0,SUM($R11:BB11),SUM($Q11:BA11))*9)&lt;0,"n/a",($D11/IF($Q11=0,SUM($R11:BB11),SUM($Q11:BA11))*9)),"n/a"),"n/a")</f>
        <v>19.123100210496439</v>
      </c>
      <c r="O11" s="29">
        <f>IF(COUNT(Q11:BD11)=40,IFERROR(IF(($D11/IF($Q11=0,SUM($R11:BF11),SUM($Q11:BE11))*10)&lt;0,"n/a",($D11/IF($Q11=0,SUM($R11:BF11),SUM($Q11:BE11))*10)),"n/a"),"n/a")</f>
        <v>19.337092920639702</v>
      </c>
      <c r="P11" s="30">
        <f t="shared" si="1"/>
        <v>11825</v>
      </c>
      <c r="Q11" s="40">
        <v>2973</v>
      </c>
      <c r="R11" s="40">
        <v>2980</v>
      </c>
      <c r="S11" s="40">
        <v>3009</v>
      </c>
      <c r="T11" s="23">
        <v>2863</v>
      </c>
      <c r="U11" s="23">
        <v>2545</v>
      </c>
      <c r="V11" s="2">
        <v>2174</v>
      </c>
      <c r="W11" s="2">
        <v>2636</v>
      </c>
      <c r="X11" s="2">
        <v>2774</v>
      </c>
      <c r="Y11" s="2">
        <v>2878</v>
      </c>
      <c r="Z11" s="33">
        <v>2926</v>
      </c>
      <c r="AA11" s="2">
        <v>2206</v>
      </c>
      <c r="AB11" s="2">
        <v>3044</v>
      </c>
      <c r="AC11" s="2">
        <v>2822</v>
      </c>
      <c r="AD11" s="33">
        <v>3549</v>
      </c>
      <c r="AE11" s="2">
        <v>3803</v>
      </c>
      <c r="AF11" s="2">
        <v>2691</v>
      </c>
      <c r="AG11" s="2">
        <v>-8778</v>
      </c>
      <c r="AH11" s="33">
        <v>2394</v>
      </c>
      <c r="AI11" s="2">
        <v>2424</v>
      </c>
      <c r="AJ11" s="2">
        <v>2515</v>
      </c>
      <c r="AK11" s="2">
        <v>2348</v>
      </c>
      <c r="AL11" s="33">
        <v>2322</v>
      </c>
      <c r="AM11" s="2">
        <v>2813</v>
      </c>
      <c r="AN11" s="2">
        <v>2349</v>
      </c>
      <c r="AO11" s="2">
        <v>3147</v>
      </c>
      <c r="AP11" s="33">
        <v>2430</v>
      </c>
      <c r="AQ11" s="2">
        <v>2319</v>
      </c>
      <c r="AR11" s="2">
        <v>2437</v>
      </c>
      <c r="AS11" s="2">
        <v>2397</v>
      </c>
      <c r="AT11" s="2">
        <v>1828</v>
      </c>
      <c r="AU11" s="2">
        <v>2247</v>
      </c>
      <c r="AV11" s="2">
        <v>2181</v>
      </c>
      <c r="AW11" s="2">
        <v>1429</v>
      </c>
      <c r="AX11" s="2">
        <v>1996</v>
      </c>
      <c r="AY11" s="2">
        <v>2270</v>
      </c>
      <c r="AZ11" s="2">
        <v>2478</v>
      </c>
      <c r="BA11" s="2">
        <v>3143</v>
      </c>
      <c r="BB11" s="2">
        <v>2092</v>
      </c>
      <c r="BC11" s="2">
        <v>1917</v>
      </c>
      <c r="BD11" s="2">
        <v>2165</v>
      </c>
      <c r="BE11" s="2">
        <v>2182</v>
      </c>
      <c r="BF11" s="2">
        <v>1777</v>
      </c>
      <c r="BG11" s="2">
        <v>1232</v>
      </c>
      <c r="BH11" s="2">
        <v>1807</v>
      </c>
      <c r="BI11" s="2">
        <v>1521</v>
      </c>
    </row>
    <row r="12" spans="1:61" x14ac:dyDescent="0.2">
      <c r="A12" t="e" vm="30">
        <v>#VALUE!</v>
      </c>
      <c r="B12" t="str" cm="1">
        <f t="array" ref="B12">_FV(A12,"Ticker symbol",TRUE)</f>
        <v>CVX</v>
      </c>
      <c r="C12" s="6" cm="1">
        <f t="array" ref="C12">_FV(A12,"Price")</f>
        <v>148.38</v>
      </c>
      <c r="D12" s="4" cm="1">
        <f t="array" ref="D12">_FV(A12,"market cap",TRUE)/1000000</f>
        <v>291539</v>
      </c>
      <c r="E12" s="28">
        <f t="shared" si="0"/>
        <v>-0.73599834760641258</v>
      </c>
      <c r="F12" s="29">
        <f>IF(COUNT(Q12:T12)=4,IFERROR(IF($D12/IF($Q12=0,SUM($R12:U12),SUM($Q12:T12))&lt;0,"n/a",$D12/IF($Q12=0,SUM($R12:U12),SUM($Q12:T12))),"n/a"),"n/a")</f>
        <v>14.216560198956454</v>
      </c>
      <c r="G12" s="29">
        <f>IF(COUNT(Q12:X12)=8,IFERROR(IF(($D12/IF($Q12=0,SUM($R12:Z12),SUM($Q12:Y12))*2)&lt;0,"n/a",($D12/IF($Q12=0,SUM($R12:Z12),SUM($Q12:Y12))*2)),"n/a"),"n/a")</f>
        <v>35.681904412214678</v>
      </c>
      <c r="H12" s="29">
        <f>IF(COUNT(Q12:AB12)=12,IFERROR(IF(($D12/IF($Q12=0,SUM($R12:AD12),SUM($Q12:AC12))*3)&lt;0,"n/a",($D12/IF($Q12=0,SUM($R12:AD12),SUM($Q12:AC12))*3)),"n/a"),"n/a")</f>
        <v>45.399273293537505</v>
      </c>
      <c r="I12" s="29">
        <f>IF(COUNT(Q12:AF12)=16,IFERROR(IF(($D12/IF($Q12=0,SUM($R12:AH12),SUM($Q12:AG12))*4)&lt;0,"n/a",($D12/IF($Q12=0,SUM($R12:AH12),SUM($Q12:AG12))*4)),"n/a"),"n/a")</f>
        <v>34.209158379535921</v>
      </c>
      <c r="J12" s="29">
        <f>IF(COUNT(Q12:AJ12)=20,IFERROR(IF(($D12/IF($Q12=0,SUM($R12:AL12),SUM($Q12:AK12))*5)&lt;0,"n/a",($D12/IF($Q12=0,SUM($R12:AL12),SUM($Q12:AK12))*5)),"n/a"),"n/a")</f>
        <v>33.67745587283985</v>
      </c>
      <c r="K12" s="29">
        <f>IF(COUNT(Q12:AN12)=24,IFERROR(IF(($D12/IF($Q12=0,SUM($R12:AP12),SUM($Q12:AO12))*6)&lt;0,"n/a",($D12/IF($Q12=0,SUM($R12:AP12),SUM($Q12:AO12))*6)),"n/a"),"n/a")</f>
        <v>40.882370813564869</v>
      </c>
      <c r="L12" s="29">
        <f>IF(COUNT(Q12:AR12)=28,IFERROR(IF(($D12/IF($Q12=0,SUM($R12:AT12),SUM($Q12:AS12))*7)&lt;0,"n/a",($D12/IF($Q12=0,SUM($R12:AT12),SUM($Q12:AS12))*7)),"n/a"),"n/a")</f>
        <v>43.077911934816569</v>
      </c>
      <c r="M12" s="29">
        <f>IF(COUNT(Q12:AV12)=32,IFERROR(IF(($D12/IF($Q12=0,SUM($R12:AX12),SUM($Q12:AW12))*8)&lt;0,"n/a",($D12/IF($Q12=0,SUM($R12:AX12),SUM($Q12:AW12))*8)),"n/a"),"n/a")</f>
        <v>35.011814155970875</v>
      </c>
      <c r="N12" s="29">
        <f>IF(COUNT(Q12:AZ12)=36,IFERROR(IF(($D12/IF($Q12=0,SUM($R12:BB12),SUM($Q12:BA12))*9)&lt;0,"n/a",($D12/IF($Q12=0,SUM($R12:BB12),SUM($Q12:BA12))*9)),"n/a"),"n/a")</f>
        <v>29.803618891842159</v>
      </c>
      <c r="O12" s="29">
        <f>IF(COUNT(Q12:BD12)=40,IFERROR(IF(($D12/IF($Q12=0,SUM($R12:BF12),SUM($Q12:BE12))*10)&lt;0,"n/a",($D12/IF($Q12=0,SUM($R12:BF12),SUM($Q12:BE12))*10)),"n/a"),"n/a")</f>
        <v>25.525009411908911</v>
      </c>
      <c r="P12" s="30">
        <f t="shared" si="1"/>
        <v>20507</v>
      </c>
      <c r="Q12" s="40">
        <v>6259</v>
      </c>
      <c r="R12" s="40">
        <v>5055</v>
      </c>
      <c r="S12" s="40">
        <v>6111</v>
      </c>
      <c r="T12" s="23">
        <v>3082</v>
      </c>
      <c r="U12" s="23">
        <v>1377</v>
      </c>
      <c r="V12" s="2">
        <v>-665</v>
      </c>
      <c r="W12" s="2">
        <v>-207</v>
      </c>
      <c r="X12" s="2">
        <v>-8270</v>
      </c>
      <c r="Y12" s="2">
        <v>3599</v>
      </c>
      <c r="Z12" s="33">
        <v>-6610</v>
      </c>
      <c r="AA12" s="2">
        <v>2580</v>
      </c>
      <c r="AB12" s="2">
        <v>4305</v>
      </c>
      <c r="AC12" s="2">
        <v>2649</v>
      </c>
      <c r="AD12" s="33">
        <v>3730</v>
      </c>
      <c r="AE12" s="2">
        <v>4047</v>
      </c>
      <c r="AF12" s="2">
        <v>3409</v>
      </c>
      <c r="AG12" s="2">
        <v>3638</v>
      </c>
      <c r="AH12" s="33">
        <v>3111</v>
      </c>
      <c r="AI12" s="2">
        <v>1952</v>
      </c>
      <c r="AJ12" s="2">
        <v>1450</v>
      </c>
      <c r="AK12" s="2">
        <v>2682</v>
      </c>
      <c r="AL12" s="33">
        <v>415</v>
      </c>
      <c r="AM12" s="2">
        <v>1283</v>
      </c>
      <c r="AN12" s="2">
        <v>-1470</v>
      </c>
      <c r="AO12" s="2">
        <v>-725</v>
      </c>
      <c r="AP12" s="33">
        <v>-588</v>
      </c>
      <c r="AQ12" s="2">
        <v>2037</v>
      </c>
      <c r="AR12" s="2">
        <v>571</v>
      </c>
      <c r="AS12" s="2">
        <v>2567</v>
      </c>
      <c r="AT12" s="2">
        <v>3471</v>
      </c>
      <c r="AU12" s="2">
        <v>5593</v>
      </c>
      <c r="AV12" s="2">
        <v>5665</v>
      </c>
      <c r="AW12" s="2">
        <v>4512</v>
      </c>
      <c r="AX12" s="2">
        <v>4930</v>
      </c>
      <c r="AY12" s="2">
        <v>4950</v>
      </c>
      <c r="AZ12" s="2">
        <v>5365</v>
      </c>
      <c r="BA12" s="2">
        <v>6178</v>
      </c>
      <c r="BB12" s="2">
        <v>7245</v>
      </c>
      <c r="BC12" s="2">
        <v>5253</v>
      </c>
      <c r="BD12" s="2">
        <v>7210</v>
      </c>
      <c r="BE12" s="2">
        <v>6471</v>
      </c>
      <c r="BF12" s="2">
        <v>5123</v>
      </c>
      <c r="BG12" s="2">
        <v>7829</v>
      </c>
      <c r="BH12" s="2">
        <v>7732</v>
      </c>
      <c r="BI12" s="2">
        <v>6211</v>
      </c>
    </row>
    <row r="13" spans="1:61" x14ac:dyDescent="0.2">
      <c r="A13" t="e" vm="10">
        <v>#VALUE!</v>
      </c>
      <c r="B13" t="str" cm="1">
        <f t="array" ref="B13">_FV(A13,"Ticker symbol",TRUE)</f>
        <v>DIS</v>
      </c>
      <c r="C13" s="6" cm="1">
        <f t="array" ref="C13">_FV(A13,"Price")</f>
        <v>94.34</v>
      </c>
      <c r="D13" s="4" cm="1">
        <f t="array" ref="D13">_FV(A13,"market cap",TRUE)/1000000</f>
        <v>171838.8</v>
      </c>
      <c r="E13" s="28">
        <f t="shared" si="0"/>
        <v>-0.83244452909246736</v>
      </c>
      <c r="F13" s="29">
        <f>IF(COUNT(Q13:T13)=4,IFERROR(IF($D13/IF($Q13=0,SUM($R13:U13),SUM($Q13:T13))&lt;0,"n/a",$D13/IF($Q13=0,SUM($R13:U13),SUM($Q13:T13))),"n/a"),"n/a")</f>
        <v>64.82036967182195</v>
      </c>
      <c r="G13" s="29" t="str">
        <f>IF(COUNT(Q13:X13)=8,IFERROR(IF(($D13/IF($Q13=0,SUM($R13:Z13),SUM($Q13:Y13))*2)&lt;0,"n/a",($D13/IF($Q13=0,SUM($R13:Z13),SUM($Q13:Y13))*2)),"n/a"),"n/a")</f>
        <v>n/a</v>
      </c>
      <c r="H13" s="29">
        <f>IF(COUNT(Q13:AB13)=12,IFERROR(IF(($D13/IF($Q13=0,SUM($R13:AD13),SUM($Q13:AC13))*3)&lt;0,"n/a",($D13/IF($Q13=0,SUM($R13:AD13),SUM($Q13:AC13))*3)),"n/a"),"n/a")</f>
        <v>57.464764240329941</v>
      </c>
      <c r="I13" s="29">
        <f>IF(COUNT(Q13:AF13)=16,IFERROR(IF(($D13/IF($Q13=0,SUM($R13:AH13),SUM($Q13:AG13))*4)&lt;0,"n/a",($D13/IF($Q13=0,SUM($R13:AH13),SUM($Q13:AG13))*4)),"n/a"),"n/a")</f>
        <v>34.481549112069828</v>
      </c>
      <c r="J13" s="29">
        <f>IF(COUNT(Q13:AJ13)=20,IFERROR(IF(($D13/IF($Q13=0,SUM($R13:AL13),SUM($Q13:AK13))*5)&lt;0,"n/a",($D13/IF($Q13=0,SUM($R13:AL13),SUM($Q13:AK13))*5)),"n/a"),"n/a")</f>
        <v>27.84347657009527</v>
      </c>
      <c r="K13" s="29">
        <f>IF(COUNT(Q13:AN13)=24,IFERROR(IF(($D13/IF($Q13=0,SUM($R13:AP13),SUM($Q13:AO13))*6)&lt;0,"n/a",($D13/IF($Q13=0,SUM($R13:AP13),SUM($Q13:AO13))*6)),"n/a"),"n/a")</f>
        <v>25.874141738606706</v>
      </c>
      <c r="L13" s="29">
        <f>IF(COUNT(Q13:AR13)=28,IFERROR(IF(($D13/IF($Q13=0,SUM($R13:AT13),SUM($Q13:AS13))*7)&lt;0,"n/a",($D13/IF($Q13=0,SUM($R13:AT13),SUM($Q13:AS13))*7)),"n/a"),"n/a")</f>
        <v>24.584524198822756</v>
      </c>
      <c r="M13" s="29">
        <f>IF(COUNT(Q13:AV13)=32,IFERROR(IF(($D13/IF($Q13=0,SUM($R13:AX13),SUM($Q13:AW13))*8)&lt;0,"n/a",($D13/IF($Q13=0,SUM($R13:AX13),SUM($Q13:AW13))*8)),"n/a"),"n/a")</f>
        <v>24.215011185288262</v>
      </c>
      <c r="N13" s="29">
        <f>IF(COUNT(Q13:AZ13)=36,IFERROR(IF(($D13/IF($Q13=0,SUM($R13:BB13),SUM($Q13:BA13))*9)&lt;0,"n/a",($D13/IF($Q13=0,SUM($R13:BB13),SUM($Q13:BA13))*9)),"n/a"),"n/a")</f>
        <v>24.406994397538071</v>
      </c>
      <c r="O13" s="29">
        <f>IF(COUNT(Q13:BD13)=40,IFERROR(IF(($D13/IF($Q13=0,SUM($R13:BF13),SUM($Q13:BE13))*10)&lt;0,"n/a",($D13/IF($Q13=0,SUM($R13:BF13),SUM($Q13:BE13))*10)),"n/a"),"n/a")</f>
        <v>24.916812876096568</v>
      </c>
      <c r="P13" s="30">
        <f t="shared" si="1"/>
        <v>2651</v>
      </c>
      <c r="Q13" s="40">
        <v>470</v>
      </c>
      <c r="R13" s="40">
        <v>1104</v>
      </c>
      <c r="S13" s="40">
        <v>159</v>
      </c>
      <c r="T13" s="23">
        <v>918</v>
      </c>
      <c r="U13" s="23">
        <v>901</v>
      </c>
      <c r="V13" s="34">
        <v>17</v>
      </c>
      <c r="W13" s="34">
        <v>-710</v>
      </c>
      <c r="X13" s="34">
        <v>-4721</v>
      </c>
      <c r="Y13" s="34">
        <v>460</v>
      </c>
      <c r="Z13" s="35">
        <v>2107</v>
      </c>
      <c r="AA13" s="34">
        <v>1054</v>
      </c>
      <c r="AB13" s="34">
        <v>1760</v>
      </c>
      <c r="AC13" s="34">
        <v>5452</v>
      </c>
      <c r="AD13" s="35">
        <v>2788</v>
      </c>
      <c r="AE13" s="34">
        <v>2322</v>
      </c>
      <c r="AF13" s="34">
        <v>2916</v>
      </c>
      <c r="AG13" s="34">
        <v>2937</v>
      </c>
      <c r="AH13" s="35">
        <v>4423</v>
      </c>
      <c r="AI13" s="34">
        <v>1747</v>
      </c>
      <c r="AJ13" s="34">
        <v>2366</v>
      </c>
      <c r="AK13" s="34">
        <v>2388</v>
      </c>
      <c r="AL13" s="35">
        <v>2479</v>
      </c>
      <c r="AM13" s="34">
        <v>1771</v>
      </c>
      <c r="AN13" s="34">
        <v>2597</v>
      </c>
      <c r="AO13" s="34">
        <v>2143</v>
      </c>
      <c r="AP13" s="35">
        <v>2880</v>
      </c>
      <c r="AQ13" s="34">
        <v>1609</v>
      </c>
      <c r="AR13" s="34">
        <v>2483</v>
      </c>
      <c r="AS13" s="34">
        <v>2108</v>
      </c>
      <c r="AT13" s="34">
        <v>2182</v>
      </c>
      <c r="AU13" s="34">
        <v>1499</v>
      </c>
      <c r="AV13" s="34">
        <v>2245</v>
      </c>
      <c r="AW13" s="34">
        <v>1917</v>
      </c>
      <c r="AX13" s="34">
        <v>1840</v>
      </c>
      <c r="AY13" s="34">
        <v>1394</v>
      </c>
      <c r="AZ13" s="34">
        <v>1847</v>
      </c>
      <c r="BA13" s="34">
        <v>1513</v>
      </c>
      <c r="BB13" s="34">
        <v>1382</v>
      </c>
      <c r="BC13" s="34">
        <v>1244</v>
      </c>
      <c r="BD13" s="34">
        <v>1831</v>
      </c>
      <c r="BE13" s="34">
        <v>1143</v>
      </c>
      <c r="BF13" s="34">
        <v>1464</v>
      </c>
      <c r="BG13" s="34">
        <v>1087</v>
      </c>
      <c r="BH13" s="34">
        <v>1476</v>
      </c>
      <c r="BI13" s="34">
        <v>942</v>
      </c>
    </row>
    <row r="14" spans="1:61" x14ac:dyDescent="0.2">
      <c r="A14" t="e" vm="1">
        <v>#VALUE!</v>
      </c>
      <c r="B14" t="str" cm="1">
        <f t="array" ref="B14">_FV(A14,"Ticker symbol",TRUE)</f>
        <v>DOW</v>
      </c>
      <c r="C14" s="6" cm="1">
        <f t="array" ref="C14">_FV(A14,"Price")</f>
        <v>54.77</v>
      </c>
      <c r="D14" s="4" cm="1">
        <f t="array" ref="D14">_FV(A14,"market cap",TRUE)/1000000</f>
        <v>39878.14</v>
      </c>
      <c r="E14" s="28" t="str">
        <f t="shared" si="0"/>
        <v>n/a</v>
      </c>
      <c r="F14" s="29">
        <f>IF(COUNT(Q14:T14)=4,IFERROR(IF($D14/IF($Q14=0,SUM($R14:U14),SUM($Q14:T14))&lt;0,"n/a",$D14/IF($Q14=0,SUM($R14:U14),SUM($Q14:T14))),"n/a"),"n/a")</f>
        <v>5.7886688924372187</v>
      </c>
      <c r="G14" s="29">
        <f>IF(COUNT(Q14:X14)=8,IFERROR(IF(($D14/IF($Q14=0,SUM($R14:Z14),SUM($Q14:Y14))*2)&lt;0,"n/a",($D14/IF($Q14=0,SUM($R14:Z14),SUM($Q14:Y14))*2)),"n/a"),"n/a")</f>
        <v>8.759613399231192</v>
      </c>
      <c r="H14" s="29">
        <f>IF(COUNT(Q14:AB14)=12,IFERROR(IF(($D14/IF($Q14=0,SUM($R14:AD14),SUM($Q14:AC14))*3)&lt;0,"n/a",($D14/IF($Q14=0,SUM($R14:AD14),SUM($Q14:AC14))*3)),"n/a"),"n/a")</f>
        <v>15.44467079783114</v>
      </c>
      <c r="I14" s="29" t="str">
        <f>IF(COUNT(Q14:AF14)=16,IFERROR(IF(($D14/IF($Q14=0,SUM($R14:AH14),SUM($Q14:AG14))*4)&lt;0,"n/a",($D14/IF($Q14=0,SUM($R14:AH14),SUM($Q14:AG14))*4)),"n/a"),"n/a")</f>
        <v>n/a</v>
      </c>
      <c r="J14" s="29" t="str">
        <f>IF(COUNT(Q14:AJ14)=20,IFERROR(IF(($D14/IF($Q14=0,SUM($R14:AL14),SUM($Q14:AK14))*5)&lt;0,"n/a",($D14/IF($Q14=0,SUM($R14:AL14),SUM($Q14:AK14))*5)),"n/a"),"n/a")</f>
        <v>n/a</v>
      </c>
      <c r="K14" s="29" t="str">
        <f>IF(COUNT(Q14:AN14)=24,IFERROR(IF(($D14/IF($Q14=0,SUM($R14:AP14),SUM($Q14:AO14))*6)&lt;0,"n/a",($D14/IF($Q14=0,SUM($R14:AP14),SUM($Q14:AO14))*6)),"n/a"),"n/a")</f>
        <v>n/a</v>
      </c>
      <c r="L14" s="29" t="str">
        <f>IF(COUNT(Q14:AR14)=28,IFERROR(IF(($D14/IF($Q14=0,SUM($R14:AT14),SUM($Q14:AS14))*7)&lt;0,"n/a",($D14/IF($Q14=0,SUM($R14:AT14),SUM($Q14:AS14))*7)),"n/a"),"n/a")</f>
        <v>n/a</v>
      </c>
      <c r="M14" s="29" t="str">
        <f>IF(COUNT(Q14:AV14)=32,IFERROR(IF(($D14/IF($Q14=0,SUM($R14:AX14),SUM($Q14:AW14))*8)&lt;0,"n/a",($D14/IF($Q14=0,SUM($R14:AX14),SUM($Q14:AW14))*8)),"n/a"),"n/a")</f>
        <v>n/a</v>
      </c>
      <c r="N14" s="29" t="str">
        <f>IF(COUNT(Q14:AZ14)=36,IFERROR(IF(($D14/IF($Q14=0,SUM($R14:BB14),SUM($Q14:BA14))*9)&lt;0,"n/a",($D14/IF($Q14=0,SUM($R14:BB14),SUM($Q14:BA14))*9)),"n/a"),"n/a")</f>
        <v>n/a</v>
      </c>
      <c r="O14" s="29" t="str">
        <f>IF(COUNT(Q14:BD14)=40,IFERROR(IF(($D14/IF($Q14=0,SUM($R14:BF14),SUM($Q14:BE14))*10)&lt;0,"n/a",($D14/IF($Q14=0,SUM($R14:BF14),SUM($Q14:BE14))*10)),"n/a"),"n/a")</f>
        <v>n/a</v>
      </c>
      <c r="P14" s="30">
        <f t="shared" si="1"/>
        <v>6889</v>
      </c>
      <c r="Q14" s="40">
        <v>1569</v>
      </c>
      <c r="R14" s="40">
        <v>1736</v>
      </c>
      <c r="S14" s="40">
        <v>1683</v>
      </c>
      <c r="T14" s="23">
        <v>1901</v>
      </c>
      <c r="U14" s="23">
        <v>991</v>
      </c>
      <c r="V14" s="2">
        <v>1236</v>
      </c>
      <c r="W14" s="2">
        <v>-25</v>
      </c>
      <c r="X14" s="2">
        <v>-225</v>
      </c>
      <c r="Y14" s="2">
        <v>239</v>
      </c>
      <c r="Z14" s="33">
        <v>-2323</v>
      </c>
      <c r="AA14" s="2">
        <v>333</v>
      </c>
      <c r="AB14" s="2">
        <v>75</v>
      </c>
      <c r="AC14" s="2">
        <v>556</v>
      </c>
      <c r="AD14" s="36"/>
      <c r="AE14" s="37"/>
      <c r="AF14" s="37"/>
      <c r="AG14" s="37"/>
      <c r="AH14" s="36"/>
      <c r="AI14" s="37"/>
      <c r="AJ14" s="37"/>
      <c r="AK14" s="37"/>
      <c r="AL14" s="36"/>
      <c r="AM14" s="37"/>
      <c r="AN14" s="37"/>
      <c r="AO14" s="37"/>
      <c r="AP14" s="36"/>
      <c r="AQ14" s="37"/>
      <c r="AR14" s="37"/>
      <c r="AS14" s="37"/>
      <c r="AT14" s="37"/>
      <c r="AU14" s="37"/>
      <c r="AV14" s="37"/>
      <c r="AW14" s="37"/>
      <c r="AX14" s="37"/>
      <c r="AY14" s="37"/>
      <c r="AZ14" s="37"/>
      <c r="BA14" s="37"/>
      <c r="BB14" s="37"/>
      <c r="BC14" s="37"/>
      <c r="BD14" s="37"/>
      <c r="BE14" s="37"/>
      <c r="BF14" s="37"/>
      <c r="BG14" s="37"/>
      <c r="BH14" s="37"/>
      <c r="BI14" s="37"/>
    </row>
    <row r="15" spans="1:61" x14ac:dyDescent="0.2">
      <c r="A15" t="e" vm="12">
        <v>#VALUE!</v>
      </c>
      <c r="B15" t="str" cm="1">
        <f t="array" ref="B15">_FV(A15,"Ticker symbol",TRUE)</f>
        <v>GS</v>
      </c>
      <c r="C15" s="6" cm="1">
        <f t="array" ref="C15">_FV(A15,"Price")</f>
        <v>279.79000000000002</v>
      </c>
      <c r="D15" s="4" cm="1">
        <f t="array" ref="D15">_FV(A15,"market cap",TRUE)/1000000</f>
        <v>96092.98</v>
      </c>
      <c r="E15" s="28">
        <f t="shared" si="0"/>
        <v>0.66654045184904709</v>
      </c>
      <c r="F15" s="29">
        <f>IF(COUNT(Q15:T15)=4,IFERROR(IF($D15/IF($Q15=0,SUM($R15:U15),SUM($Q15:T15))&lt;0,"n/a",$D15/IF($Q15=0,SUM($R15:U15),SUM($Q15:T15))),"n/a"),"n/a")</f>
        <v>5.2593169503584916</v>
      </c>
      <c r="G15" s="29">
        <f>IF(COUNT(Q15:X15)=8,IFERROR(IF(($D15/IF($Q15=0,SUM($R15:Z15),SUM($Q15:Y15))*2)&lt;0,"n/a",($D15/IF($Q15=0,SUM($R15:Z15),SUM($Q15:Y15))*2)),"n/a"),"n/a")</f>
        <v>5.6697041036079883</v>
      </c>
      <c r="H15" s="29">
        <f>IF(COUNT(Q15:AB15)=12,IFERROR(IF(($D15/IF($Q15=0,SUM($R15:AD15),SUM($Q15:AC15))*3)&lt;0,"n/a",($D15/IF($Q15=0,SUM($R15:AD15),SUM($Q15:AC15))*3)),"n/a"),"n/a")</f>
        <v>6.8976154471933757</v>
      </c>
      <c r="I15" s="29">
        <f>IF(COUNT(Q15:AF15)=16,IFERROR(IF(($D15/IF($Q15=0,SUM($R15:AH15),SUM($Q15:AG15))*4)&lt;0,"n/a",($D15/IF($Q15=0,SUM($R15:AH15),SUM($Q15:AG15))*4)),"n/a"),"n/a")</f>
        <v>7.4412808301390019</v>
      </c>
      <c r="J15" s="29">
        <f>IF(COUNT(Q15:AJ15)=20,IFERROR(IF(($D15/IF($Q15=0,SUM($R15:AL15),SUM($Q15:AK15))*5)&lt;0,"n/a",($D15/IF($Q15=0,SUM($R15:AL15),SUM($Q15:AK15))*5)),"n/a"),"n/a")</f>
        <v>8.6822114602721392</v>
      </c>
      <c r="K15" s="29">
        <f>IF(COUNT(Q15:AN15)=24,IFERROR(IF(($D15/IF($Q15=0,SUM($R15:AP15),SUM($Q15:AO15))*6)&lt;0,"n/a",($D15/IF($Q15=0,SUM($R15:AP15),SUM($Q15:AO15))*6)),"n/a"),"n/a")</f>
        <v>9.2358613398263536</v>
      </c>
      <c r="L15" s="29">
        <f>IF(COUNT(Q15:AR15)=28,IFERROR(IF(($D15/IF($Q15=0,SUM($R15:AT15),SUM($Q15:AS15))*7)&lt;0,"n/a",($D15/IF($Q15=0,SUM($R15:AT15),SUM($Q15:AS15))*7)),"n/a"),"n/a")</f>
        <v>9.8927973056446152</v>
      </c>
      <c r="M15" s="29">
        <f>IF(COUNT(Q15:AV15)=32,IFERROR(IF(($D15/IF($Q15=0,SUM($R15:AX15),SUM($Q15:AW15))*8)&lt;0,"n/a",($D15/IF($Q15=0,SUM($R15:AX15),SUM($Q15:AW15))*8)),"n/a"),"n/a")</f>
        <v>10.105609759303809</v>
      </c>
      <c r="N15" s="29">
        <f>IF(COUNT(Q15:AZ15)=36,IFERROR(IF(($D15/IF($Q15=0,SUM($R15:BB15),SUM($Q15:BA15))*9)&lt;0,"n/a",($D15/IF($Q15=0,SUM($R15:BB15),SUM($Q15:BA15))*9)),"n/a"),"n/a")</f>
        <v>10.320617921882643</v>
      </c>
      <c r="O15" s="29">
        <f>IF(COUNT(Q15:BD15)=40,IFERROR(IF(($D15/IF($Q15=0,SUM($R15:BF15),SUM($Q15:BE15))*10)&lt;0,"n/a",($D15/IF($Q15=0,SUM($R15:BF15),SUM($Q15:BE15))*10)),"n/a"),"n/a")</f>
        <v>10.549350635093152</v>
      </c>
      <c r="P15" s="30">
        <f t="shared" si="1"/>
        <v>18271</v>
      </c>
      <c r="Q15" s="40">
        <v>3831</v>
      </c>
      <c r="R15" s="40">
        <v>3809</v>
      </c>
      <c r="S15" s="40">
        <v>5284</v>
      </c>
      <c r="T15" s="23">
        <v>5347</v>
      </c>
      <c r="U15" s="23">
        <v>6711</v>
      </c>
      <c r="V15" s="2">
        <v>4362</v>
      </c>
      <c r="W15" s="2">
        <v>3233</v>
      </c>
      <c r="X15" s="2">
        <v>197</v>
      </c>
      <c r="Y15" s="2">
        <v>1123</v>
      </c>
      <c r="Z15" s="33">
        <v>1724</v>
      </c>
      <c r="AA15" s="2">
        <v>1793</v>
      </c>
      <c r="AB15" s="2">
        <v>2198</v>
      </c>
      <c r="AC15" s="2">
        <v>2182</v>
      </c>
      <c r="AD15" s="33">
        <v>2322</v>
      </c>
      <c r="AE15" s="2">
        <v>2453</v>
      </c>
      <c r="AF15" s="2">
        <v>2348</v>
      </c>
      <c r="AG15" s="2">
        <v>2737</v>
      </c>
      <c r="AH15" s="33">
        <v>-2143</v>
      </c>
      <c r="AI15" s="2">
        <v>2035</v>
      </c>
      <c r="AJ15" s="2">
        <v>1631</v>
      </c>
      <c r="AK15" s="2">
        <v>2162</v>
      </c>
      <c r="AL15" s="33">
        <v>2153</v>
      </c>
      <c r="AM15" s="2">
        <v>2100</v>
      </c>
      <c r="AN15" s="2">
        <v>1634</v>
      </c>
      <c r="AO15" s="2">
        <v>1200</v>
      </c>
      <c r="AP15" s="33">
        <v>574</v>
      </c>
      <c r="AQ15" s="2">
        <v>1330</v>
      </c>
      <c r="AR15" s="2">
        <v>916</v>
      </c>
      <c r="AS15" s="2">
        <v>2748</v>
      </c>
      <c r="AT15" s="2">
        <v>2032</v>
      </c>
      <c r="AU15" s="2">
        <v>2143</v>
      </c>
      <c r="AV15" s="2">
        <v>1953</v>
      </c>
      <c r="AW15" s="2">
        <v>1949</v>
      </c>
      <c r="AX15" s="2">
        <v>2248</v>
      </c>
      <c r="AY15" s="2">
        <v>1429</v>
      </c>
      <c r="AZ15" s="2">
        <v>1861</v>
      </c>
      <c r="BA15" s="2">
        <v>2188</v>
      </c>
      <c r="BB15" s="2">
        <v>2833</v>
      </c>
      <c r="BC15" s="2">
        <v>1458</v>
      </c>
      <c r="BD15" s="2">
        <v>927</v>
      </c>
      <c r="BE15" s="2">
        <v>2074</v>
      </c>
      <c r="BF15" s="2">
        <v>978</v>
      </c>
      <c r="BG15" s="2">
        <v>-428</v>
      </c>
      <c r="BH15" s="2">
        <v>1052</v>
      </c>
      <c r="BI15" s="2">
        <v>908</v>
      </c>
    </row>
    <row r="16" spans="1:61" x14ac:dyDescent="0.2">
      <c r="A16" t="e" vm="7">
        <v>#VALUE!</v>
      </c>
      <c r="B16" t="str" cm="1">
        <f t="array" ref="B16">_FV(A16,"Ticker symbol",TRUE)</f>
        <v>HD</v>
      </c>
      <c r="C16" s="6" cm="1">
        <f t="array" ref="C16">_FV(A16,"Price")</f>
        <v>270.73</v>
      </c>
      <c r="D16" s="4" cm="1">
        <f t="array" ref="D16">_FV(A16,"market cap",TRUE)/1000000</f>
        <v>278244.09999999998</v>
      </c>
      <c r="E16" s="28">
        <f t="shared" si="0"/>
        <v>1.4925299723332308</v>
      </c>
      <c r="F16" s="29">
        <f>IF(COUNT(Q16:T16)=4,IFERROR(IF($D16/IF($Q16=0,SUM($R16:U16),SUM($Q16:T16))&lt;0,"n/a",$D16/IF($Q16=0,SUM($R16:U16),SUM($Q16:T16))),"n/a"),"n/a")</f>
        <v>16.932033104119757</v>
      </c>
      <c r="G16" s="29">
        <f>IF(COUNT(Q16:X16)=8,IFERROR(IF(($D16/IF($Q16=0,SUM($R16:Z16),SUM($Q16:Y16))*2)&lt;0,"n/a",($D16/IF($Q16=0,SUM($R16:Z16),SUM($Q16:Y16))*2)),"n/a"),"n/a")</f>
        <v>17.510641913152924</v>
      </c>
      <c r="H16" s="29">
        <f>IF(COUNT(Q16:AB16)=12,IFERROR(IF(($D16/IF($Q16=0,SUM($R16:AD16),SUM($Q16:AC16))*3)&lt;0,"n/a",($D16/IF($Q16=0,SUM($R16:AD16),SUM($Q16:AC16))*3)),"n/a"),"n/a")</f>
        <v>19.464435117173835</v>
      </c>
      <c r="I16" s="29">
        <f>IF(COUNT(Q16:AF16)=16,IFERROR(IF(($D16/IF($Q16=0,SUM($R16:AH16),SUM($Q16:AG16))*4)&lt;0,"n/a",($D16/IF($Q16=0,SUM($R16:AH16),SUM($Q16:AG16))*4)),"n/a"),"n/a")</f>
        <v>20.826264478583855</v>
      </c>
      <c r="J16" s="29">
        <f>IF(COUNT(Q16:AJ16)=20,IFERROR(IF(($D16/IF($Q16=0,SUM($R16:AL16),SUM($Q16:AK16))*5)&lt;0,"n/a",($D16/IF($Q16=0,SUM($R16:AL16),SUM($Q16:AK16))*5)),"n/a"),"n/a")</f>
        <v>22.426018763298728</v>
      </c>
      <c r="K16" s="29">
        <f>IF(COUNT(Q16:AN16)=24,IFERROR(IF(($D16/IF($Q16=0,SUM($R16:AP16),SUM($Q16:AO16))*6)&lt;0,"n/a",($D16/IF($Q16=0,SUM($R16:AP16),SUM($Q16:AO16))*6)),"n/a"),"n/a")</f>
        <v>23.945275387263337</v>
      </c>
      <c r="L16" s="29">
        <f>IF(COUNT(Q16:AR16)=28,IFERROR(IF(($D16/IF($Q16=0,SUM($R16:AT16),SUM($Q16:AS16))*7)&lt;0,"n/a",($D16/IF($Q16=0,SUM($R16:AT16),SUM($Q16:AS16))*7)),"n/a"),"n/a")</f>
        <v>25.414730482665028</v>
      </c>
      <c r="M16" s="29">
        <f>IF(COUNT(Q16:AV16)=32,IFERROR(IF(($D16/IF($Q16=0,SUM($R16:AX16),SUM($Q16:AW16))*8)&lt;0,"n/a",($D16/IF($Q16=0,SUM($R16:AX16),SUM($Q16:AW16))*8)),"n/a"),"n/a")</f>
        <v>26.943362060617797</v>
      </c>
      <c r="N16" s="29">
        <f>IF(COUNT(Q16:AZ16)=36,IFERROR(IF(($D16/IF($Q16=0,SUM($R16:BB16),SUM($Q16:BA16))*9)&lt;0,"n/a",($D16/IF($Q16=0,SUM($R16:BB16),SUM($Q16:BA16))*9)),"n/a"),"n/a")</f>
        <v>28.453872899362562</v>
      </c>
      <c r="O16" s="29">
        <f>IF(COUNT(Q16:BD16)=40,IFERROR(IF(($D16/IF($Q16=0,SUM($R16:BF16),SUM($Q16:BE16))*10)&lt;0,"n/a",($D16/IF($Q16=0,SUM($R16:BF16),SUM($Q16:BE16))*10)),"n/a"),"n/a")</f>
        <v>30.14660281482605</v>
      </c>
      <c r="P16" s="30">
        <f t="shared" si="1"/>
        <v>16433</v>
      </c>
      <c r="Q16" s="40">
        <v>3352</v>
      </c>
      <c r="R16" s="40">
        <v>4129</v>
      </c>
      <c r="S16" s="40">
        <v>4807</v>
      </c>
      <c r="T16" s="23">
        <v>4145</v>
      </c>
      <c r="U16" s="23">
        <v>2857</v>
      </c>
      <c r="V16" s="2">
        <v>3432</v>
      </c>
      <c r="W16" s="2">
        <v>4332</v>
      </c>
      <c r="X16" s="2">
        <v>2245</v>
      </c>
      <c r="Y16" s="2">
        <v>2481</v>
      </c>
      <c r="Z16" s="33">
        <v>2769</v>
      </c>
      <c r="AA16" s="2">
        <v>3479</v>
      </c>
      <c r="AB16" s="2">
        <v>2513</v>
      </c>
      <c r="AC16" s="2">
        <v>2344</v>
      </c>
      <c r="AD16" s="33">
        <v>2867</v>
      </c>
      <c r="AE16" s="2">
        <v>3506</v>
      </c>
      <c r="AF16" s="2">
        <v>2404</v>
      </c>
      <c r="AG16" s="2">
        <v>1779</v>
      </c>
      <c r="AH16" s="33">
        <v>2165</v>
      </c>
      <c r="AI16" s="2">
        <v>2672</v>
      </c>
      <c r="AJ16" s="2">
        <v>2014</v>
      </c>
      <c r="AK16" s="2">
        <v>1744</v>
      </c>
      <c r="AL16" s="33">
        <v>1969</v>
      </c>
      <c r="AM16" s="2">
        <v>2441</v>
      </c>
      <c r="AN16" s="2">
        <v>1803</v>
      </c>
      <c r="AO16" s="2">
        <v>1471</v>
      </c>
      <c r="AP16" s="33">
        <v>1725</v>
      </c>
      <c r="AQ16" s="2">
        <v>2234</v>
      </c>
      <c r="AR16" s="2">
        <v>1579</v>
      </c>
      <c r="AS16" s="2">
        <v>1379</v>
      </c>
      <c r="AT16" s="2">
        <v>1537</v>
      </c>
      <c r="AU16" s="2">
        <v>2050</v>
      </c>
      <c r="AV16" s="2">
        <v>1379</v>
      </c>
      <c r="AW16" s="2">
        <v>1013</v>
      </c>
      <c r="AX16" s="2">
        <v>1351</v>
      </c>
      <c r="AY16" s="2">
        <v>1795</v>
      </c>
      <c r="AZ16" s="2">
        <v>1226</v>
      </c>
      <c r="BA16" s="2">
        <v>1021</v>
      </c>
      <c r="BB16" s="2">
        <v>947</v>
      </c>
      <c r="BC16" s="2">
        <v>1532</v>
      </c>
      <c r="BD16" s="2">
        <v>1035</v>
      </c>
      <c r="BE16" s="2">
        <v>774</v>
      </c>
      <c r="BF16" s="2">
        <v>934</v>
      </c>
      <c r="BG16" s="2">
        <v>1363</v>
      </c>
      <c r="BH16" s="2">
        <v>812</v>
      </c>
      <c r="BI16" s="2">
        <v>587</v>
      </c>
    </row>
    <row r="17" spans="1:61" x14ac:dyDescent="0.2">
      <c r="A17" t="e" vm="24">
        <v>#VALUE!</v>
      </c>
      <c r="B17" t="str" cm="1">
        <f t="array" ref="B17">_FV(A17,"Ticker symbol",TRUE)</f>
        <v>HON</v>
      </c>
      <c r="C17" s="6" cm="1">
        <f t="array" ref="C17">_FV(A17,"Price")</f>
        <v>179.7</v>
      </c>
      <c r="D17" s="4" cm="1">
        <f t="array" ref="D17">_FV(A17,"market cap",TRUE)/1000000</f>
        <v>122327.7</v>
      </c>
      <c r="E17" s="28">
        <f t="shared" si="0"/>
        <v>0.42171850289931473</v>
      </c>
      <c r="F17" s="29">
        <f>IF(COUNT(Q17:T17)=4,IFERROR(IF($D17/IF($Q17=0,SUM($R17:U17),SUM($Q17:T17))&lt;0,"n/a",$D17/IF($Q17=0,SUM($R17:U17),SUM($Q17:T17))),"n/a"),"n/a")</f>
        <v>23.304953324442749</v>
      </c>
      <c r="G17" s="29">
        <f>IF(COUNT(Q17:X17)=8,IFERROR(IF(($D17/IF($Q17=0,SUM($R17:Z17),SUM($Q17:Y17))*2)&lt;0,"n/a",($D17/IF($Q17=0,SUM($R17:Z17),SUM($Q17:Y17))*2)),"n/a"),"n/a")</f>
        <v>21.357957223919684</v>
      </c>
      <c r="H17" s="29">
        <f>IF(COUNT(Q17:AB17)=12,IFERROR(IF(($D17/IF($Q17=0,SUM($R17:AD17),SUM($Q17:AC17))*3)&lt;0,"n/a",($D17/IF($Q17=0,SUM($R17:AD17),SUM($Q17:AC17))*3)),"n/a"),"n/a")</f>
        <v>20.8536822366178</v>
      </c>
      <c r="I17" s="29">
        <f>IF(COUNT(Q17:AF17)=16,IFERROR(IF(($D17/IF($Q17=0,SUM($R17:AH17),SUM($Q17:AG17))*4)&lt;0,"n/a",($D17/IF($Q17=0,SUM($R17:AH17),SUM($Q17:AG17))*4)),"n/a"),"n/a")</f>
        <v>20.084176825514099</v>
      </c>
      <c r="J17" s="29">
        <f>IF(COUNT(Q17:AJ17)=20,IFERROR(IF(($D17/IF($Q17=0,SUM($R17:AL17),SUM($Q17:AK17))*5)&lt;0,"n/a",($D17/IF($Q17=0,SUM($R17:AL17),SUM($Q17:AK17))*5)),"n/a"),"n/a")</f>
        <v>23.608094025011578</v>
      </c>
      <c r="K17" s="29">
        <f>IF(COUNT(Q17:AN17)=24,IFERROR(IF(($D17/IF($Q17=0,SUM($R17:AP17),SUM($Q17:AO17))*6)&lt;0,"n/a",($D17/IF($Q17=0,SUM($R17:AP17),SUM($Q17:AO17))*6)),"n/a"),"n/a")</f>
        <v>23.892128906249997</v>
      </c>
      <c r="L17" s="29">
        <f>IF(COUNT(Q17:AR17)=28,IFERROR(IF(($D17/IF($Q17=0,SUM($R17:AT17),SUM($Q17:AS17))*7)&lt;0,"n/a",($D17/IF($Q17=0,SUM($R17:AT17),SUM($Q17:AS17))*7)),"n/a"),"n/a")</f>
        <v>24.12911124887286</v>
      </c>
      <c r="M17" s="29">
        <f>IF(COUNT(Q17:AV17)=32,IFERROR(IF(($D17/IF($Q17=0,SUM($R17:AX17),SUM($Q17:AW17))*8)&lt;0,"n/a",($D17/IF($Q17=0,SUM($R17:AX17),SUM($Q17:AW17))*8)),"n/a"),"n/a")</f>
        <v>24.633664762000652</v>
      </c>
      <c r="N17" s="29">
        <f>IF(COUNT(Q17:AZ17)=36,IFERROR(IF(($D17/IF($Q17=0,SUM($R17:BB17),SUM($Q17:BA17))*9)&lt;0,"n/a",($D17/IF($Q17=0,SUM($R17:BB17),SUM($Q17:BA17))*9)),"n/a"),"n/a")</f>
        <v>25.221628370484066</v>
      </c>
      <c r="O17" s="29">
        <f>IF(COUNT(Q17:BD17)=40,IFERROR(IF(($D17/IF($Q17=0,SUM($R17:BF17),SUM($Q17:BE17))*10)&lt;0,"n/a",($D17/IF($Q17=0,SUM($R17:BF17),SUM($Q17:BE17))*10)),"n/a"),"n/a")</f>
        <v>26.263542091590271</v>
      </c>
      <c r="P17" s="30">
        <f t="shared" si="1"/>
        <v>5249</v>
      </c>
      <c r="Q17" s="40">
        <v>1134</v>
      </c>
      <c r="R17" s="40">
        <v>1428</v>
      </c>
      <c r="S17" s="40">
        <v>1257</v>
      </c>
      <c r="T17" s="23">
        <v>1430</v>
      </c>
      <c r="U17" s="23">
        <v>1427</v>
      </c>
      <c r="V17" s="2">
        <v>1359</v>
      </c>
      <c r="W17" s="2">
        <v>758</v>
      </c>
      <c r="X17" s="2">
        <v>1081</v>
      </c>
      <c r="Y17" s="2">
        <v>1581</v>
      </c>
      <c r="Z17" s="33">
        <v>1562</v>
      </c>
      <c r="AA17" s="2">
        <v>1624</v>
      </c>
      <c r="AB17" s="2">
        <v>1541</v>
      </c>
      <c r="AC17" s="2">
        <v>1416</v>
      </c>
      <c r="AD17" s="33">
        <v>1721</v>
      </c>
      <c r="AE17" s="2">
        <v>2338</v>
      </c>
      <c r="AF17" s="2">
        <v>1267</v>
      </c>
      <c r="AG17" s="2">
        <v>1439</v>
      </c>
      <c r="AH17" s="33">
        <v>-2518</v>
      </c>
      <c r="AI17" s="2">
        <v>1345</v>
      </c>
      <c r="AJ17" s="2">
        <v>1392</v>
      </c>
      <c r="AK17" s="2">
        <v>1326</v>
      </c>
      <c r="AL17" s="33">
        <v>1037</v>
      </c>
      <c r="AM17" s="2">
        <v>1240</v>
      </c>
      <c r="AN17" s="2">
        <v>1319</v>
      </c>
      <c r="AO17" s="2">
        <v>1216</v>
      </c>
      <c r="AP17" s="33">
        <v>1194</v>
      </c>
      <c r="AQ17" s="2">
        <v>1264</v>
      </c>
      <c r="AR17" s="2">
        <v>1194</v>
      </c>
      <c r="AS17" s="2">
        <v>1116</v>
      </c>
      <c r="AT17" s="2">
        <v>956</v>
      </c>
      <c r="AU17" s="2">
        <v>1167</v>
      </c>
      <c r="AV17" s="2">
        <v>1099</v>
      </c>
      <c r="AW17" s="2">
        <v>1017</v>
      </c>
      <c r="AX17" s="2">
        <v>947</v>
      </c>
      <c r="AY17" s="2">
        <v>990</v>
      </c>
      <c r="AZ17" s="2">
        <v>1021</v>
      </c>
      <c r="BA17" s="2">
        <v>966</v>
      </c>
      <c r="BB17" s="2">
        <v>251</v>
      </c>
      <c r="BC17" s="2">
        <v>950</v>
      </c>
      <c r="BD17" s="2">
        <v>902</v>
      </c>
      <c r="BE17" s="2">
        <v>823</v>
      </c>
      <c r="BF17" s="2">
        <v>-310</v>
      </c>
      <c r="BG17" s="2">
        <v>862</v>
      </c>
      <c r="BH17" s="2">
        <v>810</v>
      </c>
      <c r="BI17" s="2">
        <v>705</v>
      </c>
    </row>
    <row r="18" spans="1:61" x14ac:dyDescent="0.2">
      <c r="A18" t="e" vm="28">
        <v>#VALUE!</v>
      </c>
      <c r="B18" t="str" cm="1">
        <f t="array" ref="B18">_FV(A18,"Ticker symbol",TRUE)</f>
        <v>IBM</v>
      </c>
      <c r="C18" s="6" cm="1">
        <f t="array" ref="C18">_FV(A18,"Price")</f>
        <v>135.02000000000001</v>
      </c>
      <c r="D18" s="4" cm="1">
        <f t="array" ref="D18">_FV(A18,"market cap",TRUE)/1000000</f>
        <v>121441.8</v>
      </c>
      <c r="E18" s="28">
        <f t="shared" si="0"/>
        <v>-0.55137364494827701</v>
      </c>
      <c r="F18" s="29">
        <f>IF(COUNT(Q18:T18)=4,IFERROR(IF($D18/IF($Q18=0,SUM($R18:U18),SUM($Q18:T18))&lt;0,"n/a",$D18/IF($Q18=0,SUM($R18:U18),SUM($Q18:T18))),"n/a"),"n/a")</f>
        <v>21.996341242528526</v>
      </c>
      <c r="G18" s="29">
        <f>IF(COUNT(Q18:X18)=8,IFERROR(IF(($D18/IF($Q18=0,SUM($R18:Z18),SUM($Q18:Y18))*2)&lt;0,"n/a",($D18/IF($Q18=0,SUM($R18:Z18),SUM($Q18:Y18))*2)),"n/a"),"n/a")</f>
        <v>20.12958727001492</v>
      </c>
      <c r="H18" s="29">
        <f>IF(COUNT(Q18:AB18)=12,IFERROR(IF(($D18/IF($Q18=0,SUM($R18:AD18),SUM($Q18:AC18))*3)&lt;0,"n/a",($D18/IF($Q18=0,SUM($R18:AD18),SUM($Q18:AC18))*3)),"n/a"),"n/a")</f>
        <v>16.947732241708145</v>
      </c>
      <c r="I18" s="29">
        <f>IF(COUNT(Q18:AF18)=16,IFERROR(IF(($D18/IF($Q18=0,SUM($R18:AH18),SUM($Q18:AG18))*4)&lt;0,"n/a",($D18/IF($Q18=0,SUM($R18:AH18),SUM($Q18:AG18))*4)),"n/a"),"n/a")</f>
        <v>16.071702233250619</v>
      </c>
      <c r="J18" s="29">
        <f>IF(COUNT(Q18:AJ18)=20,IFERROR(IF(($D18/IF($Q18=0,SUM($R18:AL18),SUM($Q18:AK18))*5)&lt;0,"n/a",($D18/IF($Q18=0,SUM($R18:AL18),SUM($Q18:AK18))*5)),"n/a"),"n/a")</f>
        <v>16.877230529768191</v>
      </c>
      <c r="K18" s="29">
        <f>IF(COUNT(Q18:AN18)=24,IFERROR(IF(($D18/IF($Q18=0,SUM($R18:AP18),SUM($Q18:AO18))*6)&lt;0,"n/a",($D18/IF($Q18=0,SUM($R18:AP18),SUM($Q18:AO18))*6)),"n/a"),"n/a")</f>
        <v>15.227811912225704</v>
      </c>
      <c r="L18" s="29">
        <f>IF(COUNT(Q18:AR18)=28,IFERROR(IF(($D18/IF($Q18=0,SUM($R18:AT18),SUM($Q18:AS18))*7)&lt;0,"n/a",($D18/IF($Q18=0,SUM($R18:AT18),SUM($Q18:AS18))*7)),"n/a"),"n/a")</f>
        <v>13.926811926605504</v>
      </c>
      <c r="M18" s="29">
        <f>IF(COUNT(Q18:AV18)=32,IFERROR(IF(($D18/IF($Q18=0,SUM($R18:AX18),SUM($Q18:AW18))*8)&lt;0,"n/a",($D18/IF($Q18=0,SUM($R18:AX18),SUM($Q18:AW18))*8)),"n/a"),"n/a")</f>
        <v>13.297396731543074</v>
      </c>
      <c r="N18" s="29">
        <f>IF(COUNT(Q18:AZ18)=36,IFERROR(IF(($D18/IF($Q18=0,SUM($R18:BB18),SUM($Q18:BA18))*9)&lt;0,"n/a",($D18/IF($Q18=0,SUM($R18:BB18),SUM($Q18:BA18))*9)),"n/a"),"n/a")</f>
        <v>12.20588754257636</v>
      </c>
      <c r="O18" s="29">
        <f>IF(COUNT(Q18:BD18)=40,IFERROR(IF(($D18/IF($Q18=0,SUM($R18:BF18),SUM($Q18:BE18))*10)&lt;0,"n/a",($D18/IF($Q18=0,SUM($R18:BF18),SUM($Q18:BE18))*10)),"n/a"),"n/a")</f>
        <v>11.440691857671762</v>
      </c>
      <c r="P18" s="30">
        <f t="shared" si="1"/>
        <v>5521</v>
      </c>
      <c r="Q18" s="40">
        <v>733</v>
      </c>
      <c r="R18" s="40">
        <v>2333</v>
      </c>
      <c r="S18" s="40">
        <v>1130</v>
      </c>
      <c r="T18" s="23">
        <v>1325</v>
      </c>
      <c r="U18" s="23">
        <v>955</v>
      </c>
      <c r="V18" s="2">
        <v>1356</v>
      </c>
      <c r="W18" s="2">
        <v>1698</v>
      </c>
      <c r="X18" s="2">
        <v>1361</v>
      </c>
      <c r="Y18" s="2">
        <v>1175</v>
      </c>
      <c r="Z18" s="33">
        <v>3670</v>
      </c>
      <c r="AA18" s="2">
        <v>1672</v>
      </c>
      <c r="AB18" s="2">
        <v>2498</v>
      </c>
      <c r="AC18" s="2">
        <v>1591</v>
      </c>
      <c r="AD18" s="33">
        <v>1951</v>
      </c>
      <c r="AE18" s="2">
        <v>2694</v>
      </c>
      <c r="AF18" s="2">
        <v>2404</v>
      </c>
      <c r="AG18" s="2">
        <v>1679</v>
      </c>
      <c r="AH18" s="33">
        <v>-1054</v>
      </c>
      <c r="AI18" s="2">
        <v>2726</v>
      </c>
      <c r="AJ18" s="2">
        <v>2331</v>
      </c>
      <c r="AK18" s="2">
        <v>1750</v>
      </c>
      <c r="AL18" s="33">
        <v>4501</v>
      </c>
      <c r="AM18" s="2">
        <v>2853</v>
      </c>
      <c r="AN18" s="2">
        <v>2504</v>
      </c>
      <c r="AO18" s="2">
        <v>2014</v>
      </c>
      <c r="AP18" s="33">
        <v>4463</v>
      </c>
      <c r="AQ18" s="2">
        <v>2950</v>
      </c>
      <c r="AR18" s="2">
        <v>3449</v>
      </c>
      <c r="AS18" s="2">
        <v>2328</v>
      </c>
      <c r="AT18" s="2">
        <v>5483</v>
      </c>
      <c r="AU18" s="2">
        <v>18</v>
      </c>
      <c r="AV18" s="2">
        <v>4137</v>
      </c>
      <c r="AW18" s="2">
        <v>2384</v>
      </c>
      <c r="AX18" s="2">
        <v>6184</v>
      </c>
      <c r="AY18" s="2">
        <v>4041</v>
      </c>
      <c r="AZ18" s="2">
        <v>3226</v>
      </c>
      <c r="BA18" s="2">
        <v>3032</v>
      </c>
      <c r="BB18" s="2">
        <v>5833</v>
      </c>
      <c r="BC18" s="2">
        <v>3824</v>
      </c>
      <c r="BD18" s="2">
        <v>3881</v>
      </c>
      <c r="BE18" s="2">
        <v>3066</v>
      </c>
      <c r="BF18" s="2">
        <v>5489</v>
      </c>
      <c r="BG18" s="2">
        <v>3839</v>
      </c>
      <c r="BH18" s="2">
        <v>3664</v>
      </c>
      <c r="BI18" s="2">
        <v>2863</v>
      </c>
    </row>
    <row r="19" spans="1:61" x14ac:dyDescent="0.2">
      <c r="A19" t="e" vm="11">
        <v>#VALUE!</v>
      </c>
      <c r="B19" t="str" cm="1">
        <f t="array" ref="B19">_FV(A19,"Ticker symbol",TRUE)</f>
        <v>INTC</v>
      </c>
      <c r="C19" s="6" cm="1">
        <f t="array" ref="C19">_FV(A19,"Price")</f>
        <v>36.97</v>
      </c>
      <c r="D19" s="4" cm="1">
        <f t="array" ref="D19">_FV(A19,"market cap",TRUE)/1000000</f>
        <v>151170.29999999999</v>
      </c>
      <c r="E19" s="28">
        <f t="shared" si="0"/>
        <v>1.0882753379982901</v>
      </c>
      <c r="F19" s="29">
        <f>IF(COUNT(Q19:T19)=4,IFERROR(IF($D19/IF($Q19=0,SUM($R19:U19),SUM($Q19:T19))&lt;0,"n/a",$D19/IF($Q19=0,SUM($R19:U19),SUM($Q19:T19))),"n/a"),"n/a")</f>
        <v>6.1401421608448414</v>
      </c>
      <c r="G19" s="29">
        <f>IF(COUNT(Q19:X19)=8,IFERROR(IF(($D19/IF($Q19=0,SUM($R19:Z19),SUM($Q19:Y19))*2)&lt;0,"n/a",($D19/IF($Q19=0,SUM($R19:Z19),SUM($Q19:Y19))*2)),"n/a"),"n/a")</f>
        <v>6.1853641571194755</v>
      </c>
      <c r="H19" s="29">
        <f>IF(COUNT(Q19:AB19)=12,IFERROR(IF(($D19/IF($Q19=0,SUM($R19:AD19),SUM($Q19:AC19))*3)&lt;0,"n/a",($D19/IF($Q19=0,SUM($R19:AD19),SUM($Q19:AC19))*3)),"n/a"),"n/a")</f>
        <v>6.4853978377759969</v>
      </c>
      <c r="I19" s="29">
        <f>IF(COUNT(Q19:AF19)=16,IFERROR(IF(($D19/IF($Q19=0,SUM($R19:AH19),SUM($Q19:AG19))*4)&lt;0,"n/a",($D19/IF($Q19=0,SUM($R19:AH19),SUM($Q19:AG19))*4)),"n/a"),"n/a")</f>
        <v>6.646236027302403</v>
      </c>
      <c r="J19" s="29">
        <f>IF(COUNT(Q19:AJ19)=20,IFERROR(IF(($D19/IF($Q19=0,SUM($R19:AL19),SUM($Q19:AK19))*5)&lt;0,"n/a",($D19/IF($Q19=0,SUM($R19:AL19),SUM($Q19:AK19))*5)),"n/a"),"n/a")</f>
        <v>7.514778986299735</v>
      </c>
      <c r="K19" s="29">
        <f>IF(COUNT(Q19:AN19)=24,IFERROR(IF(($D19/IF($Q19=0,SUM($R19:AP19),SUM($Q19:AO19))*6)&lt;0,"n/a",($D19/IF($Q19=0,SUM($R19:AP19),SUM($Q19:AO19))*6)),"n/a"),"n/a")</f>
        <v>8.1788832981658821</v>
      </c>
      <c r="L19" s="29">
        <f>IF(COUNT(Q19:AR19)=28,IFERROR(IF(($D19/IF($Q19=0,SUM($R19:AT19),SUM($Q19:AS19))*7)&lt;0,"n/a",($D19/IF($Q19=0,SUM($R19:AT19),SUM($Q19:AS19))*7)),"n/a"),"n/a")</f>
        <v>8.6511560032047612</v>
      </c>
      <c r="M19" s="29">
        <f>IF(COUNT(Q19:AV19)=32,IFERROR(IF(($D19/IF($Q19=0,SUM($R19:AX19),SUM($Q19:AW19))*8)&lt;0,"n/a",($D19/IF($Q19=0,SUM($R19:AX19),SUM($Q19:AW19))*8)),"n/a"),"n/a")</f>
        <v>9.0236110489322634</v>
      </c>
      <c r="N19" s="29">
        <f>IF(COUNT(Q19:AZ19)=36,IFERROR(IF(($D19/IF($Q19=0,SUM($R19:BB19),SUM($Q19:BA19))*9)&lt;0,"n/a",($D19/IF($Q19=0,SUM($R19:BB19),SUM($Q19:BA19))*9)),"n/a"),"n/a")</f>
        <v>9.4716914272984223</v>
      </c>
      <c r="O19" s="29">
        <f>IF(COUNT(Q19:BD19)=40,IFERROR(IF(($D19/IF($Q19=0,SUM($R19:BF19),SUM($Q19:BE19))*10)&lt;0,"n/a",($D19/IF($Q19=0,SUM($R19:BF19),SUM($Q19:BE19))*10)),"n/a"),"n/a")</f>
        <v>9.7751847756503523</v>
      </c>
      <c r="P19" s="30">
        <f t="shared" si="1"/>
        <v>24620</v>
      </c>
      <c r="Q19" s="40">
        <v>8113</v>
      </c>
      <c r="R19" s="40">
        <v>4623</v>
      </c>
      <c r="S19" s="40">
        <v>6823</v>
      </c>
      <c r="T19" s="23">
        <v>5061</v>
      </c>
      <c r="U19" s="23">
        <v>3361</v>
      </c>
      <c r="V19" s="2">
        <v>5857</v>
      </c>
      <c r="W19" s="2">
        <v>4276</v>
      </c>
      <c r="X19" s="2">
        <v>5105</v>
      </c>
      <c r="Y19" s="2">
        <v>5661</v>
      </c>
      <c r="Z19" s="33">
        <v>6905</v>
      </c>
      <c r="AA19" s="2">
        <v>5990</v>
      </c>
      <c r="AB19" s="2">
        <v>4179</v>
      </c>
      <c r="AC19" s="2">
        <v>3974</v>
      </c>
      <c r="AD19" s="33">
        <v>5195</v>
      </c>
      <c r="AE19" s="2">
        <v>6398</v>
      </c>
      <c r="AF19" s="2">
        <v>5006</v>
      </c>
      <c r="AG19" s="2">
        <v>4454</v>
      </c>
      <c r="AH19" s="33">
        <v>-687</v>
      </c>
      <c r="AI19" s="2">
        <v>4516</v>
      </c>
      <c r="AJ19" s="2">
        <v>2808</v>
      </c>
      <c r="AK19" s="2">
        <v>2964</v>
      </c>
      <c r="AL19" s="33">
        <v>3562</v>
      </c>
      <c r="AM19" s="2">
        <v>3378</v>
      </c>
      <c r="AN19" s="2">
        <v>1330</v>
      </c>
      <c r="AO19" s="2">
        <v>2046</v>
      </c>
      <c r="AP19" s="33">
        <v>3613</v>
      </c>
      <c r="AQ19" s="2">
        <v>3109</v>
      </c>
      <c r="AR19" s="2">
        <v>2706</v>
      </c>
      <c r="AS19" s="2">
        <v>1992</v>
      </c>
      <c r="AT19" s="2">
        <v>3661</v>
      </c>
      <c r="AU19" s="2">
        <v>3317</v>
      </c>
      <c r="AV19" s="2">
        <v>2796</v>
      </c>
      <c r="AW19" s="2">
        <v>1930</v>
      </c>
      <c r="AX19" s="2">
        <v>2625</v>
      </c>
      <c r="AY19" s="2">
        <v>2950</v>
      </c>
      <c r="AZ19" s="2">
        <v>2000</v>
      </c>
      <c r="BA19" s="2">
        <v>2045</v>
      </c>
      <c r="BB19" s="2">
        <v>2468</v>
      </c>
      <c r="BC19" s="2">
        <v>2972</v>
      </c>
      <c r="BD19" s="2">
        <v>2827</v>
      </c>
      <c r="BE19" s="2">
        <v>2738</v>
      </c>
      <c r="BF19" s="2">
        <v>3360</v>
      </c>
      <c r="BG19" s="2">
        <v>3468</v>
      </c>
      <c r="BH19" s="2">
        <v>2954</v>
      </c>
      <c r="BI19" s="2">
        <v>3160</v>
      </c>
    </row>
    <row r="20" spans="1:61" x14ac:dyDescent="0.2">
      <c r="A20" t="e" vm="17">
        <v>#VALUE!</v>
      </c>
      <c r="B20" t="str" cm="1">
        <f t="array" ref="B20">_FV(A20,"Ticker symbol",TRUE)</f>
        <v>JNJ</v>
      </c>
      <c r="C20" s="6" cm="1">
        <f t="array" ref="C20">_FV(A20,"Price")</f>
        <v>169.46</v>
      </c>
      <c r="D20" s="4" cm="1">
        <f t="array" ref="D20">_FV(A20,"market cap",TRUE)/1000000</f>
        <v>445917.3</v>
      </c>
      <c r="E20" s="28">
        <f t="shared" si="0"/>
        <v>0.25820315329454091</v>
      </c>
      <c r="F20" s="29">
        <f>IF(COUNT(Q20:T20)=4,IFERROR(IF($D20/IF($Q20=0,SUM($R20:U20),SUM($Q20:T20))&lt;0,"n/a",$D20/IF($Q20=0,SUM($R20:U20),SUM($Q20:T20))),"n/a"),"n/a")</f>
        <v>22.48700453857791</v>
      </c>
      <c r="G20" s="29">
        <f>IF(COUNT(Q20:X20)=8,IFERROR(IF(($D20/IF($Q20=0,SUM($R20:Z20),SUM($Q20:Y20))*2)&lt;0,"n/a",($D20/IF($Q20=0,SUM($R20:Z20),SUM($Q20:Y20))*2)),"n/a"),"n/a")</f>
        <v>21.890346334159691</v>
      </c>
      <c r="H20" s="29">
        <f>IF(COUNT(Q20:AB20)=12,IFERROR(IF(($D20/IF($Q20=0,SUM($R20:AD20),SUM($Q20:AC20))*3)&lt;0,"n/a",($D20/IF($Q20=0,SUM($R20:AD20),SUM($Q20:AC20))*3)),"n/a"),"n/a")</f>
        <v>23.948297529538131</v>
      </c>
      <c r="I20" s="29">
        <f>IF(COUNT(Q20:AF20)=16,IFERROR(IF(($D20/IF($Q20=0,SUM($R20:AH20),SUM($Q20:AG20))*4)&lt;0,"n/a",($D20/IF($Q20=0,SUM($R20:AH20),SUM($Q20:AG20))*4)),"n/a"),"n/a")</f>
        <v>25.066672288039126</v>
      </c>
      <c r="J20" s="29">
        <f>IF(COUNT(Q20:AJ20)=20,IFERROR(IF(($D20/IF($Q20=0,SUM($R20:AL20),SUM($Q20:AK20))*5)&lt;0,"n/a",($D20/IF($Q20=0,SUM($R20:AL20),SUM($Q20:AK20))*5)),"n/a"),"n/a")</f>
        <v>30.771167727065709</v>
      </c>
      <c r="K20" s="29">
        <f>IF(COUNT(Q20:AN20)=24,IFERROR(IF(($D20/IF($Q20=0,SUM($R20:AP20),SUM($Q20:AO20))*6)&lt;0,"n/a",($D20/IF($Q20=0,SUM($R20:AP20),SUM($Q20:AO20))*6)),"n/a"),"n/a")</f>
        <v>30.062853804060808</v>
      </c>
      <c r="L20" s="29">
        <f>IF(COUNT(Q20:AR20)=28,IFERROR(IF(($D20/IF($Q20=0,SUM($R20:AT20),SUM($Q20:AS20))*7)&lt;0,"n/a",($D20/IF($Q20=0,SUM($R20:AT20),SUM($Q20:AS20))*7)),"n/a"),"n/a")</f>
        <v>29.896951324636511</v>
      </c>
      <c r="M20" s="29">
        <f>IF(COUNT(Q20:AV20)=32,IFERROR(IF(($D20/IF($Q20=0,SUM($R20:AX20),SUM($Q20:AW20))*8)&lt;0,"n/a",($D20/IF($Q20=0,SUM($R20:AX20),SUM($Q20:AW20))*8)),"n/a"),"n/a")</f>
        <v>29.54831399249559</v>
      </c>
      <c r="N20" s="29">
        <f>IF(COUNT(Q20:AZ20)=36,IFERROR(IF(($D20/IF($Q20=0,SUM($R20:BB20),SUM($Q20:BA20))*9)&lt;0,"n/a",($D20/IF($Q20=0,SUM($R20:BB20),SUM($Q20:BA20))*9)),"n/a"),"n/a")</f>
        <v>29.825027497027349</v>
      </c>
      <c r="O20" s="29">
        <f>IF(COUNT(Q20:BD20)=40,IFERROR(IF(($D20/IF($Q20=0,SUM($R20:BF20),SUM($Q20:BE20))*10)&lt;0,"n/a",($D20/IF($Q20=0,SUM($R20:BF20),SUM($Q20:BE20))*10)),"n/a"),"n/a")</f>
        <v>30.665573229353633</v>
      </c>
      <c r="P20" s="30">
        <f t="shared" si="1"/>
        <v>19830</v>
      </c>
      <c r="Q20" s="40">
        <v>5149</v>
      </c>
      <c r="R20" s="40">
        <v>4736</v>
      </c>
      <c r="S20" s="40">
        <v>3667</v>
      </c>
      <c r="T20" s="23">
        <v>6278</v>
      </c>
      <c r="U20" s="23">
        <v>6197</v>
      </c>
      <c r="V20" s="2">
        <v>1738</v>
      </c>
      <c r="W20" s="2">
        <v>3554</v>
      </c>
      <c r="X20" s="2">
        <v>3626</v>
      </c>
      <c r="Y20" s="2">
        <v>5796</v>
      </c>
      <c r="Z20" s="33">
        <v>4010</v>
      </c>
      <c r="AA20" s="2">
        <v>1753</v>
      </c>
      <c r="AB20" s="2">
        <v>5607</v>
      </c>
      <c r="AC20" s="2">
        <v>3749</v>
      </c>
      <c r="AD20" s="33">
        <v>3042</v>
      </c>
      <c r="AE20" s="2">
        <v>3934</v>
      </c>
      <c r="AF20" s="2">
        <v>3954</v>
      </c>
      <c r="AG20" s="2">
        <v>4367</v>
      </c>
      <c r="AH20" s="33">
        <v>-10713</v>
      </c>
      <c r="AI20" s="2">
        <v>3764</v>
      </c>
      <c r="AJ20" s="2">
        <v>3827</v>
      </c>
      <c r="AK20" s="2">
        <v>4422</v>
      </c>
      <c r="AL20" s="33">
        <v>3814</v>
      </c>
      <c r="AM20" s="2">
        <v>4272</v>
      </c>
      <c r="AN20" s="2">
        <v>3997</v>
      </c>
      <c r="AO20" s="2">
        <v>4457</v>
      </c>
      <c r="AP20" s="33">
        <v>3215</v>
      </c>
      <c r="AQ20" s="2">
        <v>3358</v>
      </c>
      <c r="AR20" s="2">
        <v>4516</v>
      </c>
      <c r="AS20" s="2">
        <v>4320</v>
      </c>
      <c r="AT20" s="2">
        <v>2521</v>
      </c>
      <c r="AU20" s="2">
        <v>4749</v>
      </c>
      <c r="AV20" s="2">
        <v>4326</v>
      </c>
      <c r="AW20" s="2">
        <v>4727</v>
      </c>
      <c r="AX20" s="2">
        <v>3519</v>
      </c>
      <c r="AY20" s="2">
        <v>2982</v>
      </c>
      <c r="AZ20" s="2">
        <v>3833</v>
      </c>
      <c r="BA20" s="2">
        <v>3497</v>
      </c>
      <c r="BB20" s="2">
        <v>2567</v>
      </c>
      <c r="BC20" s="2">
        <v>2968</v>
      </c>
      <c r="BD20" s="2">
        <v>1408</v>
      </c>
      <c r="BE20" s="2">
        <v>3910</v>
      </c>
      <c r="BF20" s="2">
        <v>218</v>
      </c>
      <c r="BG20" s="2">
        <v>3202</v>
      </c>
      <c r="BH20" s="2">
        <v>2776</v>
      </c>
      <c r="BI20" s="2">
        <v>3476</v>
      </c>
    </row>
    <row r="21" spans="1:61" x14ac:dyDescent="0.2">
      <c r="A21" t="e" vm="14">
        <v>#VALUE!</v>
      </c>
      <c r="B21" t="str" cm="1">
        <f t="array" ref="B21">_FV(A21,"Ticker symbol",TRUE)</f>
        <v>JPM</v>
      </c>
      <c r="C21" s="6" cm="1">
        <f t="array" ref="C21">_FV(A21,"Price")</f>
        <v>113.03</v>
      </c>
      <c r="D21" s="4" cm="1">
        <f t="array" ref="D21">_FV(A21,"market cap",TRUE)/1000000</f>
        <v>331974.8</v>
      </c>
      <c r="E21" s="28">
        <f t="shared" si="0"/>
        <v>0.87584079740703302</v>
      </c>
      <c r="F21" s="29">
        <f>IF(COUNT(Q21:T21)=4,IFERROR(IF($D21/IF($Q21=0,SUM($R21:U21),SUM($Q21:T21))&lt;0,"n/a",$D21/IF($Q21=0,SUM($R21:U21),SUM($Q21:T21))),"n/a"),"n/a")</f>
        <v>8.1975158653727433</v>
      </c>
      <c r="G21" s="29">
        <f>IF(COUNT(Q21:X21)=8,IFERROR(IF(($D21/IF($Q21=0,SUM($R21:Z21),SUM($Q21:Y21))*2)&lt;0,"n/a",($D21/IF($Q21=0,SUM($R21:Z21),SUM($Q21:Y21))*2)),"n/a"),"n/a")</f>
        <v>8.1209129381834195</v>
      </c>
      <c r="H21" s="29">
        <f>IF(COUNT(Q21:AB21)=12,IFERROR(IF(($D21/IF($Q21=0,SUM($R21:AD21),SUM($Q21:AC21))*3)&lt;0,"n/a",($D21/IF($Q21=0,SUM($R21:AD21),SUM($Q21:AC21))*3)),"n/a"),"n/a")</f>
        <v>8.5560515463917515</v>
      </c>
      <c r="I21" s="29">
        <f>IF(COUNT(Q21:AF21)=16,IFERROR(IF(($D21/IF($Q21=0,SUM($R21:AH21),SUM($Q21:AG21))*4)&lt;0,"n/a",($D21/IF($Q21=0,SUM($R21:AH21),SUM($Q21:AG21))*4)),"n/a"),"n/a")</f>
        <v>9.0266346722498287</v>
      </c>
      <c r="J21" s="29">
        <f>IF(COUNT(Q21:AJ21)=20,IFERROR(IF(($D21/IF($Q21=0,SUM($R21:AL21),SUM($Q21:AK21))*5)&lt;0,"n/a",($D21/IF($Q21=0,SUM($R21:AL21),SUM($Q21:AK21))*5)),"n/a"),"n/a")</f>
        <v>9.7826092081378633</v>
      </c>
      <c r="K21" s="29">
        <f>IF(COUNT(Q21:AN21)=24,IFERROR(IF(($D21/IF($Q21=0,SUM($R21:AP21),SUM($Q21:AO21))*6)&lt;0,"n/a",($D21/IF($Q21=0,SUM($R21:AP21),SUM($Q21:AO21))*6)),"n/a"),"n/a")</f>
        <v>10.346729001090852</v>
      </c>
      <c r="L21" s="29">
        <f>IF(COUNT(Q21:AR21)=28,IFERROR(IF(($D21/IF($Q21=0,SUM($R21:AT21),SUM($Q21:AS21))*7)&lt;0,"n/a",($D21/IF($Q21=0,SUM($R21:AT21),SUM($Q21:AS21))*7)),"n/a"),"n/a")</f>
        <v>10.800394123470332</v>
      </c>
      <c r="M21" s="29">
        <f>IF(COUNT(Q21:AV21)=32,IFERROR(IF(($D21/IF($Q21=0,SUM($R21:AX21),SUM($Q21:AW21))*8)&lt;0,"n/a",($D21/IF($Q21=0,SUM($R21:AX21),SUM($Q21:AW21))*8)),"n/a"),"n/a")</f>
        <v>11.289835825844463</v>
      </c>
      <c r="N21" s="29">
        <f>IF(COUNT(Q21:AZ21)=36,IFERROR(IF(($D21/IF($Q21=0,SUM($R21:BB21),SUM($Q21:BA21))*9)&lt;0,"n/a",($D21/IF($Q21=0,SUM($R21:BB21),SUM($Q21:BA21))*9)),"n/a"),"n/a")</f>
        <v>11.865895669095892</v>
      </c>
      <c r="O21" s="29">
        <f>IF(COUNT(Q21:BD21)=40,IFERROR(IF(($D21/IF($Q21=0,SUM($R21:BF21),SUM($Q21:BE21))*10)&lt;0,"n/a",($D21/IF($Q21=0,SUM($R21:BF21),SUM($Q21:BE21))*10)),"n/a"),"n/a")</f>
        <v>12.219691392561618</v>
      </c>
      <c r="P21" s="30">
        <f t="shared" si="1"/>
        <v>40497</v>
      </c>
      <c r="Q21" s="40">
        <v>7845</v>
      </c>
      <c r="R21" s="40">
        <v>9927</v>
      </c>
      <c r="S21" s="40">
        <v>11229</v>
      </c>
      <c r="T21" s="23">
        <v>11496</v>
      </c>
      <c r="U21" s="23">
        <v>13851</v>
      </c>
      <c r="V21" s="2">
        <v>11699</v>
      </c>
      <c r="W21" s="2">
        <v>9015</v>
      </c>
      <c r="X21" s="2">
        <v>4265</v>
      </c>
      <c r="Y21" s="2">
        <v>2431</v>
      </c>
      <c r="Z21" s="33">
        <v>8091</v>
      </c>
      <c r="AA21" s="2">
        <v>8606</v>
      </c>
      <c r="AB21" s="2">
        <v>9192</v>
      </c>
      <c r="AC21" s="2">
        <v>8753</v>
      </c>
      <c r="AD21" s="33">
        <v>6643</v>
      </c>
      <c r="AE21" s="2">
        <v>7948</v>
      </c>
      <c r="AF21" s="2">
        <v>7880</v>
      </c>
      <c r="AG21" s="2">
        <v>8238</v>
      </c>
      <c r="AH21" s="33">
        <v>3775</v>
      </c>
      <c r="AI21" s="2">
        <v>6262</v>
      </c>
      <c r="AJ21" s="2">
        <v>6555</v>
      </c>
      <c r="AK21" s="2">
        <v>5975</v>
      </c>
      <c r="AL21" s="33">
        <v>6248</v>
      </c>
      <c r="AM21" s="2">
        <v>5812</v>
      </c>
      <c r="AN21" s="2">
        <v>5728</v>
      </c>
      <c r="AO21" s="2">
        <v>5046</v>
      </c>
      <c r="AP21" s="33">
        <v>5153</v>
      </c>
      <c r="AQ21" s="2">
        <v>6270</v>
      </c>
      <c r="AR21" s="2">
        <v>5776</v>
      </c>
      <c r="AS21" s="2">
        <v>5452</v>
      </c>
      <c r="AT21" s="2">
        <v>4488</v>
      </c>
      <c r="AU21" s="2">
        <v>5128</v>
      </c>
      <c r="AV21" s="2">
        <v>5568</v>
      </c>
      <c r="AW21" s="2">
        <v>4893</v>
      </c>
      <c r="AX21" s="2">
        <v>4975</v>
      </c>
      <c r="AY21" s="2">
        <v>-650</v>
      </c>
      <c r="AZ21" s="2">
        <v>6101</v>
      </c>
      <c r="BA21" s="2">
        <v>6131</v>
      </c>
      <c r="BB21" s="2">
        <v>5320</v>
      </c>
      <c r="BC21" s="2">
        <v>5346</v>
      </c>
      <c r="BD21" s="2">
        <v>4634</v>
      </c>
      <c r="BE21" s="2">
        <v>4577</v>
      </c>
      <c r="BF21" s="2">
        <v>3429</v>
      </c>
      <c r="BG21" s="2">
        <v>3936</v>
      </c>
      <c r="BH21" s="2">
        <v>5067</v>
      </c>
      <c r="BI21" s="2">
        <v>5136</v>
      </c>
    </row>
    <row r="22" spans="1:61" x14ac:dyDescent="0.2">
      <c r="A22" t="e" vm="26">
        <v>#VALUE!</v>
      </c>
      <c r="B22" t="str" cm="1">
        <f t="array" ref="B22">_FV(A22,"Ticker symbol",TRUE)</f>
        <v>KO</v>
      </c>
      <c r="C22" s="6" cm="1">
        <f t="array" ref="C22">_FV(A22,"Price")</f>
        <v>59.43</v>
      </c>
      <c r="D22" s="4" cm="1">
        <f t="array" ref="D22">_FV(A22,"market cap",TRUE)/1000000</f>
        <v>257630.8</v>
      </c>
      <c r="E22" s="28">
        <f t="shared" si="0"/>
        <v>0.13786977359114197</v>
      </c>
      <c r="F22" s="29">
        <f>IF(COUNT(Q22:T22)=4,IFERROR(IF($D22/IF($Q22=0,SUM($R22:U22),SUM($Q22:T22))&lt;0,"n/a",$D22/IF($Q22=0,SUM($R22:U22),SUM($Q22:T22))),"n/a"),"n/a")</f>
        <v>24.995711652275151</v>
      </c>
      <c r="G22" s="29">
        <f>IF(COUNT(Q22:X22)=8,IFERROR(IF(($D22/IF($Q22=0,SUM($R22:Z22),SUM($Q22:Y22))*2)&lt;0,"n/a",($D22/IF($Q22=0,SUM($R22:Z22),SUM($Q22:Y22))*2)),"n/a"),"n/a")</f>
        <v>25.383595250997583</v>
      </c>
      <c r="H22" s="29">
        <f>IF(COUNT(Q22:AB22)=12,IFERROR(IF(($D22/IF($Q22=0,SUM($R22:AD22),SUM($Q22:AC22))*3)&lt;0,"n/a",($D22/IF($Q22=0,SUM($R22:AD22),SUM($Q22:AC22))*3)),"n/a"),"n/a")</f>
        <v>26.451706081659196</v>
      </c>
      <c r="I22" s="29">
        <f>IF(COUNT(Q22:AF22)=16,IFERROR(IF(($D22/IF($Q22=0,SUM($R22:AH22),SUM($Q22:AG22))*4)&lt;0,"n/a",($D22/IF($Q22=0,SUM($R22:AH22),SUM($Q22:AG22))*4)),"n/a"),"n/a")</f>
        <v>28.904249291784701</v>
      </c>
      <c r="J22" s="29">
        <f>IF(COUNT(Q22:AJ22)=20,IFERROR(IF(($D22/IF($Q22=0,SUM($R22:AL22),SUM($Q22:AK22))*5)&lt;0,"n/a",($D22/IF($Q22=0,SUM($R22:AL22),SUM($Q22:AK22))*5)),"n/a"),"n/a")</f>
        <v>34.908376466762419</v>
      </c>
      <c r="K22" s="29">
        <f>IF(COUNT(Q22:AN22)=24,IFERROR(IF(($D22/IF($Q22=0,SUM($R22:AP22),SUM($Q22:AO22))*6)&lt;0,"n/a",($D22/IF($Q22=0,SUM($R22:AP22),SUM($Q22:AO22))*6)),"n/a"),"n/a")</f>
        <v>35.59419729206963</v>
      </c>
      <c r="L22" s="29">
        <f>IF(COUNT(Q22:AR22)=28,IFERROR(IF(($D22/IF($Q22=0,SUM($R22:AT22),SUM($Q22:AS22))*7)&lt;0,"n/a",($D22/IF($Q22=0,SUM($R22:AT22),SUM($Q22:AS22))*7)),"n/a"),"n/a")</f>
        <v>35.514988479489553</v>
      </c>
      <c r="M22" s="29">
        <f>IF(COUNT(Q22:AV22)=32,IFERROR(IF(($D22/IF($Q22=0,SUM($R22:AX22),SUM($Q22:AW22))*8)&lt;0,"n/a",($D22/IF($Q22=0,SUM($R22:AX22),SUM($Q22:AW22))*8)),"n/a"),"n/a")</f>
        <v>35.610802218497845</v>
      </c>
      <c r="N22" s="29">
        <f>IF(COUNT(Q22:AZ22)=36,IFERROR(IF(($D22/IF($Q22=0,SUM($R22:BB22),SUM($Q22:BA22))*9)&lt;0,"n/a",($D22/IF($Q22=0,SUM($R22:BB22),SUM($Q22:BA22))*9)),"n/a"),"n/a")</f>
        <v>34.887786822346939</v>
      </c>
      <c r="O22" s="29">
        <f>IF(COUNT(Q22:BD22)=40,IFERROR(IF(($D22/IF($Q22=0,SUM($R22:BF22),SUM($Q22:BE22))*10)&lt;0,"n/a",($D22/IF($Q22=0,SUM($R22:BF22),SUM($Q22:BE22))*10)),"n/a"),"n/a")</f>
        <v>34.132326444091149</v>
      </c>
      <c r="P22" s="30">
        <f t="shared" si="1"/>
        <v>10307</v>
      </c>
      <c r="Q22" s="40">
        <v>2781</v>
      </c>
      <c r="R22" s="40">
        <v>2414</v>
      </c>
      <c r="S22" s="40">
        <v>2471</v>
      </c>
      <c r="T22" s="23">
        <v>2641</v>
      </c>
      <c r="U22" s="23">
        <v>2245</v>
      </c>
      <c r="V22" s="2">
        <v>1456</v>
      </c>
      <c r="W22" s="2">
        <v>1737</v>
      </c>
      <c r="X22" s="2">
        <v>1779</v>
      </c>
      <c r="Y22" s="2">
        <v>2775</v>
      </c>
      <c r="Z22" s="33">
        <v>2042</v>
      </c>
      <c r="AA22" s="2">
        <v>2593</v>
      </c>
      <c r="AB22" s="2">
        <v>2607</v>
      </c>
      <c r="AC22" s="2">
        <v>1678</v>
      </c>
      <c r="AD22" s="33">
        <v>870</v>
      </c>
      <c r="AE22" s="2">
        <v>1880</v>
      </c>
      <c r="AF22" s="2">
        <v>2316</v>
      </c>
      <c r="AG22" s="2">
        <v>1368</v>
      </c>
      <c r="AH22" s="33">
        <v>-2752</v>
      </c>
      <c r="AI22" s="2">
        <v>1447</v>
      </c>
      <c r="AJ22" s="2">
        <v>1371</v>
      </c>
      <c r="AK22" s="2">
        <v>1182</v>
      </c>
      <c r="AL22" s="33">
        <v>550</v>
      </c>
      <c r="AM22" s="2">
        <v>1046</v>
      </c>
      <c r="AN22" s="2">
        <v>3448</v>
      </c>
      <c r="AO22" s="2">
        <v>1483</v>
      </c>
      <c r="AP22" s="33">
        <v>1237</v>
      </c>
      <c r="AQ22" s="2">
        <v>1449</v>
      </c>
      <c r="AR22" s="2">
        <v>3108</v>
      </c>
      <c r="AS22" s="2">
        <v>1557</v>
      </c>
      <c r="AT22" s="2">
        <v>770</v>
      </c>
      <c r="AU22" s="2">
        <v>2114</v>
      </c>
      <c r="AV22" s="2">
        <v>2595</v>
      </c>
      <c r="AW22" s="2">
        <v>1619</v>
      </c>
      <c r="AX22" s="2">
        <v>1710</v>
      </c>
      <c r="AY22" s="2">
        <v>2447</v>
      </c>
      <c r="AZ22" s="2">
        <v>2676</v>
      </c>
      <c r="BA22" s="2">
        <v>1751</v>
      </c>
      <c r="BB22" s="2">
        <v>1866</v>
      </c>
      <c r="BC22" s="2">
        <v>2311</v>
      </c>
      <c r="BD22" s="2">
        <v>2788</v>
      </c>
      <c r="BE22" s="2">
        <v>2054</v>
      </c>
      <c r="BF22" s="2">
        <v>1657</v>
      </c>
      <c r="BG22" s="2">
        <v>2224</v>
      </c>
      <c r="BH22" s="2">
        <v>2800</v>
      </c>
      <c r="BI22" s="2">
        <v>1903</v>
      </c>
    </row>
    <row r="23" spans="1:61" x14ac:dyDescent="0.2">
      <c r="A23" t="e" vm="27">
        <v>#VALUE!</v>
      </c>
      <c r="B23" t="str" cm="1">
        <f t="array" ref="B23">_FV(A23,"Ticker symbol",TRUE)</f>
        <v>MCD</v>
      </c>
      <c r="C23" s="6" cm="1">
        <f t="array" ref="C23">_FV(A23,"Price")</f>
        <v>234.38</v>
      </c>
      <c r="D23" s="4" cm="1">
        <f t="array" ref="D23">_FV(A23,"market cap",TRUE)/1000000</f>
        <v>173335</v>
      </c>
      <c r="E23" s="28">
        <f t="shared" si="0"/>
        <v>0.17734792236550737</v>
      </c>
      <c r="F23" s="29">
        <f>IF(COUNT(Q23:T23)=4,IFERROR(IF($D23/IF($Q23=0,SUM($R23:U23),SUM($Q23:T23))&lt;0,"n/a",$D23/IF($Q23=0,SUM($R23:U23),SUM($Q23:T23))),"n/a"),"n/a")</f>
        <v>24.372187851518561</v>
      </c>
      <c r="G23" s="29">
        <f>IF(COUNT(Q23:X23)=8,IFERROR(IF(($D23/IF($Q23=0,SUM($R23:Z23),SUM($Q23:Y23))*2)&lt;0,"n/a",($D23/IF($Q23=0,SUM($R23:Z23),SUM($Q23:Y23))*2)),"n/a"),"n/a")</f>
        <v>25.909566517189834</v>
      </c>
      <c r="H23" s="29">
        <f>IF(COUNT(Q23:AB23)=12,IFERROR(IF(($D23/IF($Q23=0,SUM($R23:AD23),SUM($Q23:AC23))*3)&lt;0,"n/a",($D23/IF($Q23=0,SUM($R23:AD23),SUM($Q23:AC23))*3)),"n/a"),"n/a")</f>
        <v>26.797474877608863</v>
      </c>
      <c r="I23" s="29">
        <f>IF(COUNT(Q23:AF23)=16,IFERROR(IF(($D23/IF($Q23=0,SUM($R23:AH23),SUM($Q23:AG23))*4)&lt;0,"n/a",($D23/IF($Q23=0,SUM($R23:AH23),SUM($Q23:AG23))*4)),"n/a"),"n/a")</f>
        <v>27.374447252053063</v>
      </c>
      <c r="J23" s="29">
        <f>IF(COUNT(Q23:AJ23)=20,IFERROR(IF(($D23/IF($Q23=0,SUM($R23:AL23),SUM($Q23:AK23))*5)&lt;0,"n/a",($D23/IF($Q23=0,SUM($R23:AL23),SUM($Q23:AK23))*5)),"n/a"),"n/a")</f>
        <v>28.396022410799123</v>
      </c>
      <c r="K23" s="29">
        <f>IF(COUNT(Q23:AN23)=24,IFERROR(IF(($D23/IF($Q23=0,SUM($R23:AP23),SUM($Q23:AO23))*6)&lt;0,"n/a",($D23/IF($Q23=0,SUM($R23:AP23),SUM($Q23:AO23))*6)),"n/a"),"n/a")</f>
        <v>29.539864231544861</v>
      </c>
      <c r="L23" s="29">
        <f>IF(COUNT(Q23:AR23)=28,IFERROR(IF(($D23/IF($Q23=0,SUM($R23:AT23),SUM($Q23:AS23))*7)&lt;0,"n/a",($D23/IF($Q23=0,SUM($R23:AT23),SUM($Q23:AS23))*7)),"n/a"),"n/a")</f>
        <v>30.535157036440506</v>
      </c>
      <c r="M23" s="29">
        <f>IF(COUNT(Q23:AV23)=32,IFERROR(IF(($D23/IF($Q23=0,SUM($R23:AX23),SUM($Q23:AW23))*8)&lt;0,"n/a",($D23/IF($Q23=0,SUM($R23:AX23),SUM($Q23:AW23))*8)),"n/a"),"n/a")</f>
        <v>31.165550411291409</v>
      </c>
      <c r="N23" s="29">
        <f>IF(COUNT(Q23:AZ23)=36,IFERROR(IF(($D23/IF($Q23=0,SUM($R23:BB23),SUM($Q23:BA23))*9)&lt;0,"n/a",($D23/IF($Q23=0,SUM($R23:BB23),SUM($Q23:BA23))*9)),"n/a"),"n/a")</f>
        <v>31.150459265175719</v>
      </c>
      <c r="O23" s="29">
        <f>IF(COUNT(Q23:BD23)=40,IFERROR(IF(($D23/IF($Q23=0,SUM($R23:BF23),SUM($Q23:BE23))*10)&lt;0,"n/a",($D23/IF($Q23=0,SUM($R23:BF23),SUM($Q23:BE23))*10)),"n/a"),"n/a")</f>
        <v>31.206229183544878</v>
      </c>
      <c r="P23" s="30">
        <f t="shared" si="1"/>
        <v>7112</v>
      </c>
      <c r="Q23" s="40">
        <v>1104</v>
      </c>
      <c r="R23" s="40">
        <v>1639</v>
      </c>
      <c r="S23" s="40">
        <v>2150</v>
      </c>
      <c r="T23" s="23">
        <v>2219</v>
      </c>
      <c r="U23" s="23">
        <v>1537</v>
      </c>
      <c r="V23" s="2">
        <v>1377</v>
      </c>
      <c r="W23" s="2">
        <v>1763</v>
      </c>
      <c r="X23" s="2">
        <v>484</v>
      </c>
      <c r="Y23" s="2">
        <v>1107</v>
      </c>
      <c r="Z23" s="33">
        <v>1572</v>
      </c>
      <c r="AA23" s="2">
        <v>1608</v>
      </c>
      <c r="AB23" s="2">
        <v>1517</v>
      </c>
      <c r="AC23" s="2">
        <v>1328</v>
      </c>
      <c r="AD23" s="33">
        <v>1415</v>
      </c>
      <c r="AE23" s="2">
        <v>1637</v>
      </c>
      <c r="AF23" s="2">
        <v>1496</v>
      </c>
      <c r="AG23" s="2">
        <v>1375</v>
      </c>
      <c r="AH23" s="33">
        <v>699</v>
      </c>
      <c r="AI23" s="2">
        <v>1884</v>
      </c>
      <c r="AJ23" s="2">
        <v>1395</v>
      </c>
      <c r="AK23" s="2">
        <v>1215</v>
      </c>
      <c r="AL23" s="33">
        <v>1193</v>
      </c>
      <c r="AM23" s="2">
        <v>1275</v>
      </c>
      <c r="AN23" s="2">
        <v>1093</v>
      </c>
      <c r="AO23" s="2">
        <v>1125</v>
      </c>
      <c r="AP23" s="33">
        <v>1206</v>
      </c>
      <c r="AQ23" s="2">
        <v>1309</v>
      </c>
      <c r="AR23" s="2">
        <v>1202</v>
      </c>
      <c r="AS23" s="2">
        <v>812</v>
      </c>
      <c r="AT23" s="2">
        <v>1098</v>
      </c>
      <c r="AU23" s="2">
        <v>1068</v>
      </c>
      <c r="AV23" s="2">
        <v>1387</v>
      </c>
      <c r="AW23" s="2">
        <v>1205</v>
      </c>
      <c r="AX23" s="2">
        <v>1397</v>
      </c>
      <c r="AY23" s="2">
        <v>1522</v>
      </c>
      <c r="AZ23" s="2">
        <v>1397</v>
      </c>
      <c r="BA23" s="2">
        <v>1270</v>
      </c>
      <c r="BB23" s="2">
        <v>1396</v>
      </c>
      <c r="BC23" s="2">
        <v>1455</v>
      </c>
      <c r="BD23" s="2">
        <v>1347</v>
      </c>
      <c r="BE23" s="2">
        <v>1267</v>
      </c>
      <c r="BF23" s="2">
        <v>1377</v>
      </c>
      <c r="BG23" s="2">
        <v>1507</v>
      </c>
      <c r="BH23" s="2">
        <v>1410</v>
      </c>
      <c r="BI23" s="2">
        <v>1209</v>
      </c>
    </row>
    <row r="24" spans="1:61" x14ac:dyDescent="0.2">
      <c r="A24" t="e" vm="20">
        <v>#VALUE!</v>
      </c>
      <c r="B24" t="str" cm="1">
        <f t="array" ref="B24">_FV(A24,"Ticker symbol",TRUE)</f>
        <v>MMM</v>
      </c>
      <c r="C24" s="6" cm="1">
        <f t="array" ref="C24">_FV(A24,"Price")</f>
        <v>129.84</v>
      </c>
      <c r="D24" s="4" cm="1">
        <f t="array" ref="D24">_FV(A24,"market cap",TRUE)/1000000</f>
        <v>73886.600000000006</v>
      </c>
      <c r="E24" s="28">
        <f t="shared" si="0"/>
        <v>0.15177244746338356</v>
      </c>
      <c r="F24" s="29">
        <f>IF(COUNT(Q24:T24)=4,IFERROR(IF($D24/IF($Q24=0,SUM($R24:U24),SUM($Q24:T24))&lt;0,"n/a",$D24/IF($Q24=0,SUM($R24:U24),SUM($Q24:T24))),"n/a"),"n/a")</f>
        <v>13.370720231632285</v>
      </c>
      <c r="G24" s="29">
        <f>IF(COUNT(Q24:X24)=8,IFERROR(IF(($D24/IF($Q24=0,SUM($R24:Z24),SUM($Q24:Y24))*2)&lt;0,"n/a",($D24/IF($Q24=0,SUM($R24:Z24),SUM($Q24:Y24))*2)),"n/a"),"n/a")</f>
        <v>11.728962616080642</v>
      </c>
      <c r="H24" s="29">
        <f>IF(COUNT(Q24:AB24)=12,IFERROR(IF(($D24/IF($Q24=0,SUM($R24:AD24),SUM($Q24:AC24))*3)&lt;0,"n/a",($D24/IF($Q24=0,SUM($R24:AD24),SUM($Q24:AC24))*3)),"n/a"),"n/a")</f>
        <v>12.910466538528745</v>
      </c>
      <c r="I24" s="29">
        <f>IF(COUNT(Q24:AF24)=16,IFERROR(IF(($D24/IF($Q24=0,SUM($R24:AH24),SUM($Q24:AG24))*4)&lt;0,"n/a",($D24/IF($Q24=0,SUM($R24:AH24),SUM($Q24:AG24))*4)),"n/a"),"n/a")</f>
        <v>13.124895639044322</v>
      </c>
      <c r="J24" s="29">
        <f>IF(COUNT(Q24:AJ24)=20,IFERROR(IF(($D24/IF($Q24=0,SUM($R24:AL24),SUM($Q24:AK24))*5)&lt;0,"n/a",($D24/IF($Q24=0,SUM($R24:AL24),SUM($Q24:AK24))*5)),"n/a"),"n/a")</f>
        <v>13.494776446522502</v>
      </c>
      <c r="K24" s="29">
        <f>IF(COUNT(Q24:AN24)=24,IFERROR(IF(($D24/IF($Q24=0,SUM($R24:AP24),SUM($Q24:AO24))*6)&lt;0,"n/a",($D24/IF($Q24=0,SUM($R24:AP24),SUM($Q24:AO24))*6)),"n/a"),"n/a")</f>
        <v>13.671732560291126</v>
      </c>
      <c r="L24" s="29">
        <f>IF(COUNT(Q24:AR24)=28,IFERROR(IF(($D24/IF($Q24=0,SUM($R24:AT24),SUM($Q24:AS24))*7)&lt;0,"n/a",($D24/IF($Q24=0,SUM($R24:AT24),SUM($Q24:AS24))*7)),"n/a"),"n/a")</f>
        <v>13.881376311763601</v>
      </c>
      <c r="M24" s="29">
        <f>IF(COUNT(Q24:AV24)=32,IFERROR(IF(($D24/IF($Q24=0,SUM($R24:AX24),SUM($Q24:AW24))*8)&lt;0,"n/a",($D24/IF($Q24=0,SUM($R24:AX24),SUM($Q24:AW24))*8)),"n/a"),"n/a")</f>
        <v>14.001961388132182</v>
      </c>
      <c r="N24" s="29">
        <f>IF(COUNT(Q24:AZ24)=36,IFERROR(IF(($D24/IF($Q24=0,SUM($R24:BB24),SUM($Q24:BA24))*9)&lt;0,"n/a",($D24/IF($Q24=0,SUM($R24:BB24),SUM($Q24:BA24))*9)),"n/a"),"n/a")</f>
        <v>14.186529845970048</v>
      </c>
      <c r="O24" s="29">
        <f>IF(COUNT(Q24:BD24)=40,IFERROR(IF(($D24/IF($Q24=0,SUM($R24:BF24),SUM($Q24:BE24))*10)&lt;0,"n/a",($D24/IF($Q24=0,SUM($R24:BF24),SUM($Q24:BE24))*10)),"n/a"),"n/a")</f>
        <v>14.397794146303442</v>
      </c>
      <c r="P24" s="30">
        <f t="shared" si="1"/>
        <v>5526</v>
      </c>
      <c r="Q24" s="40">
        <v>1229</v>
      </c>
      <c r="R24" s="40">
        <v>1339</v>
      </c>
      <c r="S24" s="40">
        <v>1434</v>
      </c>
      <c r="T24" s="23">
        <v>1524</v>
      </c>
      <c r="U24" s="23">
        <v>1624</v>
      </c>
      <c r="V24" s="2">
        <v>1405</v>
      </c>
      <c r="W24" s="2">
        <v>1430</v>
      </c>
      <c r="X24" s="2">
        <v>1306</v>
      </c>
      <c r="Y24" s="2">
        <v>1308</v>
      </c>
      <c r="Z24" s="33">
        <v>969</v>
      </c>
      <c r="AA24" s="2">
        <v>1583</v>
      </c>
      <c r="AB24" s="2">
        <v>1127</v>
      </c>
      <c r="AC24" s="2">
        <v>891</v>
      </c>
      <c r="AD24" s="33">
        <v>1347</v>
      </c>
      <c r="AE24" s="2">
        <v>1543</v>
      </c>
      <c r="AF24" s="2">
        <v>1857</v>
      </c>
      <c r="AG24" s="2">
        <v>602</v>
      </c>
      <c r="AH24" s="33">
        <v>523</v>
      </c>
      <c r="AI24" s="2">
        <v>1429</v>
      </c>
      <c r="AJ24" s="2">
        <v>1583</v>
      </c>
      <c r="AK24" s="2">
        <v>1323</v>
      </c>
      <c r="AL24" s="33">
        <v>1155</v>
      </c>
      <c r="AM24" s="2">
        <v>1329</v>
      </c>
      <c r="AN24" s="2">
        <v>1291</v>
      </c>
      <c r="AO24" s="2">
        <v>1275</v>
      </c>
      <c r="AP24" s="33">
        <v>1038</v>
      </c>
      <c r="AQ24" s="2">
        <v>1296</v>
      </c>
      <c r="AR24" s="2">
        <v>1300</v>
      </c>
      <c r="AS24" s="2">
        <v>1199</v>
      </c>
      <c r="AT24" s="2">
        <v>1179</v>
      </c>
      <c r="AU24" s="2">
        <v>1303</v>
      </c>
      <c r="AV24" s="2">
        <v>1267</v>
      </c>
      <c r="AW24" s="2">
        <v>1207</v>
      </c>
      <c r="AX24" s="2">
        <v>1103</v>
      </c>
      <c r="AY24" s="2">
        <v>1230</v>
      </c>
      <c r="AZ24" s="2">
        <v>1197</v>
      </c>
      <c r="BA24" s="2">
        <v>1129</v>
      </c>
      <c r="BB24" s="2">
        <v>991</v>
      </c>
      <c r="BC24" s="2">
        <v>1161</v>
      </c>
      <c r="BD24" s="2">
        <v>1167</v>
      </c>
      <c r="BE24" s="2">
        <v>1125</v>
      </c>
      <c r="BF24" s="2">
        <v>954</v>
      </c>
      <c r="BG24" s="2">
        <v>1088</v>
      </c>
      <c r="BH24" s="2">
        <v>1160</v>
      </c>
      <c r="BI24" s="2">
        <v>1081</v>
      </c>
    </row>
    <row r="25" spans="1:61" x14ac:dyDescent="0.2">
      <c r="A25" t="e" vm="19">
        <v>#VALUE!</v>
      </c>
      <c r="B25" t="str" cm="1">
        <f t="array" ref="B25">_FV(A25,"Ticker symbol",TRUE)</f>
        <v>MRK</v>
      </c>
      <c r="C25" s="6" cm="1">
        <f t="array" ref="C25">_FV(A25,"Price")</f>
        <v>84.62</v>
      </c>
      <c r="D25" s="4" cm="1">
        <f t="array" ref="D25">_FV(A25,"market cap",TRUE)/1000000</f>
        <v>213987.5</v>
      </c>
      <c r="E25" s="28">
        <f t="shared" si="0"/>
        <v>0.44448539574311252</v>
      </c>
      <c r="F25" s="29">
        <f>IF(COUNT(Q25:T25)=4,IFERROR(IF($D25/IF($Q25=0,SUM($R25:U25),SUM($Q25:T25))&lt;0,"n/a",$D25/IF($Q25=0,SUM($R25:U25),SUM($Q25:T25))),"n/a"),"n/a")</f>
        <v>15.090796897038082</v>
      </c>
      <c r="G25" s="29">
        <f>IF(COUNT(Q25:X25)=8,IFERROR(IF(($D25/IF($Q25=0,SUM($R25:Z25),SUM($Q25:Y25))*2)&lt;0,"n/a",($D25/IF($Q25=0,SUM($R25:Z25),SUM($Q25:Y25))*2)),"n/a"),"n/a")</f>
        <v>17.521288790632934</v>
      </c>
      <c r="H25" s="29">
        <f>IF(COUNT(Q25:AB25)=12,IFERROR(IF(($D25/IF($Q25=0,SUM($R25:AD25),SUM($Q25:AC25))*3)&lt;0,"n/a",($D25/IF($Q25=0,SUM($R25:AD25),SUM($Q25:AC25))*3)),"n/a"),"n/a")</f>
        <v>18.73303860632058</v>
      </c>
      <c r="I25" s="29">
        <f>IF(COUNT(Q25:AF25)=16,IFERROR(IF(($D25/IF($Q25=0,SUM($R25:AH25),SUM($Q25:AG25))*4)&lt;0,"n/a",($D25/IF($Q25=0,SUM($R25:AH25),SUM($Q25:AG25))*4)),"n/a"),"n/a")</f>
        <v>21.140309713749414</v>
      </c>
      <c r="J25" s="29">
        <f>IF(COUNT(Q25:AJ25)=20,IFERROR(IF(($D25/IF($Q25=0,SUM($R25:AL25),SUM($Q25:AK25))*5)&lt;0,"n/a",($D25/IF($Q25=0,SUM($R25:AL25),SUM($Q25:AK25))*5)),"n/a"),"n/a")</f>
        <v>24.95015507310589</v>
      </c>
      <c r="K25" s="29">
        <f>IF(COUNT(Q25:AN25)=24,IFERROR(IF(($D25/IF($Q25=0,SUM($R25:AP25),SUM($Q25:AO25))*6)&lt;0,"n/a",($D25/IF($Q25=0,SUM($R25:AP25),SUM($Q25:AO25))*6)),"n/a"),"n/a")</f>
        <v>27.432536375873344</v>
      </c>
      <c r="L25" s="29">
        <f>IF(COUNT(Q25:AR25)=28,IFERROR(IF(($D25/IF($Q25=0,SUM($R25:AT25),SUM($Q25:AS25))*7)&lt;0,"n/a",($D25/IF($Q25=0,SUM($R25:AT25),SUM($Q25:AS25))*7)),"n/a"),"n/a")</f>
        <v>29.230412723192508</v>
      </c>
      <c r="M25" s="29">
        <f>IF(COUNT(Q25:AV25)=32,IFERROR(IF(($D25/IF($Q25=0,SUM($R25:AX25),SUM($Q25:AW25))*8)&lt;0,"n/a",($D25/IF($Q25=0,SUM($R25:AX25),SUM($Q25:AW25))*8)),"n/a"),"n/a")</f>
        <v>27.102034354468454</v>
      </c>
      <c r="N25" s="29">
        <f>IF(COUNT(Q25:AZ25)=36,IFERROR(IF(($D25/IF($Q25=0,SUM($R25:BB25),SUM($Q25:BA25))*9)&lt;0,"n/a",($D25/IF($Q25=0,SUM($R25:BB25),SUM($Q25:BA25))*9)),"n/a"),"n/a")</f>
        <v>28.502530746348178</v>
      </c>
      <c r="O25" s="29">
        <f>IF(COUNT(Q25:BD25)=40,IFERROR(IF(($D25/IF($Q25=0,SUM($R25:BF25),SUM($Q25:BE25))*10)&lt;0,"n/a",($D25/IF($Q25=0,SUM($R25:BF25),SUM($Q25:BE25))*10)),"n/a"),"n/a")</f>
        <v>29.021550438061141</v>
      </c>
      <c r="P25" s="30">
        <f t="shared" si="1"/>
        <v>14180</v>
      </c>
      <c r="Q25" s="40">
        <v>4310</v>
      </c>
      <c r="R25" s="40">
        <v>3758</v>
      </c>
      <c r="S25" s="40">
        <v>4567</v>
      </c>
      <c r="T25" s="23">
        <v>1545</v>
      </c>
      <c r="U25" s="23">
        <v>3179</v>
      </c>
      <c r="V25" s="38">
        <v>-2095</v>
      </c>
      <c r="W25" s="38">
        <v>2941</v>
      </c>
      <c r="X25" s="38">
        <v>3002</v>
      </c>
      <c r="Y25" s="38">
        <v>3219</v>
      </c>
      <c r="Z25" s="39">
        <v>2357</v>
      </c>
      <c r="AA25" s="38">
        <v>1901</v>
      </c>
      <c r="AB25" s="38">
        <v>2670</v>
      </c>
      <c r="AC25" s="38">
        <v>2915</v>
      </c>
      <c r="AD25" s="39">
        <v>1827</v>
      </c>
      <c r="AE25" s="38">
        <v>1950</v>
      </c>
      <c r="AF25" s="38">
        <v>1707</v>
      </c>
      <c r="AG25" s="38">
        <v>736</v>
      </c>
      <c r="AH25" s="39">
        <v>-1047</v>
      </c>
      <c r="AI25" s="38">
        <v>-56</v>
      </c>
      <c r="AJ25" s="38">
        <v>1946</v>
      </c>
      <c r="AK25" s="38">
        <v>1551</v>
      </c>
      <c r="AL25" s="39">
        <v>-594</v>
      </c>
      <c r="AM25" s="38">
        <v>2184</v>
      </c>
      <c r="AN25" s="38">
        <v>1205</v>
      </c>
      <c r="AO25" s="38">
        <v>1125</v>
      </c>
      <c r="AP25" s="39">
        <v>976</v>
      </c>
      <c r="AQ25" s="38">
        <v>1826</v>
      </c>
      <c r="AR25" s="38">
        <v>687</v>
      </c>
      <c r="AS25" s="38">
        <v>953</v>
      </c>
      <c r="AT25" s="38">
        <v>7316</v>
      </c>
      <c r="AU25" s="38">
        <v>895</v>
      </c>
      <c r="AV25" s="38">
        <v>2004</v>
      </c>
      <c r="AW25" s="38">
        <v>1705</v>
      </c>
      <c r="AX25" s="38">
        <v>781</v>
      </c>
      <c r="AY25" s="38">
        <v>1124</v>
      </c>
      <c r="AZ25" s="38">
        <v>906</v>
      </c>
      <c r="BA25" s="38">
        <v>1593</v>
      </c>
      <c r="BB25" s="38">
        <v>908</v>
      </c>
      <c r="BC25" s="38">
        <v>1729</v>
      </c>
      <c r="BD25" s="38">
        <v>1792</v>
      </c>
      <c r="BE25" s="38">
        <v>1736</v>
      </c>
      <c r="BF25" s="38">
        <v>1505</v>
      </c>
      <c r="BG25" s="38">
        <v>1689</v>
      </c>
      <c r="BH25" s="38">
        <v>2020</v>
      </c>
      <c r="BI25" s="38">
        <v>1043</v>
      </c>
    </row>
    <row r="26" spans="1:61" x14ac:dyDescent="0.2">
      <c r="A26" t="e" vm="5">
        <v>#VALUE!</v>
      </c>
      <c r="B26" t="str" cm="1">
        <f t="array" ref="B26">_FV(A26,"Ticker symbol",TRUE)</f>
        <v>MSFT</v>
      </c>
      <c r="C26" s="6" cm="1">
        <f t="array" ref="C26">_FV(A26,"Price")</f>
        <v>247.65</v>
      </c>
      <c r="D26" s="4" cm="1">
        <f t="array" ref="D26">_FV(A26,"market cap",TRUE)/1000000</f>
        <v>1852183</v>
      </c>
      <c r="E26" s="28">
        <f t="shared" si="0"/>
        <v>1.9700508218176873</v>
      </c>
      <c r="F26" s="29">
        <f>IF(COUNT(Q26:T26)=4,IFERROR(IF($D26/IF($Q26=0,SUM($R26:U26),SUM($Q26:T26))&lt;0,"n/a",$D26/IF($Q26=0,SUM($R26:U26),SUM($Q26:T26))),"n/a"),"n/a")</f>
        <v>25.562865739207243</v>
      </c>
      <c r="G26" s="29">
        <f>IF(COUNT(Q26:X26)=8,IFERROR(IF(($D26/IF($Q26=0,SUM($R26:Z26),SUM($Q26:Y26))*2)&lt;0,"n/a",($D26/IF($Q26=0,SUM($R26:Z26),SUM($Q26:Y26))*2)),"n/a"),"n/a")</f>
        <v>26.607428370312377</v>
      </c>
      <c r="H26" s="29">
        <f>IF(COUNT(Q26:AB26)=12,IFERROR(IF(($D26/IF($Q26=0,SUM($R26:AD26),SUM($Q26:AC26))*3)&lt;0,"n/a",($D26/IF($Q26=0,SUM($R26:AD26),SUM($Q26:AC26))*3)),"n/a"),"n/a")</f>
        <v>30.27333202575921</v>
      </c>
      <c r="I26" s="29">
        <f>IF(COUNT(Q26:AF26)=16,IFERROR(IF(($D26/IF($Q26=0,SUM($R26:AH26),SUM($Q26:AG26))*4)&lt;0,"n/a",($D26/IF($Q26=0,SUM($R26:AH26),SUM($Q26:AG26))*4)),"n/a"),"n/a")</f>
        <v>34.127939489697681</v>
      </c>
      <c r="J26" s="29">
        <f>IF(COUNT(Q26:AJ26)=20,IFERROR(IF(($D26/IF($Q26=0,SUM($R26:AL26),SUM($Q26:AK26))*5)&lt;0,"n/a",($D26/IF($Q26=0,SUM($R26:AL26),SUM($Q26:AK26))*5)),"n/a"),"n/a")</f>
        <v>40.105124807289229</v>
      </c>
      <c r="K26" s="29">
        <f>IF(COUNT(Q26:AN26)=24,IFERROR(IF(($D26/IF($Q26=0,SUM($R26:AP26),SUM($Q26:AO26))*6)&lt;0,"n/a",($D26/IF($Q26=0,SUM($R26:AP26),SUM($Q26:AO26))*6)),"n/a"),"n/a")</f>
        <v>43.844012482788827</v>
      </c>
      <c r="L26" s="29">
        <f>IF(COUNT(Q26:AR26)=28,IFERROR(IF(($D26/IF($Q26=0,SUM($R26:AT26),SUM($Q26:AS26))*7)&lt;0,"n/a",($D26/IF($Q26=0,SUM($R26:AT26),SUM($Q26:AS26))*7)),"n/a"),"n/a")</f>
        <v>48.892563136598298</v>
      </c>
      <c r="M26" s="29">
        <f>IF(COUNT(Q26:AV26)=32,IFERROR(IF(($D26/IF($Q26=0,SUM($R26:AX26),SUM($Q26:AW26))*8)&lt;0,"n/a",($D26/IF($Q26=0,SUM($R26:AX26),SUM($Q26:AW26))*8)),"n/a"),"n/a")</f>
        <v>51.835776305386666</v>
      </c>
      <c r="N26" s="29">
        <f>IF(COUNT(Q26:AZ26)=36,IFERROR(IF(($D26/IF($Q26=0,SUM($R26:BB26),SUM($Q26:BA26))*9)&lt;0,"n/a",($D26/IF($Q26=0,SUM($R26:BB26),SUM($Q26:BA26))*9)),"n/a"),"n/a")</f>
        <v>54.003702911791002</v>
      </c>
      <c r="O26" s="29">
        <f>IF(COUNT(Q26:BD26)=40,IFERROR(IF(($D26/IF($Q26=0,SUM($R26:BF26),SUM($Q26:BE26))*10)&lt;0,"n/a",($D26/IF($Q26=0,SUM($R26:BF26),SUM($Q26:BE26))*10)),"n/a"),"n/a")</f>
        <v>57.142332670029461</v>
      </c>
      <c r="P26" s="30">
        <f t="shared" si="1"/>
        <v>72456</v>
      </c>
      <c r="Q26" s="40">
        <v>16728</v>
      </c>
      <c r="R26" s="40">
        <v>18765</v>
      </c>
      <c r="S26" s="40">
        <v>20505</v>
      </c>
      <c r="T26" s="23">
        <v>16458</v>
      </c>
      <c r="U26" s="23">
        <v>15457</v>
      </c>
      <c r="V26" s="2">
        <v>15463</v>
      </c>
      <c r="W26" s="2">
        <v>13893</v>
      </c>
      <c r="X26" s="2">
        <v>11202</v>
      </c>
      <c r="Y26" s="2">
        <v>10752</v>
      </c>
      <c r="Z26" s="33">
        <v>11649</v>
      </c>
      <c r="AA26" s="2">
        <v>10678</v>
      </c>
      <c r="AB26" s="2">
        <v>13187</v>
      </c>
      <c r="AC26" s="2">
        <v>8809</v>
      </c>
      <c r="AD26" s="33">
        <v>8420</v>
      </c>
      <c r="AE26" s="2">
        <v>8824</v>
      </c>
      <c r="AF26" s="2">
        <v>8873</v>
      </c>
      <c r="AG26" s="2">
        <v>7424</v>
      </c>
      <c r="AH26" s="33">
        <v>-6302</v>
      </c>
      <c r="AI26" s="2">
        <v>6576</v>
      </c>
      <c r="AJ26" s="2">
        <v>8069</v>
      </c>
      <c r="AK26" s="2">
        <v>5486</v>
      </c>
      <c r="AL26" s="33">
        <v>6267</v>
      </c>
      <c r="AM26" s="2">
        <v>5667</v>
      </c>
      <c r="AN26" s="2">
        <v>6863</v>
      </c>
      <c r="AO26" s="2">
        <v>3756</v>
      </c>
      <c r="AP26" s="33">
        <v>5018</v>
      </c>
      <c r="AQ26" s="2">
        <v>4902</v>
      </c>
      <c r="AR26" s="2">
        <v>-3195</v>
      </c>
      <c r="AS26" s="2">
        <v>4985</v>
      </c>
      <c r="AT26" s="2">
        <v>5863</v>
      </c>
      <c r="AU26" s="2">
        <v>4540</v>
      </c>
      <c r="AV26" s="2">
        <v>4612</v>
      </c>
      <c r="AW26" s="2">
        <v>5660</v>
      </c>
      <c r="AX26" s="2">
        <v>6558</v>
      </c>
      <c r="AY26" s="2">
        <v>5244</v>
      </c>
      <c r="AZ26" s="2">
        <v>4965</v>
      </c>
      <c r="BA26" s="2">
        <v>6055</v>
      </c>
      <c r="BB26" s="2">
        <v>6377</v>
      </c>
      <c r="BC26" s="2">
        <v>4466</v>
      </c>
      <c r="BD26" s="2">
        <v>-492</v>
      </c>
      <c r="BE26" s="2">
        <v>5108</v>
      </c>
      <c r="BF26" s="2">
        <v>6624</v>
      </c>
      <c r="BG26" s="2">
        <v>5738</v>
      </c>
      <c r="BH26" s="2">
        <v>5874</v>
      </c>
      <c r="BI26" s="2">
        <v>5232</v>
      </c>
    </row>
    <row r="27" spans="1:61" x14ac:dyDescent="0.2">
      <c r="A27" t="e" vm="9">
        <v>#VALUE!</v>
      </c>
      <c r="B27" t="str" cm="1">
        <f t="array" ref="B27">_FV(A27,"Ticker symbol",TRUE)</f>
        <v>NKE</v>
      </c>
      <c r="C27" s="6" cm="1">
        <f t="array" ref="C27">_FV(A27,"Price")</f>
        <v>107.34</v>
      </c>
      <c r="D27" s="4" cm="1">
        <f t="array" ref="D27">_FV(A27,"market cap",TRUE)/1000000</f>
        <v>168928.2</v>
      </c>
      <c r="E27" s="28">
        <f t="shared" si="0"/>
        <v>0.70924784217016035</v>
      </c>
      <c r="F27" s="29">
        <f>IF(COUNT(Q27:T27)=4,IFERROR(IF($D27/IF($Q27=0,SUM($R27:U27),SUM($Q27:T27))&lt;0,"n/a",$D27/IF($Q27=0,SUM($R27:U27),SUM($Q27:T27))),"n/a"),"n/a")</f>
        <v>27.620699803793332</v>
      </c>
      <c r="G27" s="29">
        <f>IF(COUNT(Q27:X27)=8,IFERROR(IF(($D27/IF($Q27=0,SUM($R27:Z27),SUM($Q27:Y27))*2)&lt;0,"n/a",($D27/IF($Q27=0,SUM($R27:Z27),SUM($Q27:Y27))*2)),"n/a"),"n/a")</f>
        <v>32.514329708401505</v>
      </c>
      <c r="H27" s="29">
        <f>IF(COUNT(Q27:AB27)=12,IFERROR(IF(($D27/IF($Q27=0,SUM($R27:AD27),SUM($Q27:AC27))*3)&lt;0,"n/a",($D27/IF($Q27=0,SUM($R27:AD27),SUM($Q27:AC27))*3)),"n/a"),"n/a")</f>
        <v>33.869183987168348</v>
      </c>
      <c r="I27" s="29">
        <f>IF(COUNT(Q27:AF27)=16,IFERROR(IF(($D27/IF($Q27=0,SUM($R27:AH27),SUM($Q27:AG27))*4)&lt;0,"n/a",($D27/IF($Q27=0,SUM($R27:AH27),SUM($Q27:AG27))*4)),"n/a"),"n/a")</f>
        <v>39.473817034700318</v>
      </c>
      <c r="J27" s="29">
        <f>IF(COUNT(Q27:AJ27)=20,IFERROR(IF(($D27/IF($Q27=0,SUM($R27:AL27),SUM($Q27:AK27))*5)&lt;0,"n/a",($D27/IF($Q27=0,SUM($R27:AL27),SUM($Q27:AK27))*5)),"n/a"),"n/a")</f>
        <v>40.251667937476171</v>
      </c>
      <c r="K27" s="29">
        <f>IF(COUNT(Q27:AN27)=24,IFERROR(IF(($D27/IF($Q27=0,SUM($R27:AP27),SUM($Q27:AO27))*6)&lt;0,"n/a",($D27/IF($Q27=0,SUM($R27:AP27),SUM($Q27:AO27))*6)),"n/a"),"n/a")</f>
        <v>40.753053757388123</v>
      </c>
      <c r="L27" s="29">
        <f>IF(COUNT(Q27:AR27)=28,IFERROR(IF(($D27/IF($Q27=0,SUM($R27:AT27),SUM($Q27:AS27))*7)&lt;0,"n/a",($D27/IF($Q27=0,SUM($R27:AT27),SUM($Q27:AS27))*7)),"n/a"),"n/a")</f>
        <v>41.504243445298513</v>
      </c>
      <c r="M27" s="29">
        <f>IF(COUNT(Q27:AV27)=32,IFERROR(IF(($D27/IF($Q27=0,SUM($R27:AX27),SUM($Q27:AW27))*8)&lt;0,"n/a",($D27/IF($Q27=0,SUM($R27:AX27),SUM($Q27:AW27))*8)),"n/a"),"n/a")</f>
        <v>42.918750000000003</v>
      </c>
      <c r="N27" s="29">
        <f>IF(COUNT(Q27:AZ27)=36,IFERROR(IF(($D27/IF($Q27=0,SUM($R27:BB27),SUM($Q27:BA27))*9)&lt;0,"n/a",($D27/IF($Q27=0,SUM($R27:BB27),SUM($Q27:BA27))*9)),"n/a"),"n/a")</f>
        <v>44.296771749898028</v>
      </c>
      <c r="O27" s="29">
        <f>IF(COUNT(Q27:BD27)=40,IFERROR(IF(($D27/IF($Q27=0,SUM($R27:BF27),SUM($Q27:BE27))*10)&lt;0,"n/a",($D27/IF($Q27=0,SUM($R27:BF27),SUM($Q27:BE27))*10)),"n/a"),"n/a")</f>
        <v>46.447126752818264</v>
      </c>
      <c r="P27" s="30">
        <f t="shared" si="1"/>
        <v>6116</v>
      </c>
      <c r="Q27" s="40">
        <v>1396</v>
      </c>
      <c r="R27" s="40">
        <v>1337</v>
      </c>
      <c r="S27" s="40">
        <v>1874</v>
      </c>
      <c r="T27" s="23">
        <v>1509</v>
      </c>
      <c r="U27" s="23">
        <v>1449</v>
      </c>
      <c r="V27" s="38">
        <v>1251</v>
      </c>
      <c r="W27" s="38">
        <v>1518</v>
      </c>
      <c r="X27" s="38">
        <v>-790</v>
      </c>
      <c r="Y27" s="38">
        <v>847</v>
      </c>
      <c r="Z27" s="39">
        <v>1115</v>
      </c>
      <c r="AA27" s="38">
        <v>1367</v>
      </c>
      <c r="AB27" s="38">
        <v>989</v>
      </c>
      <c r="AC27" s="38">
        <v>1101</v>
      </c>
      <c r="AD27" s="39">
        <v>847</v>
      </c>
      <c r="AE27" s="38">
        <v>1092</v>
      </c>
      <c r="AF27" s="38">
        <v>1137</v>
      </c>
      <c r="AG27" s="38">
        <v>-921</v>
      </c>
      <c r="AH27" s="39">
        <v>767</v>
      </c>
      <c r="AI27" s="38">
        <v>950</v>
      </c>
      <c r="AJ27" s="38">
        <v>1008</v>
      </c>
      <c r="AK27" s="38">
        <v>1141</v>
      </c>
      <c r="AL27" s="39">
        <v>842</v>
      </c>
      <c r="AM27" s="38">
        <v>1249</v>
      </c>
      <c r="AN27" s="38">
        <v>846</v>
      </c>
      <c r="AO27" s="38">
        <v>950</v>
      </c>
      <c r="AP27" s="39">
        <v>785</v>
      </c>
      <c r="AQ27" s="38">
        <v>1179</v>
      </c>
      <c r="AR27" s="38">
        <v>865</v>
      </c>
      <c r="AS27" s="38">
        <v>791</v>
      </c>
      <c r="AT27" s="38">
        <v>655</v>
      </c>
      <c r="AU27" s="38">
        <v>962</v>
      </c>
      <c r="AV27" s="38">
        <v>698</v>
      </c>
      <c r="AW27" s="38">
        <v>682</v>
      </c>
      <c r="AX27" s="38">
        <v>534</v>
      </c>
      <c r="AY27" s="38">
        <v>779</v>
      </c>
      <c r="AZ27" s="38">
        <v>655</v>
      </c>
      <c r="BA27" s="38">
        <v>866</v>
      </c>
      <c r="BB27" s="38">
        <v>384</v>
      </c>
      <c r="BC27" s="38">
        <v>567</v>
      </c>
      <c r="BD27" s="38">
        <v>537</v>
      </c>
      <c r="BE27" s="38">
        <v>560</v>
      </c>
      <c r="BF27" s="38">
        <v>469</v>
      </c>
      <c r="BG27" s="38">
        <v>645</v>
      </c>
      <c r="BH27" s="38">
        <v>594</v>
      </c>
      <c r="BI27" s="38">
        <v>523</v>
      </c>
    </row>
    <row r="28" spans="1:61" x14ac:dyDescent="0.2">
      <c r="A28" t="e" vm="23">
        <v>#VALUE!</v>
      </c>
      <c r="B28" t="str" cm="1">
        <f t="array" ref="B28">_FV(A28,"Ticker symbol",TRUE)</f>
        <v>PG</v>
      </c>
      <c r="C28" s="6" cm="1">
        <f t="array" ref="C28">_FV(A28,"Price")</f>
        <v>132.36000000000001</v>
      </c>
      <c r="D28" s="4" cm="1">
        <f t="array" ref="D28">_FV(A28,"market cap",TRUE)/1000000</f>
        <v>317570.90000000002</v>
      </c>
      <c r="E28" s="28">
        <f t="shared" si="0"/>
        <v>2.1247599578764789E-2</v>
      </c>
      <c r="F28" s="29">
        <f>IF(COUNT(Q28:T28)=4,IFERROR(IF($D28/IF($Q28=0,SUM($R28:U28),SUM($Q28:T28))&lt;0,"n/a",$D28/IF($Q28=0,SUM($R28:U28),SUM($Q28:T28))),"n/a"),"n/a")</f>
        <v>22.186034651390248</v>
      </c>
      <c r="G28" s="29">
        <f>IF(COUNT(Q28:X28)=8,IFERROR(IF(($D28/IF($Q28=0,SUM($R28:Z28),SUM($Q28:Y28))*2)&lt;0,"n/a",($D28/IF($Q28=0,SUM($R28:Z28),SUM($Q28:Y28))*2)),"n/a"),"n/a")</f>
        <v>20.422565916398714</v>
      </c>
      <c r="H28" s="29">
        <f>IF(COUNT(Q28:AB28)=12,IFERROR(IF(($D28/IF($Q28=0,SUM($R28:AD28),SUM($Q28:AC28))*3)&lt;0,"n/a",($D28/IF($Q28=0,SUM($R28:AD28),SUM($Q28:AC28))*3)),"n/a"),"n/a")</f>
        <v>26.721810226348413</v>
      </c>
      <c r="I28" s="29">
        <f>IF(COUNT(Q28:AF28)=16,IFERROR(IF(($D28/IF($Q28=0,SUM($R28:AH28),SUM($Q28:AG28))*4)&lt;0,"n/a",($D28/IF($Q28=0,SUM($R28:AH28),SUM($Q28:AG28))*4)),"n/a"),"n/a")</f>
        <v>27.509606722106724</v>
      </c>
      <c r="J28" s="29">
        <f>IF(COUNT(Q28:AJ28)=20,IFERROR(IF(($D28/IF($Q28=0,SUM($R28:AL28),SUM($Q28:AK28))*5)&lt;0,"n/a",($D28/IF($Q28=0,SUM($R28:AL28),SUM($Q28:AK28))*5)),"n/a"),"n/a")</f>
        <v>28.347457778412544</v>
      </c>
      <c r="K28" s="29">
        <f>IF(COUNT(Q28:AN28)=24,IFERROR(IF(($D28/IF($Q28=0,SUM($R28:AP28),SUM($Q28:AO28))*6)&lt;0,"n/a",($D28/IF($Q28=0,SUM($R28:AP28),SUM($Q28:AO28))*6)),"n/a"),"n/a")</f>
        <v>26.816581754721767</v>
      </c>
      <c r="L28" s="29">
        <f>IF(COUNT(Q28:AR28)=28,IFERROR(IF(($D28/IF($Q28=0,SUM($R28:AT28),SUM($Q28:AS28))*7)&lt;0,"n/a",($D28/IF($Q28=0,SUM($R28:AT28),SUM($Q28:AS28))*7)),"n/a"),"n/a")</f>
        <v>27.99531899352694</v>
      </c>
      <c r="M28" s="29">
        <f>IF(COUNT(Q28:AV28)=32,IFERROR(IF(($D28/IF($Q28=0,SUM($R28:AX28),SUM($Q28:AW28))*8)&lt;0,"n/a",($D28/IF($Q28=0,SUM($R28:AX28),SUM($Q28:AW28))*8)),"n/a"),"n/a")</f>
        <v>28.642891609731901</v>
      </c>
      <c r="N28" s="29">
        <f>IF(COUNT(Q28:AZ28)=36,IFERROR(IF(($D28/IF($Q28=0,SUM($R28:BB28),SUM($Q28:BA28))*9)&lt;0,"n/a",($D28/IF($Q28=0,SUM($R28:BB28),SUM($Q28:BA28))*9)),"n/a"),"n/a")</f>
        <v>28.749565960871099</v>
      </c>
      <c r="O28" s="29">
        <f>IF(COUNT(Q28:BD28)=40,IFERROR(IF(($D28/IF($Q28=0,SUM($R28:BF28),SUM($Q28:BE28))*10)&lt;0,"n/a",($D28/IF($Q28=0,SUM($R28:BF28),SUM($Q28:BE28))*10)),"n/a"),"n/a")</f>
        <v>28.367208575256811</v>
      </c>
      <c r="P28" s="30">
        <f t="shared" si="1"/>
        <v>14314</v>
      </c>
      <c r="Q28" s="40">
        <v>3287</v>
      </c>
      <c r="R28" s="40">
        <v>4153</v>
      </c>
      <c r="S28" s="40">
        <v>4042</v>
      </c>
      <c r="T28" s="23">
        <v>2832</v>
      </c>
      <c r="U28" s="23">
        <v>3204</v>
      </c>
      <c r="V28" s="2">
        <v>3788</v>
      </c>
      <c r="W28" s="2">
        <v>4211</v>
      </c>
      <c r="X28" s="2">
        <v>2730</v>
      </c>
      <c r="Y28" s="2">
        <v>2853</v>
      </c>
      <c r="Z28" s="33">
        <v>3653</v>
      </c>
      <c r="AA28" s="2">
        <v>3528</v>
      </c>
      <c r="AB28" s="2">
        <v>-5309</v>
      </c>
      <c r="AC28" s="2">
        <v>2681</v>
      </c>
      <c r="AD28" s="33">
        <v>3129</v>
      </c>
      <c r="AE28" s="2">
        <v>3133</v>
      </c>
      <c r="AF28" s="2">
        <v>1824</v>
      </c>
      <c r="AG28" s="2">
        <v>2437</v>
      </c>
      <c r="AH28" s="33">
        <v>2433</v>
      </c>
      <c r="AI28" s="2">
        <v>2791</v>
      </c>
      <c r="AJ28" s="2">
        <v>2152</v>
      </c>
      <c r="AK28" s="2">
        <v>2462</v>
      </c>
      <c r="AL28" s="33">
        <v>7814</v>
      </c>
      <c r="AM28" s="2">
        <v>2651</v>
      </c>
      <c r="AN28" s="2">
        <v>1888</v>
      </c>
      <c r="AO28" s="2">
        <v>2687</v>
      </c>
      <c r="AP28" s="33">
        <v>3142</v>
      </c>
      <c r="AQ28" s="2">
        <v>2536</v>
      </c>
      <c r="AR28" s="2">
        <v>521</v>
      </c>
      <c r="AS28" s="2">
        <v>2153</v>
      </c>
      <c r="AT28" s="2">
        <v>2302</v>
      </c>
      <c r="AU28" s="2">
        <v>1930</v>
      </c>
      <c r="AV28" s="2">
        <v>2508</v>
      </c>
      <c r="AW28" s="2">
        <v>2552</v>
      </c>
      <c r="AX28" s="2">
        <v>3361</v>
      </c>
      <c r="AY28" s="2">
        <v>2969</v>
      </c>
      <c r="AZ28" s="2">
        <v>1875</v>
      </c>
      <c r="BA28" s="2">
        <v>2512</v>
      </c>
      <c r="BB28" s="2">
        <v>3992</v>
      </c>
      <c r="BC28" s="2">
        <v>2757</v>
      </c>
      <c r="BD28" s="2">
        <v>3375</v>
      </c>
      <c r="BE28" s="2">
        <v>2411</v>
      </c>
      <c r="BF28" s="2">
        <v>1690</v>
      </c>
      <c r="BG28" s="2">
        <v>3024</v>
      </c>
      <c r="BH28" s="2">
        <v>2277</v>
      </c>
      <c r="BI28" s="2">
        <v>2873</v>
      </c>
    </row>
    <row r="29" spans="1:61" x14ac:dyDescent="0.2">
      <c r="A29" t="e" vm="15">
        <v>#VALUE!</v>
      </c>
      <c r="B29" t="str" cm="1">
        <f t="array" ref="B29">_FV(A29,"Ticker symbol",TRUE)</f>
        <v>TRV</v>
      </c>
      <c r="C29" s="6" cm="1">
        <f t="array" ref="C29">_FV(A29,"Price")</f>
        <v>161.88</v>
      </c>
      <c r="D29" s="4" cm="1">
        <f t="array" ref="D29">_FV(A29,"market cap",TRUE)/1000000</f>
        <v>38844.89</v>
      </c>
      <c r="E29" s="28">
        <f t="shared" si="0"/>
        <v>-6.699346405228758E-2</v>
      </c>
      <c r="F29" s="29">
        <f>IF(COUNT(Q29:T29)=4,IFERROR(IF($D29/IF($Q29=0,SUM($R29:U29),SUM($Q29:T29))&lt;0,"n/a",$D29/IF($Q29=0,SUM($R29:U29),SUM($Q29:T29))),"n/a"),"n/a")</f>
        <v>9.9144691168963757</v>
      </c>
      <c r="G29" s="29">
        <f>IF(COUNT(Q29:X29)=8,IFERROR(IF(($D29/IF($Q29=0,SUM($R29:Z29),SUM($Q29:Y29))*2)&lt;0,"n/a",($D29/IF($Q29=0,SUM($R29:Z29),SUM($Q29:Y29))*2)),"n/a"),"n/a")</f>
        <v>10.607561441835063</v>
      </c>
      <c r="H29" s="29">
        <f>IF(COUNT(Q29:AB29)=12,IFERROR(IF(($D29/IF($Q29=0,SUM($R29:AD29),SUM($Q29:AC29))*3)&lt;0,"n/a",($D29/IF($Q29=0,SUM($R29:AD29),SUM($Q29:AC29))*3)),"n/a"),"n/a")</f>
        <v>11.739162889090359</v>
      </c>
      <c r="I29" s="29">
        <f>IF(COUNT(Q29:AF29)=16,IFERROR(IF(($D29/IF($Q29=0,SUM($R29:AH29),SUM($Q29:AG29))*4)&lt;0,"n/a",($D29/IF($Q29=0,SUM($R29:AH29),SUM($Q29:AG29))*4)),"n/a"),"n/a")</f>
        <v>12.49936127423377</v>
      </c>
      <c r="J29" s="29">
        <f>IF(COUNT(Q29:AJ29)=20,IFERROR(IF(($D29/IF($Q29=0,SUM($R29:AL29),SUM($Q29:AK29))*5)&lt;0,"n/a",($D29/IF($Q29=0,SUM($R29:AL29),SUM($Q29:AK29))*5)),"n/a"),"n/a")</f>
        <v>13.420705500276394</v>
      </c>
      <c r="K29" s="29">
        <f>IF(COUNT(Q29:AN29)=24,IFERROR(IF(($D29/IF($Q29=0,SUM($R29:AP29),SUM($Q29:AO29))*6)&lt;0,"n/a",($D29/IF($Q29=0,SUM($R29:AP29),SUM($Q29:AO29))*6)),"n/a"),"n/a")</f>
        <v>13.345702015574897</v>
      </c>
      <c r="L29" s="29">
        <f>IF(COUNT(Q29:AR29)=28,IFERROR(IF(($D29/IF($Q29=0,SUM($R29:AT29),SUM($Q29:AS29))*7)&lt;0,"n/a",($D29/IF($Q29=0,SUM($R29:AT29),SUM($Q29:AS29))*7)),"n/a"),"n/a")</f>
        <v>13.023959670466519</v>
      </c>
      <c r="M29" s="29">
        <f>IF(COUNT(Q29:AV29)=32,IFERROR(IF(($D29/IF($Q29=0,SUM($R29:AX29),SUM($Q29:AW29))*8)&lt;0,"n/a",($D29/IF($Q29=0,SUM($R29:AX29),SUM($Q29:AW29))*8)),"n/a"),"n/a")</f>
        <v>12.661822923033045</v>
      </c>
      <c r="N29" s="29">
        <f>IF(COUNT(Q29:AZ29)=36,IFERROR(IF(($D29/IF($Q29=0,SUM($R29:BB29),SUM($Q29:BA29))*9)&lt;0,"n/a",($D29/IF($Q29=0,SUM($R29:BB29),SUM($Q29:BA29))*9)),"n/a"),"n/a")</f>
        <v>12.40214303451701</v>
      </c>
      <c r="O29" s="29">
        <f>IF(COUNT(Q29:BD29)=40,IFERROR(IF(($D29/IF($Q29=0,SUM($R29:BF29),SUM($Q29:BE29))*10)&lt;0,"n/a",($D29/IF($Q29=0,SUM($R29:BF29),SUM($Q29:BE29))*10)),"n/a"),"n/a")</f>
        <v>12.676594980909179</v>
      </c>
      <c r="P29" s="30">
        <f t="shared" si="1"/>
        <v>3918</v>
      </c>
      <c r="Q29" s="40">
        <v>1011</v>
      </c>
      <c r="R29" s="40">
        <v>1323</v>
      </c>
      <c r="S29" s="40">
        <v>657</v>
      </c>
      <c r="T29" s="23">
        <v>927</v>
      </c>
      <c r="U29" s="23">
        <v>728</v>
      </c>
      <c r="V29" s="2">
        <v>1303</v>
      </c>
      <c r="W29" s="2">
        <v>821</v>
      </c>
      <c r="X29" s="2">
        <v>-41</v>
      </c>
      <c r="Y29" s="2">
        <v>595</v>
      </c>
      <c r="Z29" s="33">
        <v>866</v>
      </c>
      <c r="AA29" s="2">
        <v>393</v>
      </c>
      <c r="AB29" s="2">
        <v>553</v>
      </c>
      <c r="AC29" s="2">
        <v>791</v>
      </c>
      <c r="AD29" s="33">
        <v>616</v>
      </c>
      <c r="AE29" s="2">
        <v>704</v>
      </c>
      <c r="AF29" s="2">
        <v>520</v>
      </c>
      <c r="AG29" s="2">
        <v>664</v>
      </c>
      <c r="AH29" s="33">
        <v>547</v>
      </c>
      <c r="AI29" s="2">
        <v>291</v>
      </c>
      <c r="AJ29" s="2">
        <v>590</v>
      </c>
      <c r="AK29" s="2">
        <v>613</v>
      </c>
      <c r="AL29" s="33">
        <v>937</v>
      </c>
      <c r="AM29" s="2">
        <v>710</v>
      </c>
      <c r="AN29" s="2">
        <v>659</v>
      </c>
      <c r="AO29" s="2">
        <v>686</v>
      </c>
      <c r="AP29" s="33">
        <v>859</v>
      </c>
      <c r="AQ29" s="2">
        <v>922</v>
      </c>
      <c r="AR29" s="2">
        <v>806</v>
      </c>
      <c r="AS29" s="2">
        <v>827</v>
      </c>
      <c r="AT29" s="2">
        <v>1030</v>
      </c>
      <c r="AU29" s="2">
        <v>912</v>
      </c>
      <c r="AV29" s="2">
        <v>678</v>
      </c>
      <c r="AW29" s="2">
        <v>1045</v>
      </c>
      <c r="AX29" s="2">
        <v>980</v>
      </c>
      <c r="AY29" s="2">
        <v>858</v>
      </c>
      <c r="AZ29" s="2">
        <v>918</v>
      </c>
      <c r="BA29" s="2">
        <v>890</v>
      </c>
      <c r="BB29" s="2">
        <v>301</v>
      </c>
      <c r="BC29" s="2">
        <v>858</v>
      </c>
      <c r="BD29" s="2">
        <v>495</v>
      </c>
      <c r="BE29" s="2">
        <v>800</v>
      </c>
      <c r="BF29" s="2">
        <v>618</v>
      </c>
      <c r="BG29" s="2">
        <v>331</v>
      </c>
      <c r="BH29" s="2">
        <v>-366</v>
      </c>
      <c r="BI29" s="2">
        <v>831</v>
      </c>
    </row>
    <row r="30" spans="1:61" x14ac:dyDescent="0.2">
      <c r="A30" t="e" vm="3">
        <v>#VALUE!</v>
      </c>
      <c r="B30" t="str" cm="1">
        <f t="array" ref="B30">_FV(A30,"Ticker symbol",TRUE)</f>
        <v>UNH</v>
      </c>
      <c r="C30" s="6" cm="1">
        <f t="array" ref="C30">_FV(A30,"Price")</f>
        <v>452.06</v>
      </c>
      <c r="D30" s="4" cm="1">
        <f t="array" ref="D30">_FV(A30,"market cap",TRUE)/1000000</f>
        <v>424109.8</v>
      </c>
      <c r="E30" s="28">
        <f t="shared" si="0"/>
        <v>1.8631735635605835</v>
      </c>
      <c r="F30" s="29">
        <f>IF(COUNT(Q30:T30)=4,IFERROR(IF($D30/IF($Q30=0,SUM($R30:U30),SUM($Q30:T30))&lt;0,"n/a",$D30/IF($Q30=0,SUM($R30:U30),SUM($Q30:T30))),"n/a"),"n/a")</f>
        <v>24.304286532951288</v>
      </c>
      <c r="G30" s="29">
        <f>IF(COUNT(Q30:X30)=8,IFERROR(IF(($D30/IF($Q30=0,SUM($R30:Z30),SUM($Q30:Y30))*2)&lt;0,"n/a",($D30/IF($Q30=0,SUM($R30:Z30),SUM($Q30:Y30))*2)),"n/a"),"n/a")</f>
        <v>22.49024526050643</v>
      </c>
      <c r="H30" s="29">
        <f>IF(COUNT(Q30:AB30)=12,IFERROR(IF(($D30/IF($Q30=0,SUM($R30:AD30),SUM($Q30:AC30))*3)&lt;0,"n/a",($D30/IF($Q30=0,SUM($R30:AD30),SUM($Q30:AC30))*3)),"n/a"),"n/a")</f>
        <v>24.679547658765568</v>
      </c>
      <c r="I30" s="29">
        <f>IF(COUNT(Q30:AF30)=16,IFERROR(IF(($D30/IF($Q30=0,SUM($R30:AH30),SUM($Q30:AG30))*4)&lt;0,"n/a",($D30/IF($Q30=0,SUM($R30:AH30),SUM($Q30:AG30))*4)),"n/a"),"n/a")</f>
        <v>26.698759836323575</v>
      </c>
      <c r="J30" s="29">
        <f>IF(COUNT(Q30:AJ30)=20,IFERROR(IF(($D30/IF($Q30=0,SUM($R30:AL30),SUM($Q30:AK30))*5)&lt;0,"n/a",($D30/IF($Q30=0,SUM($R30:AL30),SUM($Q30:AK30))*5)),"n/a"),"n/a")</f>
        <v>28.618167831790331</v>
      </c>
      <c r="K30" s="29">
        <f>IF(COUNT(Q30:AN30)=24,IFERROR(IF(($D30/IF($Q30=0,SUM($R30:AP30),SUM($Q30:AO30))*6)&lt;0,"n/a",($D30/IF($Q30=0,SUM($R30:AP30),SUM($Q30:AO30))*6)),"n/a"),"n/a")</f>
        <v>31.371001664303762</v>
      </c>
      <c r="L30" s="29">
        <f>IF(COUNT(Q30:AR30)=28,IFERROR(IF(($D30/IF($Q30=0,SUM($R30:AT30),SUM($Q30:AS30))*7)&lt;0,"n/a",($D30/IF($Q30=0,SUM($R30:AT30),SUM($Q30:AS30))*7)),"n/a"),"n/a")</f>
        <v>34.152040769372348</v>
      </c>
      <c r="M30" s="29">
        <f>IF(COUNT(Q30:AV30)=32,IFERROR(IF(($D30/IF($Q30=0,SUM($R30:AX30),SUM($Q30:AW30))*8)&lt;0,"n/a",($D30/IF($Q30=0,SUM($R30:AX30),SUM($Q30:AW30))*8)),"n/a"),"n/a")</f>
        <v>36.661138664678489</v>
      </c>
      <c r="N30" s="29">
        <f>IF(COUNT(Q30:AZ30)=36,IFERROR(IF(($D30/IF($Q30=0,SUM($R30:BB30),SUM($Q30:BA30))*9)&lt;0,"n/a",($D30/IF($Q30=0,SUM($R30:BB30),SUM($Q30:BA30))*9)),"n/a"),"n/a")</f>
        <v>38.88061972863953</v>
      </c>
      <c r="O30" s="29">
        <f>IF(COUNT(Q30:BD30)=40,IFERROR(IF(($D30/IF($Q30=0,SUM($R30:BF30),SUM($Q30:BE30))*10)&lt;0,"n/a",($D30/IF($Q30=0,SUM($R30:BF30),SUM($Q30:BE30))*10)),"n/a"),"n/a")</f>
        <v>40.898551563193124</v>
      </c>
      <c r="P30" s="30">
        <f t="shared" si="1"/>
        <v>17450</v>
      </c>
      <c r="Q30" s="40">
        <v>5027</v>
      </c>
      <c r="R30" s="40">
        <v>4071</v>
      </c>
      <c r="S30" s="40">
        <v>4086</v>
      </c>
      <c r="T30" s="23">
        <v>4266</v>
      </c>
      <c r="U30" s="23">
        <v>4862</v>
      </c>
      <c r="V30" s="2">
        <v>2212</v>
      </c>
      <c r="W30" s="2">
        <v>3172</v>
      </c>
      <c r="X30" s="2">
        <v>6637</v>
      </c>
      <c r="Y30" s="2">
        <v>3382</v>
      </c>
      <c r="Z30" s="33">
        <v>3541</v>
      </c>
      <c r="AA30" s="2">
        <v>3538</v>
      </c>
      <c r="AB30" s="2">
        <v>3293</v>
      </c>
      <c r="AC30" s="2">
        <v>3467</v>
      </c>
      <c r="AD30" s="33">
        <v>3040</v>
      </c>
      <c r="AE30" s="2">
        <v>3188</v>
      </c>
      <c r="AF30" s="2">
        <v>2922</v>
      </c>
      <c r="AG30" s="2">
        <v>2836</v>
      </c>
      <c r="AH30" s="33">
        <v>3617</v>
      </c>
      <c r="AI30" s="2">
        <v>2485</v>
      </c>
      <c r="AJ30" s="2">
        <v>2284</v>
      </c>
      <c r="AK30" s="2">
        <v>2172</v>
      </c>
      <c r="AL30" s="33">
        <v>1684</v>
      </c>
      <c r="AM30" s="2">
        <v>1968</v>
      </c>
      <c r="AN30" s="2">
        <v>1754</v>
      </c>
      <c r="AO30" s="2">
        <v>1611</v>
      </c>
      <c r="AP30" s="33">
        <v>1218</v>
      </c>
      <c r="AQ30" s="2">
        <v>1597</v>
      </c>
      <c r="AR30" s="2">
        <v>1585</v>
      </c>
      <c r="AS30" s="2">
        <v>1413</v>
      </c>
      <c r="AT30" s="2">
        <v>1510</v>
      </c>
      <c r="AU30" s="2">
        <v>1602</v>
      </c>
      <c r="AV30" s="2">
        <v>1408</v>
      </c>
      <c r="AW30" s="2">
        <v>1099</v>
      </c>
      <c r="AX30" s="2">
        <v>1427</v>
      </c>
      <c r="AY30" s="2">
        <v>1570</v>
      </c>
      <c r="AZ30" s="2">
        <v>1436</v>
      </c>
      <c r="BA30" s="2">
        <v>1192</v>
      </c>
      <c r="BB30" s="2">
        <v>1244</v>
      </c>
      <c r="BC30" s="2">
        <v>1557</v>
      </c>
      <c r="BD30" s="2">
        <v>1337</v>
      </c>
      <c r="BE30" s="2">
        <v>1388</v>
      </c>
      <c r="BF30" s="2">
        <v>1258</v>
      </c>
      <c r="BG30" s="2">
        <v>1271</v>
      </c>
      <c r="BH30" s="2">
        <v>1267</v>
      </c>
      <c r="BI30" s="2">
        <v>1346</v>
      </c>
    </row>
    <row r="31" spans="1:61" x14ac:dyDescent="0.2">
      <c r="A31" t="e" vm="4">
        <v>#VALUE!</v>
      </c>
      <c r="B31" t="str" cm="1">
        <f t="array" ref="B31">_FV(A31,"Ticker symbol",TRUE)</f>
        <v>V</v>
      </c>
      <c r="C31" s="6" cm="1">
        <f t="array" ref="C31">_FV(A31,"Price")</f>
        <v>190.01</v>
      </c>
      <c r="D31" s="4" cm="1">
        <f t="array" ref="D31">_FV(A31,"market cap",TRUE)/1000000</f>
        <v>395822.3</v>
      </c>
      <c r="E31" s="28">
        <f t="shared" si="0"/>
        <v>1.7626497005988024</v>
      </c>
      <c r="F31" s="29">
        <f>IF(COUNT(Q31:T31)=4,IFERROR(IF($D31/IF($Q31=0,SUM($R31:U31),SUM($Q31:T31))&lt;0,"n/a",$D31/IF($Q31=0,SUM($R31:U31),SUM($Q31:T31))),"n/a"),"n/a")</f>
        <v>28.755706501997821</v>
      </c>
      <c r="G31" s="29">
        <f>IF(COUNT(Q31:X31)=8,IFERROR(IF(($D31/IF($Q31=0,SUM($R31:Z31),SUM($Q31:Y31))*2)&lt;0,"n/a",($D31/IF($Q31=0,SUM($R31:Z31),SUM($Q31:Y31))*2)),"n/a"),"n/a")</f>
        <v>28.775566137181489</v>
      </c>
      <c r="H31" s="29">
        <f>IF(COUNT(Q31:AB31)=12,IFERROR(IF(($D31/IF($Q31=0,SUM($R31:AD31),SUM($Q31:AC31))*3)&lt;0,"n/a",($D31/IF($Q31=0,SUM($R31:AD31),SUM($Q31:AC31))*3)),"n/a"),"n/a")</f>
        <v>29.771521335807051</v>
      </c>
      <c r="I31" s="29">
        <f>IF(COUNT(Q31:AF31)=16,IFERROR(IF(($D31/IF($Q31=0,SUM($R31:AH31),SUM($Q31:AG31))*4)&lt;0,"n/a",($D31/IF($Q31=0,SUM($R31:AH31),SUM($Q31:AG31))*4)),"n/a"),"n/a")</f>
        <v>31.264349749220013</v>
      </c>
      <c r="J31" s="29">
        <f>IF(COUNT(Q31:AJ31)=20,IFERROR(IF(($D31/IF($Q31=0,SUM($R31:AL31),SUM($Q31:AK31))*5)&lt;0,"n/a",($D31/IF($Q31=0,SUM($R31:AL31),SUM($Q31:AK31))*5)),"n/a"),"n/a")</f>
        <v>34.244830688837745</v>
      </c>
      <c r="K31" s="29">
        <f>IF(COUNT(Q31:AN31)=24,IFERROR(IF(($D31/IF($Q31=0,SUM($R31:AP31),SUM($Q31:AO31))*6)&lt;0,"n/a",($D31/IF($Q31=0,SUM($R31:AP31),SUM($Q31:AO31))*6)),"n/a"),"n/a")</f>
        <v>37.1588534413969</v>
      </c>
      <c r="L31" s="29">
        <f>IF(COUNT(Q31:AR31)=28,IFERROR(IF(($D31/IF($Q31=0,SUM($R31:AT31),SUM($Q31:AS31))*7)&lt;0,"n/a",($D31/IF($Q31=0,SUM($R31:AT31),SUM($Q31:AS31))*7)),"n/a"),"n/a")</f>
        <v>39.23861187033549</v>
      </c>
      <c r="M31" s="29">
        <f>IF(COUNT(Q31:AV31)=32,IFERROR(IF(($D31/IF($Q31=0,SUM($R31:AX31),SUM($Q31:AW31))*8)&lt;0,"n/a",($D31/IF($Q31=0,SUM($R31:AX31),SUM($Q31:AW31))*8)),"n/a"),"n/a")</f>
        <v>41.549058559563328</v>
      </c>
      <c r="N31" s="29">
        <f>IF(COUNT(Q31:AZ31)=36,IFERROR(IF(($D31/IF($Q31=0,SUM($R31:BB31),SUM($Q31:BA31))*9)&lt;0,"n/a",($D31/IF($Q31=0,SUM($R31:BB31),SUM($Q31:BA31))*9)),"n/a"),"n/a")</f>
        <v>43.814194349809981</v>
      </c>
      <c r="O31" s="29">
        <f>IF(COUNT(Q31:BD31)=40,IFERROR(IF(($D31/IF($Q31=0,SUM($R31:BF31),SUM($Q31:BE31))*10)&lt;0,"n/a",($D31/IF($Q31=0,SUM($R31:BF31),SUM($Q31:BE31))*10)),"n/a"),"n/a")</f>
        <v>47.282123872663206</v>
      </c>
      <c r="P31" s="30">
        <f t="shared" si="1"/>
        <v>13765</v>
      </c>
      <c r="Q31" s="40">
        <v>3647</v>
      </c>
      <c r="R31" s="40">
        <v>3959</v>
      </c>
      <c r="S31" s="40">
        <v>3584</v>
      </c>
      <c r="T31" s="23">
        <v>2575</v>
      </c>
      <c r="U31" s="23">
        <v>3026</v>
      </c>
      <c r="V31" s="2">
        <v>3126</v>
      </c>
      <c r="W31" s="2">
        <v>2137</v>
      </c>
      <c r="X31" s="2">
        <v>2373</v>
      </c>
      <c r="Y31" s="2">
        <v>3084</v>
      </c>
      <c r="Z31" s="33">
        <v>3272</v>
      </c>
      <c r="AA31" s="2">
        <v>3025</v>
      </c>
      <c r="AB31" s="2">
        <v>3101</v>
      </c>
      <c r="AC31" s="2">
        <v>2977</v>
      </c>
      <c r="AD31" s="33">
        <v>2977</v>
      </c>
      <c r="AE31" s="2">
        <v>2845</v>
      </c>
      <c r="AF31" s="2">
        <v>2329</v>
      </c>
      <c r="AG31" s="2">
        <v>2605</v>
      </c>
      <c r="AH31" s="33">
        <v>2522</v>
      </c>
      <c r="AI31" s="2">
        <v>2140</v>
      </c>
      <c r="AJ31" s="2">
        <v>2059</v>
      </c>
      <c r="AK31" s="2">
        <v>430</v>
      </c>
      <c r="AL31" s="33">
        <v>2070</v>
      </c>
      <c r="AM31" s="2">
        <v>1931</v>
      </c>
      <c r="AN31" s="2">
        <v>412</v>
      </c>
      <c r="AO31" s="2">
        <v>1707</v>
      </c>
      <c r="AP31" s="33">
        <v>1941</v>
      </c>
      <c r="AQ31" s="2">
        <v>1512</v>
      </c>
      <c r="AR31" s="2">
        <v>1697</v>
      </c>
      <c r="AS31" s="2">
        <v>1550</v>
      </c>
      <c r="AT31" s="2">
        <v>1569</v>
      </c>
      <c r="AU31" s="2">
        <v>1073</v>
      </c>
      <c r="AV31" s="2">
        <v>1360</v>
      </c>
      <c r="AW31" s="2">
        <v>1598</v>
      </c>
      <c r="AX31" s="2">
        <v>1407</v>
      </c>
      <c r="AY31" s="2">
        <v>1192</v>
      </c>
      <c r="AZ31" s="2">
        <v>1225</v>
      </c>
      <c r="BA31" s="2">
        <v>1270</v>
      </c>
      <c r="BB31" s="2">
        <v>1293</v>
      </c>
      <c r="BC31" s="2">
        <v>1662</v>
      </c>
      <c r="BD31" s="2">
        <v>-1839</v>
      </c>
      <c r="BE31" s="2">
        <v>1292</v>
      </c>
      <c r="BF31" s="2">
        <v>1029</v>
      </c>
      <c r="BG31" s="2">
        <v>880</v>
      </c>
      <c r="BH31" s="2">
        <v>1005</v>
      </c>
      <c r="BI31" s="2">
        <v>881</v>
      </c>
    </row>
    <row r="32" spans="1:61" x14ac:dyDescent="0.2">
      <c r="A32" t="e" vm="21">
        <v>#VALUE!</v>
      </c>
      <c r="B32" t="str" cm="1">
        <f t="array" ref="B32">_FV(A32,"Ticker symbol",TRUE)</f>
        <v>VZ</v>
      </c>
      <c r="C32" s="6" cm="1">
        <f t="array" ref="C32">_FV(A32,"Price")</f>
        <v>49.03</v>
      </c>
      <c r="D32" s="4" cm="1">
        <f t="array" ref="D32">_FV(A32,"market cap",TRUE)/1000000</f>
        <v>205908.5</v>
      </c>
      <c r="E32" s="28">
        <f t="shared" si="0"/>
        <v>1.3921320831634734</v>
      </c>
      <c r="F32" s="29">
        <f>IF(COUNT(Q32:T32)=4,IFERROR(IF($D32/IF($Q32=0,SUM($R32:U32),SUM($Q32:T32))&lt;0,"n/a",$D32/IF($Q32=0,SUM($R32:U32),SUM($Q32:T32))),"n/a"),"n/a")</f>
        <v>9.6218925233644867</v>
      </c>
      <c r="G32" s="29">
        <f>IF(COUNT(Q32:X32)=8,IFERROR(IF(($D32/IF($Q32=0,SUM($R32:Z32),SUM($Q32:Y32))*2)&lt;0,"n/a",($D32/IF($Q32=0,SUM($R32:Z32),SUM($Q32:Y32))*2)),"n/a"),"n/a")</f>
        <v>9.2655582054628081</v>
      </c>
      <c r="H32" s="29">
        <f>IF(COUNT(Q32:AB32)=12,IFERROR(IF(($D32/IF($Q32=0,SUM($R32:AD32),SUM($Q32:AC32))*3)&lt;0,"n/a",($D32/IF($Q32=0,SUM($R32:AD32),SUM($Q32:AC32))*3)),"n/a"),"n/a")</f>
        <v>9.6957432782408048</v>
      </c>
      <c r="I32" s="29">
        <f>IF(COUNT(Q32:AF32)=16,IFERROR(IF(($D32/IF($Q32=0,SUM($R32:AH32),SUM($Q32:AG32))*4)&lt;0,"n/a",($D32/IF($Q32=0,SUM($R32:AH32),SUM($Q32:AG32))*4)),"n/a"),"n/a")</f>
        <v>10.394300786229003</v>
      </c>
      <c r="J32" s="29">
        <f>IF(COUNT(Q32:AJ32)=20,IFERROR(IF(($D32/IF($Q32=0,SUM($R32:AL32),SUM($Q32:AK32))*5)&lt;0,"n/a",($D32/IF($Q32=0,SUM($R32:AL32),SUM($Q32:AK32))*5)),"n/a"),"n/a")</f>
        <v>9.4159731113956475</v>
      </c>
      <c r="K32" s="29">
        <f>IF(COUNT(Q32:AN32)=24,IFERROR(IF(($D32/IF($Q32=0,SUM($R32:AP32),SUM($Q32:AO32))*6)&lt;0,"n/a",($D32/IF($Q32=0,SUM($R32:AP32),SUM($Q32:AO32))*6)),"n/a"),"n/a")</f>
        <v>10.088031877975292</v>
      </c>
      <c r="L32" s="29">
        <f>IF(COUNT(Q32:AR32)=28,IFERROR(IF(($D32/IF($Q32=0,SUM($R32:AT32),SUM($Q32:AS32))*7)&lt;0,"n/a",($D32/IF($Q32=0,SUM($R32:AT32),SUM($Q32:AS32))*7)),"n/a"),"n/a")</f>
        <v>10.270043321505423</v>
      </c>
      <c r="M32" s="29">
        <f>IF(COUNT(Q32:AV32)=32,IFERROR(IF(($D32/IF($Q32=0,SUM($R32:AX32),SUM($Q32:AW32))*8)&lt;0,"n/a",($D32/IF($Q32=0,SUM($R32:AX32),SUM($Q32:AW32))*8)),"n/a"),"n/a")</f>
        <v>10.983910222643045</v>
      </c>
      <c r="N32" s="29">
        <f>IF(COUNT(Q32:AZ32)=36,IFERROR(IF(($D32/IF($Q32=0,SUM($R32:BB32),SUM($Q32:BA32))*9)&lt;0,"n/a",($D32/IF($Q32=0,SUM($R32:BB32),SUM($Q32:BA32))*9)),"n/a"),"n/a")</f>
        <v>11.47705118041965</v>
      </c>
      <c r="O32" s="29">
        <f>IF(COUNT(Q32:BD32)=40,IFERROR(IF(($D32/IF($Q32=0,SUM($R32:BF32),SUM($Q32:BE32))*10)&lt;0,"n/a",($D32/IF($Q32=0,SUM($R32:BF32),SUM($Q32:BE32))*10)),"n/a"),"n/a")</f>
        <v>12.683546564988944</v>
      </c>
      <c r="P32" s="30">
        <f t="shared" si="1"/>
        <v>21400</v>
      </c>
      <c r="Q32" s="40">
        <v>4580</v>
      </c>
      <c r="R32" s="40">
        <v>4613</v>
      </c>
      <c r="S32" s="40">
        <v>6407</v>
      </c>
      <c r="T32" s="23">
        <v>5800</v>
      </c>
      <c r="U32" s="23">
        <v>5245</v>
      </c>
      <c r="V32" s="34">
        <v>4588</v>
      </c>
      <c r="W32" s="34">
        <v>4357</v>
      </c>
      <c r="X32" s="34">
        <v>4700</v>
      </c>
      <c r="Y32" s="34">
        <v>4156</v>
      </c>
      <c r="Z32" s="35">
        <v>5095</v>
      </c>
      <c r="AA32" s="34">
        <v>5194</v>
      </c>
      <c r="AB32" s="34">
        <v>3944</v>
      </c>
      <c r="AC32" s="34">
        <v>5032</v>
      </c>
      <c r="AD32" s="35">
        <v>1939</v>
      </c>
      <c r="AE32" s="34">
        <v>4924</v>
      </c>
      <c r="AF32" s="34">
        <v>4120</v>
      </c>
      <c r="AG32" s="34">
        <v>4545</v>
      </c>
      <c r="AH32" s="35">
        <v>18669</v>
      </c>
      <c r="AI32" s="34">
        <v>3620</v>
      </c>
      <c r="AJ32" s="34">
        <v>4362</v>
      </c>
      <c r="AK32" s="34">
        <v>3450</v>
      </c>
      <c r="AL32" s="35">
        <v>4495</v>
      </c>
      <c r="AM32" s="34">
        <v>3620</v>
      </c>
      <c r="AN32" s="34">
        <v>702</v>
      </c>
      <c r="AO32" s="34">
        <v>4310</v>
      </c>
      <c r="AP32" s="35">
        <v>5391</v>
      </c>
      <c r="AQ32" s="34">
        <v>4038</v>
      </c>
      <c r="AR32" s="34">
        <v>4231</v>
      </c>
      <c r="AS32" s="34">
        <v>4219</v>
      </c>
      <c r="AT32" s="34">
        <v>-2231</v>
      </c>
      <c r="AU32" s="34">
        <v>3695</v>
      </c>
      <c r="AV32" s="34">
        <v>4214</v>
      </c>
      <c r="AW32" s="34">
        <v>3947</v>
      </c>
      <c r="AX32" s="34">
        <v>5067</v>
      </c>
      <c r="AY32" s="34">
        <v>2232</v>
      </c>
      <c r="AZ32" s="34">
        <v>2246</v>
      </c>
      <c r="BA32" s="34">
        <v>1952</v>
      </c>
      <c r="BB32" s="34">
        <v>-4229</v>
      </c>
      <c r="BC32" s="34">
        <v>1593</v>
      </c>
      <c r="BD32" s="34">
        <v>1825</v>
      </c>
      <c r="BE32" s="34">
        <v>1686</v>
      </c>
      <c r="BF32" s="34">
        <v>-2023</v>
      </c>
      <c r="BG32" s="34">
        <v>1379</v>
      </c>
      <c r="BH32" s="34">
        <v>1609</v>
      </c>
      <c r="BI32" s="34">
        <v>1439</v>
      </c>
    </row>
    <row r="33" spans="1:61" x14ac:dyDescent="0.2">
      <c r="A33" t="e" vm="8">
        <v>#VALUE!</v>
      </c>
      <c r="B33" t="str" cm="1">
        <f t="array" ref="B33">_FV(A33,"Ticker symbol",TRUE)</f>
        <v>WBA</v>
      </c>
      <c r="C33" s="6" cm="1">
        <f t="array" ref="C33">_FV(A33,"Price")</f>
        <v>39.32</v>
      </c>
      <c r="D33" s="4" cm="1">
        <f t="array" ref="D33">_FV(A33,"market cap",TRUE)/1000000</f>
        <v>33963.57</v>
      </c>
      <c r="E33" s="28">
        <f t="shared" si="0"/>
        <v>0.1092955700798838</v>
      </c>
      <c r="F33" s="29">
        <f>IF(COUNT(Q33:T33)=4,IFERROR(IF($D33/IF($Q33=0,SUM($R33:U33),SUM($Q33:T33))&lt;0,"n/a",$D33/IF($Q33=0,SUM($R33:U33),SUM($Q33:T33))),"n/a"),"n/a")</f>
        <v>5.401331106870229</v>
      </c>
      <c r="G33" s="29">
        <f>IF(COUNT(Q33:X33)=8,IFERROR(IF(($D33/IF($Q33=0,SUM($R33:Z33),SUM($Q33:Y33))*2)&lt;0,"n/a",($D33/IF($Q33=0,SUM($R33:Z33),SUM($Q33:Y33))*2)),"n/a"),"n/a")</f>
        <v>10.265549342602387</v>
      </c>
      <c r="H33" s="29">
        <f>IF(COUNT(Q33:AB33)=12,IFERROR(IF(($D33/IF($Q33=0,SUM($R33:AD33),SUM($Q33:AC33))*3)&lt;0,"n/a",($D33/IF($Q33=0,SUM($R33:AD33),SUM($Q33:AC33))*3)),"n/a"),"n/a")</f>
        <v>9.872174207925589</v>
      </c>
      <c r="I33" s="29">
        <f>IF(COUNT(Q33:AF33)=16,IFERROR(IF(($D33/IF($Q33=0,SUM($R33:AH33),SUM($Q33:AG33))*4)&lt;0,"n/a",($D33/IF($Q33=0,SUM($R33:AH33),SUM($Q33:AG33))*4)),"n/a"),"n/a")</f>
        <v>8.6824490317632765</v>
      </c>
      <c r="J33" s="29">
        <f>IF(COUNT(Q33:AJ33)=20,IFERROR(IF(($D33/IF($Q33=0,SUM($R33:AL33),SUM($Q33:AK33))*5)&lt;0,"n/a",($D33/IF($Q33=0,SUM($R33:AL33),SUM($Q33:AK33))*5)),"n/a"),"n/a")</f>
        <v>8.7121819207880158</v>
      </c>
      <c r="K33" s="29">
        <f>IF(COUNT(Q33:AN33)=24,IFERROR(IF(($D33/IF($Q33=0,SUM($R33:AP33),SUM($Q33:AO33))*6)&lt;0,"n/a",($D33/IF($Q33=0,SUM($R33:AP33),SUM($Q33:AO33))*6)),"n/a"),"n/a")</f>
        <v>8.6315142530390965</v>
      </c>
      <c r="L33" s="29">
        <f>IF(COUNT(Q33:AR33)=28,IFERROR(IF(($D33/IF($Q33=0,SUM($R33:AT33),SUM($Q33:AS33))*7)&lt;0,"n/a",($D33/IF($Q33=0,SUM($R33:AT33),SUM($Q33:AS33))*7)),"n/a"),"n/a")</f>
        <v>8.4639891060557506</v>
      </c>
      <c r="M33" s="29">
        <f>IF(COUNT(Q33:AV33)=32,IFERROR(IF(($D33/IF($Q33=0,SUM($R33:AX33),SUM($Q33:AW33))*8)&lt;0,"n/a",($D33/IF($Q33=0,SUM($R33:AX33),SUM($Q33:AW33))*8)),"n/a"),"n/a")</f>
        <v>9.0041277836691407</v>
      </c>
      <c r="N33" s="29">
        <f>IF(COUNT(Q33:AZ33)=36,IFERROR(IF(($D33/IF($Q33=0,SUM($R33:BB33),SUM($Q33:BA33))*9)&lt;0,"n/a",($D33/IF($Q33=0,SUM($R33:BB33),SUM($Q33:BA33))*9)),"n/a"),"n/a")</f>
        <v>9.2611079803672052</v>
      </c>
      <c r="O33" s="29">
        <f>IF(COUNT(Q33:BD33)=40,IFERROR(IF(($D33/IF($Q33=0,SUM($R33:BF33),SUM($Q33:BE33))*10)&lt;0,"n/a",($D33/IF($Q33=0,SUM($R33:BF33),SUM($Q33:BE33))*10)),"n/a"),"n/a")</f>
        <v>9.7060956790123463</v>
      </c>
      <c r="P33" s="30">
        <f t="shared" si="1"/>
        <v>6288</v>
      </c>
      <c r="Q33" s="40">
        <v>884</v>
      </c>
      <c r="R33" s="40">
        <v>3580</v>
      </c>
      <c r="S33" s="40">
        <v>627</v>
      </c>
      <c r="T33" s="23">
        <v>1197</v>
      </c>
      <c r="U33" s="23">
        <v>1026</v>
      </c>
      <c r="V33" s="2">
        <v>-308</v>
      </c>
      <c r="W33" s="2">
        <v>373</v>
      </c>
      <c r="X33" s="2">
        <v>-1708</v>
      </c>
      <c r="Y33" s="2">
        <v>946</v>
      </c>
      <c r="Z33" s="33">
        <v>845</v>
      </c>
      <c r="AA33" s="2">
        <v>678</v>
      </c>
      <c r="AB33" s="2">
        <v>1025</v>
      </c>
      <c r="AC33" s="2">
        <v>1156</v>
      </c>
      <c r="AD33" s="33">
        <v>1123</v>
      </c>
      <c r="AE33" s="2">
        <v>1512</v>
      </c>
      <c r="AF33" s="2">
        <v>1342</v>
      </c>
      <c r="AG33" s="2">
        <v>1349</v>
      </c>
      <c r="AH33" s="33">
        <v>821</v>
      </c>
      <c r="AI33" s="2">
        <v>802</v>
      </c>
      <c r="AJ33" s="2">
        <v>1162</v>
      </c>
      <c r="AK33" s="2">
        <v>1060</v>
      </c>
      <c r="AL33" s="33">
        <v>1054</v>
      </c>
      <c r="AM33" s="2">
        <v>1030</v>
      </c>
      <c r="AN33" s="2">
        <v>1103</v>
      </c>
      <c r="AO33" s="2">
        <v>930</v>
      </c>
      <c r="AP33" s="33">
        <v>1110</v>
      </c>
      <c r="AQ33" s="2">
        <v>26</v>
      </c>
      <c r="AR33" s="2">
        <v>1302</v>
      </c>
      <c r="AS33" s="2">
        <v>2042</v>
      </c>
      <c r="AT33" s="2">
        <v>850</v>
      </c>
      <c r="AU33" s="2">
        <v>-193</v>
      </c>
      <c r="AV33" s="2">
        <v>714</v>
      </c>
      <c r="AW33" s="2">
        <v>716</v>
      </c>
      <c r="AX33" s="2">
        <v>695</v>
      </c>
      <c r="AY33" s="2">
        <v>755</v>
      </c>
      <c r="AZ33" s="2">
        <v>624</v>
      </c>
      <c r="BA33" s="2">
        <v>756</v>
      </c>
      <c r="BB33" s="2">
        <v>413</v>
      </c>
      <c r="BC33" s="2">
        <v>353</v>
      </c>
      <c r="BD33" s="2">
        <v>537</v>
      </c>
      <c r="BE33" s="2">
        <v>683</v>
      </c>
      <c r="BF33" s="2">
        <v>554</v>
      </c>
      <c r="BG33" s="2">
        <v>792</v>
      </c>
      <c r="BH33" s="2">
        <v>603</v>
      </c>
      <c r="BI33" s="2">
        <v>739</v>
      </c>
    </row>
    <row r="34" spans="1:61" x14ac:dyDescent="0.2">
      <c r="A34" t="e" vm="18">
        <v>#VALUE!</v>
      </c>
      <c r="B34" t="str" cm="1">
        <f t="array" ref="B34">_FV(A34,"Ticker symbol",TRUE)</f>
        <v>WMT</v>
      </c>
      <c r="C34" s="6" cm="1">
        <f t="array" ref="C34">_FV(A34,"Price")</f>
        <v>118.29</v>
      </c>
      <c r="D34" s="4" cm="1">
        <f t="array" ref="D34">_FV(A34,"market cap",TRUE)/1000000</f>
        <v>324250.59999999998</v>
      </c>
      <c r="E34" s="28">
        <f t="shared" si="0"/>
        <v>-0.14822614612020088</v>
      </c>
      <c r="F34" s="29">
        <f>IF(COUNT(Q34:T34)=4,IFERROR(IF($D34/IF($Q34=0,SUM($R34:U34),SUM($Q34:T34))&lt;0,"n/a",$D34/IF($Q34=0,SUM($R34:U34),SUM($Q34:T34))),"n/a"),"n/a")</f>
        <v>23.714663936224675</v>
      </c>
      <c r="G34" s="29">
        <f>IF(COUNT(Q34:X34)=8,IFERROR(IF(($D34/IF($Q34=0,SUM($R34:Z34),SUM($Q34:Y34))*2)&lt;0,"n/a",($D34/IF($Q34=0,SUM($R34:Z34),SUM($Q34:Y34))*2)),"n/a"),"n/a")</f>
        <v>20.703013663644487</v>
      </c>
      <c r="H34" s="29">
        <f>IF(COUNT(Q34:AB34)=12,IFERROR(IF(($D34/IF($Q34=0,SUM($R34:AD34),SUM($Q34:AC34))*3)&lt;0,"n/a",($D34/IF($Q34=0,SUM($R34:AD34),SUM($Q34:AC34))*3)),"n/a"),"n/a")</f>
        <v>21.261869685908504</v>
      </c>
      <c r="I34" s="29">
        <f>IF(COUNT(Q34:AF34)=16,IFERROR(IF(($D34/IF($Q34=0,SUM($R34:AH34),SUM($Q34:AG34))*4)&lt;0,"n/a",($D34/IF($Q34=0,SUM($R34:AH34),SUM($Q34:AG34))*4)),"n/a"),"n/a")</f>
        <v>25.476878351568484</v>
      </c>
      <c r="J34" s="29">
        <f>IF(COUNT(Q34:AJ34)=20,IFERROR(IF(($D34/IF($Q34=0,SUM($R34:AL34),SUM($Q34:AK34))*5)&lt;0,"n/a",($D34/IF($Q34=0,SUM($R34:AL34),SUM($Q34:AK34))*5)),"n/a"),"n/a")</f>
        <v>26.001202829053934</v>
      </c>
      <c r="K34" s="29">
        <f>IF(COUNT(Q34:AN34)=24,IFERROR(IF(($D34/IF($Q34=0,SUM($R34:AP34),SUM($Q34:AO34))*6)&lt;0,"n/a",($D34/IF($Q34=0,SUM($R34:AP34),SUM($Q34:AO34))*6)),"n/a"),"n/a")</f>
        <v>25.327790868733153</v>
      </c>
      <c r="L34" s="29">
        <f>IF(COUNT(Q34:AR34)=28,IFERROR(IF(($D34/IF($Q34=0,SUM($R34:AT34),SUM($Q34:AS34))*7)&lt;0,"n/a",($D34/IF($Q34=0,SUM($R34:AT34),SUM($Q34:AS34))*7)),"n/a"),"n/a")</f>
        <v>24.69835580365401</v>
      </c>
      <c r="M34" s="29">
        <f>IF(COUNT(Q34:AV34)=32,IFERROR(IF(($D34/IF($Q34=0,SUM($R34:AX34),SUM($Q34:AW34))*8)&lt;0,"n/a",($D34/IF($Q34=0,SUM($R34:AX34),SUM($Q34:AW34))*8)),"n/a"),"n/a")</f>
        <v>24.079430412060113</v>
      </c>
      <c r="N34" s="29">
        <f>IF(COUNT(Q34:AZ34)=36,IFERROR(IF(($D34/IF($Q34=0,SUM($R34:BB34),SUM($Q34:BA34))*9)&lt;0,"n/a",($D34/IF($Q34=0,SUM($R34:BB34),SUM($Q34:BA34))*9)),"n/a"),"n/a")</f>
        <v>23.360246229707663</v>
      </c>
      <c r="O34" s="29">
        <f>IF(COUNT(Q34:BD34)=40,IFERROR(IF(($D34/IF($Q34=0,SUM($R34:BF34),SUM($Q34:BE34))*10)&lt;0,"n/a",($D34/IF($Q34=0,SUM($R34:BF34),SUM($Q34:BE34))*10)),"n/a"),"n/a")</f>
        <v>22.918476109697483</v>
      </c>
      <c r="P34" s="30">
        <f t="shared" si="1"/>
        <v>13673</v>
      </c>
      <c r="Q34" s="40">
        <v>3562</v>
      </c>
      <c r="R34" s="40">
        <v>3105</v>
      </c>
      <c r="S34" s="40">
        <v>4276</v>
      </c>
      <c r="T34" s="23">
        <v>2730</v>
      </c>
      <c r="U34" s="23">
        <v>-2091</v>
      </c>
      <c r="V34" s="2">
        <v>5135</v>
      </c>
      <c r="W34" s="2">
        <v>6476</v>
      </c>
      <c r="X34" s="2">
        <v>3990</v>
      </c>
      <c r="Y34" s="2">
        <v>4141</v>
      </c>
      <c r="Z34" s="33">
        <v>3288</v>
      </c>
      <c r="AA34" s="2">
        <v>3610</v>
      </c>
      <c r="AB34" s="2">
        <v>3842</v>
      </c>
      <c r="AC34" s="2">
        <v>3687</v>
      </c>
      <c r="AD34" s="33">
        <v>1710</v>
      </c>
      <c r="AE34" s="2">
        <v>-861</v>
      </c>
      <c r="AF34" s="2">
        <v>2134</v>
      </c>
      <c r="AG34" s="2">
        <v>2175</v>
      </c>
      <c r="AH34" s="33">
        <v>1749</v>
      </c>
      <c r="AI34" s="2">
        <v>2899</v>
      </c>
      <c r="AJ34" s="2">
        <v>3039</v>
      </c>
      <c r="AK34" s="2">
        <v>3757</v>
      </c>
      <c r="AL34" s="33">
        <v>3034</v>
      </c>
      <c r="AM34" s="2">
        <v>3773</v>
      </c>
      <c r="AN34" s="2">
        <v>3079</v>
      </c>
      <c r="AO34" s="2">
        <v>4574</v>
      </c>
      <c r="AP34" s="33">
        <v>3304</v>
      </c>
      <c r="AQ34" s="2">
        <v>3475</v>
      </c>
      <c r="AR34" s="2">
        <v>3341</v>
      </c>
      <c r="AS34" s="2">
        <v>4966</v>
      </c>
      <c r="AT34" s="2">
        <v>3711</v>
      </c>
      <c r="AU34" s="2">
        <v>4093</v>
      </c>
      <c r="AV34" s="2">
        <v>3593</v>
      </c>
      <c r="AW34" s="2">
        <v>4431</v>
      </c>
      <c r="AX34" s="2">
        <v>3738</v>
      </c>
      <c r="AY34" s="2">
        <v>4069</v>
      </c>
      <c r="AZ34" s="2">
        <v>3784</v>
      </c>
      <c r="BA34" s="2">
        <v>5606</v>
      </c>
      <c r="BB34" s="2">
        <v>3635</v>
      </c>
      <c r="BC34" s="2">
        <v>4016</v>
      </c>
      <c r="BD34" s="2">
        <v>3742</v>
      </c>
      <c r="BE34" s="2">
        <v>5163</v>
      </c>
      <c r="BF34" s="2">
        <v>3336</v>
      </c>
      <c r="BG34" s="2">
        <v>3801</v>
      </c>
      <c r="BH34" s="2">
        <v>3399</v>
      </c>
      <c r="BI34" s="2">
        <v>6056</v>
      </c>
    </row>
    <row r="35" spans="1:61" x14ac:dyDescent="0.2">
      <c r="D35" s="4"/>
      <c r="E35" s="4"/>
      <c r="F35" s="4"/>
      <c r="G35" s="4"/>
      <c r="H35" s="4"/>
      <c r="I35" s="4"/>
      <c r="J35" s="4"/>
      <c r="K35" s="4"/>
      <c r="L35" s="4"/>
      <c r="M35" s="4"/>
      <c r="N35" s="4"/>
      <c r="O35" s="4"/>
      <c r="V35" s="1"/>
      <c r="W35" s="1"/>
      <c r="X35" s="1"/>
      <c r="Y35" s="1"/>
      <c r="Z35" s="3"/>
      <c r="AA35" s="1"/>
      <c r="AB35" s="1"/>
      <c r="AC35" s="1"/>
      <c r="AD35" s="3"/>
      <c r="AE35" s="1"/>
      <c r="AF35" s="1"/>
      <c r="AG35" s="1"/>
      <c r="AH35" s="3"/>
      <c r="AI35" s="1"/>
      <c r="AJ35" s="1"/>
      <c r="AK35" s="1"/>
      <c r="AL35" s="3"/>
      <c r="AM35" s="1"/>
      <c r="AN35" s="1"/>
      <c r="AO35" s="1"/>
      <c r="AP35" s="3"/>
      <c r="AQ35" s="1"/>
      <c r="AR35" s="1"/>
      <c r="AS35" s="1"/>
    </row>
  </sheetData>
  <autoFilter ref="A4:BI34" xr:uid="{EDFE56C1-0766-0040-B1F8-491B9D4A949C}">
    <sortState xmlns:xlrd2="http://schemas.microsoft.com/office/spreadsheetml/2017/richdata2" ref="A5:BI34">
      <sortCondition ref="B4:B34"/>
    </sortState>
  </autoFilter>
  <mergeCells count="2">
    <mergeCell ref="A1:P1"/>
    <mergeCell ref="A2:P2"/>
  </mergeCells>
  <conditionalFormatting sqref="E5:E34">
    <cfRule type="colorScale" priority="1">
      <colorScale>
        <cfvo type="min"/>
        <cfvo type="percentile" val="50"/>
        <cfvo type="max"/>
        <color rgb="FFF8696B"/>
        <color rgb="FFFFEB84"/>
        <color rgb="FF63BE7B"/>
      </colorScale>
    </cfRule>
    <cfRule type="colorScale" priority="2">
      <colorScale>
        <cfvo type="min"/>
        <cfvo type="max"/>
        <color rgb="FFFF0000"/>
        <color rgb="FF00B050"/>
      </colorScale>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9FC30-3D05-A649-A3F3-D2D7677DFE18}">
  <dimension ref="A1:BI35"/>
  <sheetViews>
    <sheetView zoomScaleNormal="95" workbookViewId="0">
      <pane xSplit="5" ySplit="4" topLeftCell="Q5" activePane="bottomRight" state="frozen"/>
      <selection pane="topRight" activeCell="F1" sqref="F1"/>
      <selection pane="bottomLeft" activeCell="A5" sqref="A5"/>
      <selection pane="bottomRight" activeCell="F4" sqref="F4:H4"/>
    </sheetView>
  </sheetViews>
  <sheetFormatPr baseColWidth="10" defaultRowHeight="16" x14ac:dyDescent="0.2"/>
  <cols>
    <col min="1" max="1" width="29" customWidth="1"/>
    <col min="2" max="2" width="12.6640625" customWidth="1"/>
    <col min="3" max="3" width="12.5" customWidth="1"/>
    <col min="4" max="15" width="16.5" customWidth="1"/>
    <col min="16" max="16" width="18.33203125" customWidth="1"/>
    <col min="17" max="21" width="10.83203125" customWidth="1"/>
    <col min="22" max="45" width="10.5" style="2" bestFit="1" customWidth="1"/>
    <col min="46" max="16384" width="10.83203125" style="2"/>
  </cols>
  <sheetData>
    <row r="1" spans="1:61" customFormat="1" x14ac:dyDescent="0.2">
      <c r="A1" s="52" t="s">
        <v>0</v>
      </c>
      <c r="B1" s="52"/>
      <c r="C1" s="52"/>
      <c r="D1" s="52"/>
      <c r="E1" s="52"/>
      <c r="F1" s="52"/>
      <c r="G1" s="52"/>
      <c r="H1" s="52"/>
      <c r="I1" s="52"/>
      <c r="J1" s="52"/>
      <c r="K1" s="52"/>
      <c r="L1" s="52"/>
      <c r="M1" s="52"/>
      <c r="N1" s="52"/>
      <c r="O1" s="52"/>
      <c r="P1" s="52"/>
      <c r="Q1" s="41"/>
      <c r="R1" s="41"/>
      <c r="S1" s="41"/>
      <c r="T1" s="41"/>
      <c r="U1" s="41"/>
    </row>
    <row r="2" spans="1:61" customFormat="1" x14ac:dyDescent="0.2">
      <c r="A2" s="52" t="s">
        <v>25</v>
      </c>
      <c r="B2" s="52"/>
      <c r="C2" s="52"/>
      <c r="D2" s="52"/>
      <c r="E2" s="52"/>
      <c r="F2" s="52"/>
      <c r="G2" s="52"/>
      <c r="H2" s="52"/>
      <c r="I2" s="52"/>
      <c r="J2" s="52"/>
      <c r="K2" s="52"/>
      <c r="L2" s="52"/>
      <c r="M2" s="52"/>
      <c r="N2" s="52"/>
      <c r="O2" s="52"/>
      <c r="P2" s="52"/>
      <c r="Q2" s="41"/>
      <c r="R2" s="41"/>
      <c r="S2" s="41"/>
      <c r="T2" s="41"/>
      <c r="U2" s="41"/>
    </row>
    <row r="3" spans="1:61" customFormat="1" ht="15" customHeight="1" x14ac:dyDescent="0.2">
      <c r="A3" s="10"/>
      <c r="B3" s="10"/>
      <c r="C3" s="10"/>
      <c r="D3" s="10"/>
      <c r="E3" s="10"/>
      <c r="F3" s="10"/>
      <c r="G3" s="10"/>
      <c r="H3" s="10"/>
      <c r="I3" s="10"/>
      <c r="J3" s="10"/>
      <c r="K3" s="10"/>
      <c r="L3" s="10"/>
      <c r="M3" s="10"/>
      <c r="N3" s="10"/>
      <c r="O3" s="10"/>
      <c r="P3" s="11" t="s">
        <v>28</v>
      </c>
      <c r="Q3" s="12">
        <v>44651</v>
      </c>
      <c r="R3" s="12">
        <v>44561</v>
      </c>
      <c r="S3" s="12">
        <v>44469</v>
      </c>
      <c r="T3" s="12">
        <v>44377</v>
      </c>
      <c r="U3" s="12">
        <v>44286</v>
      </c>
      <c r="V3" s="1">
        <v>44196</v>
      </c>
      <c r="W3" s="1">
        <v>44104</v>
      </c>
      <c r="X3" s="1">
        <v>44012</v>
      </c>
      <c r="Y3" s="1">
        <v>43921</v>
      </c>
      <c r="Z3" s="13">
        <v>43830</v>
      </c>
      <c r="AA3" s="1">
        <v>43738</v>
      </c>
      <c r="AB3" s="1">
        <v>43646</v>
      </c>
      <c r="AC3" s="1">
        <v>43555</v>
      </c>
      <c r="AD3" s="13">
        <v>43465</v>
      </c>
      <c r="AE3" s="1">
        <v>43373</v>
      </c>
      <c r="AF3" s="1">
        <v>43281</v>
      </c>
      <c r="AG3" s="1">
        <v>43190</v>
      </c>
      <c r="AH3" s="13">
        <v>43100</v>
      </c>
      <c r="AI3" s="1">
        <v>43008</v>
      </c>
      <c r="AJ3" s="1">
        <v>42916</v>
      </c>
      <c r="AK3" s="1">
        <v>42825</v>
      </c>
      <c r="AL3" s="13">
        <v>42735</v>
      </c>
      <c r="AM3" s="1">
        <v>42643</v>
      </c>
      <c r="AN3" s="1">
        <v>42551</v>
      </c>
      <c r="AO3" s="1">
        <v>42460</v>
      </c>
      <c r="AP3" s="13">
        <v>42369</v>
      </c>
      <c r="AQ3" s="1">
        <v>42277</v>
      </c>
      <c r="AR3" s="1">
        <v>42185</v>
      </c>
      <c r="AS3" s="1">
        <v>42094</v>
      </c>
      <c r="AT3" s="13">
        <v>42004</v>
      </c>
      <c r="AU3" s="1">
        <v>41912</v>
      </c>
      <c r="AV3" s="1">
        <v>41820</v>
      </c>
      <c r="AW3" s="1">
        <v>41729</v>
      </c>
      <c r="AX3" s="13">
        <v>41639</v>
      </c>
      <c r="AY3" s="1">
        <v>41547</v>
      </c>
      <c r="AZ3" s="1">
        <v>41455</v>
      </c>
      <c r="BA3" s="1">
        <v>41364</v>
      </c>
      <c r="BB3" s="13">
        <v>41274</v>
      </c>
      <c r="BC3" s="1">
        <v>41182</v>
      </c>
      <c r="BD3" s="1">
        <v>41090</v>
      </c>
      <c r="BE3" s="1">
        <v>40999</v>
      </c>
      <c r="BF3" s="13">
        <v>40908</v>
      </c>
      <c r="BG3" s="1">
        <v>40816</v>
      </c>
      <c r="BH3" s="1">
        <v>40724</v>
      </c>
      <c r="BI3" s="1">
        <v>40633</v>
      </c>
    </row>
    <row r="4" spans="1:61" customFormat="1" ht="35" thickBot="1" x14ac:dyDescent="0.25">
      <c r="A4" s="8" t="s">
        <v>56</v>
      </c>
      <c r="B4" s="8" t="s">
        <v>27</v>
      </c>
      <c r="C4" s="8" t="s">
        <v>26</v>
      </c>
      <c r="D4" s="8" t="s">
        <v>62</v>
      </c>
      <c r="E4" s="42" t="s">
        <v>64</v>
      </c>
      <c r="F4" s="10" t="s">
        <v>68</v>
      </c>
      <c r="G4" s="10" t="s">
        <v>69</v>
      </c>
      <c r="H4" s="10" t="s">
        <v>70</v>
      </c>
      <c r="I4" s="10" t="s">
        <v>71</v>
      </c>
      <c r="J4" s="10" t="s">
        <v>72</v>
      </c>
      <c r="K4" s="10" t="s">
        <v>73</v>
      </c>
      <c r="L4" s="10" t="s">
        <v>74</v>
      </c>
      <c r="M4" s="10" t="s">
        <v>75</v>
      </c>
      <c r="N4" s="10" t="s">
        <v>76</v>
      </c>
      <c r="O4" s="10" t="s">
        <v>77</v>
      </c>
      <c r="P4" s="11"/>
      <c r="Q4" s="26" t="s">
        <v>67</v>
      </c>
      <c r="R4" s="26" t="s">
        <v>66</v>
      </c>
      <c r="S4" s="26" t="s">
        <v>65</v>
      </c>
      <c r="T4" s="26" t="s">
        <v>63</v>
      </c>
      <c r="U4" s="26" t="s">
        <v>39</v>
      </c>
      <c r="V4" t="s">
        <v>1</v>
      </c>
      <c r="W4" t="s">
        <v>2</v>
      </c>
      <c r="X4" t="s">
        <v>3</v>
      </c>
      <c r="Y4" t="s">
        <v>4</v>
      </c>
      <c r="Z4" s="14" t="s">
        <v>5</v>
      </c>
      <c r="AA4" t="s">
        <v>6</v>
      </c>
      <c r="AB4" t="s">
        <v>7</v>
      </c>
      <c r="AC4" t="s">
        <v>8</v>
      </c>
      <c r="AD4" s="14" t="s">
        <v>9</v>
      </c>
      <c r="AE4" t="s">
        <v>10</v>
      </c>
      <c r="AF4" t="s">
        <v>11</v>
      </c>
      <c r="AG4" t="s">
        <v>12</v>
      </c>
      <c r="AH4" s="14" t="s">
        <v>13</v>
      </c>
      <c r="AI4" t="s">
        <v>14</v>
      </c>
      <c r="AJ4" t="s">
        <v>15</v>
      </c>
      <c r="AK4" t="s">
        <v>16</v>
      </c>
      <c r="AL4" s="14" t="s">
        <v>17</v>
      </c>
      <c r="AM4" t="s">
        <v>18</v>
      </c>
      <c r="AN4" t="s">
        <v>19</v>
      </c>
      <c r="AO4" t="s">
        <v>20</v>
      </c>
      <c r="AP4" s="14" t="s">
        <v>21</v>
      </c>
      <c r="AQ4" t="s">
        <v>22</v>
      </c>
      <c r="AR4" t="s">
        <v>23</v>
      </c>
      <c r="AS4" t="s">
        <v>24</v>
      </c>
      <c r="AT4" s="14" t="s">
        <v>40</v>
      </c>
      <c r="AU4" t="s">
        <v>41</v>
      </c>
      <c r="AV4" t="s">
        <v>42</v>
      </c>
      <c r="AW4" t="s">
        <v>43</v>
      </c>
      <c r="AX4" s="14" t="s">
        <v>44</v>
      </c>
      <c r="AY4" t="s">
        <v>45</v>
      </c>
      <c r="AZ4" t="s">
        <v>46</v>
      </c>
      <c r="BA4" t="s">
        <v>47</v>
      </c>
      <c r="BB4" s="14" t="s">
        <v>48</v>
      </c>
      <c r="BC4" t="s">
        <v>49</v>
      </c>
      <c r="BD4" t="s">
        <v>50</v>
      </c>
      <c r="BE4" t="s">
        <v>51</v>
      </c>
      <c r="BF4" s="14" t="s">
        <v>52</v>
      </c>
      <c r="BG4" t="s">
        <v>53</v>
      </c>
      <c r="BH4" t="s">
        <v>54</v>
      </c>
      <c r="BI4" t="s">
        <v>55</v>
      </c>
    </row>
    <row r="5" spans="1:61" customFormat="1" x14ac:dyDescent="0.2">
      <c r="A5" t="e" vm="6">
        <v>#VALUE!</v>
      </c>
      <c r="B5" t="str" cm="1">
        <f t="array" ref="B5">_FV(A5,"Ticker symbol",TRUE)</f>
        <v>AAPL</v>
      </c>
      <c r="C5" s="32" cm="1">
        <f t="array" ref="C5">_FV(A5,"Price")</f>
        <v>131.56</v>
      </c>
      <c r="D5" s="31" cm="1">
        <f t="array" ref="D5">_FV(A5,"market cap",TRUE)/1000000</f>
        <v>2129323</v>
      </c>
      <c r="E5" s="28">
        <f t="shared" ref="E5:E34" si="0">IF(COUNT(Q5:BD5)=40,IF(SUM(AS5:BD5)&lt;=0,"n/a",IF(SUM(Q5:AB5)&gt;0,(SUM(Q5:AB5)-SUM(AS5:BD5))/SUM(AS5:BD5),"n/a")),"n/a")</f>
        <v>0.75743536280981805</v>
      </c>
      <c r="F5" s="29">
        <f>IF(COUNT(Q5:T5)=4,IFERROR(IF($D5/IF($Q5=0,SUM($R5:U5),SUM($Q5:T5))&lt;0,"n/a",$D5/IF($Q5=0,SUM($R5:U5),SUM($Q5:T5))),"n/a"),"n/a")</f>
        <v>5.5158521074404785</v>
      </c>
      <c r="G5" s="29">
        <f>IF(COUNT(Q5:X5)=8,IFERROR(IF(($D5/IF($Q5=0,SUM($R5:Z5),SUM($Q5:Y5))*2)&lt;0,"n/a",($D5/IF($Q5=0,SUM($R5:Z5),SUM($Q5:Y5))*2)),"n/a"),"n/a")</f>
        <v>5.5324622347860881</v>
      </c>
      <c r="H5" s="29">
        <f>IF(COUNT(Q5:AB5)=12,IFERROR(IF(($D5/IF($Q5=0,SUM($R5:AD5),SUM($Q5:AC5))*3)&lt;0,"n/a",($D5/IF($Q5=0,SUM($R5:AD5),SUM($Q5:AC5))*3)),"n/a"),"n/a")</f>
        <v>6.1574405820486788</v>
      </c>
      <c r="I5" s="29">
        <f>IF(COUNT(Q5:AF5)=16,IFERROR(IF(($D5/IF($Q5=0,SUM($R5:AH5),SUM($Q5:AG5))*4)&lt;0,"n/a",($D5/IF($Q5=0,SUM($R5:AH5),SUM($Q5:AG5))*4)),"n/a"),"n/a")</f>
        <v>6.5565493579543839</v>
      </c>
      <c r="J5" s="29">
        <f>IF(COUNT(Q5:AJ5)=20,IFERROR(IF(($D5/IF($Q5=0,SUM($R5:AL5),SUM($Q5:AK5))*5)&lt;0,"n/a",($D5/IF($Q5=0,SUM($R5:AL5),SUM($Q5:AK5))*5)),"n/a"),"n/a")</f>
        <v>6.921354910556115</v>
      </c>
      <c r="K5" s="29">
        <f>IF(COUNT(Q5:AN5)=24,IFERROR(IF(($D5/IF($Q5=0,SUM($R5:AP5),SUM($Q5:AO5))*6)&lt;0,"n/a",($D5/IF($Q5=0,SUM($R5:AP5),SUM($Q5:AO5))*6)),"n/a"),"n/a")</f>
        <v>7.2741619670395057</v>
      </c>
      <c r="L5" s="29">
        <f>IF(COUNT(Q5:AR5)=28,IFERROR(IF(($D5/IF($Q5=0,SUM($R5:AT5),SUM($Q5:AS5))*7)&lt;0,"n/a",($D5/IF($Q5=0,SUM($R5:AT5),SUM($Q5:AS5))*7)),"n/a"),"n/a")</f>
        <v>7.4850670380092135</v>
      </c>
      <c r="M5" s="29">
        <f>IF(COUNT(Q5:AV5)=32,IFERROR(IF(($D5/IF($Q5=0,SUM($R5:AX5),SUM($Q5:AW5))*8)&lt;0,"n/a",($D5/IF($Q5=0,SUM($R5:AX5),SUM($Q5:AW5))*8)),"n/a"),"n/a")</f>
        <v>7.7743267980537922</v>
      </c>
      <c r="N5" s="29">
        <f>IF(COUNT(Q5:AZ5)=36,IFERROR(IF(($D5/IF($Q5=0,SUM($R5:BB5),SUM($Q5:BA5))*9)&lt;0,"n/a",($D5/IF($Q5=0,SUM($R5:BB5),SUM($Q5:BA5))*9)),"n/a"),"n/a")</f>
        <v>8.1027036625971149</v>
      </c>
      <c r="O5" s="29">
        <f>IF(COUNT(Q5:BD5)=40,IFERROR(IF(($D5/IF($Q5=0,SUM($R5:BF5),SUM($Q5:BE5))*10)&lt;0,"n/a",($D5/IF($Q5=0,SUM($R5:BF5),SUM($Q5:BE5))*10)),"n/a"),"n/a")</f>
        <v>8.4169218898479414</v>
      </c>
      <c r="P5" s="30">
        <f>IF(Q5=0,SUM(R5:U5),SUM(Q5:T5))</f>
        <v>386037</v>
      </c>
      <c r="Q5" s="43">
        <v>97298</v>
      </c>
      <c r="R5" s="44">
        <v>123945</v>
      </c>
      <c r="S5" s="23">
        <v>83360</v>
      </c>
      <c r="T5" s="45">
        <v>81434</v>
      </c>
      <c r="U5" s="45">
        <v>89584</v>
      </c>
      <c r="V5" s="33">
        <v>111439</v>
      </c>
      <c r="W5" s="2">
        <v>64698</v>
      </c>
      <c r="X5" s="2">
        <v>59685</v>
      </c>
      <c r="Y5" s="2">
        <v>58313</v>
      </c>
      <c r="Z5" s="33">
        <v>91819</v>
      </c>
      <c r="AA5" s="2">
        <v>64040</v>
      </c>
      <c r="AB5" s="2">
        <v>53809</v>
      </c>
      <c r="AC5" s="2">
        <v>58015</v>
      </c>
      <c r="AD5" s="33">
        <v>84310</v>
      </c>
      <c r="AE5" s="2">
        <v>62900</v>
      </c>
      <c r="AF5" s="2">
        <v>53265</v>
      </c>
      <c r="AG5" s="2">
        <v>61137</v>
      </c>
      <c r="AH5" s="33">
        <v>88293</v>
      </c>
      <c r="AI5" s="2">
        <v>52579</v>
      </c>
      <c r="AJ5" s="2">
        <v>45408</v>
      </c>
      <c r="AK5" s="2">
        <v>52896</v>
      </c>
      <c r="AL5" s="33">
        <v>78351</v>
      </c>
      <c r="AM5" s="2">
        <v>46852</v>
      </c>
      <c r="AN5" s="2">
        <v>42358</v>
      </c>
      <c r="AO5" s="2">
        <v>50557</v>
      </c>
      <c r="AP5" s="33">
        <v>75872</v>
      </c>
      <c r="AQ5" s="2">
        <v>51501</v>
      </c>
      <c r="AR5" s="2">
        <v>49605</v>
      </c>
      <c r="AS5" s="2">
        <v>58010</v>
      </c>
      <c r="AT5" s="2">
        <v>74599</v>
      </c>
      <c r="AU5" s="2">
        <v>42123</v>
      </c>
      <c r="AV5" s="2">
        <v>37432</v>
      </c>
      <c r="AW5" s="2">
        <v>45646</v>
      </c>
      <c r="AX5" s="2">
        <v>57594</v>
      </c>
      <c r="AY5" s="2">
        <v>37472</v>
      </c>
      <c r="AZ5" s="2">
        <v>35323</v>
      </c>
      <c r="BA5" s="2">
        <v>43603</v>
      </c>
      <c r="BB5" s="2">
        <v>54512</v>
      </c>
      <c r="BC5" s="2">
        <v>35966</v>
      </c>
      <c r="BD5" s="2">
        <v>35023</v>
      </c>
      <c r="BE5" s="2">
        <v>39186</v>
      </c>
      <c r="BF5" s="2">
        <v>46333</v>
      </c>
      <c r="BG5" s="2">
        <v>28270</v>
      </c>
      <c r="BH5" s="2">
        <v>28571</v>
      </c>
      <c r="BI5" s="2">
        <v>24667</v>
      </c>
    </row>
    <row r="6" spans="1:61" x14ac:dyDescent="0.2">
      <c r="A6" t="e" vm="13">
        <v>#VALUE!</v>
      </c>
      <c r="B6" t="str" cm="1">
        <f t="array" ref="B6">_FV(A6,"Ticker symbol",TRUE)</f>
        <v>AMGN</v>
      </c>
      <c r="C6" s="6" cm="1">
        <f t="array" ref="C6">_FV(A6,"Price")</f>
        <v>234.72</v>
      </c>
      <c r="D6" s="4" cm="1">
        <f t="array" ref="D6">_FV(A6,"market cap",TRUE)/1000000</f>
        <v>125387.4</v>
      </c>
      <c r="E6" s="28">
        <f t="shared" si="0"/>
        <v>0.32386951867904334</v>
      </c>
      <c r="F6" s="29">
        <f>IF(COUNT(Q6:T6)=4,IFERROR(IF($D6/IF($Q6=0,SUM($R6:U6),SUM($Q6:T6))&lt;0,"n/a",$D6/IF($Q6=0,SUM($R6:U6),SUM($Q6:T6))),"n/a"),"n/a")</f>
        <v>4.7646830825353392</v>
      </c>
      <c r="G6" s="29">
        <f>IF(COUNT(Q6:X6)=8,IFERROR(IF(($D6/IF($Q6=0,SUM($R6:Z6),SUM($Q6:Y6))*2)&lt;0,"n/a",($D6/IF($Q6=0,SUM($R6:Z6),SUM($Q6:Y6))*2)),"n/a"),"n/a")</f>
        <v>4.350632362380944</v>
      </c>
      <c r="H6" s="29">
        <f>IF(COUNT(Q6:AB6)=12,IFERROR(IF(($D6/IF($Q6=0,SUM($R6:AD6),SUM($Q6:AC6))*3)&lt;0,"n/a",($D6/IF($Q6=0,SUM($R6:AD6),SUM($Q6:AC6))*3)),"n/a"),"n/a")</f>
        <v>4.6438057849709269</v>
      </c>
      <c r="I6" s="29">
        <f>IF(COUNT(Q6:AF6)=16,IFERROR(IF(($D6/IF($Q6=0,SUM($R6:AH6),SUM($Q6:AG6))*4)&lt;0,"n/a",($D6/IF($Q6=0,SUM($R6:AH6),SUM($Q6:AG6))*4)),"n/a"),"n/a")</f>
        <v>4.788063007159904</v>
      </c>
      <c r="J6" s="29">
        <f>IF(COUNT(Q6:AJ6)=20,IFERROR(IF(($D6/IF($Q6=0,SUM($R6:AL6),SUM($Q6:AK6))*5)&lt;0,"n/a",($D6/IF($Q6=0,SUM($R6:AL6),SUM($Q6:AK6))*5)),"n/a"),"n/a")</f>
        <v>4.9133378788235014</v>
      </c>
      <c r="K6" s="29">
        <f>IF(COUNT(Q6:AN6)=24,IFERROR(IF(($D6/IF($Q6=0,SUM($R6:AP6),SUM($Q6:AO6))*6)&lt;0,"n/a",($D6/IF($Q6=0,SUM($R6:AP6),SUM($Q6:AO6))*6)),"n/a"),"n/a")</f>
        <v>4.9958456736835117</v>
      </c>
      <c r="L6" s="29">
        <f>IF(COUNT(Q6:AR6)=28,IFERROR(IF(($D6/IF($Q6=0,SUM($R6:AT6),SUM($Q6:AS6))*7)&lt;0,"n/a",($D6/IF($Q6=0,SUM($R6:AT6),SUM($Q6:AS6))*7)),"n/a"),"n/a")</f>
        <v>5.0955100666465416</v>
      </c>
      <c r="M6" s="29">
        <f>IF(COUNT(Q6:AV6)=32,IFERROR(IF(($D6/IF($Q6=0,SUM($R6:AX6),SUM($Q6:AW6))*8)&lt;0,"n/a",($D6/IF($Q6=0,SUM($R6:AX6),SUM($Q6:AW6))*8)),"n/a"),"n/a")</f>
        <v>5.2159176351298644</v>
      </c>
      <c r="N6" s="29">
        <f>IF(COUNT(Q6:AZ6)=36,IFERROR(IF(($D6/IF($Q6=0,SUM($R6:BB6),SUM($Q6:BA6))*9)&lt;0,"n/a",($D6/IF($Q6=0,SUM($R6:BB6),SUM($Q6:BA6))*9)),"n/a"),"n/a")</f>
        <v>5.3485058604395448</v>
      </c>
      <c r="O6" s="29">
        <f>IF(COUNT(Q6:BD6)=40,IFERROR(IF(($D6/IF($Q6=0,SUM($R6:BF6),SUM($Q6:BE6))*10)&lt;0,"n/a",($D6/IF($Q6=0,SUM($R6:BF6),SUM($Q6:BE6))*10)),"n/a"),"n/a")</f>
        <v>5.4932794756764336</v>
      </c>
      <c r="P6" s="30">
        <f t="shared" ref="P6:P34" si="1">IF(Q6=0,SUM(R6:U6),SUM(Q6:T6))</f>
        <v>26316</v>
      </c>
      <c r="Q6" s="43">
        <v>6238</v>
      </c>
      <c r="R6" s="44">
        <v>6846</v>
      </c>
      <c r="S6" s="23">
        <v>6706</v>
      </c>
      <c r="T6" s="45">
        <v>6526</v>
      </c>
      <c r="U6" s="45">
        <v>5901</v>
      </c>
      <c r="V6" s="33">
        <v>6634</v>
      </c>
      <c r="W6" s="2">
        <v>6423</v>
      </c>
      <c r="X6" s="2">
        <v>6206</v>
      </c>
      <c r="Y6" s="2">
        <v>6161</v>
      </c>
      <c r="Z6" s="33">
        <v>6197</v>
      </c>
      <c r="AA6" s="2">
        <v>5737</v>
      </c>
      <c r="AB6" s="2">
        <v>5871</v>
      </c>
      <c r="AC6" s="2">
        <v>5557</v>
      </c>
      <c r="AD6" s="33">
        <v>6230</v>
      </c>
      <c r="AE6" s="2">
        <v>5904</v>
      </c>
      <c r="AF6" s="2">
        <v>6059</v>
      </c>
      <c r="AG6" s="2">
        <v>5554</v>
      </c>
      <c r="AH6" s="33">
        <v>5802</v>
      </c>
      <c r="AI6" s="2">
        <v>5773</v>
      </c>
      <c r="AJ6" s="2">
        <v>5810</v>
      </c>
      <c r="AK6" s="2">
        <v>5464</v>
      </c>
      <c r="AL6" s="33">
        <v>5965</v>
      </c>
      <c r="AM6" s="2">
        <v>5811</v>
      </c>
      <c r="AN6" s="2">
        <v>5688</v>
      </c>
      <c r="AO6" s="2">
        <v>5527</v>
      </c>
      <c r="AP6" s="33">
        <v>5536</v>
      </c>
      <c r="AQ6" s="2">
        <v>5723</v>
      </c>
      <c r="AR6" s="2">
        <v>5370</v>
      </c>
      <c r="AS6" s="2">
        <v>5033</v>
      </c>
      <c r="AT6" s="2">
        <v>5331</v>
      </c>
      <c r="AU6" s="2">
        <v>5031</v>
      </c>
      <c r="AV6" s="2">
        <v>5180</v>
      </c>
      <c r="AW6" s="2">
        <v>4521</v>
      </c>
      <c r="AX6" s="2">
        <v>5011</v>
      </c>
      <c r="AY6" s="2">
        <v>4748</v>
      </c>
      <c r="AZ6" s="2">
        <v>4679</v>
      </c>
      <c r="BA6" s="2">
        <v>4238</v>
      </c>
      <c r="BB6" s="2">
        <v>4421</v>
      </c>
      <c r="BC6" s="2">
        <v>4319</v>
      </c>
      <c r="BD6" s="2">
        <v>4477</v>
      </c>
      <c r="BE6" s="2">
        <v>4048</v>
      </c>
      <c r="BF6" s="2">
        <v>3973</v>
      </c>
      <c r="BG6" s="2">
        <v>3944</v>
      </c>
      <c r="BH6" s="2">
        <v>3959</v>
      </c>
      <c r="BI6" s="2">
        <v>3706</v>
      </c>
    </row>
    <row r="7" spans="1:61" x14ac:dyDescent="0.2">
      <c r="A7" t="e" vm="16">
        <v>#VALUE!</v>
      </c>
      <c r="B7" t="str" cm="1">
        <f t="array" ref="B7">_FV(A7,"Ticker symbol",TRUE)</f>
        <v>AXP</v>
      </c>
      <c r="C7" s="6" cm="1">
        <f t="array" ref="C7">_FV(A7,"Price")</f>
        <v>144.18</v>
      </c>
      <c r="D7" s="4" cm="1">
        <f t="array" ref="D7">_FV(A7,"market cap",TRUE)/1000000</f>
        <v>108576.2</v>
      </c>
      <c r="E7" s="28">
        <f t="shared" si="0"/>
        <v>0.23840768650372959</v>
      </c>
      <c r="F7" s="29">
        <f>IF(COUNT(Q7:T7)=4,IFERROR(IF($D7/IF($Q7=0,SUM($R7:U7),SUM($Q7:T7))&lt;0,"n/a",$D7/IF($Q7=0,SUM($R7:U7),SUM($Q7:T7))),"n/a"),"n/a")</f>
        <v>2.3454129133994339</v>
      </c>
      <c r="G7" s="29">
        <f>IF(COUNT(Q7:X7)=8,IFERROR(IF(($D7/IF($Q7=0,SUM($R7:Z7),SUM($Q7:Y7))*2)&lt;0,"n/a",($D7/IF($Q7=0,SUM($R7:Z7),SUM($Q7:Y7))*2)),"n/a"),"n/a")</f>
        <v>2.3124936104958254</v>
      </c>
      <c r="H7" s="29">
        <f>IF(COUNT(Q7:AB7)=12,IFERROR(IF(($D7/IF($Q7=0,SUM($R7:AD7),SUM($Q7:AC7))*3)&lt;0,"n/a",($D7/IF($Q7=0,SUM($R7:AD7),SUM($Q7:AC7))*3)),"n/a"),"n/a")</f>
        <v>2.3113777639011097</v>
      </c>
      <c r="I7" s="29">
        <f>IF(COUNT(Q7:AF7)=16,IFERROR(IF(($D7/IF($Q7=0,SUM($R7:AH7),SUM($Q7:AG7))*4)&lt;0,"n/a",($D7/IF($Q7=0,SUM($R7:AH7),SUM($Q7:AG7))*4)),"n/a"),"n/a")</f>
        <v>2.3577253603322386</v>
      </c>
      <c r="J7" s="29">
        <f>IF(COUNT(Q7:AJ7)=20,IFERROR(IF(($D7/IF($Q7=0,SUM($R7:AL7),SUM($Q7:AK7))*5)&lt;0,"n/a",($D7/IF($Q7=0,SUM($R7:AL7),SUM($Q7:AK7))*5)),"n/a"),"n/a")</f>
        <v>2.4323170321915812</v>
      </c>
      <c r="K7" s="29">
        <f>IF(COUNT(Q7:AN7)=24,IFERROR(IF(($D7/IF($Q7=0,SUM($R7:AP7),SUM($Q7:AO7))*6)&lt;0,"n/a",($D7/IF($Q7=0,SUM($R7:AP7),SUM($Q7:AO7))*6)),"n/a"),"n/a")</f>
        <v>2.502351558358749</v>
      </c>
      <c r="L7" s="29">
        <f>IF(COUNT(Q7:AR7)=28,IFERROR(IF(($D7/IF($Q7=0,SUM($R7:AT7),SUM($Q7:AS7))*7)&lt;0,"n/a",($D7/IF($Q7=0,SUM($R7:AT7),SUM($Q7:AS7))*7)),"n/a"),"n/a")</f>
        <v>2.578315958735188</v>
      </c>
      <c r="M7" s="29">
        <f>IF(COUNT(Q7:AV7)=32,IFERROR(IF(($D7/IF($Q7=0,SUM($R7:AX7),SUM($Q7:AW7))*8)&lt;0,"n/a",($D7/IF($Q7=0,SUM($R7:AX7),SUM($Q7:AW7))*8)),"n/a"),"n/a")</f>
        <v>2.6267852930680973</v>
      </c>
      <c r="N7" s="29">
        <f>IF(COUNT(Q7:AZ7)=36,IFERROR(IF(($D7/IF($Q7=0,SUM($R7:BB7),SUM($Q7:BA7))*9)&lt;0,"n/a",($D7/IF($Q7=0,SUM($R7:BB7),SUM($Q7:BA7))*9)),"n/a"),"n/a")</f>
        <v>2.6735443308107754</v>
      </c>
      <c r="O7" s="29">
        <f>IF(COUNT(Q7:BD7)=40,IFERROR(IF(($D7/IF($Q7=0,SUM($R7:BF7),SUM($Q7:BE7))*10)&lt;0,"n/a",($D7/IF($Q7=0,SUM($R7:BF7),SUM($Q7:BE7))*10)),"n/a"),"n/a")</f>
        <v>2.7192793081598765</v>
      </c>
      <c r="P7" s="30">
        <f t="shared" si="1"/>
        <v>46293</v>
      </c>
      <c r="Q7" s="43">
        <v>12056</v>
      </c>
      <c r="R7" s="44">
        <v>12437</v>
      </c>
      <c r="S7" s="23">
        <v>11235</v>
      </c>
      <c r="T7" s="45">
        <v>10565</v>
      </c>
      <c r="U7" s="45">
        <v>9426</v>
      </c>
      <c r="V7" s="33">
        <v>9741</v>
      </c>
      <c r="W7" s="2">
        <v>9201</v>
      </c>
      <c r="X7" s="2">
        <v>8217</v>
      </c>
      <c r="Y7" s="2">
        <v>11026</v>
      </c>
      <c r="Z7" s="33">
        <v>12166</v>
      </c>
      <c r="AA7" s="2">
        <v>11866</v>
      </c>
      <c r="AB7" s="2">
        <v>11729</v>
      </c>
      <c r="AC7" s="2">
        <v>11259</v>
      </c>
      <c r="AD7" s="33">
        <v>11308</v>
      </c>
      <c r="AE7" s="2">
        <v>10921</v>
      </c>
      <c r="AF7" s="2">
        <v>10713</v>
      </c>
      <c r="AG7" s="2">
        <v>10339</v>
      </c>
      <c r="AH7" s="33">
        <v>10287</v>
      </c>
      <c r="AI7" s="2">
        <v>9858</v>
      </c>
      <c r="AJ7" s="2">
        <v>9693</v>
      </c>
      <c r="AK7" s="2">
        <v>9152</v>
      </c>
      <c r="AL7" s="33">
        <v>11755</v>
      </c>
      <c r="AM7" s="2">
        <v>8204</v>
      </c>
      <c r="AN7" s="2">
        <v>8671</v>
      </c>
      <c r="AO7" s="2">
        <v>8513</v>
      </c>
      <c r="AP7" s="33">
        <v>8791</v>
      </c>
      <c r="AQ7" s="2">
        <v>8592</v>
      </c>
      <c r="AR7" s="2">
        <v>8698</v>
      </c>
      <c r="AS7" s="2">
        <v>8360</v>
      </c>
      <c r="AT7" s="2">
        <v>9486</v>
      </c>
      <c r="AU7" s="2">
        <v>8723</v>
      </c>
      <c r="AV7" s="2">
        <v>9074</v>
      </c>
      <c r="AW7" s="2">
        <v>8612</v>
      </c>
      <c r="AX7" s="2">
        <v>8906</v>
      </c>
      <c r="AY7" s="2">
        <v>8785</v>
      </c>
      <c r="AZ7" s="2">
        <v>8737</v>
      </c>
      <c r="BA7" s="2">
        <v>8400</v>
      </c>
      <c r="BB7" s="2">
        <v>8685</v>
      </c>
      <c r="BC7" s="2">
        <v>8420</v>
      </c>
      <c r="BD7" s="2">
        <v>8515</v>
      </c>
      <c r="BE7" s="2">
        <v>8161</v>
      </c>
      <c r="BF7" s="2">
        <v>8317</v>
      </c>
      <c r="BG7" s="2">
        <v>8146</v>
      </c>
      <c r="BH7" s="2">
        <v>8195</v>
      </c>
      <c r="BI7" s="2">
        <v>7624</v>
      </c>
    </row>
    <row r="8" spans="1:61" x14ac:dyDescent="0.2">
      <c r="A8" t="e" vm="29">
        <v>#VALUE!</v>
      </c>
      <c r="B8" t="str" cm="1">
        <f t="array" ref="B8">_FV(A8,"Ticker symbol",TRUE)</f>
        <v>BA</v>
      </c>
      <c r="C8" s="6" cm="1">
        <f t="array" ref="C8">_FV(A8,"Price")</f>
        <v>136.80000000000001</v>
      </c>
      <c r="D8" s="4" cm="1">
        <f t="array" ref="D8">_FV(A8,"market cap",TRUE)/1000000</f>
        <v>80935.78</v>
      </c>
      <c r="E8" s="28">
        <f t="shared" si="0"/>
        <v>-0.28173489301085741</v>
      </c>
      <c r="F8" s="29">
        <f>IF(COUNT(Q8:T8)=4,IFERROR(IF($D8/IF($Q8=0,SUM($R8:U8),SUM($Q8:T8))&lt;0,"n/a",$D8/IF($Q8=0,SUM($R8:U8),SUM($Q8:T8))),"n/a"),"n/a")</f>
        <v>1.3255122830003274</v>
      </c>
      <c r="G8" s="29">
        <f>IF(COUNT(Q8:X8)=8,IFERROR(IF(($D8/IF($Q8=0,SUM($R8:Z8),SUM($Q8:Y8))*2)&lt;0,"n/a",($D8/IF($Q8=0,SUM($R8:Z8),SUM($Q8:Y8))*2)),"n/a"),"n/a")</f>
        <v>1.2040879235318183</v>
      </c>
      <c r="H8" s="29">
        <f>IF(COUNT(Q8:AB8)=12,IFERROR(IF(($D8/IF($Q8=0,SUM($R8:AD8),SUM($Q8:AC8))*3)&lt;0,"n/a",($D8/IF($Q8=0,SUM($R8:AD8),SUM($Q8:AC8))*3)),"n/a"),"n/a")</f>
        <v>1.1507784107604955</v>
      </c>
      <c r="I8" s="29">
        <f>IF(COUNT(Q8:AF8)=16,IFERROR(IF(($D8/IF($Q8=0,SUM($R8:AH8),SUM($Q8:AG8))*4)&lt;0,"n/a",($D8/IF($Q8=0,SUM($R8:AH8),SUM($Q8:AG8))*4)),"n/a"),"n/a")</f>
        <v>1.0372359437525831</v>
      </c>
      <c r="J8" s="29">
        <f>IF(COUNT(Q8:AJ8)=20,IFERROR(IF(($D8/IF($Q8=0,SUM($R8:AL8),SUM($Q8:AK8))*5)&lt;0,"n/a",($D8/IF($Q8=0,SUM($R8:AL8),SUM($Q8:AK8))*5)),"n/a"),"n/a")</f>
        <v>0.99643682010016599</v>
      </c>
      <c r="K8" s="29">
        <f>IF(COUNT(Q8:AN8)=24,IFERROR(IF(($D8/IF($Q8=0,SUM($R8:AP8),SUM($Q8:AO8))*6)&lt;0,"n/a",($D8/IF($Q8=0,SUM($R8:AP8),SUM($Q8:AO8))*6)),"n/a"),"n/a")</f>
        <v>0.97196416490867088</v>
      </c>
      <c r="L8" s="29">
        <f>IF(COUNT(Q8:AR8)=28,IFERROR(IF(($D8/IF($Q8=0,SUM($R8:AT8),SUM($Q8:AS8))*7)&lt;0,"n/a",($D8/IF($Q8=0,SUM($R8:AT8),SUM($Q8:AS8))*7)),"n/a"),"n/a")</f>
        <v>0.95100927256368595</v>
      </c>
      <c r="M8" s="29">
        <f>IF(COUNT(Q8:AV8)=32,IFERROR(IF(($D8/IF($Q8=0,SUM($R8:AX8),SUM($Q8:AW8))*8)&lt;0,"n/a",($D8/IF($Q8=0,SUM($R8:AX8),SUM($Q8:AW8))*8)),"n/a"),"n/a")</f>
        <v>0.94317279875542248</v>
      </c>
      <c r="N8" s="29">
        <f>IF(COUNT(Q8:AZ8)=36,IFERROR(IF(($D8/IF($Q8=0,SUM($R8:BB8),SUM($Q8:BA8))*9)&lt;0,"n/a",($D8/IF($Q8=0,SUM($R8:BB8),SUM($Q8:BA8))*9)),"n/a"),"n/a")</f>
        <v>0.94218372027147113</v>
      </c>
      <c r="O8" s="29">
        <f>IF(COUNT(Q8:BD8)=40,IFERROR(IF(($D8/IF($Q8=0,SUM($R8:BF8),SUM($Q8:BE8))*10)&lt;0,"n/a",($D8/IF($Q8=0,SUM($R8:BF8),SUM($Q8:BE8))*10)),"n/a"),"n/a")</f>
        <v>0.94681774738277924</v>
      </c>
      <c r="P8" s="30">
        <f t="shared" si="1"/>
        <v>61060</v>
      </c>
      <c r="Q8" s="43">
        <v>13991</v>
      </c>
      <c r="R8" s="44">
        <v>14793</v>
      </c>
      <c r="S8" s="23">
        <v>15278</v>
      </c>
      <c r="T8" s="45">
        <v>16998</v>
      </c>
      <c r="U8" s="45">
        <v>15217</v>
      </c>
      <c r="V8" s="33">
        <v>15304</v>
      </c>
      <c r="W8" s="2">
        <v>14139</v>
      </c>
      <c r="X8" s="2">
        <v>11807</v>
      </c>
      <c r="Y8" s="2">
        <v>16908</v>
      </c>
      <c r="Z8" s="33">
        <v>17911</v>
      </c>
      <c r="AA8" s="2">
        <v>19980</v>
      </c>
      <c r="AB8" s="2">
        <v>15751</v>
      </c>
      <c r="AC8" s="2">
        <v>22917</v>
      </c>
      <c r="AD8" s="33">
        <v>28341</v>
      </c>
      <c r="AE8" s="2">
        <v>25146</v>
      </c>
      <c r="AF8" s="2">
        <v>24258</v>
      </c>
      <c r="AG8" s="2">
        <v>23382</v>
      </c>
      <c r="AH8" s="33">
        <v>24770</v>
      </c>
      <c r="AI8" s="2">
        <v>24223</v>
      </c>
      <c r="AJ8" s="2">
        <v>23051</v>
      </c>
      <c r="AK8" s="2">
        <v>21961</v>
      </c>
      <c r="AL8" s="33">
        <v>22211</v>
      </c>
      <c r="AM8" s="2">
        <v>23898</v>
      </c>
      <c r="AN8" s="2">
        <v>24755</v>
      </c>
      <c r="AO8" s="2">
        <v>22632</v>
      </c>
      <c r="AP8" s="33">
        <v>23573</v>
      </c>
      <c r="AQ8" s="2">
        <v>25849</v>
      </c>
      <c r="AR8" s="2">
        <v>24543</v>
      </c>
      <c r="AS8" s="2">
        <v>22149</v>
      </c>
      <c r="AT8" s="2">
        <v>24468</v>
      </c>
      <c r="AU8" s="2">
        <v>23784</v>
      </c>
      <c r="AV8" s="2">
        <v>22045</v>
      </c>
      <c r="AW8" s="2">
        <v>20465</v>
      </c>
      <c r="AX8" s="2">
        <v>23785</v>
      </c>
      <c r="AY8" s="2">
        <v>22130</v>
      </c>
      <c r="AZ8" s="2">
        <v>21815</v>
      </c>
      <c r="BA8" s="2">
        <v>18893</v>
      </c>
      <c r="BB8" s="2">
        <v>22302</v>
      </c>
      <c r="BC8" s="2">
        <v>20008</v>
      </c>
      <c r="BD8" s="2">
        <v>20005</v>
      </c>
      <c r="BE8" s="2">
        <v>19383</v>
      </c>
      <c r="BF8" s="2">
        <v>19555</v>
      </c>
      <c r="BG8" s="2">
        <v>17727</v>
      </c>
      <c r="BH8" s="2">
        <v>16543</v>
      </c>
      <c r="BI8" s="2">
        <v>14910</v>
      </c>
    </row>
    <row r="9" spans="1:61" x14ac:dyDescent="0.2">
      <c r="A9" t="e" vm="25">
        <v>#VALUE!</v>
      </c>
      <c r="B9" t="str" cm="1">
        <f t="array" ref="B9">_FV(A9,"Ticker symbol",TRUE)</f>
        <v>CAT</v>
      </c>
      <c r="C9" s="6" cm="1">
        <f t="array" ref="C9">_FV(A9,"Price")</f>
        <v>192.64</v>
      </c>
      <c r="D9" s="4" cm="1">
        <f t="array" ref="D9">_FV(A9,"market cap",TRUE)/1000000</f>
        <v>102749.3</v>
      </c>
      <c r="E9" s="28">
        <f t="shared" si="0"/>
        <v>-0.15448926405129271</v>
      </c>
      <c r="F9" s="29">
        <f>IF(COUNT(Q9:T9)=4,IFERROR(IF($D9/IF($Q9=0,SUM($R9:U9),SUM($Q9:T9))&lt;0,"n/a",$D9/IF($Q9=0,SUM($R9:U9),SUM($Q9:T9))),"n/a"),"n/a")</f>
        <v>1.9507014979211361</v>
      </c>
      <c r="G9" s="29">
        <f>IF(COUNT(Q9:X9)=8,IFERROR(IF(($D9/IF($Q9=0,SUM($R9:Z9),SUM($Q9:Y9))*2)&lt;0,"n/a",($D9/IF($Q9=0,SUM($R9:Z9),SUM($Q9:Y9))*2)),"n/a"),"n/a")</f>
        <v>1.9330492531135945</v>
      </c>
      <c r="H9" s="29">
        <f>IF(COUNT(Q9:AB9)=12,IFERROR(IF(($D9/IF($Q9=0,SUM($R9:AD9),SUM($Q9:AC9))*3)&lt;0,"n/a",($D9/IF($Q9=0,SUM($R9:AD9),SUM($Q9:AC9))*3)),"n/a"),"n/a")</f>
        <v>1.9252498313638293</v>
      </c>
      <c r="I9" s="29">
        <f>IF(COUNT(Q9:AF9)=16,IFERROR(IF(($D9/IF($Q9=0,SUM($R9:AH9),SUM($Q9:AG9))*4)&lt;0,"n/a",($D9/IF($Q9=0,SUM($R9:AH9),SUM($Q9:AG9))*4)),"n/a"),"n/a")</f>
        <v>1.9131275892566215</v>
      </c>
      <c r="J9" s="29">
        <f>IF(COUNT(Q9:AJ9)=20,IFERROR(IF(($D9/IF($Q9=0,SUM($R9:AL9),SUM($Q9:AK9))*5)&lt;0,"n/a",($D9/IF($Q9=0,SUM($R9:AL9),SUM($Q9:AK9))*5)),"n/a"),"n/a")</f>
        <v>1.9737314247076361</v>
      </c>
      <c r="K9" s="29">
        <f>IF(COUNT(Q9:AN9)=24,IFERROR(IF(($D9/IF($Q9=0,SUM($R9:AP9),SUM($Q9:AO9))*6)&lt;0,"n/a",($D9/IF($Q9=0,SUM($R9:AP9),SUM($Q9:AO9))*6)),"n/a"),"n/a")</f>
        <v>2.0630387278343134</v>
      </c>
      <c r="L9" s="29">
        <f>IF(COUNT(Q9:AR9)=28,IFERROR(IF(($D9/IF($Q9=0,SUM($R9:AT9),SUM($Q9:AS9))*7)&lt;0,"n/a",($D9/IF($Q9=0,SUM($R9:AT9),SUM($Q9:AS9))*7)),"n/a"),"n/a")</f>
        <v>2.0797047767753876</v>
      </c>
      <c r="M9" s="29">
        <f>IF(COUNT(Q9:AV9)=32,IFERROR(IF(($D9/IF($Q9=0,SUM($R9:AX9),SUM($Q9:AW9))*8)&lt;0,"n/a",($D9/IF($Q9=0,SUM($R9:AX9),SUM($Q9:AW9))*8)),"n/a"),"n/a")</f>
        <v>2.0497386690073411</v>
      </c>
      <c r="N9" s="29">
        <f>IF(COUNT(Q9:AZ9)=36,IFERROR(IF(($D9/IF($Q9=0,SUM($R9:BB9),SUM($Q9:BA9))*9)&lt;0,"n/a",($D9/IF($Q9=0,SUM($R9:BB9),SUM($Q9:BA9))*9)),"n/a"),"n/a")</f>
        <v>2.0249270824209513</v>
      </c>
      <c r="O9" s="29">
        <f>IF(COUNT(Q9:BD9)=40,IFERROR(IF(($D9/IF($Q9=0,SUM($R9:BF9),SUM($Q9:BE9))*10)&lt;0,"n/a",($D9/IF($Q9=0,SUM($R9:BF9),SUM($Q9:BE9))*10)),"n/a"),"n/a")</f>
        <v>1.9662868023461646</v>
      </c>
      <c r="P9" s="30">
        <f t="shared" si="1"/>
        <v>52673</v>
      </c>
      <c r="Q9" s="43">
        <v>13589</v>
      </c>
      <c r="R9" s="44">
        <v>13798</v>
      </c>
      <c r="S9" s="23">
        <v>12397</v>
      </c>
      <c r="T9" s="45">
        <v>12889</v>
      </c>
      <c r="U9" s="45">
        <v>11887</v>
      </c>
      <c r="V9" s="33">
        <v>11235</v>
      </c>
      <c r="W9" s="2">
        <v>9881</v>
      </c>
      <c r="X9" s="2">
        <v>9997</v>
      </c>
      <c r="Y9" s="2">
        <v>10635</v>
      </c>
      <c r="Z9" s="33">
        <v>13144</v>
      </c>
      <c r="AA9" s="2">
        <v>12758</v>
      </c>
      <c r="AB9" s="2">
        <v>14432</v>
      </c>
      <c r="AC9" s="2">
        <v>13466</v>
      </c>
      <c r="AD9" s="33">
        <v>14342</v>
      </c>
      <c r="AE9" s="2">
        <v>13510</v>
      </c>
      <c r="AF9" s="2">
        <v>14011</v>
      </c>
      <c r="AG9" s="2">
        <v>12859</v>
      </c>
      <c r="AH9" s="33">
        <v>12896</v>
      </c>
      <c r="AI9" s="2">
        <v>11413</v>
      </c>
      <c r="AJ9" s="2">
        <v>11331</v>
      </c>
      <c r="AK9" s="2">
        <v>9822</v>
      </c>
      <c r="AL9" s="33">
        <v>9574</v>
      </c>
      <c r="AM9" s="2">
        <v>9160</v>
      </c>
      <c r="AN9" s="2">
        <v>10342</v>
      </c>
      <c r="AO9" s="2">
        <v>9461</v>
      </c>
      <c r="AP9" s="33">
        <v>11030</v>
      </c>
      <c r="AQ9" s="2">
        <v>10962</v>
      </c>
      <c r="AR9" s="2">
        <v>12317</v>
      </c>
      <c r="AS9" s="2">
        <v>12702</v>
      </c>
      <c r="AT9" s="2">
        <v>14244</v>
      </c>
      <c r="AU9" s="2">
        <v>13549</v>
      </c>
      <c r="AV9" s="2">
        <v>14150</v>
      </c>
      <c r="AW9" s="2">
        <v>13241</v>
      </c>
      <c r="AX9" s="2">
        <v>14402</v>
      </c>
      <c r="AY9" s="2">
        <v>13423</v>
      </c>
      <c r="AZ9" s="2">
        <v>14621</v>
      </c>
      <c r="BA9" s="2">
        <v>13210</v>
      </c>
      <c r="BB9" s="2">
        <v>16075</v>
      </c>
      <c r="BC9" s="2">
        <v>16445</v>
      </c>
      <c r="BD9" s="2">
        <v>17374</v>
      </c>
      <c r="BE9" s="2">
        <v>15981</v>
      </c>
      <c r="BF9" s="2">
        <v>17243</v>
      </c>
      <c r="BG9" s="2">
        <v>15716</v>
      </c>
      <c r="BH9" s="2">
        <v>14230</v>
      </c>
      <c r="BI9" s="2">
        <v>12949</v>
      </c>
    </row>
    <row r="10" spans="1:61" x14ac:dyDescent="0.2">
      <c r="A10" t="e" vm="2">
        <v>#VALUE!</v>
      </c>
      <c r="B10" t="str" cm="1">
        <f t="array" ref="B10">_FV(A10,"Ticker symbol",TRUE)</f>
        <v>CRM</v>
      </c>
      <c r="C10" s="6" cm="1">
        <f t="array" ref="C10">_FV(A10,"Price")</f>
        <v>163.26</v>
      </c>
      <c r="D10" s="4" cm="1">
        <f t="array" ref="D10">_FV(A10,"market cap",TRUE)/1000000</f>
        <v>162443.70000000001</v>
      </c>
      <c r="E10" s="28">
        <f t="shared" si="0"/>
        <v>4.1890204865556981</v>
      </c>
      <c r="F10" s="29">
        <f>IF(COUNT(Q10:T10)=4,IFERROR(IF($D10/IF($Q10=0,SUM($R10:U10),SUM($Q10:T10))&lt;0,"n/a",$D10/IF($Q10=0,SUM($R10:U10),SUM($Q10:T10))),"n/a"),"n/a")</f>
        <v>6.131802053450099</v>
      </c>
      <c r="G10" s="29">
        <f>IF(COUNT(Q10:X10)=8,IFERROR(IF(($D10/IF($Q10=0,SUM($R10:Z10),SUM($Q10:Y10))*2)&lt;0,"n/a",($D10/IF($Q10=0,SUM($R10:Z10),SUM($Q10:Y10))*2)),"n/a"),"n/a")</f>
        <v>6.1771537218366772</v>
      </c>
      <c r="H10" s="29">
        <f>IF(COUNT(Q10:AB10)=12,IFERROR(IF(($D10/IF($Q10=0,SUM($R10:AD10),SUM($Q10:AC10))*3)&lt;0,"n/a",($D10/IF($Q10=0,SUM($R10:AD10),SUM($Q10:AC10))*3)),"n/a"),"n/a")</f>
        <v>7.1200394477317559</v>
      </c>
      <c r="I10" s="29">
        <f>IF(COUNT(Q10:AF10)=16,IFERROR(IF(($D10/IF($Q10=0,SUM($R10:AH10),SUM($Q10:AG10))*4)&lt;0,"n/a",($D10/IF($Q10=0,SUM($R10:AH10),SUM($Q10:AG10))*4)),"n/a"),"n/a")</f>
        <v>8.0230006544098593</v>
      </c>
      <c r="J10" s="29">
        <f>IF(COUNT(Q10:AJ10)=20,IFERROR(IF(($D10/IF($Q10=0,SUM($R10:AL10),SUM($Q10:AK10))*5)&lt;0,"n/a",($D10/IF($Q10=0,SUM($R10:AL10),SUM($Q10:AK10))*5)),"n/a"),"n/a")</f>
        <v>8.9251837851499403</v>
      </c>
      <c r="K10" s="29">
        <f>IF(COUNT(Q10:AN10)=24,IFERROR(IF(($D10/IF($Q10=0,SUM($R10:AP10),SUM($Q10:AO10))*6)&lt;0,"n/a",($D10/IF($Q10=0,SUM($R10:AP10),SUM($Q10:AO10))*6)),"n/a"),"n/a")</f>
        <v>9.8539313119875445</v>
      </c>
      <c r="L10" s="29">
        <f>IF(COUNT(Q10:AR10)=28,IFERROR(IF(($D10/IF($Q10=0,SUM($R10:AT10),SUM($Q10:AS10))*7)&lt;0,"n/a",($D10/IF($Q10=0,SUM($R10:AT10),SUM($Q10:AS10))*7)),"n/a"),"n/a")</f>
        <v>10.807553177333816</v>
      </c>
      <c r="M10" s="29">
        <f>IF(COUNT(Q10:AV10)=32,IFERROR(IF(($D10/IF($Q10=0,SUM($R10:AX10),SUM($Q10:AW10))*8)&lt;0,"n/a",($D10/IF($Q10=0,SUM($R10:AX10),SUM($Q10:AW10))*8)),"n/a"),"n/a")</f>
        <v>11.783129777221664</v>
      </c>
      <c r="N10" s="29">
        <f>IF(COUNT(Q10:AZ10)=36,IFERROR(IF(($D10/IF($Q10=0,SUM($R10:BB10),SUM($Q10:BA10))*9)&lt;0,"n/a",($D10/IF($Q10=0,SUM($R10:BB10),SUM($Q10:BA10))*9)),"n/a"),"n/a")</f>
        <v>12.818880315651032</v>
      </c>
      <c r="O10" s="29">
        <f>IF(COUNT(Q10:BD10)=40,IFERROR(IF(($D10/IF($Q10=0,SUM($R10:BF10),SUM($Q10:BE10))*10)&lt;0,"n/a",($D10/IF($Q10=0,SUM($R10:BF10),SUM($Q10:BE10))*10)),"n/a"),"n/a")</f>
        <v>13.896310427128157</v>
      </c>
      <c r="P10" s="30">
        <f t="shared" si="1"/>
        <v>26492</v>
      </c>
      <c r="Q10" s="43">
        <v>7326</v>
      </c>
      <c r="R10" s="44">
        <v>6863</v>
      </c>
      <c r="S10" s="23">
        <v>6340</v>
      </c>
      <c r="T10" s="45">
        <v>5963</v>
      </c>
      <c r="U10" s="45">
        <v>5817</v>
      </c>
      <c r="V10" s="33">
        <v>5419</v>
      </c>
      <c r="W10" s="2">
        <v>5151</v>
      </c>
      <c r="X10" s="2">
        <v>4865</v>
      </c>
      <c r="Y10" s="2">
        <v>4851</v>
      </c>
      <c r="Z10" s="33">
        <v>4513</v>
      </c>
      <c r="AA10" s="2">
        <v>3997</v>
      </c>
      <c r="AB10" s="2">
        <v>3737</v>
      </c>
      <c r="AC10" s="2">
        <v>3603</v>
      </c>
      <c r="AD10" s="33">
        <v>3392</v>
      </c>
      <c r="AE10" s="2">
        <v>3281</v>
      </c>
      <c r="AF10" s="2">
        <v>3006</v>
      </c>
      <c r="AG10" s="2">
        <v>2865</v>
      </c>
      <c r="AH10" s="33">
        <v>2701</v>
      </c>
      <c r="AI10" s="2">
        <v>2577</v>
      </c>
      <c r="AJ10" s="2">
        <v>2397</v>
      </c>
      <c r="AK10" s="2">
        <v>2339</v>
      </c>
      <c r="AL10" s="33">
        <v>2145</v>
      </c>
      <c r="AM10" s="2">
        <v>2037</v>
      </c>
      <c r="AN10" s="2">
        <v>1917</v>
      </c>
      <c r="AO10" s="2">
        <v>1809</v>
      </c>
      <c r="AP10" s="33">
        <v>1712</v>
      </c>
      <c r="AQ10" s="2">
        <v>1635</v>
      </c>
      <c r="AR10" s="2">
        <v>1511</v>
      </c>
      <c r="AS10" s="2">
        <v>1445</v>
      </c>
      <c r="AT10" s="2">
        <v>1384</v>
      </c>
      <c r="AU10" s="2">
        <v>1319</v>
      </c>
      <c r="AV10" s="2">
        <v>1227</v>
      </c>
      <c r="AW10" s="2">
        <v>1145</v>
      </c>
      <c r="AX10" s="2">
        <v>1076</v>
      </c>
      <c r="AY10" s="2">
        <v>957</v>
      </c>
      <c r="AZ10" s="2">
        <v>893</v>
      </c>
      <c r="BA10" s="2">
        <v>835</v>
      </c>
      <c r="BB10" s="2">
        <v>788</v>
      </c>
      <c r="BC10" s="2">
        <v>732</v>
      </c>
      <c r="BD10" s="2">
        <v>695</v>
      </c>
      <c r="BE10" s="2">
        <v>632</v>
      </c>
      <c r="BF10" s="2">
        <v>584</v>
      </c>
      <c r="BG10" s="2">
        <v>546</v>
      </c>
      <c r="BH10" s="2">
        <v>504</v>
      </c>
      <c r="BI10" s="2">
        <v>457</v>
      </c>
    </row>
    <row r="11" spans="1:61" x14ac:dyDescent="0.2">
      <c r="A11" t="e" vm="22">
        <v>#VALUE!</v>
      </c>
      <c r="B11" t="str" cm="1">
        <f t="array" ref="B11">_FV(A11,"Ticker symbol",TRUE)</f>
        <v>CSCO</v>
      </c>
      <c r="C11" s="6" cm="1">
        <f t="array" ref="C11">_FV(A11,"Price")</f>
        <v>43.39</v>
      </c>
      <c r="D11" s="4" cm="1">
        <f t="array" ref="D11">_FV(A11,"market cap",TRUE)/1000000</f>
        <v>179676.4</v>
      </c>
      <c r="E11" s="28">
        <f t="shared" si="0"/>
        <v>5.528322440087146E-2</v>
      </c>
      <c r="F11" s="29">
        <f>IF(COUNT(Q11:T11)=4,IFERROR(IF($D11/IF($Q11=0,SUM($R11:U11),SUM($Q11:T11))&lt;0,"n/a",$D11/IF($Q11=0,SUM($R11:U11),SUM($Q11:T11))),"n/a"),"n/a")</f>
        <v>3.4855457913829557</v>
      </c>
      <c r="G11" s="29">
        <f>IF(COUNT(Q11:X11)=8,IFERROR(IF(($D11/IF($Q11=0,SUM($R11:Z11),SUM($Q11:Y11))*2)&lt;0,"n/a",($D11/IF($Q11=0,SUM($R11:Z11),SUM($Q11:Y11))*2)),"n/a"),"n/a")</f>
        <v>3.2205843341100553</v>
      </c>
      <c r="H11" s="29">
        <f>IF(COUNT(Q11:AB11)=12,IFERROR(IF(($D11/IF($Q11=0,SUM($R11:AD11),SUM($Q11:AC11))*3)&lt;0,"n/a",($D11/IF($Q11=0,SUM($R11:AD11),SUM($Q11:AC11))*3)),"n/a"),"n/a")</f>
        <v>3.2953836560270462</v>
      </c>
      <c r="I11" s="29">
        <f>IF(COUNT(Q11:AF11)=16,IFERROR(IF(($D11/IF($Q11=0,SUM($R11:AH11),SUM($Q11:AG11))*4)&lt;0,"n/a",($D11/IF($Q11=0,SUM($R11:AH11),SUM($Q11:AG11))*4)),"n/a"),"n/a")</f>
        <v>3.3609973952122409</v>
      </c>
      <c r="J11" s="29">
        <f>IF(COUNT(Q11:AJ11)=20,IFERROR(IF(($D11/IF($Q11=0,SUM($R11:AL11),SUM($Q11:AK11))*5)&lt;0,"n/a",($D11/IF($Q11=0,SUM($R11:AL11),SUM($Q11:AK11))*5)),"n/a"),"n/a")</f>
        <v>3.4338406733275746</v>
      </c>
      <c r="K11" s="29">
        <f>IF(COUNT(Q11:AN11)=24,IFERROR(IF(($D11/IF($Q11=0,SUM($R11:AP11),SUM($Q11:AO11))*6)&lt;0,"n/a",($D11/IF($Q11=0,SUM($R11:AP11),SUM($Q11:AO11))*6)),"n/a"),"n/a")</f>
        <v>3.4715269705000593</v>
      </c>
      <c r="L11" s="29">
        <f>IF(COUNT(Q11:AR11)=28,IFERROR(IF(($D11/IF($Q11=0,SUM($R11:AT11),SUM($Q11:AS11))*7)&lt;0,"n/a",($D11/IF($Q11=0,SUM($R11:AT11),SUM($Q11:AS11))*7)),"n/a"),"n/a")</f>
        <v>3.4923399446327967</v>
      </c>
      <c r="M11" s="29">
        <f>IF(COUNT(Q11:AV11)=32,IFERROR(IF(($D11/IF($Q11=0,SUM($R11:AX11),SUM($Q11:AW11))*8)&lt;0,"n/a",($D11/IF($Q11=0,SUM($R11:AX11),SUM($Q11:AW11))*8)),"n/a"),"n/a")</f>
        <v>3.5278829185922937</v>
      </c>
      <c r="N11" s="29">
        <f>IF(COUNT(Q11:AZ11)=36,IFERROR(IF(($D11/IF($Q11=0,SUM($R11:BB11),SUM($Q11:BA11))*9)&lt;0,"n/a",($D11/IF($Q11=0,SUM($R11:BB11),SUM($Q11:BA11))*9)),"n/a"),"n/a")</f>
        <v>3.5442316754299639</v>
      </c>
      <c r="O11" s="29">
        <f>IF(COUNT(Q11:BD11)=40,IFERROR(IF(($D11/IF($Q11=0,SUM($R11:BF11),SUM($Q11:BE11))*10)&lt;0,"n/a",($D11/IF($Q11=0,SUM($R11:BF11),SUM($Q11:BE11))*10)),"n/a"),"n/a")</f>
        <v>3.5725215731498787</v>
      </c>
      <c r="P11" s="30">
        <f t="shared" si="1"/>
        <v>51549</v>
      </c>
      <c r="Q11" s="43">
        <v>12720</v>
      </c>
      <c r="R11" s="44">
        <v>12900</v>
      </c>
      <c r="S11" s="23">
        <v>13126</v>
      </c>
      <c r="T11" s="45">
        <v>12803</v>
      </c>
      <c r="U11" s="45">
        <v>11960</v>
      </c>
      <c r="V11" s="33">
        <v>11929</v>
      </c>
      <c r="W11" s="2">
        <v>12154</v>
      </c>
      <c r="X11" s="2">
        <v>11983</v>
      </c>
      <c r="Y11" s="2">
        <v>12005</v>
      </c>
      <c r="Z11" s="33">
        <v>13159</v>
      </c>
      <c r="AA11" s="2">
        <v>13428</v>
      </c>
      <c r="AB11" s="2">
        <v>12958</v>
      </c>
      <c r="AC11" s="2">
        <v>12446</v>
      </c>
      <c r="AD11" s="33">
        <v>13072</v>
      </c>
      <c r="AE11" s="2">
        <v>12844</v>
      </c>
      <c r="AF11" s="2">
        <v>12463</v>
      </c>
      <c r="AG11" s="2">
        <v>11887</v>
      </c>
      <c r="AH11" s="33">
        <v>12136</v>
      </c>
      <c r="AI11" s="2">
        <v>12133</v>
      </c>
      <c r="AJ11" s="2">
        <v>11940</v>
      </c>
      <c r="AK11" s="2">
        <v>11580</v>
      </c>
      <c r="AL11" s="33">
        <v>12352</v>
      </c>
      <c r="AM11" s="2">
        <v>12638</v>
      </c>
      <c r="AN11" s="2">
        <v>12000</v>
      </c>
      <c r="AO11" s="2">
        <v>11927</v>
      </c>
      <c r="AP11" s="33">
        <v>12682</v>
      </c>
      <c r="AQ11" s="2">
        <v>12843</v>
      </c>
      <c r="AR11" s="2">
        <v>12137</v>
      </c>
      <c r="AS11" s="2">
        <v>11936</v>
      </c>
      <c r="AT11" s="2">
        <v>12245</v>
      </c>
      <c r="AU11" s="2">
        <v>12357</v>
      </c>
      <c r="AV11" s="2">
        <v>11545</v>
      </c>
      <c r="AW11" s="2">
        <v>11155</v>
      </c>
      <c r="AX11" s="2">
        <v>12085</v>
      </c>
      <c r="AY11" s="2">
        <v>12417</v>
      </c>
      <c r="AZ11" s="2">
        <v>12216</v>
      </c>
      <c r="BA11" s="2">
        <v>12098</v>
      </c>
      <c r="BB11" s="2">
        <v>11876</v>
      </c>
      <c r="BC11" s="2">
        <v>11690</v>
      </c>
      <c r="BD11" s="2">
        <v>11588</v>
      </c>
      <c r="BE11" s="2">
        <v>11527</v>
      </c>
      <c r="BF11" s="2">
        <v>11256</v>
      </c>
      <c r="BG11" s="2">
        <v>11195</v>
      </c>
      <c r="BH11" s="2">
        <v>10866</v>
      </c>
      <c r="BI11" s="2">
        <v>10407</v>
      </c>
    </row>
    <row r="12" spans="1:61" x14ac:dyDescent="0.2">
      <c r="A12" t="e" vm="30">
        <v>#VALUE!</v>
      </c>
      <c r="B12" t="str" cm="1">
        <f t="array" ref="B12">_FV(A12,"Ticker symbol",TRUE)</f>
        <v>CVX</v>
      </c>
      <c r="C12" s="6" cm="1">
        <f t="array" ref="C12">_FV(A12,"Price")</f>
        <v>148.38</v>
      </c>
      <c r="D12" s="4" cm="1">
        <f t="array" ref="D12">_FV(A12,"market cap",TRUE)/1000000</f>
        <v>291539</v>
      </c>
      <c r="E12" s="28">
        <f t="shared" si="0"/>
        <v>-0.35598708458984435</v>
      </c>
      <c r="F12" s="29">
        <f>IF(COUNT(Q12:T12)=4,IFERROR(IF($D12/IF($Q12=0,SUM($R12:U12),SUM($Q12:T12))&lt;0,"n/a",$D12/IF($Q12=0,SUM($R12:U12),SUM($Q12:T12))),"n/a"),"n/a")</f>
        <v>1.5775151643047687</v>
      </c>
      <c r="G12" s="29">
        <f>IF(COUNT(Q12:X12)=8,IFERROR(IF(($D12/IF($Q12=0,SUM($R12:Z12),SUM($Q12:Y12))*2)&lt;0,"n/a",($D12/IF($Q12=0,SUM($R12:Z12),SUM($Q12:Y12))*2)),"n/a"),"n/a")</f>
        <v>1.8716592302506982</v>
      </c>
      <c r="H12" s="29">
        <f>IF(COUNT(Q12:AB12)=12,IFERROR(IF(($D12/IF($Q12=0,SUM($R12:AD12),SUM($Q12:AC12))*3)&lt;0,"n/a",($D12/IF($Q12=0,SUM($R12:AD12),SUM($Q12:AC12))*3)),"n/a"),"n/a")</f>
        <v>1.9094523257489424</v>
      </c>
      <c r="I12" s="29">
        <f>IF(COUNT(Q12:AF12)=16,IFERROR(IF(($D12/IF($Q12=0,SUM($R12:AH12),SUM($Q12:AG12))*4)&lt;0,"n/a",($D12/IF($Q12=0,SUM($R12:AH12),SUM($Q12:AG12))*4)),"n/a"),"n/a")</f>
        <v>1.8676874044059355</v>
      </c>
      <c r="J12" s="29">
        <f>IF(COUNT(Q12:AJ12)=20,IFERROR(IF(($D12/IF($Q12=0,SUM($R12:AL12),SUM($Q12:AK12))*5)&lt;0,"n/a",($D12/IF($Q12=0,SUM($R12:AL12),SUM($Q12:AK12))*5)),"n/a"),"n/a")</f>
        <v>1.9027302974649754</v>
      </c>
      <c r="K12" s="29">
        <f>IF(COUNT(Q12:AN12)=24,IFERROR(IF(($D12/IF($Q12=0,SUM($R12:AP12),SUM($Q12:AO12))*6)&lt;0,"n/a",($D12/IF($Q12=0,SUM($R12:AP12),SUM($Q12:AO12))*6)),"n/a"),"n/a")</f>
        <v>1.9864589094220961</v>
      </c>
      <c r="L12" s="29">
        <f>IF(COUNT(Q12:AR12)=28,IFERROR(IF(($D12/IF($Q12=0,SUM($R12:AT12),SUM($Q12:AS12))*7)&lt;0,"n/a",($D12/IF($Q12=0,SUM($R12:AT12),SUM($Q12:AS12))*7)),"n/a"),"n/a")</f>
        <v>2.0026112402066225</v>
      </c>
      <c r="M12" s="29">
        <f>IF(COUNT(Q12:AV12)=32,IFERROR(IF(($D12/IF($Q12=0,SUM($R12:AX12),SUM($Q12:AW12))*8)&lt;0,"n/a",($D12/IF($Q12=0,SUM($R12:AX12),SUM($Q12:AW12))*8)),"n/a"),"n/a")</f>
        <v>1.8946082373564814</v>
      </c>
      <c r="N12" s="29">
        <f>IF(COUNT(Q12:AZ12)=36,IFERROR(IF(($D12/IF($Q12=0,SUM($R12:BB12),SUM($Q12:BA12))*9)&lt;0,"n/a",($D12/IF($Q12=0,SUM($R12:BB12),SUM($Q12:BA12))*9)),"n/a"),"n/a")</f>
        <v>1.7973133297805153</v>
      </c>
      <c r="O12" s="29">
        <f>IF(COUNT(Q12:BD12)=40,IFERROR(IF(($D12/IF($Q12=0,SUM($R12:BF12),SUM($Q12:BE12))*10)&lt;0,"n/a",($D12/IF($Q12=0,SUM($R12:BF12),SUM($Q12:BE12))*10)),"n/a"),"n/a")</f>
        <v>1.7131385141348809</v>
      </c>
      <c r="P12" s="30">
        <f t="shared" si="1"/>
        <v>184809</v>
      </c>
      <c r="Q12" s="43">
        <v>54373</v>
      </c>
      <c r="R12" s="44">
        <v>48129</v>
      </c>
      <c r="S12" s="23">
        <v>44710</v>
      </c>
      <c r="T12" s="45">
        <v>37597</v>
      </c>
      <c r="U12" s="45">
        <v>32029</v>
      </c>
      <c r="V12" s="33">
        <v>25246</v>
      </c>
      <c r="W12" s="2">
        <v>24451</v>
      </c>
      <c r="X12" s="2">
        <v>13494</v>
      </c>
      <c r="Y12" s="2">
        <v>31501</v>
      </c>
      <c r="Z12" s="33">
        <v>36350</v>
      </c>
      <c r="AA12" s="2">
        <v>36116</v>
      </c>
      <c r="AB12" s="2">
        <v>38850</v>
      </c>
      <c r="AC12" s="2">
        <v>35200</v>
      </c>
      <c r="AD12" s="33">
        <v>42352</v>
      </c>
      <c r="AE12" s="2">
        <v>43987</v>
      </c>
      <c r="AF12" s="2">
        <v>42236</v>
      </c>
      <c r="AG12" s="2">
        <v>37764</v>
      </c>
      <c r="AH12" s="33">
        <v>37616</v>
      </c>
      <c r="AI12" s="2">
        <v>36205</v>
      </c>
      <c r="AJ12" s="2">
        <v>34480</v>
      </c>
      <c r="AK12" s="2">
        <v>33421</v>
      </c>
      <c r="AL12" s="33">
        <v>31497</v>
      </c>
      <c r="AM12" s="2">
        <v>30140</v>
      </c>
      <c r="AN12" s="2">
        <v>29282</v>
      </c>
      <c r="AO12" s="2">
        <v>23553</v>
      </c>
      <c r="AP12" s="33">
        <v>29247</v>
      </c>
      <c r="AQ12" s="2">
        <v>34315</v>
      </c>
      <c r="AR12" s="2">
        <v>40357</v>
      </c>
      <c r="AS12" s="2">
        <v>34558</v>
      </c>
      <c r="AT12" s="2">
        <v>46088</v>
      </c>
      <c r="AU12" s="2">
        <v>54679</v>
      </c>
      <c r="AV12" s="2">
        <v>57938</v>
      </c>
      <c r="AW12" s="2">
        <v>53265</v>
      </c>
      <c r="AX12" s="2">
        <v>56158</v>
      </c>
      <c r="AY12" s="2">
        <v>58503</v>
      </c>
      <c r="AZ12" s="2">
        <v>57369</v>
      </c>
      <c r="BA12" s="2">
        <v>56818</v>
      </c>
      <c r="BB12" s="2">
        <v>60552</v>
      </c>
      <c r="BC12" s="2">
        <v>58044</v>
      </c>
      <c r="BD12" s="2">
        <v>62608</v>
      </c>
      <c r="BE12" s="2">
        <v>60705</v>
      </c>
      <c r="BF12" s="2">
        <v>59985</v>
      </c>
      <c r="BG12" s="2">
        <v>64432</v>
      </c>
      <c r="BH12" s="2">
        <v>68948</v>
      </c>
      <c r="BI12" s="2">
        <v>60341</v>
      </c>
    </row>
    <row r="13" spans="1:61" x14ac:dyDescent="0.2">
      <c r="A13" t="e" vm="10">
        <v>#VALUE!</v>
      </c>
      <c r="B13" t="str" cm="1">
        <f t="array" ref="B13">_FV(A13,"Ticker symbol",TRUE)</f>
        <v>DIS</v>
      </c>
      <c r="C13" s="6" cm="1">
        <f t="array" ref="C13">_FV(A13,"Price")</f>
        <v>94.34</v>
      </c>
      <c r="D13" s="4" cm="1">
        <f t="array" ref="D13">_FV(A13,"market cap",TRUE)/1000000</f>
        <v>171838.8</v>
      </c>
      <c r="E13" s="28">
        <f t="shared" si="0"/>
        <v>0.50630050291009776</v>
      </c>
      <c r="F13" s="29">
        <f>IF(COUNT(Q13:T13)=4,IFERROR(IF($D13/IF($Q13=0,SUM($R13:U13),SUM($Q13:T13))&lt;0,"n/a",$D13/IF($Q13=0,SUM($R13:U13),SUM($Q13:T13))),"n/a"),"n/a")</f>
        <v>2.2426237210273543</v>
      </c>
      <c r="G13" s="29">
        <f>IF(COUNT(Q13:X13)=8,IFERROR(IF(($D13/IF($Q13=0,SUM($R13:Z13),SUM($Q13:Y13))*2)&lt;0,"n/a",($D13/IF($Q13=0,SUM($R13:Z13),SUM($Q13:Y13))*2)),"n/a"),"n/a")</f>
        <v>2.2463028686836997</v>
      </c>
      <c r="H13" s="29">
        <f>IF(COUNT(Q13:AB13)=12,IFERROR(IF(($D13/IF($Q13=0,SUM($R13:AD13),SUM($Q13:AC13))*3)&lt;0,"n/a",($D13/IF($Q13=0,SUM($R13:AD13),SUM($Q13:AC13))*3)),"n/a"),"n/a")</f>
        <v>2.25927302369203</v>
      </c>
      <c r="I13" s="29">
        <f>IF(COUNT(Q13:AF13)=16,IFERROR(IF(($D13/IF($Q13=0,SUM($R13:AH13),SUM($Q13:AG13))*4)&lt;0,"n/a",($D13/IF($Q13=0,SUM($R13:AH13),SUM($Q13:AG13))*4)),"n/a"),"n/a")</f>
        <v>2.3902686010766296</v>
      </c>
      <c r="J13" s="29">
        <f>IF(COUNT(Q13:AJ13)=20,IFERROR(IF(($D13/IF($Q13=0,SUM($R13:AL13),SUM($Q13:AK13))*5)&lt;0,"n/a",($D13/IF($Q13=0,SUM($R13:AL13),SUM($Q13:AK13))*5)),"n/a"),"n/a")</f>
        <v>2.5029830919281726</v>
      </c>
      <c r="K13" s="29">
        <f>IF(COUNT(Q13:AN13)=24,IFERROR(IF(($D13/IF($Q13=0,SUM($R13:AP13),SUM($Q13:AO13))*6)&lt;0,"n/a",($D13/IF($Q13=0,SUM($R13:AP13),SUM($Q13:AO13))*6)),"n/a"),"n/a")</f>
        <v>2.5876739283204495</v>
      </c>
      <c r="L13" s="29">
        <f>IF(COUNT(Q13:AR13)=28,IFERROR(IF(($D13/IF($Q13=0,SUM($R13:AT13),SUM($Q13:AS13))*7)&lt;0,"n/a",($D13/IF($Q13=0,SUM($R13:AT13),SUM($Q13:AS13))*7)),"n/a"),"n/a")</f>
        <v>2.6567649826176454</v>
      </c>
      <c r="M13" s="29">
        <f>IF(COUNT(Q13:AV13)=32,IFERROR(IF(($D13/IF($Q13=0,SUM($R13:AX13),SUM($Q13:AW13))*8)&lt;0,"n/a",($D13/IF($Q13=0,SUM($R13:AX13),SUM($Q13:AW13))*8)),"n/a"),"n/a")</f>
        <v>2.7349093708781207</v>
      </c>
      <c r="N13" s="29">
        <f>IF(COUNT(Q13:AZ13)=36,IFERROR(IF(($D13/IF($Q13=0,SUM($R13:BB13),SUM($Q13:BA13))*9)&lt;0,"n/a",($D13/IF($Q13=0,SUM($R13:BB13),SUM($Q13:BA13))*9)),"n/a"),"n/a")</f>
        <v>2.8187649226664133</v>
      </c>
      <c r="O13" s="29">
        <f>IF(COUNT(Q13:BD13)=40,IFERROR(IF(($D13/IF($Q13=0,SUM($R13:BF13),SUM($Q13:BE13))*10)&lt;0,"n/a",($D13/IF($Q13=0,SUM($R13:BF13),SUM($Q13:BE13))*10)),"n/a"),"n/a")</f>
        <v>2.9051262717623945</v>
      </c>
      <c r="P13" s="30">
        <f t="shared" si="1"/>
        <v>76624</v>
      </c>
      <c r="Q13" s="43">
        <v>19249</v>
      </c>
      <c r="R13" s="44">
        <v>21819</v>
      </c>
      <c r="S13" s="23">
        <v>18534</v>
      </c>
      <c r="T13" s="45">
        <v>17022</v>
      </c>
      <c r="U13" s="45">
        <v>15613</v>
      </c>
      <c r="V13" s="46">
        <v>16249</v>
      </c>
      <c r="W13" s="47">
        <v>14707</v>
      </c>
      <c r="X13" s="47">
        <v>11779</v>
      </c>
      <c r="Y13" s="47">
        <v>18025</v>
      </c>
      <c r="Z13" s="46">
        <v>20877</v>
      </c>
      <c r="AA13" s="47">
        <v>19120</v>
      </c>
      <c r="AB13" s="47">
        <v>20262</v>
      </c>
      <c r="AC13" s="47">
        <v>14922</v>
      </c>
      <c r="AD13" s="46">
        <v>15303</v>
      </c>
      <c r="AE13" s="47">
        <v>14306</v>
      </c>
      <c r="AF13" s="47">
        <v>15229</v>
      </c>
      <c r="AG13" s="47">
        <v>14548</v>
      </c>
      <c r="AH13" s="46">
        <v>15351</v>
      </c>
      <c r="AI13" s="47">
        <v>12779</v>
      </c>
      <c r="AJ13" s="47">
        <v>14238</v>
      </c>
      <c r="AK13" s="47">
        <v>13336</v>
      </c>
      <c r="AL13" s="46">
        <v>14784</v>
      </c>
      <c r="AM13" s="47">
        <v>13142</v>
      </c>
      <c r="AN13" s="47">
        <v>14277</v>
      </c>
      <c r="AO13" s="47">
        <v>12969</v>
      </c>
      <c r="AP13" s="46">
        <v>15244</v>
      </c>
      <c r="AQ13" s="47">
        <v>13512</v>
      </c>
      <c r="AR13" s="47">
        <v>13101</v>
      </c>
      <c r="AS13" s="47">
        <v>12461</v>
      </c>
      <c r="AT13" s="47">
        <v>13391</v>
      </c>
      <c r="AU13" s="47">
        <v>12389</v>
      </c>
      <c r="AV13" s="47">
        <v>12466</v>
      </c>
      <c r="AW13" s="47">
        <v>11649</v>
      </c>
      <c r="AX13" s="47">
        <v>12309</v>
      </c>
      <c r="AY13" s="47">
        <v>11568</v>
      </c>
      <c r="AZ13" s="47">
        <v>11578</v>
      </c>
      <c r="BA13" s="47">
        <v>10554</v>
      </c>
      <c r="BB13" s="47">
        <v>11341</v>
      </c>
      <c r="BC13" s="47">
        <v>10782</v>
      </c>
      <c r="BD13" s="47">
        <v>11088</v>
      </c>
      <c r="BE13" s="47">
        <v>9629</v>
      </c>
      <c r="BF13" s="47">
        <v>10779</v>
      </c>
      <c r="BG13" s="47">
        <v>10425</v>
      </c>
      <c r="BH13" s="47">
        <v>10675</v>
      </c>
      <c r="BI13" s="47">
        <v>9077</v>
      </c>
    </row>
    <row r="14" spans="1:61" x14ac:dyDescent="0.2">
      <c r="A14" t="e" vm="1">
        <v>#VALUE!</v>
      </c>
      <c r="B14" t="str" cm="1">
        <f t="array" ref="B14">_FV(A14,"Ticker symbol",TRUE)</f>
        <v>DOW</v>
      </c>
      <c r="C14" s="6" cm="1">
        <f t="array" ref="C14">_FV(A14,"Price")</f>
        <v>54.77</v>
      </c>
      <c r="D14" s="4" cm="1">
        <f t="array" ref="D14">_FV(A14,"market cap",TRUE)/1000000</f>
        <v>39878.14</v>
      </c>
      <c r="E14" s="28" t="str">
        <f t="shared" si="0"/>
        <v>n/a</v>
      </c>
      <c r="F14" s="29">
        <f>IF(COUNT(Q14:T14)=4,IFERROR(IF($D14/IF($Q14=0,SUM($R14:U14),SUM($Q14:T14))&lt;0,"n/a",$D14/IF($Q14=0,SUM($R14:U14),SUM($Q14:T14))),"n/a"),"n/a")</f>
        <v>0.68342999143101968</v>
      </c>
      <c r="G14" s="29">
        <f>IF(COUNT(Q14:X14)=8,IFERROR(IF(($D14/IF($Q14=0,SUM($R14:Z14),SUM($Q14:Y14))*2)&lt;0,"n/a",($D14/IF($Q14=0,SUM($R14:Z14),SUM($Q14:Y14))*2)),"n/a"),"n/a")</f>
        <v>0.73322926434625924</v>
      </c>
      <c r="H14" s="29">
        <f>IF(COUNT(Q14:AB14)=12,IFERROR(IF(($D14/IF($Q14=0,SUM($R14:AD14),SUM($Q14:AC14))*3)&lt;0,"n/a",($D14/IF($Q14=0,SUM($R14:AD14),SUM($Q14:AC14))*3)),"n/a"),"n/a")</f>
        <v>0.78849510627780528</v>
      </c>
      <c r="I14" s="29" t="str">
        <f>IF(COUNT(Q14:AF14)=16,IFERROR(IF(($D14/IF($Q14=0,SUM($R14:AH14),SUM($Q14:AG14))*4)&lt;0,"n/a",($D14/IF($Q14=0,SUM($R14:AH14),SUM($Q14:AG14))*4)),"n/a"),"n/a")</f>
        <v>n/a</v>
      </c>
      <c r="J14" s="29" t="str">
        <f>IF(COUNT(Q14:AJ14)=20,IFERROR(IF(($D14/IF($Q14=0,SUM($R14:AL14),SUM($Q14:AK14))*5)&lt;0,"n/a",($D14/IF($Q14=0,SUM($R14:AL14),SUM($Q14:AK14))*5)),"n/a"),"n/a")</f>
        <v>n/a</v>
      </c>
      <c r="K14" s="29" t="str">
        <f>IF(COUNT(Q14:AN14)=24,IFERROR(IF(($D14/IF($Q14=0,SUM($R14:AP14),SUM($Q14:AO14))*6)&lt;0,"n/a",($D14/IF($Q14=0,SUM($R14:AP14),SUM($Q14:AO14))*6)),"n/a"),"n/a")</f>
        <v>n/a</v>
      </c>
      <c r="L14" s="29" t="str">
        <f>IF(COUNT(Q14:AR14)=28,IFERROR(IF(($D14/IF($Q14=0,SUM($R14:AT14),SUM($Q14:AS14))*7)&lt;0,"n/a",($D14/IF($Q14=0,SUM($R14:AT14),SUM($Q14:AS14))*7)),"n/a"),"n/a")</f>
        <v>n/a</v>
      </c>
      <c r="M14" s="29" t="str">
        <f>IF(COUNT(Q14:AV14)=32,IFERROR(IF(($D14/IF($Q14=0,SUM($R14:AX14),SUM($Q14:AW14))*8)&lt;0,"n/a",($D14/IF($Q14=0,SUM($R14:AX14),SUM($Q14:AW14))*8)),"n/a"),"n/a")</f>
        <v>n/a</v>
      </c>
      <c r="N14" s="29" t="str">
        <f>IF(COUNT(Q14:AZ14)=36,IFERROR(IF(($D14/IF($Q14=0,SUM($R14:BB14),SUM($Q14:BA14))*9)&lt;0,"n/a",($D14/IF($Q14=0,SUM($R14:BB14),SUM($Q14:BA14))*9)),"n/a"),"n/a")</f>
        <v>n/a</v>
      </c>
      <c r="O14" s="29" t="str">
        <f>IF(COUNT(Q14:BD14)=40,IFERROR(IF(($D14/IF($Q14=0,SUM($R14:BF14),SUM($Q14:BE14))*10)&lt;0,"n/a",($D14/IF($Q14=0,SUM($R14:BF14),SUM($Q14:BE14))*10)),"n/a"),"n/a")</f>
        <v>n/a</v>
      </c>
      <c r="P14" s="30">
        <f t="shared" si="1"/>
        <v>58350</v>
      </c>
      <c r="Q14" s="43">
        <v>15264</v>
      </c>
      <c r="R14" s="44">
        <v>14364</v>
      </c>
      <c r="S14" s="23">
        <v>14837</v>
      </c>
      <c r="T14" s="45">
        <v>13885</v>
      </c>
      <c r="U14" s="45">
        <v>11882</v>
      </c>
      <c r="V14" s="33">
        <v>10706</v>
      </c>
      <c r="W14" s="2">
        <v>9712</v>
      </c>
      <c r="X14" s="2">
        <v>8354</v>
      </c>
      <c r="Y14" s="2">
        <v>9770</v>
      </c>
      <c r="Z14" s="33">
        <v>10204</v>
      </c>
      <c r="AA14" s="2">
        <v>10764</v>
      </c>
      <c r="AB14" s="2">
        <v>11014</v>
      </c>
      <c r="AC14" s="2">
        <v>10969</v>
      </c>
      <c r="AD14" s="36"/>
      <c r="AE14" s="37"/>
      <c r="AF14" s="37"/>
      <c r="AG14" s="37"/>
      <c r="AH14" s="36"/>
      <c r="AI14" s="37"/>
      <c r="AJ14" s="37"/>
      <c r="AK14" s="37"/>
      <c r="AL14" s="36"/>
      <c r="AM14" s="37"/>
      <c r="AN14" s="37"/>
      <c r="AO14" s="37"/>
      <c r="AP14" s="36"/>
      <c r="AQ14" s="37"/>
      <c r="AR14" s="37"/>
      <c r="AS14" s="37"/>
      <c r="AT14" s="37"/>
      <c r="AU14" s="37"/>
      <c r="AV14" s="37"/>
      <c r="AW14" s="37"/>
      <c r="AX14" s="37"/>
      <c r="AY14" s="37"/>
      <c r="AZ14" s="37"/>
      <c r="BA14" s="37"/>
      <c r="BB14" s="37"/>
      <c r="BC14" s="37"/>
      <c r="BD14" s="37"/>
      <c r="BE14" s="37"/>
      <c r="BF14" s="37"/>
      <c r="BG14" s="37"/>
      <c r="BH14" s="37"/>
      <c r="BI14" s="37"/>
    </row>
    <row r="15" spans="1:61" x14ac:dyDescent="0.2">
      <c r="A15" t="e" vm="12">
        <v>#VALUE!</v>
      </c>
      <c r="B15" t="str" cm="1">
        <f t="array" ref="B15">_FV(A15,"Ticker symbol",TRUE)</f>
        <v>GS</v>
      </c>
      <c r="C15" s="6" cm="1">
        <f t="array" ref="C15">_FV(A15,"Price")</f>
        <v>279.79000000000002</v>
      </c>
      <c r="D15" s="4" cm="1">
        <f t="array" ref="D15">_FV(A15,"market cap",TRUE)/1000000</f>
        <v>96092.98</v>
      </c>
      <c r="E15" s="28">
        <f t="shared" si="0"/>
        <v>0.39594457587022641</v>
      </c>
      <c r="F15" s="29">
        <f>IF(COUNT(Q15:T15)=4,IFERROR(IF($D15/IF($Q15=0,SUM($R15:U15),SUM($Q15:T15))&lt;0,"n/a",$D15/IF($Q15=0,SUM($R15:U15),SUM($Q15:T15))),"n/a"),"n/a")</f>
        <v>1.7609767629379856</v>
      </c>
      <c r="G15" s="29">
        <f>IF(COUNT(Q15:X15)=8,IFERROR(IF(($D15/IF($Q15=0,SUM($R15:Z15),SUM($Q15:Y15))*2)&lt;0,"n/a",($D15/IF($Q15=0,SUM($R15:Z15),SUM($Q15:Y15))*2)),"n/a"),"n/a")</f>
        <v>1.6449770610791563</v>
      </c>
      <c r="H15" s="29">
        <f>IF(COUNT(Q15:AB15)=12,IFERROR(IF(($D15/IF($Q15=0,SUM($R15:AD15),SUM($Q15:AC15))*3)&lt;0,"n/a",($D15/IF($Q15=0,SUM($R15:AD15),SUM($Q15:AC15))*3)),"n/a"),"n/a")</f>
        <v>1.8795325274811252</v>
      </c>
      <c r="I15" s="29">
        <f>IF(COUNT(Q15:AF15)=16,IFERROR(IF(($D15/IF($Q15=0,SUM($R15:AH15),SUM($Q15:AG15))*4)&lt;0,"n/a",($D15/IF($Q15=0,SUM($R15:AH15),SUM($Q15:AG15))*4)),"n/a"),"n/a")</f>
        <v>2.0230739918102678</v>
      </c>
      <c r="J15" s="29">
        <f>IF(COUNT(Q15:AJ15)=20,IFERROR(IF(($D15/IF($Q15=0,SUM($R15:AL15),SUM($Q15:AK15))*5)&lt;0,"n/a",($D15/IF($Q15=0,SUM($R15:AL15),SUM($Q15:AK15))*5)),"n/a"),"n/a")</f>
        <v>2.1572210448806595</v>
      </c>
      <c r="K15" s="29">
        <f>IF(COUNT(Q15:AN15)=24,IFERROR(IF(($D15/IF($Q15=0,SUM($R15:AP15),SUM($Q15:AO15))*6)&lt;0,"n/a",($D15/IF($Q15=0,SUM($R15:AP15),SUM($Q15:AO15))*6)),"n/a"),"n/a")</f>
        <v>2.2742644587675631</v>
      </c>
      <c r="L15" s="29">
        <f>IF(COUNT(Q15:AR15)=28,IFERROR(IF(($D15/IF($Q15=0,SUM($R15:AT15),SUM($Q15:AS15))*7)&lt;0,"n/a",($D15/IF($Q15=0,SUM($R15:AT15),SUM($Q15:AS15))*7)),"n/a"),"n/a")</f>
        <v>2.3410068422115029</v>
      </c>
      <c r="M15" s="29">
        <f>IF(COUNT(Q15:AV15)=32,IFERROR(IF(($D15/IF($Q15=0,SUM($R15:AX15),SUM($Q15:AW15))*8)&lt;0,"n/a",($D15/IF($Q15=0,SUM($R15:AX15),SUM($Q15:AW15))*8)),"n/a"),"n/a")</f>
        <v>2.3884268413170862</v>
      </c>
      <c r="N15" s="29">
        <f>IF(COUNT(Q15:AZ15)=36,IFERROR(IF(($D15/IF($Q15=0,SUM($R15:BB15),SUM($Q15:BA15))*9)&lt;0,"n/a",($D15/IF($Q15=0,SUM($R15:BB15),SUM($Q15:BA15))*9)),"n/a"),"n/a")</f>
        <v>2.4288529719042429</v>
      </c>
      <c r="O15" s="29">
        <f>IF(COUNT(Q15:BD15)=40,IFERROR(IF(($D15/IF($Q15=0,SUM($R15:BF15),SUM($Q15:BE15))*10)&lt;0,"n/a",($D15/IF($Q15=0,SUM($R15:BF15),SUM($Q15:BE15))*10)),"n/a"),"n/a")</f>
        <v>2.4624640277169165</v>
      </c>
      <c r="P15" s="30">
        <f t="shared" si="1"/>
        <v>54568</v>
      </c>
      <c r="Q15" s="43">
        <v>12933</v>
      </c>
      <c r="R15" s="44">
        <v>12639</v>
      </c>
      <c r="S15" s="23">
        <v>13608</v>
      </c>
      <c r="T15" s="45">
        <v>15388</v>
      </c>
      <c r="U15" s="45">
        <v>17704</v>
      </c>
      <c r="V15" s="33">
        <v>11741</v>
      </c>
      <c r="W15" s="2">
        <v>10781</v>
      </c>
      <c r="X15" s="2">
        <v>13295</v>
      </c>
      <c r="Y15" s="2">
        <v>8743</v>
      </c>
      <c r="Z15" s="33">
        <v>9955</v>
      </c>
      <c r="AA15" s="2">
        <v>8323</v>
      </c>
      <c r="AB15" s="2">
        <v>9461</v>
      </c>
      <c r="AC15" s="2">
        <v>8807</v>
      </c>
      <c r="AD15" s="33">
        <v>8080</v>
      </c>
      <c r="AE15" s="2">
        <v>8820</v>
      </c>
      <c r="AF15" s="2">
        <v>9636</v>
      </c>
      <c r="AG15" s="2">
        <v>10080</v>
      </c>
      <c r="AH15" s="33">
        <v>8491</v>
      </c>
      <c r="AI15" s="2">
        <v>8326</v>
      </c>
      <c r="AJ15" s="2">
        <v>7887</v>
      </c>
      <c r="AK15" s="2">
        <v>8026</v>
      </c>
      <c r="AL15" s="33">
        <v>8352</v>
      </c>
      <c r="AM15" s="2">
        <v>8168</v>
      </c>
      <c r="AN15" s="2">
        <v>7932</v>
      </c>
      <c r="AO15" s="2">
        <v>6338</v>
      </c>
      <c r="AP15" s="33">
        <v>7273</v>
      </c>
      <c r="AQ15" s="2">
        <v>6861</v>
      </c>
      <c r="AR15" s="2">
        <v>9069</v>
      </c>
      <c r="AS15" s="2">
        <v>10617</v>
      </c>
      <c r="AT15" s="2">
        <v>7688</v>
      </c>
      <c r="AU15" s="2">
        <v>8387</v>
      </c>
      <c r="AV15" s="2">
        <v>9125</v>
      </c>
      <c r="AW15" s="2">
        <v>9328</v>
      </c>
      <c r="AX15" s="2">
        <v>8782</v>
      </c>
      <c r="AY15" s="2">
        <v>6722</v>
      </c>
      <c r="AZ15" s="2">
        <v>8612</v>
      </c>
      <c r="BA15" s="2">
        <v>10090</v>
      </c>
      <c r="BB15" s="2">
        <v>9236</v>
      </c>
      <c r="BC15" s="2">
        <v>8351</v>
      </c>
      <c r="BD15" s="2">
        <v>6627</v>
      </c>
      <c r="BE15" s="2">
        <v>9949</v>
      </c>
      <c r="BF15" s="2">
        <v>6049</v>
      </c>
      <c r="BG15" s="2">
        <v>3587</v>
      </c>
      <c r="BH15" s="2">
        <v>7281</v>
      </c>
      <c r="BI15" s="2">
        <v>11894</v>
      </c>
    </row>
    <row r="16" spans="1:61" x14ac:dyDescent="0.2">
      <c r="A16" t="e" vm="7">
        <v>#VALUE!</v>
      </c>
      <c r="B16" t="str" cm="1">
        <f t="array" ref="B16">_FV(A16,"Ticker symbol",TRUE)</f>
        <v>HD</v>
      </c>
      <c r="C16" s="6" cm="1">
        <f t="array" ref="C16">_FV(A16,"Price")</f>
        <v>270.73</v>
      </c>
      <c r="D16" s="4" cm="1">
        <f t="array" ref="D16">_FV(A16,"market cap",TRUE)/1000000</f>
        <v>278244.09999999998</v>
      </c>
      <c r="E16" s="28">
        <f t="shared" si="0"/>
        <v>0.66211318650683026</v>
      </c>
      <c r="F16" s="29">
        <f>IF(COUNT(Q16:T16)=4,IFERROR(IF($D16/IF($Q16=0,SUM($R16:U16),SUM($Q16:T16))&lt;0,"n/a",$D16/IF($Q16=0,SUM($R16:U16),SUM($Q16:T16))),"n/a"),"n/a")</f>
        <v>1.840762253815569</v>
      </c>
      <c r="G16" s="29">
        <f>IF(COUNT(Q16:X16)=8,IFERROR(IF(($D16/IF($Q16=0,SUM($R16:Z16),SUM($Q16:Y16))*2)&lt;0,"n/a",($D16/IF($Q16=0,SUM($R16:Z16),SUM($Q16:Y16))*2)),"n/a"),"n/a")</f>
        <v>1.8006471465689906</v>
      </c>
      <c r="H16" s="29">
        <f>IF(COUNT(Q16:AB16)=12,IFERROR(IF(($D16/IF($Q16=0,SUM($R16:AD16),SUM($Q16:AC16))*3)&lt;0,"n/a",($D16/IF($Q16=0,SUM($R16:AD16),SUM($Q16:AC16))*3)),"n/a"),"n/a")</f>
        <v>1.9875383051218738</v>
      </c>
      <c r="I16" s="29">
        <f>IF(COUNT(Q16:AF16)=16,IFERROR(IF(($D16/IF($Q16=0,SUM($R16:AH16),SUM($Q16:AG16))*4)&lt;0,"n/a",($D16/IF($Q16=0,SUM($R16:AH16),SUM($Q16:AG16))*4)),"n/a"),"n/a")</f>
        <v>2.1176236448253158</v>
      </c>
      <c r="J16" s="29">
        <f>IF(COUNT(Q16:AJ16)=20,IFERROR(IF(($D16/IF($Q16=0,SUM($R16:AL16),SUM($Q16:AK16))*5)&lt;0,"n/a",($D16/IF($Q16=0,SUM($R16:AL16),SUM($Q16:AK16))*5)),"n/a"),"n/a")</f>
        <v>2.2266439502821673</v>
      </c>
      <c r="K16" s="29">
        <f>IF(COUNT(Q16:AN16)=24,IFERROR(IF(($D16/IF($Q16=0,SUM($R16:AP16),SUM($Q16:AO16))*6)&lt;0,"n/a",($D16/IF($Q16=0,SUM($R16:AP16),SUM($Q16:AO16))*6)),"n/a"),"n/a")</f>
        <v>2.3245962677568386</v>
      </c>
      <c r="L16" s="29">
        <f>IF(COUNT(Q16:AR16)=28,IFERROR(IF(($D16/IF($Q16=0,SUM($R16:AT16),SUM($Q16:AS16))*7)&lt;0,"n/a",($D16/IF($Q16=0,SUM($R16:AT16),SUM($Q16:AS16))*7)),"n/a"),"n/a")</f>
        <v>2.4198896723093646</v>
      </c>
      <c r="M16" s="29">
        <f>IF(COUNT(Q16:AV16)=32,IFERROR(IF(($D16/IF($Q16=0,SUM($R16:AX16),SUM($Q16:AW16))*8)&lt;0,"n/a",($D16/IF($Q16=0,SUM($R16:AX16),SUM($Q16:AW16))*8)),"n/a"),"n/a")</f>
        <v>2.5107043317899578</v>
      </c>
      <c r="N16" s="29">
        <f>IF(COUNT(Q16:AZ16)=36,IFERROR(IF(($D16/IF($Q16=0,SUM($R16:BB16),SUM($Q16:BA16))*9)&lt;0,"n/a",($D16/IF($Q16=0,SUM($R16:BB16),SUM($Q16:BA16))*9)),"n/a"),"n/a")</f>
        <v>2.5924785728409523</v>
      </c>
      <c r="O16" s="29">
        <f>IF(COUNT(Q16:BD16)=40,IFERROR(IF(($D16/IF($Q16=0,SUM($R16:BF16),SUM($Q16:BE16))*10)&lt;0,"n/a",($D16/IF($Q16=0,SUM($R16:BF16),SUM($Q16:BE16))*10)),"n/a"),"n/a")</f>
        <v>2.679368377871655</v>
      </c>
      <c r="P16" s="30">
        <f t="shared" si="1"/>
        <v>151157</v>
      </c>
      <c r="Q16" s="43">
        <v>35719</v>
      </c>
      <c r="R16" s="44">
        <v>36820</v>
      </c>
      <c r="S16" s="23">
        <v>41118</v>
      </c>
      <c r="T16" s="45">
        <v>37500</v>
      </c>
      <c r="U16" s="45">
        <v>32261</v>
      </c>
      <c r="V16" s="33">
        <v>33536</v>
      </c>
      <c r="W16" s="2">
        <v>38053</v>
      </c>
      <c r="X16" s="2">
        <v>28260</v>
      </c>
      <c r="Y16" s="2">
        <v>25782</v>
      </c>
      <c r="Z16" s="33">
        <v>27223</v>
      </c>
      <c r="AA16" s="2">
        <v>30839</v>
      </c>
      <c r="AB16" s="2">
        <v>26381</v>
      </c>
      <c r="AC16" s="2">
        <v>26491</v>
      </c>
      <c r="AD16" s="33">
        <v>26302</v>
      </c>
      <c r="AE16" s="2">
        <v>30463</v>
      </c>
      <c r="AF16" s="2">
        <v>24947</v>
      </c>
      <c r="AG16" s="2">
        <v>23883</v>
      </c>
      <c r="AH16" s="33">
        <v>25026</v>
      </c>
      <c r="AI16" s="2">
        <v>28108</v>
      </c>
      <c r="AJ16" s="2">
        <v>23887</v>
      </c>
      <c r="AK16" s="2">
        <v>22207</v>
      </c>
      <c r="AL16" s="33">
        <v>23154</v>
      </c>
      <c r="AM16" s="2">
        <v>26472</v>
      </c>
      <c r="AN16" s="2">
        <v>22762</v>
      </c>
      <c r="AO16" s="2">
        <v>20980</v>
      </c>
      <c r="AP16" s="33">
        <v>21819</v>
      </c>
      <c r="AQ16" s="2">
        <v>24829</v>
      </c>
      <c r="AR16" s="2">
        <v>20891</v>
      </c>
      <c r="AS16" s="2">
        <v>19162</v>
      </c>
      <c r="AT16" s="2">
        <v>20516</v>
      </c>
      <c r="AU16" s="2">
        <v>23811</v>
      </c>
      <c r="AV16" s="2">
        <v>19687</v>
      </c>
      <c r="AW16" s="2">
        <v>17696</v>
      </c>
      <c r="AX16" s="2">
        <v>19470</v>
      </c>
      <c r="AY16" s="2">
        <v>22522</v>
      </c>
      <c r="AZ16" s="2">
        <v>19124</v>
      </c>
      <c r="BA16" s="2">
        <v>18246</v>
      </c>
      <c r="BB16" s="2">
        <v>18130</v>
      </c>
      <c r="BC16" s="2">
        <v>20570</v>
      </c>
      <c r="BD16" s="2">
        <v>17808</v>
      </c>
      <c r="BE16" s="2">
        <v>16014</v>
      </c>
      <c r="BF16" s="2">
        <v>17326</v>
      </c>
      <c r="BG16" s="2">
        <v>20232</v>
      </c>
      <c r="BH16" s="2">
        <v>16823</v>
      </c>
      <c r="BI16" s="2">
        <v>15126</v>
      </c>
    </row>
    <row r="17" spans="1:61" x14ac:dyDescent="0.2">
      <c r="A17" t="e" vm="24">
        <v>#VALUE!</v>
      </c>
      <c r="B17" t="str" cm="1">
        <f t="array" ref="B17">_FV(A17,"Ticker symbol",TRUE)</f>
        <v>HON</v>
      </c>
      <c r="C17" s="6" cm="1">
        <f t="array" ref="C17">_FV(A17,"Price")</f>
        <v>179.7</v>
      </c>
      <c r="D17" s="4" cm="1">
        <f t="array" ref="D17">_FV(A17,"market cap",TRUE)/1000000</f>
        <v>122327.7</v>
      </c>
      <c r="E17" s="28">
        <f t="shared" si="0"/>
        <v>-0.11717921527041357</v>
      </c>
      <c r="F17" s="29">
        <f>IF(COUNT(Q17:T17)=4,IFERROR(IF($D17/IF($Q17=0,SUM($R17:U17),SUM($Q17:T17))&lt;0,"n/a",$D17/IF($Q17=0,SUM($R17:U17),SUM($Q17:T17))),"n/a"),"n/a")</f>
        <v>3.5649501661129568</v>
      </c>
      <c r="G17" s="29">
        <f>IF(COUNT(Q17:X17)=8,IFERROR(IF(($D17/IF($Q17=0,SUM($R17:Z17),SUM($Q17:Y17))*2)&lt;0,"n/a",($D17/IF($Q17=0,SUM($R17:Z17),SUM($Q17:Y17))*2)),"n/a"),"n/a")</f>
        <v>3.2445514223194749</v>
      </c>
      <c r="H17" s="29">
        <f>IF(COUNT(Q17:AB17)=12,IFERROR(IF(($D17/IF($Q17=0,SUM($R17:AD17),SUM($Q17:AC17))*3)&lt;0,"n/a",($D17/IF($Q17=0,SUM($R17:AD17),SUM($Q17:AC17))*3)),"n/a"),"n/a")</f>
        <v>3.2733030665215761</v>
      </c>
      <c r="I17" s="29">
        <f>IF(COUNT(Q17:AF17)=16,IFERROR(IF(($D17/IF($Q17=0,SUM($R17:AH17),SUM($Q17:AG17))*4)&lt;0,"n/a",($D17/IF($Q17=0,SUM($R17:AH17),SUM($Q17:AG17))*4)),"n/a"),"n/a")</f>
        <v>3.1790768990878142</v>
      </c>
      <c r="J17" s="29">
        <f>IF(COUNT(Q17:AJ17)=20,IFERROR(IF(($D17/IF($Q17=0,SUM($R17:AL17),SUM($Q17:AK17))*5)&lt;0,"n/a",($D17/IF($Q17=0,SUM($R17:AL17),SUM($Q17:AK17))*5)),"n/a"),"n/a")</f>
        <v>3.1454795577269219</v>
      </c>
      <c r="K17" s="29">
        <f>IF(COUNT(Q17:AN17)=24,IFERROR(IF(($D17/IF($Q17=0,SUM($R17:AP17),SUM($Q17:AO17))*6)&lt;0,"n/a",($D17/IF($Q17=0,SUM($R17:AP17),SUM($Q17:AO17))*6)),"n/a"),"n/a")</f>
        <v>3.1399354871829974</v>
      </c>
      <c r="L17" s="29">
        <f>IF(COUNT(Q17:AR17)=28,IFERROR(IF(($D17/IF($Q17=0,SUM($R17:AT17),SUM($Q17:AS17))*7)&lt;0,"n/a",($D17/IF($Q17=0,SUM($R17:AT17),SUM($Q17:AS17))*7)),"n/a"),"n/a")</f>
        <v>3.1442898950916707</v>
      </c>
      <c r="M17" s="29">
        <f>IF(COUNT(Q17:AV17)=32,IFERROR(IF(($D17/IF($Q17=0,SUM($R17:AX17),SUM($Q17:AW17))*8)&lt;0,"n/a",($D17/IF($Q17=0,SUM($R17:AX17),SUM($Q17:AW17))*8)),"n/a"),"n/a")</f>
        <v>3.1301968084595972</v>
      </c>
      <c r="N17" s="29">
        <f>IF(COUNT(Q17:AZ17)=36,IFERROR(IF(($D17/IF($Q17=0,SUM($R17:BB17),SUM($Q17:BA17))*9)&lt;0,"n/a",($D17/IF($Q17=0,SUM($R17:BB17),SUM($Q17:BA17))*9)),"n/a"),"n/a")</f>
        <v>3.1304182044618334</v>
      </c>
      <c r="O17" s="29">
        <f>IF(COUNT(Q17:BD17)=40,IFERROR(IF(($D17/IF($Q17=0,SUM($R17:BF17),SUM($Q17:BE17))*10)&lt;0,"n/a",($D17/IF($Q17=0,SUM($R17:BF17),SUM($Q17:BE17))*10)),"n/a"),"n/a")</f>
        <v>3.1417714756818254</v>
      </c>
      <c r="P17" s="30">
        <f t="shared" si="1"/>
        <v>34314</v>
      </c>
      <c r="Q17" s="43">
        <v>8376</v>
      </c>
      <c r="R17" s="44">
        <v>8657</v>
      </c>
      <c r="S17" s="23">
        <v>8473</v>
      </c>
      <c r="T17" s="45">
        <v>8808</v>
      </c>
      <c r="U17" s="45">
        <v>8454</v>
      </c>
      <c r="V17" s="33">
        <v>8900</v>
      </c>
      <c r="W17" s="2">
        <v>7797</v>
      </c>
      <c r="X17" s="2">
        <v>7477</v>
      </c>
      <c r="Y17" s="2">
        <v>8463</v>
      </c>
      <c r="Z17" s="33">
        <v>9496</v>
      </c>
      <c r="AA17" s="2">
        <v>9086</v>
      </c>
      <c r="AB17" s="2">
        <v>9243</v>
      </c>
      <c r="AC17" s="2">
        <v>8884</v>
      </c>
      <c r="AD17" s="33">
        <v>9729</v>
      </c>
      <c r="AE17" s="2">
        <v>10762</v>
      </c>
      <c r="AF17" s="2">
        <v>10919</v>
      </c>
      <c r="AG17" s="2">
        <v>10392</v>
      </c>
      <c r="AH17" s="33">
        <v>10843</v>
      </c>
      <c r="AI17" s="2">
        <v>10121</v>
      </c>
      <c r="AJ17" s="2">
        <v>10078</v>
      </c>
      <c r="AK17" s="2">
        <v>9492</v>
      </c>
      <c r="AL17" s="33">
        <v>9985</v>
      </c>
      <c r="AM17" s="2">
        <v>9804</v>
      </c>
      <c r="AN17" s="2">
        <v>9991</v>
      </c>
      <c r="AO17" s="2">
        <v>9522</v>
      </c>
      <c r="AP17" s="33">
        <v>9982</v>
      </c>
      <c r="AQ17" s="2">
        <v>9611</v>
      </c>
      <c r="AR17" s="2">
        <v>9775</v>
      </c>
      <c r="AS17" s="2">
        <v>9213</v>
      </c>
      <c r="AT17" s="2">
        <v>10266</v>
      </c>
      <c r="AU17" s="2">
        <v>10108</v>
      </c>
      <c r="AV17" s="2">
        <v>10253</v>
      </c>
      <c r="AW17" s="2">
        <v>9679</v>
      </c>
      <c r="AX17" s="2">
        <v>10387</v>
      </c>
      <c r="AY17" s="2">
        <v>9647</v>
      </c>
      <c r="AZ17" s="2">
        <v>9693</v>
      </c>
      <c r="BA17" s="2">
        <v>9328</v>
      </c>
      <c r="BB17" s="2">
        <v>9581</v>
      </c>
      <c r="BC17" s="2">
        <v>9342</v>
      </c>
      <c r="BD17" s="2">
        <v>9435</v>
      </c>
      <c r="BE17" s="2">
        <v>9307</v>
      </c>
      <c r="BF17" s="2">
        <v>9473</v>
      </c>
      <c r="BG17" s="2">
        <v>9298</v>
      </c>
      <c r="BH17" s="2">
        <v>9086</v>
      </c>
      <c r="BI17" s="2">
        <v>8672</v>
      </c>
    </row>
    <row r="18" spans="1:61" x14ac:dyDescent="0.2">
      <c r="A18" t="e" vm="28">
        <v>#VALUE!</v>
      </c>
      <c r="B18" t="str" cm="1">
        <f t="array" ref="B18">_FV(A18,"Ticker symbol",TRUE)</f>
        <v>IBM</v>
      </c>
      <c r="C18" s="6" cm="1">
        <f t="array" ref="C18">_FV(A18,"Price")</f>
        <v>135.02000000000001</v>
      </c>
      <c r="D18" s="4" cm="1">
        <f t="array" ref="D18">_FV(A18,"market cap",TRUE)/1000000</f>
        <v>121441.8</v>
      </c>
      <c r="E18" s="28">
        <f t="shared" si="0"/>
        <v>-0.2470349644057297</v>
      </c>
      <c r="F18" s="29">
        <f>IF(COUNT(Q18:T18)=4,IFERROR(IF($D18/IF($Q18=0,SUM($R18:U18),SUM($Q18:T18))&lt;0,"n/a",$D18/IF($Q18=0,SUM($R18:U18),SUM($Q18:T18))),"n/a"),"n/a")</f>
        <v>1.805691770128615</v>
      </c>
      <c r="G18" s="29">
        <f>IF(COUNT(Q18:X18)=8,IFERROR(IF(($D18/IF($Q18=0,SUM($R18:Z18),SUM($Q18:Y18))*2)&lt;0,"n/a",($D18/IF($Q18=0,SUM($R18:Z18),SUM($Q18:Y18))*2)),"n/a"),"n/a")</f>
        <v>1.5313741685318873</v>
      </c>
      <c r="H18" s="29">
        <f>IF(COUNT(Q18:AB18)=12,IFERROR(IF(($D18/IF($Q18=0,SUM($R18:AD18),SUM($Q18:AC18))*3)&lt;0,"n/a",($D18/IF($Q18=0,SUM($R18:AD18),SUM($Q18:AC18))*3)),"n/a"),"n/a")</f>
        <v>1.5453756489870711</v>
      </c>
      <c r="I18" s="29">
        <f>IF(COUNT(Q18:AF18)=16,IFERROR(IF(($D18/IF($Q18=0,SUM($R18:AH18),SUM($Q18:AG18))*4)&lt;0,"n/a",($D18/IF($Q18=0,SUM($R18:AH18),SUM($Q18:AG18))*4)),"n/a"),"n/a")</f>
        <v>1.5404407264470752</v>
      </c>
      <c r="J18" s="29">
        <f>IF(COUNT(Q18:AJ18)=20,IFERROR(IF(($D18/IF($Q18=0,SUM($R18:AL18),SUM($Q18:AK18))*5)&lt;0,"n/a",($D18/IF($Q18=0,SUM($R18:AL18),SUM($Q18:AK18))*5)),"n/a"),"n/a")</f>
        <v>1.5392565440248225</v>
      </c>
      <c r="K18" s="29">
        <f>IF(COUNT(Q18:AN18)=24,IFERROR(IF(($D18/IF($Q18=0,SUM($R18:AP18),SUM($Q18:AO18))*6)&lt;0,"n/a",($D18/IF($Q18=0,SUM($R18:AP18),SUM($Q18:AO18))*6)),"n/a"),"n/a")</f>
        <v>1.535938583603323</v>
      </c>
      <c r="L18" s="29">
        <f>IF(COUNT(Q18:AR18)=28,IFERROR(IF(($D18/IF($Q18=0,SUM($R18:AT18),SUM($Q18:AS18))*7)&lt;0,"n/a",($D18/IF($Q18=0,SUM($R18:AT18),SUM($Q18:AS18))*7)),"n/a"),"n/a")</f>
        <v>1.5285531393061484</v>
      </c>
      <c r="M18" s="29">
        <f>IF(COUNT(Q18:AV18)=32,IFERROR(IF(($D18/IF($Q18=0,SUM($R18:AX18),SUM($Q18:AW18))*8)&lt;0,"n/a",($D18/IF($Q18=0,SUM($R18:AX18),SUM($Q18:AW18))*8)),"n/a"),"n/a")</f>
        <v>1.4971212833334617</v>
      </c>
      <c r="N18" s="29">
        <f>IF(COUNT(Q18:AZ18)=36,IFERROR(IF(($D18/IF($Q18=0,SUM($R18:BB18),SUM($Q18:BA18))*9)&lt;0,"n/a",($D18/IF($Q18=0,SUM($R18:BB18),SUM($Q18:BA18))*9)),"n/a"),"n/a")</f>
        <v>1.462562926367118</v>
      </c>
      <c r="O18" s="29">
        <f>IF(COUNT(Q18:BD18)=40,IFERROR(IF(($D18/IF($Q18=0,SUM($R18:BF18),SUM($Q18:BE18))*10)&lt;0,"n/a",($D18/IF($Q18=0,SUM($R18:BF18),SUM($Q18:BE18))*10)),"n/a"),"n/a")</f>
        <v>1.4284312895212286</v>
      </c>
      <c r="P18" s="30">
        <f t="shared" si="1"/>
        <v>67255</v>
      </c>
      <c r="Q18" s="43">
        <v>14197</v>
      </c>
      <c r="R18" s="44">
        <v>16695</v>
      </c>
      <c r="S18" s="23">
        <v>17618</v>
      </c>
      <c r="T18" s="45">
        <v>18745</v>
      </c>
      <c r="U18" s="45">
        <v>17730</v>
      </c>
      <c r="V18" s="33">
        <v>20366</v>
      </c>
      <c r="W18" s="2">
        <v>17560</v>
      </c>
      <c r="X18" s="2">
        <v>18123</v>
      </c>
      <c r="Y18" s="2">
        <v>17571</v>
      </c>
      <c r="Z18" s="33">
        <v>21776</v>
      </c>
      <c r="AA18" s="2">
        <v>18028</v>
      </c>
      <c r="AB18" s="2">
        <v>19161</v>
      </c>
      <c r="AC18" s="2">
        <v>18182</v>
      </c>
      <c r="AD18" s="33">
        <v>21760</v>
      </c>
      <c r="AE18" s="2">
        <v>18756</v>
      </c>
      <c r="AF18" s="2">
        <v>20003</v>
      </c>
      <c r="AG18" s="2">
        <v>19072</v>
      </c>
      <c r="AH18" s="33">
        <v>22542</v>
      </c>
      <c r="AI18" s="2">
        <v>19153</v>
      </c>
      <c r="AJ18" s="2">
        <v>19289</v>
      </c>
      <c r="AK18" s="2">
        <v>18155</v>
      </c>
      <c r="AL18" s="33">
        <v>21771</v>
      </c>
      <c r="AM18" s="2">
        <v>19226</v>
      </c>
      <c r="AN18" s="2">
        <v>20238</v>
      </c>
      <c r="AO18" s="2">
        <v>18684</v>
      </c>
      <c r="AP18" s="33">
        <v>22058</v>
      </c>
      <c r="AQ18" s="2">
        <v>19280</v>
      </c>
      <c r="AR18" s="2">
        <v>20813</v>
      </c>
      <c r="AS18" s="2">
        <v>19590</v>
      </c>
      <c r="AT18" s="2">
        <v>24113</v>
      </c>
      <c r="AU18" s="2">
        <v>22397</v>
      </c>
      <c r="AV18" s="2">
        <v>24047</v>
      </c>
      <c r="AW18" s="2">
        <v>22236</v>
      </c>
      <c r="AX18" s="2">
        <v>26697</v>
      </c>
      <c r="AY18" s="2">
        <v>23338</v>
      </c>
      <c r="AZ18" s="2">
        <v>24924</v>
      </c>
      <c r="BA18" s="2">
        <v>23408</v>
      </c>
      <c r="BB18" s="2">
        <v>27671</v>
      </c>
      <c r="BC18" s="2">
        <v>24747</v>
      </c>
      <c r="BD18" s="2">
        <v>25783</v>
      </c>
      <c r="BE18" s="2">
        <v>24673</v>
      </c>
      <c r="BF18" s="2">
        <v>29486</v>
      </c>
      <c r="BG18" s="2">
        <v>26157</v>
      </c>
      <c r="BH18" s="2">
        <v>26666</v>
      </c>
      <c r="BI18" s="2">
        <v>24607</v>
      </c>
    </row>
    <row r="19" spans="1:61" x14ac:dyDescent="0.2">
      <c r="A19" t="e" vm="11">
        <v>#VALUE!</v>
      </c>
      <c r="B19" t="str" cm="1">
        <f t="array" ref="B19">_FV(A19,"Ticker symbol",TRUE)</f>
        <v>INTC</v>
      </c>
      <c r="C19" s="6" cm="1">
        <f t="array" ref="C19">_FV(A19,"Price")</f>
        <v>36.97</v>
      </c>
      <c r="D19" s="4" cm="1">
        <f t="array" ref="D19">_FV(A19,"market cap",TRUE)/1000000</f>
        <v>151170.29999999999</v>
      </c>
      <c r="E19" s="28">
        <f t="shared" si="0"/>
        <v>0.42865619244224135</v>
      </c>
      <c r="F19" s="29">
        <f>IF(COUNT(Q19:T19)=4,IFERROR(IF($D19/IF($Q19=0,SUM($R19:U19),SUM($Q19:T19))&lt;0,"n/a",$D19/IF($Q19=0,SUM($R19:U19),SUM($Q19:T19))),"n/a"),"n/a")</f>
        <v>1.945463553999794</v>
      </c>
      <c r="G19" s="29">
        <f>IF(COUNT(Q19:X19)=8,IFERROR(IF(($D19/IF($Q19=0,SUM($R19:Z19),SUM($Q19:Y19))*2)&lt;0,"n/a",($D19/IF($Q19=0,SUM($R19:Z19),SUM($Q19:Y19))*2)),"n/a"),"n/a")</f>
        <v>1.7252550729268903</v>
      </c>
      <c r="H19" s="29">
        <f>IF(COUNT(Q19:AB19)=12,IFERROR(IF(($D19/IF($Q19=0,SUM($R19:AD19),SUM($Q19:AC19))*3)&lt;0,"n/a",($D19/IF($Q19=0,SUM($R19:AD19),SUM($Q19:AC19))*3)),"n/a"),"n/a")</f>
        <v>1.8345242284868268</v>
      </c>
      <c r="I19" s="29">
        <f>IF(COUNT(Q19:AF19)=16,IFERROR(IF(($D19/IF($Q19=0,SUM($R19:AH19),SUM($Q19:AG19))*4)&lt;0,"n/a",($D19/IF($Q19=0,SUM($R19:AH19),SUM($Q19:AG19))*4)),"n/a"),"n/a")</f>
        <v>1.9011724313566434</v>
      </c>
      <c r="J19" s="29">
        <f>IF(COUNT(Q19:AJ19)=20,IFERROR(IF(($D19/IF($Q19=0,SUM($R19:AL19),SUM($Q19:AK19))*5)&lt;0,"n/a",($D19/IF($Q19=0,SUM($R19:AL19),SUM($Q19:AK19))*5)),"n/a"),"n/a")</f>
        <v>1.9848103293436758</v>
      </c>
      <c r="K19" s="29">
        <f>IF(COUNT(Q19:AN19)=24,IFERROR(IF(($D19/IF($Q19=0,SUM($R19:AP19),SUM($Q19:AO19))*6)&lt;0,"n/a",($D19/IF($Q19=0,SUM($R19:AP19),SUM($Q19:AO19))*6)),"n/a"),"n/a")</f>
        <v>2.0604531979418681</v>
      </c>
      <c r="L19" s="29">
        <f>IF(COUNT(Q19:AR19)=28,IFERROR(IF(($D19/IF($Q19=0,SUM($R19:AT19),SUM($Q19:AS19))*7)&lt;0,"n/a",($D19/IF($Q19=0,SUM($R19:AT19),SUM($Q19:AS19))*7)),"n/a"),"n/a")</f>
        <v>2.135346073129389</v>
      </c>
      <c r="M19" s="29">
        <f>IF(COUNT(Q19:AV19)=32,IFERROR(IF(($D19/IF($Q19=0,SUM($R19:AX19),SUM($Q19:AW19))*8)&lt;0,"n/a",($D19/IF($Q19=0,SUM($R19:AX19),SUM($Q19:AW19))*8)),"n/a"),"n/a")</f>
        <v>2.193138566998531</v>
      </c>
      <c r="N19" s="29">
        <f>IF(COUNT(Q19:AZ19)=36,IFERROR(IF(($D19/IF($Q19=0,SUM($R19:BB19),SUM($Q19:BA19))*9)&lt;0,"n/a",($D19/IF($Q19=0,SUM($R19:BB19),SUM($Q19:BA19))*9)),"n/a"),"n/a")</f>
        <v>2.2520230477142635</v>
      </c>
      <c r="O19" s="29">
        <f>IF(COUNT(Q19:BD19)=40,IFERROR(IF(($D19/IF($Q19=0,SUM($R19:BF19),SUM($Q19:BE19))*10)&lt;0,"n/a",($D19/IF($Q19=0,SUM($R19:BF19),SUM($Q19:BE19))*10)),"n/a"),"n/a")</f>
        <v>2.299241496686586</v>
      </c>
      <c r="P19" s="30">
        <f t="shared" si="1"/>
        <v>77704</v>
      </c>
      <c r="Q19" s="43">
        <v>18353</v>
      </c>
      <c r="R19" s="44">
        <v>20528</v>
      </c>
      <c r="S19" s="23">
        <v>19192</v>
      </c>
      <c r="T19" s="45">
        <v>19631</v>
      </c>
      <c r="U19" s="45">
        <v>19673</v>
      </c>
      <c r="V19" s="33">
        <v>19978</v>
      </c>
      <c r="W19" s="2">
        <v>18333</v>
      </c>
      <c r="X19" s="2">
        <v>19728</v>
      </c>
      <c r="Y19" s="2">
        <v>19828</v>
      </c>
      <c r="Z19" s="33">
        <v>20209</v>
      </c>
      <c r="AA19" s="2">
        <v>19190</v>
      </c>
      <c r="AB19" s="2">
        <v>16505</v>
      </c>
      <c r="AC19" s="2">
        <v>16061</v>
      </c>
      <c r="AD19" s="33">
        <v>18657</v>
      </c>
      <c r="AE19" s="2">
        <v>19163</v>
      </c>
      <c r="AF19" s="2">
        <v>16962</v>
      </c>
      <c r="AG19" s="2">
        <v>16066</v>
      </c>
      <c r="AH19" s="33">
        <v>17053</v>
      </c>
      <c r="AI19" s="2">
        <v>16149</v>
      </c>
      <c r="AJ19" s="2">
        <v>14763</v>
      </c>
      <c r="AK19" s="2">
        <v>14796</v>
      </c>
      <c r="AL19" s="33">
        <v>16374</v>
      </c>
      <c r="AM19" s="2">
        <v>15778</v>
      </c>
      <c r="AN19" s="2">
        <v>13533</v>
      </c>
      <c r="AO19" s="2">
        <v>13702</v>
      </c>
      <c r="AP19" s="33">
        <v>14914</v>
      </c>
      <c r="AQ19" s="2">
        <v>14465</v>
      </c>
      <c r="AR19" s="2">
        <v>13195</v>
      </c>
      <c r="AS19" s="2">
        <v>12781</v>
      </c>
      <c r="AT19" s="2">
        <v>14721</v>
      </c>
      <c r="AU19" s="2">
        <v>14554</v>
      </c>
      <c r="AV19" s="2">
        <v>13831</v>
      </c>
      <c r="AW19" s="2">
        <v>12764</v>
      </c>
      <c r="AX19" s="2">
        <v>13834</v>
      </c>
      <c r="AY19" s="2">
        <v>13483</v>
      </c>
      <c r="AZ19" s="2">
        <v>12811</v>
      </c>
      <c r="BA19" s="2">
        <v>12580</v>
      </c>
      <c r="BB19" s="2">
        <v>13477</v>
      </c>
      <c r="BC19" s="2">
        <v>13457</v>
      </c>
      <c r="BD19" s="2">
        <v>13501</v>
      </c>
      <c r="BE19" s="2">
        <v>12906</v>
      </c>
      <c r="BF19" s="2">
        <v>13887</v>
      </c>
      <c r="BG19" s="2">
        <v>14233</v>
      </c>
      <c r="BH19" s="2">
        <v>13032</v>
      </c>
      <c r="BI19" s="2">
        <v>12847</v>
      </c>
    </row>
    <row r="20" spans="1:61" x14ac:dyDescent="0.2">
      <c r="A20" t="e" vm="17">
        <v>#VALUE!</v>
      </c>
      <c r="B20" t="str" cm="1">
        <f t="array" ref="B20">_FV(A20,"Ticker symbol",TRUE)</f>
        <v>JNJ</v>
      </c>
      <c r="C20" s="6" cm="1">
        <f t="array" ref="C20">_FV(A20,"Price")</f>
        <v>169.46</v>
      </c>
      <c r="D20" s="4" cm="1">
        <f t="array" ref="D20">_FV(A20,"market cap",TRUE)/1000000</f>
        <v>445917.3</v>
      </c>
      <c r="E20" s="28">
        <f t="shared" si="0"/>
        <v>0.22288909024670484</v>
      </c>
      <c r="F20" s="29">
        <f>IF(COUNT(Q20:T20)=4,IFERROR(IF($D20/IF($Q20=0,SUM($R20:U20),SUM($Q20:T20))&lt;0,"n/a",$D20/IF($Q20=0,SUM($R20:U20),SUM($Q20:T20))),"n/a"),"n/a")</f>
        <v>4.6998029089376052</v>
      </c>
      <c r="G20" s="29">
        <f>IF(COUNT(Q20:X20)=8,IFERROR(IF(($D20/IF($Q20=0,SUM($R20:Z20),SUM($Q20:Y20))*2)&lt;0,"n/a",($D20/IF($Q20=0,SUM($R20:Z20),SUM($Q20:Y20))*2)),"n/a"),"n/a")</f>
        <v>4.4639717696523764</v>
      </c>
      <c r="H20" s="29">
        <f>IF(COUNT(Q20:AB20)=12,IFERROR(IF(($D20/IF($Q20=0,SUM($R20:AD20),SUM($Q20:AC20))*3)&lt;0,"n/a",($D20/IF($Q20=0,SUM($R20:AD20),SUM($Q20:AC20))*3)),"n/a"),"n/a")</f>
        <v>4.746426746710946</v>
      </c>
      <c r="I20" s="29">
        <f>IF(COUNT(Q20:AF20)=16,IFERROR(IF(($D20/IF($Q20=0,SUM($R20:AH20),SUM($Q20:AG20))*4)&lt;0,"n/a",($D20/IF($Q20=0,SUM($R20:AH20),SUM($Q20:AG20))*4)),"n/a"),"n/a")</f>
        <v>4.9079430418931</v>
      </c>
      <c r="J20" s="29">
        <f>IF(COUNT(Q20:AJ20)=20,IFERROR(IF(($D20/IF($Q20=0,SUM($R20:AL20),SUM($Q20:AK20))*5)&lt;0,"n/a",($D20/IF($Q20=0,SUM($R20:AL20),SUM($Q20:AK20))*5)),"n/a"),"n/a")</f>
        <v>5.0686820119352083</v>
      </c>
      <c r="K20" s="29">
        <f>IF(COUNT(Q20:AN20)=24,IFERROR(IF(($D20/IF($Q20=0,SUM($R20:AP20),SUM($Q20:AO20))*6)&lt;0,"n/a",($D20/IF($Q20=0,SUM($R20:AP20),SUM($Q20:AO20))*6)),"n/a"),"n/a")</f>
        <v>5.2279929264408462</v>
      </c>
      <c r="L20" s="29">
        <f>IF(COUNT(Q20:AR20)=28,IFERROR(IF(($D20/IF($Q20=0,SUM($R20:AT20),SUM($Q20:AS20))*7)&lt;0,"n/a",($D20/IF($Q20=0,SUM($R20:AT20),SUM($Q20:AS20))*7)),"n/a"),"n/a")</f>
        <v>5.3647505581440917</v>
      </c>
      <c r="M20" s="29">
        <f>IF(COUNT(Q20:AV20)=32,IFERROR(IF(($D20/IF($Q20=0,SUM($R20:AX20),SUM($Q20:AW20))*8)&lt;0,"n/a",($D20/IF($Q20=0,SUM($R20:AX20),SUM($Q20:AW20))*8)),"n/a"),"n/a")</f>
        <v>5.436606976850511</v>
      </c>
      <c r="N20" s="29">
        <f>IF(COUNT(Q20:AZ20)=36,IFERROR(IF(($D20/IF($Q20=0,SUM($R20:BB20),SUM($Q20:BA20))*9)&lt;0,"n/a",($D20/IF($Q20=0,SUM($R20:BB20),SUM($Q20:BA20))*9)),"n/a"),"n/a")</f>
        <v>5.5166391745775147</v>
      </c>
      <c r="O20" s="29">
        <f>IF(COUNT(Q20:BD20)=40,IFERROR(IF(($D20/IF($Q20=0,SUM($R20:BF20),SUM($Q20:BE20))*10)&lt;0,"n/a",($D20/IF($Q20=0,SUM($R20:BF20),SUM($Q20:BE20))*10)),"n/a"),"n/a")</f>
        <v>5.6110976889566713</v>
      </c>
      <c r="P20" s="30">
        <f t="shared" si="1"/>
        <v>94880</v>
      </c>
      <c r="Q20" s="43">
        <v>23426</v>
      </c>
      <c r="R20" s="44">
        <v>24804</v>
      </c>
      <c r="S20" s="23">
        <v>23338</v>
      </c>
      <c r="T20" s="45">
        <v>23312</v>
      </c>
      <c r="U20" s="45">
        <v>22321</v>
      </c>
      <c r="V20" s="33">
        <v>22475</v>
      </c>
      <c r="W20" s="2">
        <v>21082</v>
      </c>
      <c r="X20" s="2">
        <v>18336</v>
      </c>
      <c r="Y20" s="2">
        <v>20691</v>
      </c>
      <c r="Z20" s="33">
        <v>20747</v>
      </c>
      <c r="AA20" s="2">
        <v>20729</v>
      </c>
      <c r="AB20" s="2">
        <v>20562</v>
      </c>
      <c r="AC20" s="2">
        <v>20021</v>
      </c>
      <c r="AD20" s="33">
        <v>20394</v>
      </c>
      <c r="AE20" s="2">
        <v>20348</v>
      </c>
      <c r="AF20" s="2">
        <v>20830</v>
      </c>
      <c r="AG20" s="2">
        <v>20009</v>
      </c>
      <c r="AH20" s="33">
        <v>20195</v>
      </c>
      <c r="AI20" s="2">
        <v>19650</v>
      </c>
      <c r="AJ20" s="2">
        <v>18839</v>
      </c>
      <c r="AK20" s="2">
        <v>17766</v>
      </c>
      <c r="AL20" s="33">
        <v>18106</v>
      </c>
      <c r="AM20" s="2">
        <v>17820</v>
      </c>
      <c r="AN20" s="2">
        <v>18482</v>
      </c>
      <c r="AO20" s="2">
        <v>17482</v>
      </c>
      <c r="AP20" s="33">
        <v>17811</v>
      </c>
      <c r="AQ20" s="2">
        <v>17102</v>
      </c>
      <c r="AR20" s="2">
        <v>17787</v>
      </c>
      <c r="AS20" s="2">
        <v>17374</v>
      </c>
      <c r="AT20" s="2">
        <v>18254</v>
      </c>
      <c r="AU20" s="2">
        <v>18467</v>
      </c>
      <c r="AV20" s="2">
        <v>19495</v>
      </c>
      <c r="AW20" s="2">
        <v>18115</v>
      </c>
      <c r="AX20" s="2">
        <v>18355</v>
      </c>
      <c r="AY20" s="2">
        <v>17575</v>
      </c>
      <c r="AZ20" s="2">
        <v>17877</v>
      </c>
      <c r="BA20" s="2">
        <v>17505</v>
      </c>
      <c r="BB20" s="2">
        <v>17558</v>
      </c>
      <c r="BC20" s="2">
        <v>17052</v>
      </c>
      <c r="BD20" s="2">
        <v>16475</v>
      </c>
      <c r="BE20" s="2">
        <v>16139</v>
      </c>
      <c r="BF20" s="2">
        <v>16255</v>
      </c>
      <c r="BG20" s="2">
        <v>16005</v>
      </c>
      <c r="BH20" s="2">
        <v>16597</v>
      </c>
      <c r="BI20" s="2">
        <v>16173</v>
      </c>
    </row>
    <row r="21" spans="1:61" x14ac:dyDescent="0.2">
      <c r="A21" t="e" vm="14">
        <v>#VALUE!</v>
      </c>
      <c r="B21" t="str" cm="1">
        <f t="array" ref="B21">_FV(A21,"Ticker symbol",TRUE)</f>
        <v>JPM</v>
      </c>
      <c r="C21" s="6" cm="1">
        <f t="array" ref="C21">_FV(A21,"Price")</f>
        <v>113.03</v>
      </c>
      <c r="D21" s="4" cm="1">
        <f t="array" ref="D21">_FV(A21,"market cap",TRUE)/1000000</f>
        <v>331974.8</v>
      </c>
      <c r="E21" s="28">
        <f t="shared" si="0"/>
        <v>0.25587049166261477</v>
      </c>
      <c r="F21" s="29">
        <f>IF(COUNT(Q21:T21)=4,IFERROR(IF($D21/IF($Q21=0,SUM($R21:U21),SUM($Q21:T21))&lt;0,"n/a",$D21/IF($Q21=0,SUM($R21:U21),SUM($Q21:T21))),"n/a"),"n/a")</f>
        <v>2.6369180666428371</v>
      </c>
      <c r="G21" s="29">
        <f>IF(COUNT(Q21:X21)=8,IFERROR(IF(($D21/IF($Q21=0,SUM($R21:Z21),SUM($Q21:Y21))*2)&lt;0,"n/a",($D21/IF($Q21=0,SUM($R21:Z21),SUM($Q21:Y21))*2)),"n/a"),"n/a")</f>
        <v>2.2970378417276143</v>
      </c>
      <c r="H21" s="29">
        <f>IF(COUNT(Q21:AB21)=12,IFERROR(IF(($D21/IF($Q21=0,SUM($R21:AD21),SUM($Q21:AC21))*3)&lt;0,"n/a",($D21/IF($Q21=0,SUM($R21:AD21),SUM($Q21:AC21))*3)),"n/a"),"n/a")</f>
        <v>2.3094434653557183</v>
      </c>
      <c r="I21" s="29">
        <f>IF(COUNT(Q21:AF21)=16,IFERROR(IF(($D21/IF($Q21=0,SUM($R21:AH21),SUM($Q21:AG21))*4)&lt;0,"n/a",($D21/IF($Q21=0,SUM($R21:AH21),SUM($Q21:AG21))*4)),"n/a"),"n/a")</f>
        <v>2.3667517431166498</v>
      </c>
      <c r="J21" s="29">
        <f>IF(COUNT(Q21:AJ21)=20,IFERROR(IF(($D21/IF($Q21=0,SUM($R21:AL21),SUM($Q21:AK21))*5)&lt;0,"n/a",($D21/IF($Q21=0,SUM($R21:AL21),SUM($Q21:AK21))*5)),"n/a"),"n/a")</f>
        <v>2.4567323275753612</v>
      </c>
      <c r="K21" s="29">
        <f>IF(COUNT(Q21:AN21)=24,IFERROR(IF(($D21/IF($Q21=0,SUM($R21:AP21),SUM($Q21:AO21))*6)&lt;0,"n/a",($D21/IF($Q21=0,SUM($R21:AP21),SUM($Q21:AO21))*6)),"n/a"),"n/a")</f>
        <v>2.5470235157219028</v>
      </c>
      <c r="L21" s="29">
        <f>IF(COUNT(Q21:AR21)=28,IFERROR(IF(($D21/IF($Q21=0,SUM($R21:AT21),SUM($Q21:AS21))*7)&lt;0,"n/a",($D21/IF($Q21=0,SUM($R21:AT21),SUM($Q21:AS21))*7)),"n/a"),"n/a")</f>
        <v>2.6316295145384787</v>
      </c>
      <c r="M21" s="29">
        <f>IF(COUNT(Q21:AV21)=32,IFERROR(IF(($D21/IF($Q21=0,SUM($R21:AX21),SUM($Q21:AW21))*8)&lt;0,"n/a",($D21/IF($Q21=0,SUM($R21:AX21),SUM($Q21:AW21))*8)),"n/a"),"n/a")</f>
        <v>2.6933845818395712</v>
      </c>
      <c r="N21" s="29">
        <f>IF(COUNT(Q21:AZ21)=36,IFERROR(IF(($D21/IF($Q21=0,SUM($R21:BB21),SUM($Q21:BA21))*9)&lt;0,"n/a",($D21/IF($Q21=0,SUM($R21:BB21),SUM($Q21:BA21))*9)),"n/a"),"n/a")</f>
        <v>2.734148149368298</v>
      </c>
      <c r="O21" s="29">
        <f>IF(COUNT(Q21:BD21)=40,IFERROR(IF(($D21/IF($Q21=0,SUM($R21:BF21),SUM($Q21:BE21))*10)&lt;0,"n/a",($D21/IF($Q21=0,SUM($R21:BF21),SUM($Q21:BE21))*10)),"n/a"),"n/a")</f>
        <v>2.7645307102718437</v>
      </c>
      <c r="P21" s="30">
        <f t="shared" si="1"/>
        <v>125895</v>
      </c>
      <c r="Q21" s="43">
        <v>32341</v>
      </c>
      <c r="R21" s="44">
        <v>30675</v>
      </c>
      <c r="S21" s="23">
        <v>31047</v>
      </c>
      <c r="T21" s="45">
        <v>31832</v>
      </c>
      <c r="U21" s="45">
        <v>33648</v>
      </c>
      <c r="V21" s="33">
        <v>30219</v>
      </c>
      <c r="W21" s="2">
        <v>30942</v>
      </c>
      <c r="X21" s="2">
        <v>35334</v>
      </c>
      <c r="Y21" s="2">
        <v>33008</v>
      </c>
      <c r="Z21" s="33">
        <v>33999</v>
      </c>
      <c r="AA21" s="2">
        <v>36184</v>
      </c>
      <c r="AB21" s="2">
        <v>35952</v>
      </c>
      <c r="AC21" s="2">
        <v>36059</v>
      </c>
      <c r="AD21" s="33">
        <v>31909</v>
      </c>
      <c r="AE21" s="2">
        <v>32791</v>
      </c>
      <c r="AF21" s="2">
        <v>32834</v>
      </c>
      <c r="AG21" s="2">
        <v>32290</v>
      </c>
      <c r="AH21" s="33">
        <v>28022</v>
      </c>
      <c r="AI21" s="2">
        <v>29467</v>
      </c>
      <c r="AJ21" s="2">
        <v>29173</v>
      </c>
      <c r="AK21" s="2">
        <v>27917</v>
      </c>
      <c r="AL21" s="33">
        <v>26990</v>
      </c>
      <c r="AM21" s="2">
        <v>27140</v>
      </c>
      <c r="AN21" s="2">
        <v>26846</v>
      </c>
      <c r="AO21" s="2">
        <v>25411</v>
      </c>
      <c r="AP21" s="33">
        <v>24815</v>
      </c>
      <c r="AQ21" s="2">
        <v>24595</v>
      </c>
      <c r="AR21" s="2">
        <v>25642</v>
      </c>
      <c r="AS21" s="2">
        <v>25954</v>
      </c>
      <c r="AT21" s="2">
        <v>24639</v>
      </c>
      <c r="AU21" s="2">
        <v>26288</v>
      </c>
      <c r="AV21" s="2">
        <v>26741</v>
      </c>
      <c r="AW21" s="2">
        <v>25341</v>
      </c>
      <c r="AX21" s="2">
        <v>26176</v>
      </c>
      <c r="AY21" s="2">
        <v>25408</v>
      </c>
      <c r="AZ21" s="2">
        <v>27579</v>
      </c>
      <c r="BA21" s="2">
        <v>27554</v>
      </c>
      <c r="BB21" s="2">
        <v>26055</v>
      </c>
      <c r="BC21" s="2">
        <v>27799</v>
      </c>
      <c r="BD21" s="2">
        <v>25133</v>
      </c>
      <c r="BE21" s="2">
        <v>29087</v>
      </c>
      <c r="BF21" s="2">
        <v>24394</v>
      </c>
      <c r="BG21" s="2">
        <v>27106</v>
      </c>
      <c r="BH21" s="2">
        <v>30575</v>
      </c>
      <c r="BI21" s="2">
        <v>28763</v>
      </c>
    </row>
    <row r="22" spans="1:61" x14ac:dyDescent="0.2">
      <c r="A22" t="e" vm="26">
        <v>#VALUE!</v>
      </c>
      <c r="B22" t="str" cm="1">
        <f t="array" ref="B22">_FV(A22,"Ticker symbol",TRUE)</f>
        <v>KO</v>
      </c>
      <c r="C22" s="6" cm="1">
        <f t="array" ref="C22">_FV(A22,"Price")</f>
        <v>59.43</v>
      </c>
      <c r="D22" s="4" cm="1">
        <f t="array" ref="D22">_FV(A22,"market cap",TRUE)/1000000</f>
        <v>257630.8</v>
      </c>
      <c r="E22" s="28">
        <f t="shared" si="0"/>
        <v>-0.21155913787087999</v>
      </c>
      <c r="F22" s="29">
        <f>IF(COUNT(Q22:T22)=4,IFERROR(IF($D22/IF($Q22=0,SUM($R22:U22),SUM($Q22:T22))&lt;0,"n/a",$D22/IF($Q22=0,SUM($R22:U22),SUM($Q22:T22))),"n/a"),"n/a")</f>
        <v>6.4207052959501558</v>
      </c>
      <c r="G22" s="29">
        <f>IF(COUNT(Q22:X22)=8,IFERROR(IF(($D22/IF($Q22=0,SUM($R22:Z22),SUM($Q22:Y22))*2)&lt;0,"n/a",($D22/IF($Q22=0,SUM($R22:Z22),SUM($Q22:Y22))*2)),"n/a"),"n/a")</f>
        <v>6.2715174235324183</v>
      </c>
      <c r="H22" s="29">
        <f>IF(COUNT(Q22:AB22)=12,IFERROR(IF(($D22/IF($Q22=0,SUM($R22:AD22),SUM($Q22:AC22))*3)&lt;0,"n/a",($D22/IF($Q22=0,SUM($R22:AD22),SUM($Q22:AC22))*3)),"n/a"),"n/a")</f>
        <v>6.4717806154490258</v>
      </c>
      <c r="I22" s="29">
        <f>IF(COUNT(Q22:AF22)=16,IFERROR(IF(($D22/IF($Q22=0,SUM($R22:AH22),SUM($Q22:AG22))*4)&lt;0,"n/a",($D22/IF($Q22=0,SUM($R22:AH22),SUM($Q22:AG22))*4)),"n/a"),"n/a")</f>
        <v>6.7036799479590172</v>
      </c>
      <c r="J22" s="29">
        <f>IF(COUNT(Q22:AJ22)=20,IFERROR(IF(($D22/IF($Q22=0,SUM($R22:AL22),SUM($Q22:AK22))*5)&lt;0,"n/a",($D22/IF($Q22=0,SUM($R22:AL22),SUM($Q22:AK22))*5)),"n/a"),"n/a")</f>
        <v>6.78200666536799</v>
      </c>
      <c r="K22" s="29">
        <f>IF(COUNT(Q22:AN22)=24,IFERROR(IF(($D22/IF($Q22=0,SUM($R22:AP22),SUM($Q22:AO22))*6)&lt;0,"n/a",($D22/IF($Q22=0,SUM($R22:AP22),SUM($Q22:AO22))*6)),"n/a"),"n/a")</f>
        <v>6.6686143226919761</v>
      </c>
      <c r="L22" s="29">
        <f>IF(COUNT(Q22:AR22)=28,IFERROR(IF(($D22/IF($Q22=0,SUM($R22:AT22),SUM($Q22:AS22))*7)&lt;0,"n/a",($D22/IF($Q22=0,SUM($R22:AT22),SUM($Q22:AS22))*7)),"n/a"),"n/a")</f>
        <v>6.53188986359718</v>
      </c>
      <c r="M22" s="29">
        <f>IF(COUNT(Q22:AV22)=32,IFERROR(IF(($D22/IF($Q22=0,SUM($R22:AX22),SUM($Q22:AW22))*8)&lt;0,"n/a",($D22/IF($Q22=0,SUM($R22:AX22),SUM($Q22:AW22))*8)),"n/a"),"n/a")</f>
        <v>6.3989369496913922</v>
      </c>
      <c r="N22" s="29">
        <f>IF(COUNT(Q22:AZ22)=36,IFERROR(IF(($D22/IF($Q22=0,SUM($R22:BB22),SUM($Q22:BA22))*9)&lt;0,"n/a",($D22/IF($Q22=0,SUM($R22:BB22),SUM($Q22:BA22))*9)),"n/a"),"n/a")</f>
        <v>6.2845977460116105</v>
      </c>
      <c r="O22" s="29">
        <f>IF(COUNT(Q22:BD22)=40,IFERROR(IF(($D22/IF($Q22=0,SUM($R22:BF22),SUM($Q22:BE22))*10)&lt;0,"n/a",($D22/IF($Q22=0,SUM($R22:BF22),SUM($Q22:BE22))*10)),"n/a"),"n/a")</f>
        <v>6.1787448766437301</v>
      </c>
      <c r="P22" s="30">
        <f t="shared" si="1"/>
        <v>40125</v>
      </c>
      <c r="Q22" s="43">
        <v>10490</v>
      </c>
      <c r="R22" s="44">
        <v>9464</v>
      </c>
      <c r="S22" s="23">
        <v>10042</v>
      </c>
      <c r="T22" s="45">
        <v>10129</v>
      </c>
      <c r="U22" s="45">
        <v>9020</v>
      </c>
      <c r="V22" s="33">
        <v>8611</v>
      </c>
      <c r="W22" s="2">
        <v>8652</v>
      </c>
      <c r="X22" s="2">
        <v>7150</v>
      </c>
      <c r="Y22" s="2">
        <v>8601</v>
      </c>
      <c r="Z22" s="33">
        <v>9068</v>
      </c>
      <c r="AA22" s="2">
        <v>9507</v>
      </c>
      <c r="AB22" s="2">
        <v>9997</v>
      </c>
      <c r="AC22" s="2">
        <v>8694</v>
      </c>
      <c r="AD22" s="33">
        <v>8478</v>
      </c>
      <c r="AE22" s="2">
        <v>8775</v>
      </c>
      <c r="AF22" s="2">
        <v>9421</v>
      </c>
      <c r="AG22" s="2">
        <v>7626</v>
      </c>
      <c r="AH22" s="33">
        <v>8314</v>
      </c>
      <c r="AI22" s="2">
        <v>9078</v>
      </c>
      <c r="AJ22" s="2">
        <v>9702</v>
      </c>
      <c r="AK22" s="2">
        <v>9118</v>
      </c>
      <c r="AL22" s="33">
        <v>9409</v>
      </c>
      <c r="AM22" s="2">
        <v>10633</v>
      </c>
      <c r="AN22" s="2">
        <v>11539</v>
      </c>
      <c r="AO22" s="2">
        <v>10282</v>
      </c>
      <c r="AP22" s="33">
        <v>10000</v>
      </c>
      <c r="AQ22" s="2">
        <v>11427</v>
      </c>
      <c r="AR22" s="2">
        <v>12156</v>
      </c>
      <c r="AS22" s="2">
        <v>10711</v>
      </c>
      <c r="AT22" s="2">
        <v>10872</v>
      </c>
      <c r="AU22" s="2">
        <v>11976</v>
      </c>
      <c r="AV22" s="2">
        <v>12574</v>
      </c>
      <c r="AW22" s="2">
        <v>10576</v>
      </c>
      <c r="AX22" s="2">
        <v>11040</v>
      </c>
      <c r="AY22" s="2">
        <v>12030</v>
      </c>
      <c r="AZ22" s="2">
        <v>12749</v>
      </c>
      <c r="BA22" s="2">
        <v>11035</v>
      </c>
      <c r="BB22" s="2">
        <v>11455</v>
      </c>
      <c r="BC22" s="2">
        <v>12340</v>
      </c>
      <c r="BD22" s="2">
        <v>13085</v>
      </c>
      <c r="BE22" s="2">
        <v>11137</v>
      </c>
      <c r="BF22" s="2">
        <v>11040</v>
      </c>
      <c r="BG22" s="2">
        <v>12248</v>
      </c>
      <c r="BH22" s="2">
        <v>12737</v>
      </c>
      <c r="BI22" s="2">
        <v>10517</v>
      </c>
    </row>
    <row r="23" spans="1:61" x14ac:dyDescent="0.2">
      <c r="A23" t="e" vm="27">
        <v>#VALUE!</v>
      </c>
      <c r="B23" t="str" cm="1">
        <f t="array" ref="B23">_FV(A23,"Ticker symbol",TRUE)</f>
        <v>MCD</v>
      </c>
      <c r="C23" s="6" cm="1">
        <f t="array" ref="C23">_FV(A23,"Price")</f>
        <v>234.38</v>
      </c>
      <c r="D23" s="4" cm="1">
        <f t="array" ref="D23">_FV(A23,"market cap",TRUE)/1000000</f>
        <v>173335</v>
      </c>
      <c r="E23" s="28">
        <f t="shared" si="0"/>
        <v>-0.21918206604059376</v>
      </c>
      <c r="F23" s="29">
        <f>IF(COUNT(Q23:T23)=4,IFERROR(IF($D23/IF($Q23=0,SUM($R23:U23),SUM($Q23:T23))&lt;0,"n/a",$D23/IF($Q23=0,SUM($R23:U23),SUM($Q23:T23))),"n/a"),"n/a")</f>
        <v>7.2940161588958086</v>
      </c>
      <c r="G23" s="29">
        <f>IF(COUNT(Q23:X23)=8,IFERROR(IF(($D23/IF($Q23=0,SUM($R23:Z23),SUM($Q23:Y23))*2)&lt;0,"n/a",($D23/IF($Q23=0,SUM($R23:Z23),SUM($Q23:Y23))*2)),"n/a"),"n/a")</f>
        <v>7.2077260536000169</v>
      </c>
      <c r="H23" s="29">
        <f>IF(COUNT(Q23:AB23)=12,IFERROR(IF(($D23/IF($Q23=0,SUM($R23:AD23),SUM($Q23:AC23))*3)&lt;0,"n/a",($D23/IF($Q23=0,SUM($R23:AD23),SUM($Q23:AC23))*3)),"n/a"),"n/a")</f>
        <v>7.4862872691150422</v>
      </c>
      <c r="I23" s="29">
        <f>IF(COUNT(Q23:AF23)=16,IFERROR(IF(($D23/IF($Q23=0,SUM($R23:AH23),SUM($Q23:AG23))*4)&lt;0,"n/a",($D23/IF($Q23=0,SUM($R23:AH23),SUM($Q23:AG23))*4)),"n/a"),"n/a")</f>
        <v>7.6427209294635086</v>
      </c>
      <c r="J23" s="29">
        <f>IF(COUNT(Q23:AJ23)=20,IFERROR(IF(($D23/IF($Q23=0,SUM($R23:AL23),SUM($Q23:AK23))*5)&lt;0,"n/a",($D23/IF($Q23=0,SUM($R23:AL23),SUM($Q23:AK23))*5)),"n/a"),"n/a")</f>
        <v>7.6332129645939766</v>
      </c>
      <c r="K23" s="29">
        <f>IF(COUNT(Q23:AN23)=24,IFERROR(IF(($D23/IF($Q23=0,SUM($R23:AP23),SUM($Q23:AO23))*6)&lt;0,"n/a",($D23/IF($Q23=0,SUM($R23:AP23),SUM($Q23:AO23))*6)),"n/a"),"n/a")</f>
        <v>7.527467755243844</v>
      </c>
      <c r="L23" s="29">
        <f>IF(COUNT(Q23:AR23)=28,IFERROR(IF(($D23/IF($Q23=0,SUM($R23:AT23),SUM($Q23:AS23))*7)&lt;0,"n/a",($D23/IF($Q23=0,SUM($R23:AT23),SUM($Q23:AS23))*7)),"n/a"),"n/a")</f>
        <v>7.4176677365123034</v>
      </c>
      <c r="M23" s="29">
        <f>IF(COUNT(Q23:AV23)=32,IFERROR(IF(($D23/IF($Q23=0,SUM($R23:AX23),SUM($Q23:AW23))*8)&lt;0,"n/a",($D23/IF($Q23=0,SUM($R23:AX23),SUM($Q23:AW23))*8)),"n/a"),"n/a")</f>
        <v>7.2594965866733681</v>
      </c>
      <c r="N23" s="29">
        <f>IF(COUNT(Q23:AZ23)=36,IFERROR(IF(($D23/IF($Q23=0,SUM($R23:BB23),SUM($Q23:BA23))*9)&lt;0,"n/a",($D23/IF($Q23=0,SUM($R23:BB23),SUM($Q23:BA23))*9)),"n/a"),"n/a")</f>
        <v>7.1194226021239402</v>
      </c>
      <c r="O23" s="29">
        <f>IF(COUNT(Q23:BD23)=40,IFERROR(IF(($D23/IF($Q23=0,SUM($R23:BF23),SUM($Q23:BE23))*10)&lt;0,"n/a",($D23/IF($Q23=0,SUM($R23:BF23),SUM($Q23:BE23))*10)),"n/a"),"n/a")</f>
        <v>7.0264868984304059</v>
      </c>
      <c r="P23" s="30">
        <f t="shared" si="1"/>
        <v>23764</v>
      </c>
      <c r="Q23" s="43">
        <v>5666</v>
      </c>
      <c r="R23" s="44">
        <v>6009</v>
      </c>
      <c r="S23" s="23">
        <v>6201</v>
      </c>
      <c r="T23" s="45">
        <v>5888</v>
      </c>
      <c r="U23" s="45">
        <v>5125</v>
      </c>
      <c r="V23" s="33">
        <v>5314</v>
      </c>
      <c r="W23" s="2">
        <v>5418</v>
      </c>
      <c r="X23" s="2">
        <v>3762</v>
      </c>
      <c r="Y23" s="2">
        <v>4714</v>
      </c>
      <c r="Z23" s="33">
        <v>5428</v>
      </c>
      <c r="AA23" s="2">
        <v>5502</v>
      </c>
      <c r="AB23" s="2">
        <v>5410</v>
      </c>
      <c r="AC23" s="2">
        <v>5024</v>
      </c>
      <c r="AD23" s="33">
        <v>5396</v>
      </c>
      <c r="AE23" s="2">
        <v>5369</v>
      </c>
      <c r="AF23" s="2">
        <v>5354</v>
      </c>
      <c r="AG23" s="2">
        <v>5139</v>
      </c>
      <c r="AH23" s="33">
        <v>5340</v>
      </c>
      <c r="AI23" s="2">
        <v>5755</v>
      </c>
      <c r="AJ23" s="2">
        <v>6050</v>
      </c>
      <c r="AK23" s="2">
        <v>5676</v>
      </c>
      <c r="AL23" s="33">
        <v>6029</v>
      </c>
      <c r="AM23" s="2">
        <v>6424</v>
      </c>
      <c r="AN23" s="2">
        <v>6265</v>
      </c>
      <c r="AO23" s="2">
        <v>5904</v>
      </c>
      <c r="AP23" s="33">
        <v>6341</v>
      </c>
      <c r="AQ23" s="2">
        <v>6615</v>
      </c>
      <c r="AR23" s="2">
        <v>6498</v>
      </c>
      <c r="AS23" s="2">
        <v>5959</v>
      </c>
      <c r="AT23" s="2">
        <v>6572</v>
      </c>
      <c r="AU23" s="2">
        <v>6987</v>
      </c>
      <c r="AV23" s="2">
        <v>7182</v>
      </c>
      <c r="AW23" s="2">
        <v>6700</v>
      </c>
      <c r="AX23" s="2">
        <v>7093</v>
      </c>
      <c r="AY23" s="2">
        <v>7323</v>
      </c>
      <c r="AZ23" s="2">
        <v>7084</v>
      </c>
      <c r="BA23" s="2">
        <v>6605</v>
      </c>
      <c r="BB23" s="2">
        <v>6952</v>
      </c>
      <c r="BC23" s="2">
        <v>7152</v>
      </c>
      <c r="BD23" s="2">
        <v>6916</v>
      </c>
      <c r="BE23" s="2">
        <v>6547</v>
      </c>
      <c r="BF23" s="2">
        <v>6823</v>
      </c>
      <c r="BG23" s="2">
        <v>7166</v>
      </c>
      <c r="BH23" s="2">
        <v>6905</v>
      </c>
      <c r="BI23" s="2">
        <v>6112</v>
      </c>
    </row>
    <row r="24" spans="1:61" x14ac:dyDescent="0.2">
      <c r="A24" t="e" vm="20">
        <v>#VALUE!</v>
      </c>
      <c r="B24" t="str" cm="1">
        <f t="array" ref="B24">_FV(A24,"Ticker symbol",TRUE)</f>
        <v>MMM</v>
      </c>
      <c r="C24" s="6" cm="1">
        <f t="array" ref="C24">_FV(A24,"Price")</f>
        <v>129.84</v>
      </c>
      <c r="D24" s="4" cm="1">
        <f t="array" ref="D24">_FV(A24,"market cap",TRUE)/1000000</f>
        <v>73886.600000000006</v>
      </c>
      <c r="E24" s="28">
        <f t="shared" si="0"/>
        <v>8.5803987571206622E-2</v>
      </c>
      <c r="F24" s="29">
        <f>IF(COUNT(Q24:T24)=4,IFERROR(IF($D24/IF($Q24=0,SUM($R24:U24),SUM($Q24:T24))&lt;0,"n/a",$D24/IF($Q24=0,SUM($R24:U24),SUM($Q24:T24))),"n/a"),"n/a")</f>
        <v>2.0911499165086465</v>
      </c>
      <c r="G24" s="29">
        <f>IF(COUNT(Q24:X24)=8,IFERROR(IF(($D24/IF($Q24=0,SUM($R24:Z24),SUM($Q24:Y24))*2)&lt;0,"n/a",($D24/IF($Q24=0,SUM($R24:Z24),SUM($Q24:Y24))*2)),"n/a"),"n/a")</f>
        <v>1.9350146658286194</v>
      </c>
      <c r="H24" s="29">
        <f>IF(COUNT(Q24:AB24)=12,IFERROR(IF(($D24/IF($Q24=0,SUM($R24:AD24),SUM($Q24:AC24))*3)&lt;0,"n/a",($D24/IF($Q24=0,SUM($R24:AD24),SUM($Q24:AC24))*3)),"n/a"),"n/a")</f>
        <v>2.0428721521787216</v>
      </c>
      <c r="I24" s="29">
        <f>IF(COUNT(Q24:AF24)=16,IFERROR(IF(($D24/IF($Q24=0,SUM($R24:AH24),SUM($Q24:AG24))*4)&lt;0,"n/a",($D24/IF($Q24=0,SUM($R24:AH24),SUM($Q24:AG24))*4)),"n/a"),"n/a")</f>
        <v>2.0920824809406171</v>
      </c>
      <c r="J24" s="29">
        <f>IF(COUNT(Q24:AJ24)=20,IFERROR(IF(($D24/IF($Q24=0,SUM($R24:AL24),SUM($Q24:AK24))*5)&lt;0,"n/a",($D24/IF($Q24=0,SUM($R24:AL24),SUM($Q24:AK24))*5)),"n/a"),"n/a")</f>
        <v>2.1363646877855267</v>
      </c>
      <c r="K24" s="29">
        <f>IF(COUNT(Q24:AN24)=24,IFERROR(IF(($D24/IF($Q24=0,SUM($R24:AP24),SUM($Q24:AO24))*6)&lt;0,"n/a",($D24/IF($Q24=0,SUM($R24:AP24),SUM($Q24:AO24))*6)),"n/a"),"n/a")</f>
        <v>2.1834639347895686</v>
      </c>
      <c r="L24" s="29">
        <f>IF(COUNT(Q24:AR24)=28,IFERROR(IF(($D24/IF($Q24=0,SUM($R24:AT24),SUM($Q24:AS24))*7)&lt;0,"n/a",($D24/IF($Q24=0,SUM($R24:AT24),SUM($Q24:AS24))*7)),"n/a"),"n/a")</f>
        <v>2.216829183614863</v>
      </c>
      <c r="M24" s="29">
        <f>IF(COUNT(Q24:AV24)=32,IFERROR(IF(($D24/IF($Q24=0,SUM($R24:AX24),SUM($Q24:AW24))*8)&lt;0,"n/a",($D24/IF($Q24=0,SUM($R24:AX24),SUM($Q24:AW24))*8)),"n/a"),"n/a")</f>
        <v>2.2294451778372877</v>
      </c>
      <c r="N24" s="29">
        <f>IF(COUNT(Q24:AZ24)=36,IFERROR(IF(($D24/IF($Q24=0,SUM($R24:BB24),SUM($Q24:BA24))*9)&lt;0,"n/a",($D24/IF($Q24=0,SUM($R24:BB24),SUM($Q24:BA24))*9)),"n/a"),"n/a")</f>
        <v>2.2465444373498742</v>
      </c>
      <c r="O24" s="29">
        <f>IF(COUNT(Q24:BD24)=40,IFERROR(IF(($D24/IF($Q24=0,SUM($R24:BF24),SUM($Q24:BE24))*10)&lt;0,"n/a",($D24/IF($Q24=0,SUM($R24:BF24),SUM($Q24:BE24))*10)),"n/a"),"n/a")</f>
        <v>2.2671207867323302</v>
      </c>
      <c r="P24" s="30">
        <f t="shared" si="1"/>
        <v>35333</v>
      </c>
      <c r="Q24" s="43">
        <v>8829</v>
      </c>
      <c r="R24" s="44">
        <v>8612</v>
      </c>
      <c r="S24" s="23">
        <v>8942</v>
      </c>
      <c r="T24" s="45">
        <v>8950</v>
      </c>
      <c r="U24" s="45">
        <v>8851</v>
      </c>
      <c r="V24" s="33">
        <v>8583</v>
      </c>
      <c r="W24" s="2">
        <v>8350</v>
      </c>
      <c r="X24" s="2">
        <v>7176</v>
      </c>
      <c r="Y24" s="2">
        <v>8075</v>
      </c>
      <c r="Z24" s="33">
        <v>8111</v>
      </c>
      <c r="AA24" s="2">
        <v>7991</v>
      </c>
      <c r="AB24" s="2">
        <v>8171</v>
      </c>
      <c r="AC24" s="2">
        <v>7863</v>
      </c>
      <c r="AD24" s="33">
        <v>7945</v>
      </c>
      <c r="AE24" s="2">
        <v>8152</v>
      </c>
      <c r="AF24" s="2">
        <v>8390</v>
      </c>
      <c r="AG24" s="2">
        <v>8278</v>
      </c>
      <c r="AH24" s="33">
        <v>7990</v>
      </c>
      <c r="AI24" s="2">
        <v>8172</v>
      </c>
      <c r="AJ24" s="2">
        <v>7810</v>
      </c>
      <c r="AK24" s="2">
        <v>7685</v>
      </c>
      <c r="AL24" s="33">
        <v>7329</v>
      </c>
      <c r="AM24" s="2">
        <v>7709</v>
      </c>
      <c r="AN24" s="2">
        <v>7662</v>
      </c>
      <c r="AO24" s="2">
        <v>7409</v>
      </c>
      <c r="AP24" s="33">
        <v>7298</v>
      </c>
      <c r="AQ24" s="2">
        <v>7712</v>
      </c>
      <c r="AR24" s="2">
        <v>7686</v>
      </c>
      <c r="AS24" s="2">
        <v>7578</v>
      </c>
      <c r="AT24" s="2">
        <v>7719</v>
      </c>
      <c r="AU24" s="2">
        <v>8137</v>
      </c>
      <c r="AV24" s="2">
        <v>8134</v>
      </c>
      <c r="AW24" s="2">
        <v>7831</v>
      </c>
      <c r="AX24" s="2">
        <v>7569</v>
      </c>
      <c r="AY24" s="2">
        <v>7916</v>
      </c>
      <c r="AZ24" s="2">
        <v>7752</v>
      </c>
      <c r="BA24" s="2">
        <v>7634</v>
      </c>
      <c r="BB24" s="2">
        <v>7387</v>
      </c>
      <c r="BC24" s="2">
        <v>7497</v>
      </c>
      <c r="BD24" s="2">
        <v>7534</v>
      </c>
      <c r="BE24" s="2">
        <v>7486</v>
      </c>
      <c r="BF24" s="2">
        <v>7089</v>
      </c>
      <c r="BG24" s="2">
        <v>7531</v>
      </c>
      <c r="BH24" s="2">
        <v>7680</v>
      </c>
      <c r="BI24" s="2">
        <v>7311</v>
      </c>
    </row>
    <row r="25" spans="1:61" x14ac:dyDescent="0.2">
      <c r="A25" t="e" vm="19">
        <v>#VALUE!</v>
      </c>
      <c r="B25" t="str" cm="1">
        <f t="array" ref="B25">_FV(A25,"Ticker symbol",TRUE)</f>
        <v>MRK</v>
      </c>
      <c r="C25" s="6" cm="1">
        <f t="array" ref="C25">_FV(A25,"Price")</f>
        <v>84.62</v>
      </c>
      <c r="D25" s="4" cm="1">
        <f t="array" ref="D25">_FV(A25,"market cap",TRUE)/1000000</f>
        <v>213987.5</v>
      </c>
      <c r="E25" s="28">
        <f t="shared" si="0"/>
        <v>0.14360174044242596</v>
      </c>
      <c r="F25" s="29">
        <f>IF(COUNT(Q25:T25)=4,IFERROR(IF($D25/IF($Q25=0,SUM($R25:U25),SUM($Q25:T25))&lt;0,"n/a",$D25/IF($Q25=0,SUM($R25:U25),SUM($Q25:T25))),"n/a"),"n/a")</f>
        <v>3.9643465856460041</v>
      </c>
      <c r="G25" s="29">
        <f>IF(COUNT(Q25:X25)=8,IFERROR(IF(($D25/IF($Q25=0,SUM($R25:Z25),SUM($Q25:Y25))*2)&lt;0,"n/a",($D25/IF($Q25=0,SUM($R25:Z25),SUM($Q25:Y25))*2)),"n/a"),"n/a")</f>
        <v>3.7524550205169573</v>
      </c>
      <c r="H25" s="29">
        <f>IF(COUNT(Q25:AB25)=12,IFERROR(IF(($D25/IF($Q25=0,SUM($R25:AD25),SUM($Q25:AC25))*3)&lt;0,"n/a",($D25/IF($Q25=0,SUM($R25:AD25),SUM($Q25:AC25))*3)),"n/a"),"n/a")</f>
        <v>3.9900212564950404</v>
      </c>
      <c r="I25" s="29">
        <f>IF(COUNT(Q25:AF25)=16,IFERROR(IF(($D25/IF($Q25=0,SUM($R25:AH25),SUM($Q25:AG25))*4)&lt;0,"n/a",($D25/IF($Q25=0,SUM($R25:AH25),SUM($Q25:AG25))*4)),"n/a"),"n/a")</f>
        <v>4.2126426033289697</v>
      </c>
      <c r="J25" s="29">
        <f>IF(COUNT(Q25:AJ25)=20,IFERROR(IF(($D25/IF($Q25=0,SUM($R25:AL25),SUM($Q25:AK25))*5)&lt;0,"n/a",($D25/IF($Q25=0,SUM($R25:AL25),SUM($Q25:AK25))*5)),"n/a"),"n/a")</f>
        <v>4.3974612425403192</v>
      </c>
      <c r="K25" s="29">
        <f>IF(COUNT(Q25:AN25)=24,IFERROR(IF(($D25/IF($Q25=0,SUM($R25:AP25),SUM($Q25:AO25))*6)&lt;0,"n/a",($D25/IF($Q25=0,SUM($R25:AP25),SUM($Q25:AO25))*6)),"n/a"),"n/a")</f>
        <v>4.5349946134962824</v>
      </c>
      <c r="L25" s="29">
        <f>IF(COUNT(Q25:AR25)=28,IFERROR(IF(($D25/IF($Q25=0,SUM($R25:AT25),SUM($Q25:AS25))*7)&lt;0,"n/a",($D25/IF($Q25=0,SUM($R25:AT25),SUM($Q25:AS25))*7)),"n/a"),"n/a")</f>
        <v>4.6430630507760071</v>
      </c>
      <c r="M25" s="29">
        <f>IF(COUNT(Q25:AV25)=32,IFERROR(IF(($D25/IF($Q25=0,SUM($R25:AX25),SUM($Q25:AW25))*8)&lt;0,"n/a",($D25/IF($Q25=0,SUM($R25:AX25),SUM($Q25:AW25))*8)),"n/a"),"n/a")</f>
        <v>4.6920652322872414</v>
      </c>
      <c r="N25" s="29">
        <f>IF(COUNT(Q25:AZ25)=36,IFERROR(IF(($D25/IF($Q25=0,SUM($R25:BB25),SUM($Q25:BA25))*9)&lt;0,"n/a",($D25/IF($Q25=0,SUM($R25:BB25),SUM($Q25:BA25))*9)),"n/a"),"n/a")</f>
        <v>4.7101187870368788</v>
      </c>
      <c r="O25" s="29">
        <f>IF(COUNT(Q25:BD25)=40,IFERROR(IF(($D25/IF($Q25=0,SUM($R25:BF25),SUM($Q25:BE25))*10)&lt;0,"n/a",($D25/IF($Q25=0,SUM($R25:BF25),SUM($Q25:BE25))*10)),"n/a"),"n/a")</f>
        <v>4.6911651868902773</v>
      </c>
      <c r="P25" s="30">
        <f t="shared" si="1"/>
        <v>53978</v>
      </c>
      <c r="Q25" s="43">
        <v>15901</v>
      </c>
      <c r="R25" s="44">
        <v>13521</v>
      </c>
      <c r="S25" s="23">
        <v>13154</v>
      </c>
      <c r="T25" s="45">
        <v>11402</v>
      </c>
      <c r="U25" s="45">
        <v>12080</v>
      </c>
      <c r="V25" s="48">
        <v>15655</v>
      </c>
      <c r="W25" s="49">
        <v>10929</v>
      </c>
      <c r="X25" s="49">
        <v>9353</v>
      </c>
      <c r="Y25" s="49">
        <v>12057</v>
      </c>
      <c r="Z25" s="48">
        <v>11867</v>
      </c>
      <c r="AA25" s="49">
        <v>12397</v>
      </c>
      <c r="AB25" s="49">
        <v>11760</v>
      </c>
      <c r="AC25" s="49">
        <v>10816</v>
      </c>
      <c r="AD25" s="48">
        <v>10998</v>
      </c>
      <c r="AE25" s="49">
        <v>10794</v>
      </c>
      <c r="AF25" s="49">
        <v>10465</v>
      </c>
      <c r="AG25" s="49">
        <v>10037</v>
      </c>
      <c r="AH25" s="48">
        <v>10433</v>
      </c>
      <c r="AI25" s="49">
        <v>10325</v>
      </c>
      <c r="AJ25" s="49">
        <v>9930</v>
      </c>
      <c r="AK25" s="49">
        <v>9434</v>
      </c>
      <c r="AL25" s="48">
        <v>10115</v>
      </c>
      <c r="AM25" s="49">
        <v>10536</v>
      </c>
      <c r="AN25" s="49">
        <v>9844</v>
      </c>
      <c r="AO25" s="49">
        <v>9312</v>
      </c>
      <c r="AP25" s="48">
        <v>10215</v>
      </c>
      <c r="AQ25" s="49">
        <v>10073</v>
      </c>
      <c r="AR25" s="49">
        <v>9785</v>
      </c>
      <c r="AS25" s="49">
        <v>9425</v>
      </c>
      <c r="AT25" s="49">
        <v>10482</v>
      </c>
      <c r="AU25" s="49">
        <v>10557</v>
      </c>
      <c r="AV25" s="49">
        <v>10934</v>
      </c>
      <c r="AW25" s="49">
        <v>10264</v>
      </c>
      <c r="AX25" s="49">
        <v>11320</v>
      </c>
      <c r="AY25" s="49">
        <v>11032</v>
      </c>
      <c r="AZ25" s="49">
        <v>11010</v>
      </c>
      <c r="BA25" s="49">
        <v>10671</v>
      </c>
      <c r="BB25" s="49">
        <v>11737</v>
      </c>
      <c r="BC25" s="49">
        <v>11488</v>
      </c>
      <c r="BD25" s="49">
        <v>12311</v>
      </c>
      <c r="BE25" s="49">
        <v>11731</v>
      </c>
      <c r="BF25" s="49">
        <v>12294</v>
      </c>
      <c r="BG25" s="49">
        <v>12022</v>
      </c>
      <c r="BH25" s="49">
        <v>12151</v>
      </c>
      <c r="BI25" s="49">
        <v>11580</v>
      </c>
    </row>
    <row r="26" spans="1:61" x14ac:dyDescent="0.2">
      <c r="A26" t="e" vm="5">
        <v>#VALUE!</v>
      </c>
      <c r="B26" t="str" cm="1">
        <f t="array" ref="B26">_FV(A26,"Ticker symbol",TRUE)</f>
        <v>MSFT</v>
      </c>
      <c r="C26" s="6" cm="1">
        <f t="array" ref="C26">_FV(A26,"Price")</f>
        <v>247.65</v>
      </c>
      <c r="D26" s="4" cm="1">
        <f t="array" ref="D26">_FV(A26,"market cap",TRUE)/1000000</f>
        <v>1852183</v>
      </c>
      <c r="E26" s="28">
        <f t="shared" si="0"/>
        <v>0.93288371415867566</v>
      </c>
      <c r="F26" s="29">
        <f>IF(COUNT(Q26:T26)=4,IFERROR(IF($D26/IF($Q26=0,SUM($R26:U26),SUM($Q26:T26))&lt;0,"n/a",$D26/IF($Q26=0,SUM($R26:U26),SUM($Q26:T26))),"n/a"),"n/a")</f>
        <v>9.6188816817877303</v>
      </c>
      <c r="G26" s="29">
        <f>IF(COUNT(Q26:X26)=8,IFERROR(IF(($D26/IF($Q26=0,SUM($R26:Z26),SUM($Q26:Y26))*2)&lt;0,"n/a",($D26/IF($Q26=0,SUM($R26:Z26),SUM($Q26:Y26))*2)),"n/a"),"n/a")</f>
        <v>9.5584948406257819</v>
      </c>
      <c r="H26" s="29">
        <f>IF(COUNT(Q26:AB26)=12,IFERROR(IF(($D26/IF($Q26=0,SUM($R26:AD26),SUM($Q26:AC26))*3)&lt;0,"n/a",($D26/IF($Q26=0,SUM($R26:AD26),SUM($Q26:AC26))*3)),"n/a"),"n/a")</f>
        <v>10.648891520824231</v>
      </c>
      <c r="I26" s="29">
        <f>IF(COUNT(Q26:AF26)=16,IFERROR(IF(($D26/IF($Q26=0,SUM($R26:AH26),SUM($Q26:AG26))*4)&lt;0,"n/a",($D26/IF($Q26=0,SUM($R26:AH26),SUM($Q26:AG26))*4)),"n/a"),"n/a")</f>
        <v>11.571533217233759</v>
      </c>
      <c r="J26" s="29">
        <f>IF(COUNT(Q26:AJ26)=20,IFERROR(IF(($D26/IF($Q26=0,SUM($R26:AL26),SUM($Q26:AK26))*5)&lt;0,"n/a",($D26/IF($Q26=0,SUM($R26:AL26),SUM($Q26:AK26))*5)),"n/a"),"n/a")</f>
        <v>12.472142464661264</v>
      </c>
      <c r="K26" s="29">
        <f>IF(COUNT(Q26:AN26)=24,IFERROR(IF(($D26/IF($Q26=0,SUM($R26:AP26),SUM($Q26:AO26))*6)&lt;0,"n/a",($D26/IF($Q26=0,SUM($R26:AP26),SUM($Q26:AO26))*6)),"n/a"),"n/a")</f>
        <v>13.273158549126258</v>
      </c>
      <c r="L26" s="29">
        <f>IF(COUNT(Q26:AR26)=28,IFERROR(IF(($D26/IF($Q26=0,SUM($R26:AT26),SUM($Q26:AS26))*7)&lt;0,"n/a",($D26/IF($Q26=0,SUM($R26:AT26),SUM($Q26:AS26))*7)),"n/a"),"n/a")</f>
        <v>14.011294165959724</v>
      </c>
      <c r="M26" s="29">
        <f>IF(COUNT(Q26:AV26)=32,IFERROR(IF(($D26/IF($Q26=0,SUM($R26:AX26),SUM($Q26:AW26))*8)&lt;0,"n/a",($D26/IF($Q26=0,SUM($R26:AX26),SUM($Q26:AW26))*8)),"n/a"),"n/a")</f>
        <v>14.544021845286764</v>
      </c>
      <c r="N26" s="29">
        <f>IF(COUNT(Q26:AZ26)=36,IFERROR(IF(($D26/IF($Q26=0,SUM($R26:BB26),SUM($Q26:BA26))*9)&lt;0,"n/a",($D26/IF($Q26=0,SUM($R26:BB26),SUM($Q26:BA26))*9)),"n/a"),"n/a")</f>
        <v>15.123510071364157</v>
      </c>
      <c r="O26" s="29">
        <f>IF(COUNT(Q26:BD26)=40,IFERROR(IF(($D26/IF($Q26=0,SUM($R26:BF26),SUM($Q26:BE26))*10)&lt;0,"n/a",($D26/IF($Q26=0,SUM($R26:BF26),SUM($Q26:BE26))*10)),"n/a"),"n/a")</f>
        <v>15.761059732939401</v>
      </c>
      <c r="P26" s="30">
        <f t="shared" si="1"/>
        <v>192557</v>
      </c>
      <c r="Q26" s="43">
        <v>49360</v>
      </c>
      <c r="R26" s="44">
        <v>51728</v>
      </c>
      <c r="S26" s="23">
        <v>45317</v>
      </c>
      <c r="T26" s="45">
        <v>46152</v>
      </c>
      <c r="U26" s="45">
        <v>41706</v>
      </c>
      <c r="V26" s="33">
        <v>43076</v>
      </c>
      <c r="W26" s="2">
        <v>37154</v>
      </c>
      <c r="X26" s="2">
        <v>38033</v>
      </c>
      <c r="Y26" s="2">
        <v>35021</v>
      </c>
      <c r="Z26" s="33">
        <v>36906</v>
      </c>
      <c r="AA26" s="2">
        <v>33055</v>
      </c>
      <c r="AB26" s="2">
        <v>33717</v>
      </c>
      <c r="AC26" s="2">
        <v>30571</v>
      </c>
      <c r="AD26" s="33">
        <v>32471</v>
      </c>
      <c r="AE26" s="2">
        <v>29084</v>
      </c>
      <c r="AF26" s="2">
        <v>30085</v>
      </c>
      <c r="AG26" s="2">
        <v>26819</v>
      </c>
      <c r="AH26" s="33">
        <v>28918</v>
      </c>
      <c r="AI26" s="2">
        <v>24538</v>
      </c>
      <c r="AJ26" s="2">
        <v>25605</v>
      </c>
      <c r="AK26" s="2">
        <v>23212</v>
      </c>
      <c r="AL26" s="33">
        <v>25826</v>
      </c>
      <c r="AM26" s="2">
        <v>21928</v>
      </c>
      <c r="AN26" s="2">
        <v>26448</v>
      </c>
      <c r="AO26" s="2">
        <v>20531</v>
      </c>
      <c r="AP26" s="33">
        <v>23796</v>
      </c>
      <c r="AQ26" s="2">
        <v>20379</v>
      </c>
      <c r="AR26" s="2">
        <v>22180</v>
      </c>
      <c r="AS26" s="2">
        <v>21729</v>
      </c>
      <c r="AT26" s="2">
        <v>26470</v>
      </c>
      <c r="AU26" s="2">
        <v>23201</v>
      </c>
      <c r="AV26" s="2">
        <v>23382</v>
      </c>
      <c r="AW26" s="2">
        <v>20403</v>
      </c>
      <c r="AX26" s="2">
        <v>24519</v>
      </c>
      <c r="AY26" s="2">
        <v>18529</v>
      </c>
      <c r="AZ26" s="2">
        <v>19896</v>
      </c>
      <c r="BA26" s="2">
        <v>20489</v>
      </c>
      <c r="BB26" s="2">
        <v>21456</v>
      </c>
      <c r="BC26" s="2">
        <v>16008</v>
      </c>
      <c r="BD26" s="2">
        <v>18059</v>
      </c>
      <c r="BE26" s="2">
        <v>17407</v>
      </c>
      <c r="BF26" s="2">
        <v>20885</v>
      </c>
      <c r="BG26" s="2">
        <v>17372</v>
      </c>
      <c r="BH26" s="2">
        <v>17367</v>
      </c>
      <c r="BI26" s="2">
        <v>16428</v>
      </c>
    </row>
    <row r="27" spans="1:61" x14ac:dyDescent="0.2">
      <c r="A27" t="e" vm="9">
        <v>#VALUE!</v>
      </c>
      <c r="B27" t="str" cm="1">
        <f t="array" ref="B27">_FV(A27,"Ticker symbol",TRUE)</f>
        <v>NKE</v>
      </c>
      <c r="C27" s="6" cm="1">
        <f t="array" ref="C27">_FV(A27,"Price")</f>
        <v>107.34</v>
      </c>
      <c r="D27" s="4" cm="1">
        <f t="array" ref="D27">_FV(A27,"market cap",TRUE)/1000000</f>
        <v>168928.2</v>
      </c>
      <c r="E27" s="28">
        <f t="shared" si="0"/>
        <v>0.54425361664755678</v>
      </c>
      <c r="F27" s="29">
        <f>IF(COUNT(Q27:T27)=4,IFERROR(IF($D27/IF($Q27=0,SUM($R27:U27),SUM($Q27:T27))&lt;0,"n/a",$D27/IF($Q27=0,SUM($R27:U27),SUM($Q27:T27))),"n/a"),"n/a")</f>
        <v>3.6080350277659123</v>
      </c>
      <c r="G27" s="29">
        <f>IF(COUNT(Q27:X27)=8,IFERROR(IF(($D27/IF($Q27=0,SUM($R27:Z27),SUM($Q27:Y27))*2)&lt;0,"n/a",($D27/IF($Q27=0,SUM($R27:Z27),SUM($Q27:Y27))*2)),"n/a"),"n/a")</f>
        <v>3.5403212792488818</v>
      </c>
      <c r="H27" s="29">
        <f>IF(COUNT(Q27:AB27)=12,IFERROR(IF(($D27/IF($Q27=0,SUM($R27:AD27),SUM($Q27:AC27))*3)&lt;0,"n/a",($D27/IF($Q27=0,SUM($R27:AD27),SUM($Q27:AC27))*3)),"n/a"),"n/a")</f>
        <v>3.7205576601180512</v>
      </c>
      <c r="I27" s="29">
        <f>IF(COUNT(Q27:AF27)=16,IFERROR(IF(($D27/IF($Q27=0,SUM($R27:AH27),SUM($Q27:AG27))*4)&lt;0,"n/a",($D27/IF($Q27=0,SUM($R27:AH27),SUM($Q27:AG27))*4)),"n/a"),"n/a")</f>
        <v>3.8765672061363001</v>
      </c>
      <c r="J27" s="29">
        <f>IF(COUNT(Q27:AJ27)=20,IFERROR(IF(($D27/IF($Q27=0,SUM($R27:AL27),SUM($Q27:AK27))*5)&lt;0,"n/a",($D27/IF($Q27=0,SUM($R27:AL27),SUM($Q27:AK27))*5)),"n/a"),"n/a")</f>
        <v>4.0405711825487947</v>
      </c>
      <c r="K27" s="29">
        <f>IF(COUNT(Q27:AN27)=24,IFERROR(IF(($D27/IF($Q27=0,SUM($R27:AP27),SUM($Q27:AO27))*6)&lt;0,"n/a",($D27/IF($Q27=0,SUM($R27:AP27),SUM($Q27:AO27))*6)),"n/a"),"n/a")</f>
        <v>4.1786845978471039</v>
      </c>
      <c r="L27" s="29">
        <f>IF(COUNT(Q27:AR27)=28,IFERROR(IF(($D27/IF($Q27=0,SUM($R27:AT27),SUM($Q27:AS27))*7)&lt;0,"n/a",($D27/IF($Q27=0,SUM($R27:AT27),SUM($Q27:AS27))*7)),"n/a"),"n/a")</f>
        <v>4.3173226334083008</v>
      </c>
      <c r="M27" s="29">
        <f>IF(COUNT(Q27:AV27)=32,IFERROR(IF(($D27/IF($Q27=0,SUM($R27:AX27),SUM($Q27:AW27))*8)&lt;0,"n/a",($D27/IF($Q27=0,SUM($R27:AX27),SUM($Q27:AW27))*8)),"n/a"),"n/a")</f>
        <v>4.4505297129966577</v>
      </c>
      <c r="N27" s="29">
        <f>IF(COUNT(Q27:AZ27)=36,IFERROR(IF(($D27/IF($Q27=0,SUM($R27:BB27),SUM($Q27:BA27))*9)&lt;0,"n/a",($D27/IF($Q27=0,SUM($R27:BB27),SUM($Q27:BA27))*9)),"n/a"),"n/a")</f>
        <v>4.6079565740541497</v>
      </c>
      <c r="O27" s="29">
        <f>IF(COUNT(Q27:BD27)=40,IFERROR(IF(($D27/IF($Q27=0,SUM($R27:BF27),SUM($Q27:BE27))*10)&lt;0,"n/a",($D27/IF($Q27=0,SUM($R27:BF27),SUM($Q27:BE27))*10)),"n/a"),"n/a")</f>
        <v>4.770985726147642</v>
      </c>
      <c r="P27" s="30">
        <f t="shared" si="1"/>
        <v>46820</v>
      </c>
      <c r="Q27" s="43">
        <v>10871</v>
      </c>
      <c r="R27" s="44">
        <v>11357</v>
      </c>
      <c r="S27" s="23">
        <v>12248</v>
      </c>
      <c r="T27" s="45">
        <v>12344</v>
      </c>
      <c r="U27" s="45">
        <v>10357</v>
      </c>
      <c r="V27" s="48">
        <v>11243</v>
      </c>
      <c r="W27" s="49">
        <v>10594</v>
      </c>
      <c r="X27" s="49">
        <v>6313</v>
      </c>
      <c r="Y27" s="49">
        <v>10104</v>
      </c>
      <c r="Z27" s="48">
        <v>10326</v>
      </c>
      <c r="AA27" s="49">
        <v>10660</v>
      </c>
      <c r="AB27" s="49">
        <v>10184</v>
      </c>
      <c r="AC27" s="49">
        <v>9611</v>
      </c>
      <c r="AD27" s="48">
        <v>9374</v>
      </c>
      <c r="AE27" s="49">
        <v>9948</v>
      </c>
      <c r="AF27" s="49">
        <v>9789</v>
      </c>
      <c r="AG27" s="49">
        <v>8984</v>
      </c>
      <c r="AH27" s="48">
        <v>8554</v>
      </c>
      <c r="AI27" s="49">
        <v>9070</v>
      </c>
      <c r="AJ27" s="49">
        <v>8677</v>
      </c>
      <c r="AK27" s="49">
        <v>8432</v>
      </c>
      <c r="AL27" s="48">
        <v>8180</v>
      </c>
      <c r="AM27" s="49">
        <v>9061</v>
      </c>
      <c r="AN27" s="49">
        <v>8244</v>
      </c>
      <c r="AO27" s="49">
        <v>8032</v>
      </c>
      <c r="AP27" s="48">
        <v>7686</v>
      </c>
      <c r="AQ27" s="49">
        <v>8414</v>
      </c>
      <c r="AR27" s="49">
        <v>7779</v>
      </c>
      <c r="AS27" s="49">
        <v>7460</v>
      </c>
      <c r="AT27" s="49">
        <v>7380</v>
      </c>
      <c r="AU27" s="49">
        <v>7982</v>
      </c>
      <c r="AV27" s="49">
        <v>7425</v>
      </c>
      <c r="AW27" s="49">
        <v>6972</v>
      </c>
      <c r="AX27" s="49">
        <v>6431</v>
      </c>
      <c r="AY27" s="49">
        <v>6971</v>
      </c>
      <c r="AZ27" s="49">
        <v>6697</v>
      </c>
      <c r="BA27" s="49">
        <v>6187</v>
      </c>
      <c r="BB27" s="49">
        <v>5955</v>
      </c>
      <c r="BC27" s="49">
        <v>6474</v>
      </c>
      <c r="BD27" s="49">
        <v>6048</v>
      </c>
      <c r="BE27" s="49">
        <v>5656</v>
      </c>
      <c r="BF27" s="49">
        <v>5546</v>
      </c>
      <c r="BG27" s="49">
        <v>6081</v>
      </c>
      <c r="BH27" s="49">
        <v>5021</v>
      </c>
      <c r="BI27" s="49">
        <v>5079</v>
      </c>
    </row>
    <row r="28" spans="1:61" x14ac:dyDescent="0.2">
      <c r="A28" t="e" vm="23">
        <v>#VALUE!</v>
      </c>
      <c r="B28" t="str" cm="1">
        <f t="array" ref="B28">_FV(A28,"Ticker symbol",TRUE)</f>
        <v>PG</v>
      </c>
      <c r="C28" s="6" cm="1">
        <f t="array" ref="C28">_FV(A28,"Price")</f>
        <v>132.36000000000001</v>
      </c>
      <c r="D28" s="4" cm="1">
        <f t="array" ref="D28">_FV(A28,"market cap",TRUE)/1000000</f>
        <v>317570.90000000002</v>
      </c>
      <c r="E28" s="28">
        <f t="shared" si="0"/>
        <v>-2.6456630178744632E-2</v>
      </c>
      <c r="F28" s="29">
        <f>IF(COUNT(Q28:T28)=4,IFERROR(IF($D28/IF($Q28=0,SUM($R28:U28),SUM($Q28:T28))&lt;0,"n/a",$D28/IF($Q28=0,SUM($R28:U28),SUM($Q28:T28))),"n/a"),"n/a")</f>
        <v>3.9886822075410087</v>
      </c>
      <c r="G28" s="29">
        <f>IF(COUNT(Q28:X28)=8,IFERROR(IF(($D28/IF($Q28=0,SUM($R28:Z28),SUM($Q28:Y28))*2)&lt;0,"n/a",($D28/IF($Q28=0,SUM($R28:Z28),SUM($Q28:Y28))*2)),"n/a"),"n/a")</f>
        <v>3.6990937787562173</v>
      </c>
      <c r="H28" s="29">
        <f>IF(COUNT(Q28:AB28)=12,IFERROR(IF(($D28/IF($Q28=0,SUM($R28:AD28),SUM($Q28:AC28))*3)&lt;0,"n/a",($D28/IF($Q28=0,SUM($R28:AD28),SUM($Q28:AC28))*3)),"n/a"),"n/a")</f>
        <v>3.9483153471255226</v>
      </c>
      <c r="I28" s="29">
        <f>IF(COUNT(Q28:AF28)=16,IFERROR(IF(($D28/IF($Q28=0,SUM($R28:AH28),SUM($Q28:AG28))*4)&lt;0,"n/a",($D28/IF($Q28=0,SUM($R28:AH28),SUM($Q28:AG28))*4)),"n/a"),"n/a")</f>
        <v>4.1215140424648293</v>
      </c>
      <c r="J28" s="29">
        <f>IF(COUNT(Q28:AJ28)=20,IFERROR(IF(($D28/IF($Q28=0,SUM($R28:AL28),SUM($Q28:AK28))*5)&lt;0,"n/a",($D28/IF($Q28=0,SUM($R28:AL28),SUM($Q28:AK28))*5)),"n/a"),"n/a")</f>
        <v>4.2462814890089327</v>
      </c>
      <c r="K28" s="29">
        <f>IF(COUNT(Q28:AN28)=24,IFERROR(IF(($D28/IF($Q28=0,SUM($R28:AP28),SUM($Q28:AO28))*6)&lt;0,"n/a",($D28/IF($Q28=0,SUM($R28:AP28),SUM($Q28:AO28))*6)),"n/a"),"n/a")</f>
        <v>4.3386867529959865</v>
      </c>
      <c r="L28" s="29">
        <f>IF(COUNT(Q28:AR28)=28,IFERROR(IF(($D28/IF($Q28=0,SUM($R28:AT28),SUM($Q28:AS28))*7)&lt;0,"n/a",($D28/IF($Q28=0,SUM($R28:AT28),SUM($Q28:AS28))*7)),"n/a"),"n/a")</f>
        <v>4.3817301456834077</v>
      </c>
      <c r="M28" s="29">
        <f>IF(COUNT(Q28:AV28)=32,IFERROR(IF(($D28/IF($Q28=0,SUM($R28:AX28),SUM($Q28:AW28))*8)&lt;0,"n/a",($D28/IF($Q28=0,SUM($R28:AX28),SUM($Q28:AW28))*8)),"n/a"),"n/a")</f>
        <v>4.4025210069471523</v>
      </c>
      <c r="N28" s="29">
        <f>IF(COUNT(Q28:AZ28)=36,IFERROR(IF(($D28/IF($Q28=0,SUM($R28:BB28),SUM($Q28:BA28))*9)&lt;0,"n/a",($D28/IF($Q28=0,SUM($R28:BB28),SUM($Q28:BA28))*9)),"n/a"),"n/a")</f>
        <v>4.3312013274839183</v>
      </c>
      <c r="O28" s="29">
        <f>IF(COUNT(Q28:BD28)=40,IFERROR(IF(($D28/IF($Q28=0,SUM($R28:BF28),SUM($Q28:BE28))*10)&lt;0,"n/a",($D28/IF($Q28=0,SUM($R28:BF28),SUM($Q28:BE28))*10)),"n/a"),"n/a")</f>
        <v>4.2825804641955063</v>
      </c>
      <c r="P28" s="30">
        <f t="shared" si="1"/>
        <v>79618</v>
      </c>
      <c r="Q28" s="43">
        <v>19381</v>
      </c>
      <c r="R28" s="44">
        <v>20953</v>
      </c>
      <c r="S28" s="23">
        <v>20338</v>
      </c>
      <c r="T28" s="45">
        <v>18946</v>
      </c>
      <c r="U28" s="45">
        <v>18109</v>
      </c>
      <c r="V28" s="33">
        <v>19745</v>
      </c>
      <c r="W28" s="2">
        <v>19318</v>
      </c>
      <c r="X28" s="2">
        <v>17698</v>
      </c>
      <c r="Y28" s="2">
        <v>17214</v>
      </c>
      <c r="Z28" s="33">
        <v>18240</v>
      </c>
      <c r="AA28" s="2">
        <v>17798</v>
      </c>
      <c r="AB28" s="2">
        <v>17094</v>
      </c>
      <c r="AC28" s="2">
        <v>16462</v>
      </c>
      <c r="AD28" s="33">
        <v>17438</v>
      </c>
      <c r="AE28" s="2">
        <v>16690</v>
      </c>
      <c r="AF28" s="2">
        <v>16503</v>
      </c>
      <c r="AG28" s="2">
        <v>16281</v>
      </c>
      <c r="AH28" s="33">
        <v>17395</v>
      </c>
      <c r="AI28" s="2">
        <v>16653</v>
      </c>
      <c r="AJ28" s="2">
        <v>16079</v>
      </c>
      <c r="AK28" s="2">
        <v>15605</v>
      </c>
      <c r="AL28" s="33">
        <v>16856</v>
      </c>
      <c r="AM28" s="2">
        <v>16518</v>
      </c>
      <c r="AN28" s="2">
        <v>16102</v>
      </c>
      <c r="AO28" s="2">
        <v>15755</v>
      </c>
      <c r="AP28" s="33">
        <v>16915</v>
      </c>
      <c r="AQ28" s="2">
        <v>16527</v>
      </c>
      <c r="AR28" s="2">
        <v>17790</v>
      </c>
      <c r="AS28" s="2">
        <v>16930</v>
      </c>
      <c r="AT28" s="2">
        <v>18495</v>
      </c>
      <c r="AU28" s="2">
        <v>18771</v>
      </c>
      <c r="AV28" s="2">
        <v>12831</v>
      </c>
      <c r="AW28" s="2">
        <v>19641</v>
      </c>
      <c r="AX28" s="2">
        <v>21099</v>
      </c>
      <c r="AY28" s="2">
        <v>20830</v>
      </c>
      <c r="AZ28" s="2">
        <v>20297</v>
      </c>
      <c r="BA28" s="2">
        <v>20598</v>
      </c>
      <c r="BB28" s="2">
        <v>22175</v>
      </c>
      <c r="BC28" s="2">
        <v>20739</v>
      </c>
      <c r="BD28" s="2">
        <v>18538</v>
      </c>
      <c r="BE28" s="2">
        <v>20194</v>
      </c>
      <c r="BF28" s="2">
        <v>21744</v>
      </c>
      <c r="BG28" s="2">
        <v>21530</v>
      </c>
      <c r="BH28" s="2">
        <v>19742</v>
      </c>
      <c r="BI28" s="2">
        <v>19893</v>
      </c>
    </row>
    <row r="29" spans="1:61" x14ac:dyDescent="0.2">
      <c r="A29" t="e" vm="15">
        <v>#VALUE!</v>
      </c>
      <c r="B29" t="str" cm="1">
        <f t="array" ref="B29">_FV(A29,"Ticker symbol",TRUE)</f>
        <v>TRV</v>
      </c>
      <c r="C29" s="6" cm="1">
        <f t="array" ref="C29">_FV(A29,"Price")</f>
        <v>161.88</v>
      </c>
      <c r="D29" s="4" cm="1">
        <f t="array" ref="D29">_FV(A29,"market cap",TRUE)/1000000</f>
        <v>38844.89</v>
      </c>
      <c r="E29" s="28">
        <f t="shared" si="0"/>
        <v>0.25426634065186154</v>
      </c>
      <c r="F29" s="29">
        <f>IF(COUNT(Q29:T29)=4,IFERROR(IF($D29/IF($Q29=0,SUM($R29:U29),SUM($Q29:T29))&lt;0,"n/a",$D29/IF($Q29=0,SUM($R29:U29),SUM($Q29:T29))),"n/a"),"n/a")</f>
        <v>1.1000478590847305</v>
      </c>
      <c r="G29" s="29">
        <f>IF(COUNT(Q29:X29)=8,IFERROR(IF(($D29/IF($Q29=0,SUM($R29:Z29),SUM($Q29:Y29))*2)&lt;0,"n/a",($D29/IF($Q29=0,SUM($R29:Z29),SUM($Q29:Y29))*2)),"n/a"),"n/a")</f>
        <v>1.0275610401290902</v>
      </c>
      <c r="H29" s="29">
        <f>IF(COUNT(Q29:AB29)=12,IFERROR(IF(($D29/IF($Q29=0,SUM($R29:AD29),SUM($Q29:AC29))*3)&lt;0,"n/a",($D29/IF($Q29=0,SUM($R29:AD29),SUM($Q29:AC29))*3)),"n/a"),"n/a")</f>
        <v>1.0872089898961628</v>
      </c>
      <c r="I29" s="29">
        <f>IF(COUNT(Q29:AF29)=16,IFERROR(IF(($D29/IF($Q29=0,SUM($R29:AH29),SUM($Q29:AG29))*4)&lt;0,"n/a",($D29/IF($Q29=0,SUM($R29:AH29),SUM($Q29:AG29))*4)),"n/a"),"n/a")</f>
        <v>1.1302879922018783</v>
      </c>
      <c r="J29" s="29">
        <f>IF(COUNT(Q29:AJ29)=20,IFERROR(IF(($D29/IF($Q29=0,SUM($R29:AL29),SUM($Q29:AK29))*5)&lt;0,"n/a",($D29/IF($Q29=0,SUM($R29:AL29),SUM($Q29:AK29))*5)),"n/a"),"n/a")</f>
        <v>1.1674176989980225</v>
      </c>
      <c r="K29" s="29">
        <f>IF(COUNT(Q29:AN29)=24,IFERROR(IF(($D29/IF($Q29=0,SUM($R29:AP29),SUM($Q29:AO29))*6)&lt;0,"n/a",($D29/IF($Q29=0,SUM($R29:AP29),SUM($Q29:AO29))*6)),"n/a"),"n/a")</f>
        <v>1.2014131219200397</v>
      </c>
      <c r="L29" s="29">
        <f>IF(COUNT(Q29:AR29)=28,IFERROR(IF(($D29/IF($Q29=0,SUM($R29:AT29),SUM($Q29:AS29))*7)&lt;0,"n/a",($D29/IF($Q29=0,SUM($R29:AT29),SUM($Q29:AS29))*7)),"n/a"),"n/a")</f>
        <v>1.2314342582570617</v>
      </c>
      <c r="M29" s="29">
        <f>IF(COUNT(Q29:AV29)=32,IFERROR(IF(($D29/IF($Q29=0,SUM($R29:AX29),SUM($Q29:AW29))*8)&lt;0,"n/a",($D29/IF($Q29=0,SUM($R29:AX29),SUM($Q29:AW29))*8)),"n/a"),"n/a")</f>
        <v>1.2531367623041716</v>
      </c>
      <c r="N29" s="29">
        <f>IF(COUNT(Q29:AZ29)=36,IFERROR(IF(($D29/IF($Q29=0,SUM($R29:BB29),SUM($Q29:BA29))*9)&lt;0,"n/a",($D29/IF($Q29=0,SUM($R29:BB29),SUM($Q29:BA29))*9)),"n/a"),"n/a")</f>
        <v>1.2751079963235294</v>
      </c>
      <c r="O29" s="29">
        <f>IF(COUNT(Q29:BD29)=40,IFERROR(IF(($D29/IF($Q29=0,SUM($R29:BF29),SUM($Q29:BE29))*10)&lt;0,"n/a",($D29/IF($Q29=0,SUM($R29:BF29),SUM($Q29:BE29))*10)),"n/a"),"n/a")</f>
        <v>1.2951923205164113</v>
      </c>
      <c r="P29" s="30">
        <f t="shared" si="1"/>
        <v>35312</v>
      </c>
      <c r="Q29" s="43">
        <v>8809</v>
      </c>
      <c r="R29" s="44">
        <v>9011</v>
      </c>
      <c r="S29" s="23">
        <v>8805</v>
      </c>
      <c r="T29" s="45">
        <v>8687</v>
      </c>
      <c r="U29" s="45">
        <v>8313</v>
      </c>
      <c r="V29" s="33">
        <v>8397</v>
      </c>
      <c r="W29" s="2">
        <v>8275</v>
      </c>
      <c r="X29" s="2">
        <v>7401</v>
      </c>
      <c r="Y29" s="2">
        <v>7908</v>
      </c>
      <c r="Z29" s="33">
        <v>8063</v>
      </c>
      <c r="AA29" s="2">
        <v>8013</v>
      </c>
      <c r="AB29" s="2">
        <v>7834</v>
      </c>
      <c r="AC29" s="2">
        <v>7671</v>
      </c>
      <c r="AD29" s="33">
        <v>7796</v>
      </c>
      <c r="AE29" s="2">
        <v>7723</v>
      </c>
      <c r="AF29" s="2">
        <v>7477</v>
      </c>
      <c r="AG29" s="2">
        <v>7286</v>
      </c>
      <c r="AH29" s="33">
        <v>7451</v>
      </c>
      <c r="AI29" s="2">
        <v>7325</v>
      </c>
      <c r="AJ29" s="2">
        <v>7184</v>
      </c>
      <c r="AK29" s="2">
        <v>6942</v>
      </c>
      <c r="AL29" s="33">
        <v>7193</v>
      </c>
      <c r="AM29" s="2">
        <v>6961</v>
      </c>
      <c r="AN29" s="2">
        <v>6785</v>
      </c>
      <c r="AO29" s="2">
        <v>6686</v>
      </c>
      <c r="AP29" s="33">
        <v>6678</v>
      </c>
      <c r="AQ29" s="2">
        <v>6798</v>
      </c>
      <c r="AR29" s="2">
        <v>6710</v>
      </c>
      <c r="AS29" s="2">
        <v>6629</v>
      </c>
      <c r="AT29" s="2">
        <v>6795</v>
      </c>
      <c r="AU29" s="2">
        <v>6886</v>
      </c>
      <c r="AV29" s="2">
        <v>6785</v>
      </c>
      <c r="AW29" s="2">
        <v>6708</v>
      </c>
      <c r="AX29" s="2">
        <v>6737</v>
      </c>
      <c r="AY29" s="2">
        <v>6452</v>
      </c>
      <c r="AZ29" s="2">
        <v>6674</v>
      </c>
      <c r="BA29" s="2">
        <v>6328</v>
      </c>
      <c r="BB29" s="2">
        <v>6477</v>
      </c>
      <c r="BC29" s="2">
        <v>6512</v>
      </c>
      <c r="BD29" s="2">
        <v>6359</v>
      </c>
      <c r="BE29" s="2">
        <v>6392</v>
      </c>
      <c r="BF29" s="2">
        <v>6373</v>
      </c>
      <c r="BG29" s="2">
        <v>6407</v>
      </c>
      <c r="BH29" s="2">
        <v>6388</v>
      </c>
      <c r="BI29" s="2">
        <v>6278</v>
      </c>
    </row>
    <row r="30" spans="1:61" x14ac:dyDescent="0.2">
      <c r="A30" t="e" vm="3">
        <v>#VALUE!</v>
      </c>
      <c r="B30" t="str" cm="1">
        <f t="array" ref="B30">_FV(A30,"Ticker symbol",TRUE)</f>
        <v>UNH</v>
      </c>
      <c r="C30" s="6" cm="1">
        <f t="array" ref="C30">_FV(A30,"Price")</f>
        <v>452.06</v>
      </c>
      <c r="D30" s="4" cm="1">
        <f t="array" ref="D30">_FV(A30,"market cap",TRUE)/1000000</f>
        <v>424109.8</v>
      </c>
      <c r="E30" s="28">
        <f t="shared" si="0"/>
        <v>1.1683192001182621</v>
      </c>
      <c r="F30" s="29">
        <f>IF(COUNT(Q30:T30)=4,IFERROR(IF($D30/IF($Q30=0,SUM($R30:U30),SUM($Q30:T30))&lt;0,"n/a",$D30/IF($Q30=0,SUM($R30:U30),SUM($Q30:T30))),"n/a"),"n/a")</f>
        <v>1.4253396067887749</v>
      </c>
      <c r="G30" s="29">
        <f>IF(COUNT(Q30:X30)=8,IFERROR(IF(($D30/IF($Q30=0,SUM($R30:Z30),SUM($Q30:Y30))*2)&lt;0,"n/a",($D30/IF($Q30=0,SUM($R30:Z30),SUM($Q30:Y30))*2)),"n/a"),"n/a")</f>
        <v>1.3573967773373425</v>
      </c>
      <c r="H30" s="29">
        <f>IF(COUNT(Q30:AB30)=12,IFERROR(IF(($D30/IF($Q30=0,SUM($R30:AD30),SUM($Q30:AC30))*3)&lt;0,"n/a",($D30/IF($Q30=0,SUM($R30:AD30),SUM($Q30:AC30))*3)),"n/a"),"n/a")</f>
        <v>1.4674368715702353</v>
      </c>
      <c r="I30" s="29">
        <f>IF(COUNT(Q30:AF30)=16,IFERROR(IF(($D30/IF($Q30=0,SUM($R30:AH30),SUM($Q30:AG30))*4)&lt;0,"n/a",($D30/IF($Q30=0,SUM($R30:AH30),SUM($Q30:AG30))*4)),"n/a"),"n/a")</f>
        <v>1.5516841384117099</v>
      </c>
      <c r="J30" s="29">
        <f>IF(COUNT(Q30:AJ30)=20,IFERROR(IF(($D30/IF($Q30=0,SUM($R30:AL30),SUM($Q30:AK30))*5)&lt;0,"n/a",($D30/IF($Q30=0,SUM($R30:AL30),SUM($Q30:AK30))*5)),"n/a"),"n/a")</f>
        <v>1.638187860771541</v>
      </c>
      <c r="K30" s="29">
        <f>IF(COUNT(Q30:AN30)=24,IFERROR(IF(($D30/IF($Q30=0,SUM($R30:AP30),SUM($Q30:AO30))*6)&lt;0,"n/a",($D30/IF($Q30=0,SUM($R30:AP30),SUM($Q30:AO30))*6)),"n/a"),"n/a")</f>
        <v>1.7201916056913866</v>
      </c>
      <c r="L30" s="29">
        <f>IF(COUNT(Q30:AR30)=28,IFERROR(IF(($D30/IF($Q30=0,SUM($R30:AT30),SUM($Q30:AS30))*7)&lt;0,"n/a",($D30/IF($Q30=0,SUM($R30:AT30),SUM($Q30:AS30))*7)),"n/a"),"n/a")</f>
        <v>1.8142127053675914</v>
      </c>
      <c r="M30" s="29">
        <f>IF(COUNT(Q30:AV30)=32,IFERROR(IF(($D30/IF($Q30=0,SUM($R30:AX30),SUM($Q30:AW30))*8)&lt;0,"n/a",($D30/IF($Q30=0,SUM($R30:AX30),SUM($Q30:AW30))*8)),"n/a"),"n/a")</f>
        <v>1.9202772814509734</v>
      </c>
      <c r="N30" s="29">
        <f>IF(COUNT(Q30:AZ30)=36,IFERROR(IF(($D30/IF($Q30=0,SUM($R30:BB30),SUM($Q30:BA30))*9)&lt;0,"n/a",($D30/IF($Q30=0,SUM($R30:BB30),SUM($Q30:BA30))*9)),"n/a"),"n/a")</f>
        <v>2.0202567221246581</v>
      </c>
      <c r="O30" s="29">
        <f>IF(COUNT(Q30:BD30)=40,IFERROR(IF(($D30/IF($Q30=0,SUM($R30:BF30),SUM($Q30:BE30))*10)&lt;0,"n/a",($D30/IF($Q30=0,SUM($R30:BF30),SUM($Q30:BE30))*10)),"n/a"),"n/a")</f>
        <v>2.1205744468933627</v>
      </c>
      <c r="P30" s="30">
        <f t="shared" si="1"/>
        <v>297550</v>
      </c>
      <c r="Q30" s="43">
        <v>80149</v>
      </c>
      <c r="R30" s="44">
        <v>73743</v>
      </c>
      <c r="S30" s="23">
        <v>72337</v>
      </c>
      <c r="T30" s="45">
        <v>71321</v>
      </c>
      <c r="U30" s="45">
        <v>70196</v>
      </c>
      <c r="V30" s="33">
        <v>65467</v>
      </c>
      <c r="W30" s="2">
        <v>65115</v>
      </c>
      <c r="X30" s="2">
        <v>62138</v>
      </c>
      <c r="Y30" s="2">
        <v>64421</v>
      </c>
      <c r="Z30" s="33">
        <v>60901</v>
      </c>
      <c r="AA30" s="2">
        <v>60351</v>
      </c>
      <c r="AB30" s="2">
        <v>60595</v>
      </c>
      <c r="AC30" s="2">
        <v>60308</v>
      </c>
      <c r="AD30" s="33">
        <v>58417</v>
      </c>
      <c r="AE30" s="2">
        <v>56556</v>
      </c>
      <c r="AF30" s="2">
        <v>56086</v>
      </c>
      <c r="AG30" s="2">
        <v>55188</v>
      </c>
      <c r="AH30" s="33">
        <v>52061</v>
      </c>
      <c r="AI30" s="2">
        <v>50322</v>
      </c>
      <c r="AJ30" s="2">
        <v>50053</v>
      </c>
      <c r="AK30" s="2">
        <v>48723</v>
      </c>
      <c r="AL30" s="33">
        <v>47535</v>
      </c>
      <c r="AM30" s="2">
        <v>46293</v>
      </c>
      <c r="AN30" s="2">
        <v>46485</v>
      </c>
      <c r="AO30" s="2">
        <v>44527</v>
      </c>
      <c r="AP30" s="33">
        <v>43599</v>
      </c>
      <c r="AQ30" s="2">
        <v>41489</v>
      </c>
      <c r="AR30" s="2">
        <v>36263</v>
      </c>
      <c r="AS30" s="2">
        <v>35756</v>
      </c>
      <c r="AT30" s="2">
        <v>33433</v>
      </c>
      <c r="AU30" s="2">
        <v>32759</v>
      </c>
      <c r="AV30" s="2">
        <v>32574</v>
      </c>
      <c r="AW30" s="2">
        <v>31708</v>
      </c>
      <c r="AX30" s="2">
        <v>31117</v>
      </c>
      <c r="AY30" s="2">
        <v>30624</v>
      </c>
      <c r="AZ30" s="2">
        <v>30408</v>
      </c>
      <c r="BA30" s="2">
        <v>30340</v>
      </c>
      <c r="BB30" s="2">
        <v>28769</v>
      </c>
      <c r="BC30" s="2">
        <v>27302</v>
      </c>
      <c r="BD30" s="2">
        <v>27265</v>
      </c>
      <c r="BE30" s="2">
        <v>27282</v>
      </c>
      <c r="BF30" s="2">
        <v>25916</v>
      </c>
      <c r="BG30" s="2">
        <v>25280</v>
      </c>
      <c r="BH30" s="2">
        <v>25234</v>
      </c>
      <c r="BI30" s="2">
        <v>25432</v>
      </c>
    </row>
    <row r="31" spans="1:61" x14ac:dyDescent="0.2">
      <c r="A31" t="e" vm="4">
        <v>#VALUE!</v>
      </c>
      <c r="B31" t="str" cm="1">
        <f t="array" ref="B31">_FV(A31,"Ticker symbol",TRUE)</f>
        <v>V</v>
      </c>
      <c r="C31" s="6" cm="1">
        <f t="array" ref="C31">_FV(A31,"Price")</f>
        <v>190.01</v>
      </c>
      <c r="D31" s="4" cm="1">
        <f t="array" ref="D31">_FV(A31,"market cap",TRUE)/1000000</f>
        <v>395822.3</v>
      </c>
      <c r="E31" s="28">
        <f t="shared" si="0"/>
        <v>0.97380151502721035</v>
      </c>
      <c r="F31" s="29">
        <f>IF(COUNT(Q31:T31)=4,IFERROR(IF($D31/IF($Q31=0,SUM($R31:U31),SUM($Q31:T31))&lt;0,"n/a",$D31/IF($Q31=0,SUM($R31:U31),SUM($Q31:T31))),"n/a"),"n/a")</f>
        <v>14.694372053309573</v>
      </c>
      <c r="G31" s="29">
        <f>IF(COUNT(Q31:X31)=8,IFERROR(IF(($D31/IF($Q31=0,SUM($R31:Z31),SUM($Q31:Y31))*2)&lt;0,"n/a",($D31/IF($Q31=0,SUM($R31:Z31),SUM($Q31:Y31))*2)),"n/a"),"n/a")</f>
        <v>14.620825560993628</v>
      </c>
      <c r="H31" s="29">
        <f>IF(COUNT(Q31:AB31)=12,IFERROR(IF(($D31/IF($Q31=0,SUM($R31:AD31),SUM($Q31:AC31))*3)&lt;0,"n/a",($D31/IF($Q31=0,SUM($R31:AD31),SUM($Q31:AC31))*3)),"n/a"),"n/a")</f>
        <v>15.288617226728466</v>
      </c>
      <c r="I31" s="29">
        <f>IF(COUNT(Q31:AF31)=16,IFERROR(IF(($D31/IF($Q31=0,SUM($R31:AH31),SUM($Q31:AG31))*4)&lt;0,"n/a",($D31/IF($Q31=0,SUM($R31:AH31),SUM($Q31:AG31))*4)),"n/a"),"n/a")</f>
        <v>16.005268744376938</v>
      </c>
      <c r="J31" s="29">
        <f>IF(COUNT(Q31:AJ31)=20,IFERROR(IF(($D31/IF($Q31=0,SUM($R31:AL31),SUM($Q31:AK31))*5)&lt;0,"n/a",($D31/IF($Q31=0,SUM($R31:AL31),SUM($Q31:AK31))*5)),"n/a"),"n/a")</f>
        <v>16.817452966468956</v>
      </c>
      <c r="K31" s="29">
        <f>IF(COUNT(Q31:AN31)=24,IFERROR(IF(($D31/IF($Q31=0,SUM($R31:AP31),SUM($Q31:AO31))*6)&lt;0,"n/a",($D31/IF($Q31=0,SUM($R31:AP31),SUM($Q31:AO31))*6)),"n/a"),"n/a")</f>
        <v>17.768470746670658</v>
      </c>
      <c r="L31" s="29">
        <f>IF(COUNT(Q31:AR31)=28,IFERROR(IF(($D31/IF($Q31=0,SUM($R31:AT31),SUM($Q31:AS31))*7)&lt;0,"n/a",($D31/IF($Q31=0,SUM($R31:AT31),SUM($Q31:AS31))*7)),"n/a"),"n/a")</f>
        <v>18.756429939819796</v>
      </c>
      <c r="M31" s="29">
        <f>IF(COUNT(Q31:AV31)=32,IFERROR(IF(($D31/IF($Q31=0,SUM($R31:AX31),SUM($Q31:AW31))*8)&lt;0,"n/a",($D31/IF($Q31=0,SUM($R31:AX31),SUM($Q31:AW31))*8)),"n/a"),"n/a")</f>
        <v>19.710793516420587</v>
      </c>
      <c r="N31" s="29">
        <f>IF(COUNT(Q31:AZ31)=36,IFERROR(IF(($D31/IF($Q31=0,SUM($R31:BB31),SUM($Q31:BA31))*9)&lt;0,"n/a",($D31/IF($Q31=0,SUM($R31:BB31),SUM($Q31:BA31))*9)),"n/a"),"n/a")</f>
        <v>20.623024910413978</v>
      </c>
      <c r="O31" s="29">
        <f>IF(COUNT(Q31:BD31)=40,IFERROR(IF(($D31/IF($Q31=0,SUM($R31:BF31),SUM($Q31:BE31))*10)&lt;0,"n/a",($D31/IF($Q31=0,SUM($R31:BF31),SUM($Q31:BE31))*10)),"n/a"),"n/a")</f>
        <v>21.575518235682086</v>
      </c>
      <c r="P31" s="30">
        <f t="shared" si="1"/>
        <v>26937</v>
      </c>
      <c r="Q31" s="43">
        <v>7189</v>
      </c>
      <c r="R31" s="44">
        <v>7059</v>
      </c>
      <c r="S31" s="23">
        <v>6559</v>
      </c>
      <c r="T31" s="45">
        <v>6130</v>
      </c>
      <c r="U31" s="45">
        <v>5729</v>
      </c>
      <c r="V31" s="33">
        <v>5687</v>
      </c>
      <c r="W31" s="2">
        <v>5101</v>
      </c>
      <c r="X31" s="2">
        <v>4837</v>
      </c>
      <c r="Y31" s="2">
        <v>5854</v>
      </c>
      <c r="Z31" s="33">
        <v>6054</v>
      </c>
      <c r="AA31" s="2">
        <v>6137</v>
      </c>
      <c r="AB31" s="2">
        <v>5840</v>
      </c>
      <c r="AC31" s="2">
        <v>5494</v>
      </c>
      <c r="AD31" s="33">
        <v>5506</v>
      </c>
      <c r="AE31" s="2">
        <v>5434</v>
      </c>
      <c r="AF31" s="2">
        <v>5240</v>
      </c>
      <c r="AG31" s="2">
        <v>5073</v>
      </c>
      <c r="AH31" s="33">
        <v>4862</v>
      </c>
      <c r="AI31" s="2">
        <v>4855</v>
      </c>
      <c r="AJ31" s="2">
        <v>4565</v>
      </c>
      <c r="AK31" s="2">
        <v>4477</v>
      </c>
      <c r="AL31" s="33">
        <v>4461</v>
      </c>
      <c r="AM31" s="2">
        <v>4261</v>
      </c>
      <c r="AN31" s="2">
        <v>3630</v>
      </c>
      <c r="AO31" s="2">
        <v>3626</v>
      </c>
      <c r="AP31" s="33">
        <v>3565</v>
      </c>
      <c r="AQ31" s="2">
        <v>3571</v>
      </c>
      <c r="AR31" s="2">
        <v>3518</v>
      </c>
      <c r="AS31" s="2">
        <v>3409</v>
      </c>
      <c r="AT31" s="2">
        <v>3382</v>
      </c>
      <c r="AU31" s="2">
        <v>3229</v>
      </c>
      <c r="AV31" s="2">
        <v>3155</v>
      </c>
      <c r="AW31" s="2">
        <v>3163</v>
      </c>
      <c r="AX31" s="2">
        <v>3155</v>
      </c>
      <c r="AY31" s="2">
        <v>2973</v>
      </c>
      <c r="AZ31" s="2">
        <v>3001</v>
      </c>
      <c r="BA31" s="2">
        <v>2958</v>
      </c>
      <c r="BB31" s="2">
        <v>2846</v>
      </c>
      <c r="BC31" s="2">
        <v>2731</v>
      </c>
      <c r="BD31" s="2">
        <v>2565</v>
      </c>
      <c r="BE31" s="2">
        <v>2578</v>
      </c>
      <c r="BF31" s="2">
        <v>2547</v>
      </c>
      <c r="BG31" s="2">
        <v>2383</v>
      </c>
      <c r="BH31" s="2">
        <v>2322</v>
      </c>
      <c r="BI31" s="2">
        <v>2245</v>
      </c>
    </row>
    <row r="32" spans="1:61" x14ac:dyDescent="0.2">
      <c r="A32" t="e" vm="21">
        <v>#VALUE!</v>
      </c>
      <c r="B32" t="str" cm="1">
        <f t="array" ref="B32">_FV(A32,"Ticker symbol",TRUE)</f>
        <v>VZ</v>
      </c>
      <c r="C32" s="6" cm="1">
        <f t="array" ref="C32">_FV(A32,"Price")</f>
        <v>49.03</v>
      </c>
      <c r="D32" s="4" cm="1">
        <f t="array" ref="D32">_FV(A32,"market cap",TRUE)/1000000</f>
        <v>205908.5</v>
      </c>
      <c r="E32" s="28">
        <f t="shared" si="0"/>
        <v>7.6200175917781582E-2</v>
      </c>
      <c r="F32" s="29">
        <f>IF(COUNT(Q32:T32)=4,IFERROR(IF($D32/IF($Q32=0,SUM($R32:U32),SUM($Q32:T32))&lt;0,"n/a",$D32/IF($Q32=0,SUM($R32:U32),SUM($Q32:T32))),"n/a"),"n/a")</f>
        <v>1.5331980640357408</v>
      </c>
      <c r="G32" s="29">
        <f>IF(COUNT(Q32:X32)=8,IFERROR(IF(($D32/IF($Q32=0,SUM($R32:Z32),SUM($Q32:Y32))*2)&lt;0,"n/a",($D32/IF($Q32=0,SUM($R32:Z32),SUM($Q32:Y32))*2)),"n/a"),"n/a")</f>
        <v>1.3938211393120534</v>
      </c>
      <c r="H32" s="29">
        <f>IF(COUNT(Q32:AB32)=12,IFERROR(IF(($D32/IF($Q32=0,SUM($R32:AD32),SUM($Q32:AC32))*3)&lt;0,"n/a",($D32/IF($Q32=0,SUM($R32:AD32),SUM($Q32:AC32))*3)),"n/a"),"n/a")</f>
        <v>1.445556915430104</v>
      </c>
      <c r="I32" s="29">
        <f>IF(COUNT(Q32:AF32)=16,IFERROR(IF(($D32/IF($Q32=0,SUM($R32:AH32),SUM($Q32:AG32))*4)&lt;0,"n/a",($D32/IF($Q32=0,SUM($R32:AH32),SUM($Q32:AG32))*4)),"n/a"),"n/a")</f>
        <v>1.4755441695480034</v>
      </c>
      <c r="J32" s="29">
        <f>IF(COUNT(Q32:AJ32)=20,IFERROR(IF(($D32/IF($Q32=0,SUM($R32:AL32),SUM($Q32:AK32))*5)&lt;0,"n/a",($D32/IF($Q32=0,SUM($R32:AL32),SUM($Q32:AK32))*5)),"n/a"),"n/a")</f>
        <v>1.5046863307922551</v>
      </c>
      <c r="K32" s="29">
        <f>IF(COUNT(Q32:AN32)=24,IFERROR(IF(($D32/IF($Q32=0,SUM($R32:AP32),SUM($Q32:AO32))*6)&lt;0,"n/a",($D32/IF($Q32=0,SUM($R32:AP32),SUM($Q32:AO32))*6)),"n/a"),"n/a")</f>
        <v>1.5248641082986505</v>
      </c>
      <c r="L32" s="29">
        <f>IF(COUNT(Q32:AR32)=28,IFERROR(IF(($D32/IF($Q32=0,SUM($R32:AT32),SUM($Q32:AS32))*7)&lt;0,"n/a",($D32/IF($Q32=0,SUM($R32:AT32),SUM($Q32:AS32))*7)),"n/a"),"n/a")</f>
        <v>1.5303915593571622</v>
      </c>
      <c r="M32" s="29">
        <f>IF(COUNT(Q32:AV32)=32,IFERROR(IF(($D32/IF($Q32=0,SUM($R32:AX32),SUM($Q32:AW32))*8)&lt;0,"n/a",($D32/IF($Q32=0,SUM($R32:AX32),SUM($Q32:AW32))*8)),"n/a"),"n/a")</f>
        <v>1.5410827736473749</v>
      </c>
      <c r="N32" s="29">
        <f>IF(COUNT(Q32:AZ32)=36,IFERROR(IF(($D32/IF($Q32=0,SUM($R32:BB32),SUM($Q32:BA32))*9)&lt;0,"n/a",($D32/IF($Q32=0,SUM($R32:BB32),SUM($Q32:BA32))*9)),"n/a"),"n/a")</f>
        <v>1.5580073361452702</v>
      </c>
      <c r="O32" s="29">
        <f>IF(COUNT(Q32:BD32)=40,IFERROR(IF(($D32/IF($Q32=0,SUM($R32:BF32),SUM($Q32:BE32))*10)&lt;0,"n/a",($D32/IF($Q32=0,SUM($R32:BF32),SUM($Q32:BE32))*10)),"n/a"),"n/a")</f>
        <v>1.5774814812544866</v>
      </c>
      <c r="P32" s="30">
        <f t="shared" si="1"/>
        <v>134300</v>
      </c>
      <c r="Q32" s="43">
        <v>33554</v>
      </c>
      <c r="R32" s="44">
        <v>34067</v>
      </c>
      <c r="S32" s="23">
        <v>32915</v>
      </c>
      <c r="T32" s="45">
        <v>33764</v>
      </c>
      <c r="U32" s="45">
        <v>32867</v>
      </c>
      <c r="V32" s="46">
        <v>34692</v>
      </c>
      <c r="W32" s="47">
        <v>31543</v>
      </c>
      <c r="X32" s="47">
        <v>30447</v>
      </c>
      <c r="Y32" s="47">
        <v>31610</v>
      </c>
      <c r="Z32" s="46">
        <v>34775</v>
      </c>
      <c r="AA32" s="47">
        <v>32894</v>
      </c>
      <c r="AB32" s="47">
        <v>32071</v>
      </c>
      <c r="AC32" s="47">
        <v>32128</v>
      </c>
      <c r="AD32" s="46">
        <v>34281</v>
      </c>
      <c r="AE32" s="47">
        <v>32607</v>
      </c>
      <c r="AF32" s="47">
        <v>32203</v>
      </c>
      <c r="AG32" s="47">
        <v>31772</v>
      </c>
      <c r="AH32" s="46">
        <v>33955</v>
      </c>
      <c r="AI32" s="47">
        <v>31717</v>
      </c>
      <c r="AJ32" s="47">
        <v>30548</v>
      </c>
      <c r="AK32" s="47">
        <v>29814</v>
      </c>
      <c r="AL32" s="46">
        <v>32340</v>
      </c>
      <c r="AM32" s="47">
        <v>30937</v>
      </c>
      <c r="AN32" s="47">
        <v>30532</v>
      </c>
      <c r="AO32" s="47">
        <v>32171</v>
      </c>
      <c r="AP32" s="46">
        <v>34254</v>
      </c>
      <c r="AQ32" s="47">
        <v>33158</v>
      </c>
      <c r="AR32" s="47">
        <v>32224</v>
      </c>
      <c r="AS32" s="47">
        <v>31984</v>
      </c>
      <c r="AT32" s="47">
        <v>33192</v>
      </c>
      <c r="AU32" s="47">
        <v>31586</v>
      </c>
      <c r="AV32" s="47">
        <v>31483</v>
      </c>
      <c r="AW32" s="47">
        <v>30818</v>
      </c>
      <c r="AX32" s="47">
        <v>31065</v>
      </c>
      <c r="AY32" s="47">
        <v>30279</v>
      </c>
      <c r="AZ32" s="47">
        <v>29786</v>
      </c>
      <c r="BA32" s="47">
        <v>29420</v>
      </c>
      <c r="BB32" s="47">
        <v>30045</v>
      </c>
      <c r="BC32" s="47">
        <v>29007</v>
      </c>
      <c r="BD32" s="47">
        <v>28552</v>
      </c>
      <c r="BE32" s="47">
        <v>28242</v>
      </c>
      <c r="BF32" s="47">
        <v>28436</v>
      </c>
      <c r="BG32" s="47">
        <v>27913</v>
      </c>
      <c r="BH32" s="47">
        <v>27536</v>
      </c>
      <c r="BI32" s="47">
        <v>26990</v>
      </c>
    </row>
    <row r="33" spans="1:61" x14ac:dyDescent="0.2">
      <c r="A33" t="e" vm="8">
        <v>#VALUE!</v>
      </c>
      <c r="B33" t="str" cm="1">
        <f t="array" ref="B33">_FV(A33,"Ticker symbol",TRUE)</f>
        <v>WBA</v>
      </c>
      <c r="C33" s="6" cm="1">
        <f t="array" ref="C33">_FV(A33,"Price")</f>
        <v>39.32</v>
      </c>
      <c r="D33" s="4" cm="1">
        <f t="array" ref="D33">_FV(A33,"market cap",TRUE)/1000000</f>
        <v>33963.57</v>
      </c>
      <c r="E33" s="28">
        <f t="shared" si="0"/>
        <v>0.64997538780541986</v>
      </c>
      <c r="F33" s="29">
        <f>IF(COUNT(Q33:T33)=4,IFERROR(IF($D33/IF($Q33=0,SUM($R33:U33),SUM($Q33:T33))&lt;0,"n/a",$D33/IF($Q33=0,SUM($R33:U33),SUM($Q33:T33))),"n/a"),"n/a")</f>
        <v>0.24982581703432905</v>
      </c>
      <c r="G33" s="29">
        <f>IF(COUNT(Q33:X33)=8,IFERROR(IF(($D33/IF($Q33=0,SUM($R33:Z33),SUM($Q33:Y33))*2)&lt;0,"n/a",($D33/IF($Q33=0,SUM($R33:Z33),SUM($Q33:Y33))*2)),"n/a"),"n/a")</f>
        <v>0.23208830181974729</v>
      </c>
      <c r="H33" s="29">
        <f>IF(COUNT(Q33:AB33)=12,IFERROR(IF(($D33/IF($Q33=0,SUM($R33:AD33),SUM($Q33:AC33))*3)&lt;0,"n/a",($D33/IF($Q33=0,SUM($R33:AD33),SUM($Q33:AC33))*3)),"n/a"),"n/a")</f>
        <v>0.24653085667000568</v>
      </c>
      <c r="I33" s="29">
        <f>IF(COUNT(Q33:AF33)=16,IFERROR(IF(($D33/IF($Q33=0,SUM($R33:AH33),SUM($Q33:AG33))*4)&lt;0,"n/a",($D33/IF($Q33=0,SUM($R33:AH33),SUM($Q33:AG33))*4)),"n/a"),"n/a")</f>
        <v>0.24795994801857313</v>
      </c>
      <c r="J33" s="29">
        <f>IF(COUNT(Q33:AJ33)=20,IFERROR(IF(($D33/IF($Q33=0,SUM($R33:AL33),SUM($Q33:AK33))*5)&lt;0,"n/a",($D33/IF($Q33=0,SUM($R33:AL33),SUM($Q33:AK33))*5)),"n/a"),"n/a")</f>
        <v>0.25408863140223331</v>
      </c>
      <c r="K33" s="29">
        <f>IF(COUNT(Q33:AN33)=24,IFERROR(IF(($D33/IF($Q33=0,SUM($R33:AP33),SUM($Q33:AO33))*6)&lt;0,"n/a",($D33/IF($Q33=0,SUM($R33:AP33),SUM($Q33:AO33))*6)),"n/a"),"n/a")</f>
        <v>0.25954126547455297</v>
      </c>
      <c r="L33" s="29">
        <f>IF(COUNT(Q33:AR33)=28,IFERROR(IF(($D33/IF($Q33=0,SUM($R33:AT33),SUM($Q33:AS33))*7)&lt;0,"n/a",($D33/IF($Q33=0,SUM($R33:AT33),SUM($Q33:AS33))*7)),"n/a"),"n/a")</f>
        <v>0.26472496417368996</v>
      </c>
      <c r="M33" s="29">
        <f>IF(COUNT(Q33:AV33)=32,IFERROR(IF(($D33/IF($Q33=0,SUM($R33:AX33),SUM($Q33:AW33))*8)&lt;0,"n/a",($D33/IF($Q33=0,SUM($R33:AX33),SUM($Q33:AW33))*8)),"n/a"),"n/a")</f>
        <v>0.27847551501486112</v>
      </c>
      <c r="N33" s="29">
        <f>IF(COUNT(Q33:AZ33)=36,IFERROR(IF(($D33/IF($Q33=0,SUM($R33:BB33),SUM($Q33:BA33))*9)&lt;0,"n/a",($D33/IF($Q33=0,SUM($R33:BB33),SUM($Q33:BA33))*9)),"n/a"),"n/a")</f>
        <v>0.29141327829311775</v>
      </c>
      <c r="O33" s="29">
        <f>IF(COUNT(Q33:BD33)=40,IFERROR(IF(($D33/IF($Q33=0,SUM($R33:BF33),SUM($Q33:BE33))*10)&lt;0,"n/a",($D33/IF($Q33=0,SUM($R33:BF33),SUM($Q33:BE33))*10)),"n/a"),"n/a")</f>
        <v>0.3033214494311981</v>
      </c>
      <c r="P33" s="30">
        <f t="shared" si="1"/>
        <v>135949</v>
      </c>
      <c r="Q33" s="43">
        <v>33756</v>
      </c>
      <c r="R33" s="44">
        <v>33901</v>
      </c>
      <c r="S33" s="23">
        <v>34262</v>
      </c>
      <c r="T33" s="45">
        <v>34030</v>
      </c>
      <c r="U33" s="45">
        <v>32779</v>
      </c>
      <c r="V33" s="33">
        <v>36307</v>
      </c>
      <c r="W33" s="2">
        <v>25943</v>
      </c>
      <c r="X33" s="2">
        <v>30364</v>
      </c>
      <c r="Y33" s="2">
        <v>31336</v>
      </c>
      <c r="Z33" s="33">
        <v>34339</v>
      </c>
      <c r="AA33" s="2">
        <v>17162</v>
      </c>
      <c r="AB33" s="2">
        <v>34591</v>
      </c>
      <c r="AC33" s="2">
        <v>34528</v>
      </c>
      <c r="AD33" s="33">
        <v>33793</v>
      </c>
      <c r="AE33" s="2">
        <v>33442</v>
      </c>
      <c r="AF33" s="2">
        <v>34334</v>
      </c>
      <c r="AG33" s="2">
        <v>33021</v>
      </c>
      <c r="AH33" s="33">
        <v>30740</v>
      </c>
      <c r="AI33" s="2">
        <v>30149</v>
      </c>
      <c r="AJ33" s="2">
        <v>30118</v>
      </c>
      <c r="AK33" s="2">
        <v>29446</v>
      </c>
      <c r="AL33" s="33">
        <v>28501</v>
      </c>
      <c r="AM33" s="2">
        <v>28636</v>
      </c>
      <c r="AN33" s="2">
        <v>29498</v>
      </c>
      <c r="AO33" s="2">
        <v>30184</v>
      </c>
      <c r="AP33" s="33">
        <v>29033</v>
      </c>
      <c r="AQ33" s="2">
        <v>28522</v>
      </c>
      <c r="AR33" s="2">
        <v>28795</v>
      </c>
      <c r="AS33" s="2">
        <v>26573</v>
      </c>
      <c r="AT33" s="2">
        <v>19554</v>
      </c>
      <c r="AU33" s="2">
        <v>19057</v>
      </c>
      <c r="AV33" s="2">
        <v>19401</v>
      </c>
      <c r="AW33" s="2">
        <v>19605</v>
      </c>
      <c r="AX33" s="2">
        <v>18329</v>
      </c>
      <c r="AY33" s="2">
        <v>17941</v>
      </c>
      <c r="AZ33" s="2">
        <v>18313</v>
      </c>
      <c r="BA33" s="2">
        <v>18647</v>
      </c>
      <c r="BB33" s="2">
        <v>17316</v>
      </c>
      <c r="BC33" s="2">
        <v>17073</v>
      </c>
      <c r="BD33" s="2">
        <v>17752</v>
      </c>
      <c r="BE33" s="2">
        <v>18651</v>
      </c>
      <c r="BF33" s="2">
        <v>18157</v>
      </c>
      <c r="BG33" s="2">
        <v>17967</v>
      </c>
      <c r="BH33" s="2">
        <v>18371</v>
      </c>
      <c r="BI33" s="2">
        <v>18502</v>
      </c>
    </row>
    <row r="34" spans="1:61" x14ac:dyDescent="0.2">
      <c r="A34" t="e" vm="18">
        <v>#VALUE!</v>
      </c>
      <c r="B34" t="str" cm="1">
        <f t="array" ref="B34">_FV(A34,"Ticker symbol",TRUE)</f>
        <v>WMT</v>
      </c>
      <c r="C34" s="6" cm="1">
        <f t="array" ref="C34">_FV(A34,"Price")</f>
        <v>118.29</v>
      </c>
      <c r="D34" s="4" cm="1">
        <f t="array" ref="D34">_FV(A34,"market cap",TRUE)/1000000</f>
        <v>324250.59999999998</v>
      </c>
      <c r="E34" s="28">
        <f t="shared" si="0"/>
        <v>0.15746793644047655</v>
      </c>
      <c r="F34" s="29">
        <f>IF(COUNT(Q34:T34)=4,IFERROR(IF($D34/IF($Q34=0,SUM($R34:U34),SUM($Q34:T34))&lt;0,"n/a",$D34/IF($Q34=0,SUM($R34:U34),SUM($Q34:T34))),"n/a"),"n/a")</f>
        <v>0.56612542208347738</v>
      </c>
      <c r="G34" s="29">
        <f>IF(COUNT(Q34:X34)=8,IFERROR(IF(($D34/IF($Q34=0,SUM($R34:Z34),SUM($Q34:Y34))*2)&lt;0,"n/a",($D34/IF($Q34=0,SUM($R34:Z34),SUM($Q34:Y34))*2)),"n/a"),"n/a")</f>
        <v>0.50919709542265235</v>
      </c>
      <c r="H34" s="29">
        <f>IF(COUNT(Q34:AB34)=12,IFERROR(IF(($D34/IF($Q34=0,SUM($R34:AD34),SUM($Q34:AC34))*3)&lt;0,"n/a",($D34/IF($Q34=0,SUM($R34:AD34),SUM($Q34:AC34))*3)),"n/a"),"n/a")</f>
        <v>0.54202507213057383</v>
      </c>
      <c r="I34" s="29">
        <f>IF(COUNT(Q34:AF34)=16,IFERROR(IF(($D34/IF($Q34=0,SUM($R34:AH34),SUM($Q34:AG34))*4)&lt;0,"n/a",($D34/IF($Q34=0,SUM($R34:AH34),SUM($Q34:AG34))*4)),"n/a"),"n/a")</f>
        <v>0.5623149122430513</v>
      </c>
      <c r="J34" s="29">
        <f>IF(COUNT(Q34:AJ34)=20,IFERROR(IF(($D34/IF($Q34=0,SUM($R34:AL34),SUM($Q34:AK34))*5)&lt;0,"n/a",($D34/IF($Q34=0,SUM($R34:AL34),SUM($Q34:AK34))*5)),"n/a"),"n/a")</f>
        <v>0.57869795788264577</v>
      </c>
      <c r="K34" s="29">
        <f>IF(COUNT(Q34:AN34)=24,IFERROR(IF(($D34/IF($Q34=0,SUM($R34:AP34),SUM($Q34:AO34))*6)&lt;0,"n/a",($D34/IF($Q34=0,SUM($R34:AP34),SUM($Q34:AO34))*6)),"n/a"),"n/a")</f>
        <v>0.5920300216940334</v>
      </c>
      <c r="L34" s="29">
        <f>IF(COUNT(Q34:AR34)=28,IFERROR(IF(($D34/IF($Q34=0,SUM($R34:AT34),SUM($Q34:AS34))*7)&lt;0,"n/a",($D34/IF($Q34=0,SUM($R34:AT34),SUM($Q34:AS34))*7)),"n/a"),"n/a")</f>
        <v>0.60202727452366389</v>
      </c>
      <c r="M34" s="29">
        <f>IF(COUNT(Q34:AV34)=32,IFERROR(IF(($D34/IF($Q34=0,SUM($R34:AX34),SUM($Q34:AW34))*8)&lt;0,"n/a",($D34/IF($Q34=0,SUM($R34:AX34),SUM($Q34:AW34))*8)),"n/a"),"n/a")</f>
        <v>0.60978345675117651</v>
      </c>
      <c r="N34" s="29">
        <f>IF(COUNT(Q34:AZ34)=36,IFERROR(IF(($D34/IF($Q34=0,SUM($R34:BB34),SUM($Q34:BA34))*9)&lt;0,"n/a",($D34/IF($Q34=0,SUM($R34:BB34),SUM($Q34:BA34))*9)),"n/a"),"n/a")</f>
        <v>0.61721211203428661</v>
      </c>
      <c r="O34" s="29">
        <f>IF(COUNT(Q34:BD34)=40,IFERROR(IF(($D34/IF($Q34=0,SUM($R34:BF34),SUM($Q34:BE34))*10)&lt;0,"n/a",($D34/IF($Q34=0,SUM($R34:BF34),SUM($Q34:BE34))*10)),"n/a"),"n/a")</f>
        <v>0.62452638164047991</v>
      </c>
      <c r="P34" s="30">
        <f t="shared" si="1"/>
        <v>572754</v>
      </c>
      <c r="Q34" s="43">
        <v>152871</v>
      </c>
      <c r="R34" s="44">
        <v>140525</v>
      </c>
      <c r="S34" s="23">
        <v>141048</v>
      </c>
      <c r="T34" s="45">
        <v>138310</v>
      </c>
      <c r="U34" s="45">
        <v>152079</v>
      </c>
      <c r="V34" s="33">
        <v>134708</v>
      </c>
      <c r="W34" s="2">
        <v>137742</v>
      </c>
      <c r="X34" s="2">
        <v>134622</v>
      </c>
      <c r="Y34" s="2">
        <v>141671</v>
      </c>
      <c r="Z34" s="33">
        <v>127991</v>
      </c>
      <c r="AA34" s="2">
        <v>130377</v>
      </c>
      <c r="AB34" s="2">
        <v>123925</v>
      </c>
      <c r="AC34" s="2">
        <v>138793</v>
      </c>
      <c r="AD34" s="33">
        <v>124894</v>
      </c>
      <c r="AE34" s="2">
        <v>128028</v>
      </c>
      <c r="AF34" s="2">
        <v>122690</v>
      </c>
      <c r="AG34" s="2">
        <v>136267</v>
      </c>
      <c r="AH34" s="33">
        <v>123179</v>
      </c>
      <c r="AI34" s="2">
        <v>123355</v>
      </c>
      <c r="AJ34" s="2">
        <v>117542</v>
      </c>
      <c r="AK34" s="2">
        <v>130936</v>
      </c>
      <c r="AL34" s="33">
        <v>118179</v>
      </c>
      <c r="AM34" s="2">
        <v>120854</v>
      </c>
      <c r="AN34" s="2">
        <v>115904</v>
      </c>
      <c r="AO34" s="2">
        <v>129667</v>
      </c>
      <c r="AP34" s="33">
        <v>117408</v>
      </c>
      <c r="AQ34" s="2">
        <v>120229</v>
      </c>
      <c r="AR34" s="2">
        <v>114826</v>
      </c>
      <c r="AS34" s="2">
        <v>131565</v>
      </c>
      <c r="AT34" s="2">
        <v>119001</v>
      </c>
      <c r="AU34" s="2">
        <v>120125</v>
      </c>
      <c r="AV34" s="2">
        <v>114960</v>
      </c>
      <c r="AW34" s="2">
        <v>129706</v>
      </c>
      <c r="AX34" s="2">
        <v>115688</v>
      </c>
      <c r="AY34" s="2">
        <v>116830</v>
      </c>
      <c r="AZ34" s="2">
        <v>114070</v>
      </c>
      <c r="BA34" s="2">
        <v>127559</v>
      </c>
      <c r="BB34" s="2">
        <v>113800</v>
      </c>
      <c r="BC34" s="2">
        <v>114282</v>
      </c>
      <c r="BD34" s="2">
        <v>113010</v>
      </c>
      <c r="BE34" s="2">
        <v>122728</v>
      </c>
      <c r="BF34" s="2">
        <v>110226</v>
      </c>
      <c r="BG34" s="2">
        <v>109366</v>
      </c>
      <c r="BH34" s="2">
        <v>104189</v>
      </c>
      <c r="BI34" s="2">
        <v>116360</v>
      </c>
    </row>
    <row r="35" spans="1:61" x14ac:dyDescent="0.2">
      <c r="D35" s="4"/>
      <c r="E35" s="4"/>
      <c r="F35" s="4"/>
      <c r="G35" s="4"/>
      <c r="H35" s="4"/>
      <c r="I35" s="4"/>
      <c r="J35" s="4"/>
      <c r="K35" s="4"/>
      <c r="L35" s="4"/>
      <c r="M35" s="4"/>
      <c r="N35" s="4"/>
      <c r="O35" s="4"/>
      <c r="V35" s="1"/>
      <c r="W35" s="1"/>
      <c r="X35" s="1"/>
      <c r="Y35" s="1"/>
      <c r="Z35" s="1"/>
      <c r="AA35" s="1"/>
      <c r="AB35" s="1"/>
      <c r="AC35" s="1"/>
      <c r="AD35" s="1"/>
      <c r="AE35" s="1"/>
      <c r="AF35" s="1"/>
      <c r="AG35" s="1"/>
      <c r="AH35" s="1"/>
      <c r="AI35" s="1"/>
      <c r="AJ35" s="1"/>
      <c r="AK35" s="1"/>
      <c r="AL35" s="1"/>
      <c r="AM35" s="1"/>
      <c r="AN35" s="1"/>
      <c r="AO35" s="1"/>
      <c r="AP35" s="1"/>
      <c r="AQ35" s="1"/>
      <c r="AR35" s="1"/>
      <c r="AS35" s="1"/>
    </row>
  </sheetData>
  <autoFilter ref="A4:BI34" xr:uid="{EDFE56C1-0766-0040-B1F8-491B9D4A949C}">
    <sortState xmlns:xlrd2="http://schemas.microsoft.com/office/spreadsheetml/2017/richdata2" ref="A5:BI34">
      <sortCondition ref="B4:B34"/>
    </sortState>
  </autoFilter>
  <mergeCells count="2">
    <mergeCell ref="A1:P1"/>
    <mergeCell ref="A2:P2"/>
  </mergeCells>
  <conditionalFormatting sqref="E5:E34">
    <cfRule type="colorScale" priority="1">
      <colorScale>
        <cfvo type="min"/>
        <cfvo type="percentile" val="50"/>
        <cfvo type="max"/>
        <color rgb="FFF8696B"/>
        <color rgb="FFFFEB84"/>
        <color rgb="FF63BE7B"/>
      </colorScale>
    </cfRule>
    <cfRule type="colorScale" priority="2">
      <colorScale>
        <cfvo type="min"/>
        <cfvo type="max"/>
        <color rgb="FFFF0000"/>
        <color rgb="FF00B050"/>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DOW MASTER</vt:lpstr>
      <vt:lpstr>DOW Net Income + PE Ratios</vt:lpstr>
      <vt:lpstr>DOW Revenues + PS Ratios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Kinney</dc:creator>
  <cp:lastModifiedBy>Phillip Kinney</cp:lastModifiedBy>
  <dcterms:created xsi:type="dcterms:W3CDTF">2021-01-28T01:36:02Z</dcterms:created>
  <dcterms:modified xsi:type="dcterms:W3CDTF">2022-07-02T21:30:00Z</dcterms:modified>
</cp:coreProperties>
</file>