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79" windowWidth="24991" windowHeight="10001" activeTab="1"/>
  </bookViews>
  <sheets>
    <sheet name="Sheet1" sheetId="1" r:id="rId1"/>
    <sheet name="Sheet2" sheetId="2" r:id="rId2"/>
    <sheet name="Sheet3" sheetId="3" r:id="rId3"/>
  </sheets>
  <definedNames>
    <definedName name="Godina">Sheet2!$A$2</definedName>
    <definedName name="kraj">Sheet1!$E$27</definedName>
    <definedName name="kraj2">Sheet1!$K$33</definedName>
    <definedName name="krajnep">Sheet1!$K$56</definedName>
    <definedName name="pocetak">Sheet1!$E$8</definedName>
    <definedName name="pocetak2">Sheet1!$K$32</definedName>
  </definedNames>
  <calcPr calcId="124519"/>
</workbook>
</file>

<file path=xl/calcChain.xml><?xml version="1.0" encoding="utf-8"?>
<calcChain xmlns="http://schemas.openxmlformats.org/spreadsheetml/2006/main">
  <c r="AY31" i="2"/>
  <c r="AX31"/>
  <c r="AW31"/>
  <c r="AV31"/>
  <c r="AU31"/>
  <c r="AT31"/>
  <c r="AS31"/>
  <c r="AR31"/>
  <c r="AQ31"/>
  <c r="AP31"/>
  <c r="AO31"/>
  <c r="AN31"/>
  <c r="AM31"/>
  <c r="AL31"/>
  <c r="AK31"/>
  <c r="AJ31"/>
  <c r="AI31"/>
  <c r="AZ31" s="1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Z30" s="1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Z29" s="1"/>
  <c r="AY28"/>
  <c r="AX28"/>
  <c r="AW28"/>
  <c r="AV28"/>
  <c r="AU28"/>
  <c r="AT28"/>
  <c r="AS28"/>
  <c r="AR28"/>
  <c r="AQ28"/>
  <c r="AP28"/>
  <c r="AO28"/>
  <c r="AN28"/>
  <c r="AM28"/>
  <c r="AL28"/>
  <c r="AK28"/>
  <c r="AJ28"/>
  <c r="AZ28" s="1"/>
  <c r="AI28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Z27" s="1"/>
  <c r="AY26"/>
  <c r="AX26"/>
  <c r="AW26"/>
  <c r="AV26"/>
  <c r="AU26"/>
  <c r="AT26"/>
  <c r="AS26"/>
  <c r="AR26"/>
  <c r="AQ26"/>
  <c r="AP26"/>
  <c r="AO26"/>
  <c r="AN26"/>
  <c r="AM26"/>
  <c r="AL26"/>
  <c r="AK26"/>
  <c r="AJ26"/>
  <c r="AZ26" s="1"/>
  <c r="AI26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Z25" s="1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Z24" s="1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Z23" s="1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Z22" s="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Z21" s="1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Z20" s="1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Z19" s="1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Z18" s="1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Z17" s="1"/>
  <c r="AY16"/>
  <c r="AX16"/>
  <c r="AW16"/>
  <c r="AV16"/>
  <c r="AU16"/>
  <c r="AT16"/>
  <c r="AS16"/>
  <c r="AR16"/>
  <c r="AQ16"/>
  <c r="AP16"/>
  <c r="AO16"/>
  <c r="AN16"/>
  <c r="AM16"/>
  <c r="AL16"/>
  <c r="AK16"/>
  <c r="AJ16"/>
  <c r="AZ16" s="1"/>
  <c r="AI16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Z15" s="1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Z14" s="1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Z13" s="1"/>
  <c r="AY12"/>
  <c r="AX12"/>
  <c r="AW12"/>
  <c r="AV12"/>
  <c r="AU12"/>
  <c r="AT12"/>
  <c r="AS12"/>
  <c r="AR12"/>
  <c r="AQ12"/>
  <c r="AP12"/>
  <c r="AO12"/>
  <c r="AN12"/>
  <c r="AM12"/>
  <c r="AL12"/>
  <c r="AK12"/>
  <c r="AJ12"/>
  <c r="AZ12" s="1"/>
  <c r="AI12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Z11" s="1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Z10" s="1"/>
  <c r="AY9"/>
  <c r="AX9"/>
  <c r="AW9"/>
  <c r="AV9"/>
  <c r="AU9"/>
  <c r="AT9"/>
  <c r="AS9"/>
  <c r="AR9"/>
  <c r="AQ9"/>
  <c r="AP9"/>
  <c r="AO9"/>
  <c r="AN9"/>
  <c r="AM9"/>
  <c r="AL9"/>
  <c r="AK9"/>
  <c r="AJ9"/>
  <c r="AI9"/>
  <c r="AZ9" s="1"/>
  <c r="AY8"/>
  <c r="AX8"/>
  <c r="AW8"/>
  <c r="AV8"/>
  <c r="AU8"/>
  <c r="AT8"/>
  <c r="AS8"/>
  <c r="AR8"/>
  <c r="AQ8"/>
  <c r="AP8"/>
  <c r="AO8"/>
  <c r="AN8"/>
  <c r="AM8"/>
  <c r="AL8"/>
  <c r="AK8"/>
  <c r="AJ8"/>
  <c r="AZ8" s="1"/>
  <c r="AI8"/>
  <c r="AY7"/>
  <c r="AX7"/>
  <c r="AW7"/>
  <c r="AV7"/>
  <c r="AU7"/>
  <c r="AT7"/>
  <c r="AS7"/>
  <c r="AR7"/>
  <c r="AQ7"/>
  <c r="AP7"/>
  <c r="AO7"/>
  <c r="AN7"/>
  <c r="AM7"/>
  <c r="AL7"/>
  <c r="AK7"/>
  <c r="AJ7"/>
  <c r="AI7"/>
  <c r="AZ7" s="1"/>
  <c r="A4"/>
  <c r="I28" i="1"/>
  <c r="J28" s="1"/>
  <c r="I27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I29" l="1"/>
  <c r="J29" s="1"/>
</calcChain>
</file>

<file path=xl/sharedStrings.xml><?xml version="1.0" encoding="utf-8"?>
<sst xmlns="http://schemas.openxmlformats.org/spreadsheetml/2006/main" count="452" uniqueCount="117">
  <si>
    <t>ЈУТАРЊИ  ПРЕГЛЕД
ПРИСУТНОСТИ НА РАДНОМ МЕСТУ</t>
  </si>
  <si>
    <t>Рбр</t>
  </si>
  <si>
    <t>Презиме и име</t>
  </si>
  <si>
    <t>Чин</t>
  </si>
  <si>
    <t>Локал</t>
  </si>
  <si>
    <t>Ознака</t>
  </si>
  <si>
    <t>23-012</t>
  </si>
  <si>
    <t>-</t>
  </si>
  <si>
    <t>23-013</t>
  </si>
  <si>
    <t>пк</t>
  </si>
  <si>
    <t>23-800</t>
  </si>
  <si>
    <t/>
  </si>
  <si>
    <t>вс</t>
  </si>
  <si>
    <t>23-210</t>
  </si>
  <si>
    <t>мј</t>
  </si>
  <si>
    <t>23-260</t>
  </si>
  <si>
    <t>пп</t>
  </si>
  <si>
    <t>23-202</t>
  </si>
  <si>
    <t>35-243</t>
  </si>
  <si>
    <t>ПУ</t>
  </si>
  <si>
    <t>23-273</t>
  </si>
  <si>
    <t>Зеновић Лука</t>
  </si>
  <si>
    <t>23-173</t>
  </si>
  <si>
    <t>23-183</t>
  </si>
  <si>
    <t>23-166</t>
  </si>
  <si>
    <t>23-165</t>
  </si>
  <si>
    <t>Го</t>
  </si>
  <si>
    <t>зк</t>
  </si>
  <si>
    <t>23-258</t>
  </si>
  <si>
    <t>23-230</t>
  </si>
  <si>
    <t>Pera Peric</t>
  </si>
  <si>
    <t>07:55 ЧАСОВА</t>
  </si>
  <si>
    <t xml:space="preserve">                                                                                                                                                                                              </t>
  </si>
  <si>
    <t>Начелник управе</t>
  </si>
  <si>
    <t>Технички секретар</t>
  </si>
  <si>
    <t>Скр</t>
  </si>
  <si>
    <t>Опис</t>
  </si>
  <si>
    <t>Има</t>
  </si>
  <si>
    <t>%</t>
  </si>
  <si>
    <t>По формацији</t>
  </si>
  <si>
    <t>присутно</t>
  </si>
  <si>
    <t>годишњи одмор</t>
  </si>
  <si>
    <t>Д</t>
  </si>
  <si>
    <t>дежурство</t>
  </si>
  <si>
    <t>Дс</t>
  </si>
  <si>
    <t>слободан дан деж.</t>
  </si>
  <si>
    <t>Со</t>
  </si>
  <si>
    <t>служ.одсут.ван упр.</t>
  </si>
  <si>
    <t>Бо</t>
  </si>
  <si>
    <t>боловање</t>
  </si>
  <si>
    <t>Сп</t>
  </si>
  <si>
    <t>службени пут</t>
  </si>
  <si>
    <t>Лп</t>
  </si>
  <si>
    <t>лекарски преглед</t>
  </si>
  <si>
    <t>Опп</t>
  </si>
  <si>
    <t>остали приватни посл.</t>
  </si>
  <si>
    <t>Н</t>
  </si>
  <si>
    <t>непознато до 07:55</t>
  </si>
  <si>
    <t>Сд</t>
  </si>
  <si>
    <t>слободан дан</t>
  </si>
  <si>
    <t>Оо</t>
  </si>
  <si>
    <t>ост.одсус.до 7 дана</t>
  </si>
  <si>
    <t>Но</t>
  </si>
  <si>
    <t>наградно одсуство</t>
  </si>
  <si>
    <t>Оп</t>
  </si>
  <si>
    <t>обилазак породице</t>
  </si>
  <si>
    <t>Рок</t>
  </si>
  <si>
    <t>Рад од куће</t>
  </si>
  <si>
    <t>прив.упућени ван упр.</t>
  </si>
  <si>
    <t>УоД</t>
  </si>
  <si>
    <t>Уговор о делу</t>
  </si>
  <si>
    <t>Упп</t>
  </si>
  <si>
    <t>Уговор о прив.пов.посл.</t>
  </si>
  <si>
    <t>Σ</t>
  </si>
  <si>
    <t>Укупно лица:</t>
  </si>
  <si>
    <t>Mika Mitic</t>
  </si>
  <si>
    <t>Duca Ducic</t>
  </si>
  <si>
    <t>Vlada Vladic</t>
  </si>
  <si>
    <t>Jeca Jecic</t>
  </si>
  <si>
    <t>Boba Bobanovic</t>
  </si>
  <si>
    <t>Mica Milic</t>
  </si>
  <si>
    <t>Ruza Ruzic</t>
  </si>
  <si>
    <t>Stepa Stepanovic</t>
  </si>
  <si>
    <t>Stefan Zenovic</t>
  </si>
  <si>
    <t>Ana zenovic</t>
  </si>
  <si>
    <t>Olja Zenovic</t>
  </si>
  <si>
    <t>УПРАВА ZA IT</t>
  </si>
  <si>
    <t>ODELJENJE NEKO</t>
  </si>
  <si>
    <t>МЕСЕЧНА ЕВИДЕНЦИЈА ДНЕВНЕ ПРИСУТНОСТИ НА ПОСЛУ</t>
  </si>
  <si>
    <t>Ред</t>
  </si>
  <si>
    <t>чин</t>
  </si>
  <si>
    <t>+</t>
  </si>
  <si>
    <t>Дк</t>
  </si>
  <si>
    <t>∑</t>
  </si>
  <si>
    <t>бр.</t>
  </si>
  <si>
    <t>Начелник одељења</t>
  </si>
  <si>
    <t>Легенда:</t>
  </si>
  <si>
    <t>пуковник</t>
  </si>
  <si>
    <t>+  - присутан на послу</t>
  </si>
  <si>
    <t xml:space="preserve"> Н -  непознато до 08:55</t>
  </si>
  <si>
    <t>Предраг Стаменковић</t>
  </si>
  <si>
    <t>Го - годишњи одмор</t>
  </si>
  <si>
    <t>Сд - слободан дан</t>
  </si>
  <si>
    <t>Д  - дежурство</t>
  </si>
  <si>
    <t>Дк - долази касније</t>
  </si>
  <si>
    <t>Дс - слоб.дан после деж.</t>
  </si>
  <si>
    <t>Оо - Остала одсуства до 7 дана</t>
  </si>
  <si>
    <t>Со - службено одсутан</t>
  </si>
  <si>
    <t>Но - наградно одсуство</t>
  </si>
  <si>
    <t>Бо - боловање</t>
  </si>
  <si>
    <t>Оп - обилазак породице</t>
  </si>
  <si>
    <t>Сп - службени пут</t>
  </si>
  <si>
    <t>Рок - обилазак породице</t>
  </si>
  <si>
    <t>Лп - лекарски преглед</t>
  </si>
  <si>
    <t>Упп - Уговор о прив. Повр. Пословима</t>
  </si>
  <si>
    <t>Опп - општи приватни послови</t>
  </si>
  <si>
    <t xml:space="preserve">        </t>
  </si>
</sst>
</file>

<file path=xl/styles.xml><?xml version="1.0" encoding="utf-8"?>
<styleSheet xmlns="http://schemas.openxmlformats.org/spreadsheetml/2006/main">
  <numFmts count="3">
    <numFmt numFmtId="164" formatCode="###.##\ %;\ ###.##\ %"/>
    <numFmt numFmtId="165" formatCode="###.##\ %"/>
    <numFmt numFmtId="166" formatCode="##0.00\ %;\ ##0.00\ %"/>
  </numFmts>
  <fonts count="24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7"/>
      <name val="Arial"/>
      <family val="2"/>
      <charset val="204"/>
    </font>
    <font>
      <sz val="8"/>
      <name val="CHelvPlain"/>
    </font>
    <font>
      <sz val="8"/>
      <color indexed="8"/>
      <name val="CHelvPlain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149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vertical="center"/>
    </xf>
    <xf numFmtId="0" fontId="6" fillId="0" borderId="10" xfId="0" applyFont="1" applyBorder="1" applyAlignment="1" applyProtection="1">
      <alignment horizontal="center" vertical="center"/>
    </xf>
    <xf numFmtId="49" fontId="4" fillId="0" borderId="11" xfId="0" applyNumberFormat="1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vertical="center"/>
    </xf>
    <xf numFmtId="0" fontId="5" fillId="0" borderId="10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vertical="center"/>
    </xf>
    <xf numFmtId="0" fontId="8" fillId="0" borderId="15" xfId="0" applyFont="1" applyBorder="1" applyAlignment="1" applyProtection="1">
      <alignment horizontal="center" vertical="center"/>
    </xf>
    <xf numFmtId="49" fontId="4" fillId="0" borderId="16" xfId="0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/>
      <protection locked="0"/>
    </xf>
    <xf numFmtId="49" fontId="7" fillId="0" borderId="11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horizontal="center" vertical="center"/>
    </xf>
    <xf numFmtId="49" fontId="7" fillId="0" borderId="19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Protection="1"/>
    <xf numFmtId="0" fontId="10" fillId="0" borderId="0" xfId="0" applyFont="1" applyProtection="1"/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0" borderId="20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vertical="center"/>
    </xf>
    <xf numFmtId="0" fontId="5" fillId="0" borderId="21" xfId="0" applyFont="1" applyBorder="1" applyAlignment="1" applyProtection="1">
      <alignment horizontal="center" vertical="center"/>
    </xf>
    <xf numFmtId="0" fontId="14" fillId="0" borderId="22" xfId="0" applyFont="1" applyBorder="1" applyAlignment="1" applyProtection="1">
      <alignment horizontal="center" vertical="center"/>
    </xf>
    <xf numFmtId="0" fontId="0" fillId="0" borderId="9" xfId="0" applyBorder="1" applyProtection="1"/>
    <xf numFmtId="0" fontId="15" fillId="0" borderId="10" xfId="0" applyFont="1" applyBorder="1" applyProtection="1"/>
    <xf numFmtId="1" fontId="15" fillId="0" borderId="10" xfId="0" applyNumberFormat="1" applyFont="1" applyBorder="1" applyAlignment="1" applyProtection="1">
      <alignment horizontal="center"/>
    </xf>
    <xf numFmtId="0" fontId="10" fillId="0" borderId="11" xfId="0" applyFont="1" applyBorder="1" applyProtection="1"/>
    <xf numFmtId="0" fontId="2" fillId="0" borderId="23" xfId="0" applyFont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vertical="center"/>
    </xf>
    <xf numFmtId="1" fontId="5" fillId="0" borderId="24" xfId="0" applyNumberFormat="1" applyFont="1" applyBorder="1" applyAlignment="1" applyProtection="1">
      <alignment horizontal="center" vertical="center"/>
    </xf>
    <xf numFmtId="164" fontId="14" fillId="0" borderId="25" xfId="0" applyNumberFormat="1" applyFont="1" applyBorder="1" applyAlignment="1" applyProtection="1">
      <alignment vertical="center"/>
    </xf>
    <xf numFmtId="1" fontId="5" fillId="0" borderId="10" xfId="0" applyNumberFormat="1" applyFont="1" applyBorder="1" applyAlignment="1" applyProtection="1">
      <alignment horizontal="center" vertical="center"/>
    </xf>
    <xf numFmtId="165" fontId="14" fillId="0" borderId="25" xfId="0" applyNumberFormat="1" applyFont="1" applyBorder="1" applyAlignment="1" applyProtection="1">
      <alignment vertical="center"/>
    </xf>
    <xf numFmtId="164" fontId="14" fillId="0" borderId="11" xfId="0" applyNumberFormat="1" applyFont="1" applyBorder="1" applyAlignment="1" applyProtection="1">
      <alignment vertical="center"/>
    </xf>
    <xf numFmtId="0" fontId="2" fillId="0" borderId="26" xfId="0" applyFont="1" applyBorder="1" applyAlignment="1" applyProtection="1">
      <alignment horizontal="center" vertical="center"/>
    </xf>
    <xf numFmtId="0" fontId="5" fillId="0" borderId="27" xfId="0" applyFont="1" applyBorder="1" applyAlignment="1" applyProtection="1">
      <alignment vertical="center"/>
    </xf>
    <xf numFmtId="0" fontId="2" fillId="0" borderId="4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vertical="center"/>
    </xf>
    <xf numFmtId="1" fontId="5" fillId="0" borderId="28" xfId="0" applyNumberFormat="1" applyFont="1" applyBorder="1" applyAlignment="1" applyProtection="1">
      <alignment horizontal="center" vertical="center"/>
    </xf>
    <xf numFmtId="0" fontId="2" fillId="0" borderId="29" xfId="0" applyFont="1" applyBorder="1" applyAlignment="1" applyProtection="1">
      <alignment horizontal="center" vertical="center"/>
    </xf>
    <xf numFmtId="0" fontId="2" fillId="0" borderId="30" xfId="0" applyFont="1" applyBorder="1" applyAlignment="1" applyProtection="1">
      <alignment vertical="center"/>
    </xf>
    <xf numFmtId="1" fontId="2" fillId="0" borderId="31" xfId="0" applyNumberFormat="1" applyFont="1" applyBorder="1" applyAlignment="1" applyProtection="1">
      <alignment horizontal="center" vertical="center"/>
    </xf>
    <xf numFmtId="166" fontId="14" fillId="0" borderId="32" xfId="0" applyNumberFormat="1" applyFont="1" applyBorder="1" applyAlignment="1" applyProtection="1">
      <alignment vertical="center"/>
    </xf>
    <xf numFmtId="0" fontId="4" fillId="3" borderId="7" xfId="0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  <xf numFmtId="0" fontId="4" fillId="3" borderId="33" xfId="0" applyFont="1" applyFill="1" applyBorder="1" applyAlignment="1" applyProtection="1">
      <alignment horizontal="center" vertical="center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2" fillId="0" borderId="34" xfId="0" applyFont="1" applyBorder="1" applyAlignment="1" applyProtection="1">
      <alignment horizontal="center"/>
    </xf>
    <xf numFmtId="1" fontId="16" fillId="0" borderId="0" xfId="1" applyNumberFormat="1" applyFont="1"/>
    <xf numFmtId="0" fontId="13" fillId="0" borderId="0" xfId="1" applyAlignment="1"/>
    <xf numFmtId="0" fontId="13" fillId="0" borderId="0" xfId="1"/>
    <xf numFmtId="0" fontId="4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1" fontId="13" fillId="0" borderId="0" xfId="1" applyNumberFormat="1" applyFont="1"/>
    <xf numFmtId="0" fontId="13" fillId="0" borderId="0" xfId="1" applyAlignment="1">
      <alignment horizontal="center"/>
    </xf>
    <xf numFmtId="1" fontId="17" fillId="0" borderId="1" xfId="1" applyNumberFormat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18" fillId="0" borderId="35" xfId="1" applyFont="1" applyFill="1" applyBorder="1" applyAlignment="1">
      <alignment horizontal="center" vertical="center"/>
    </xf>
    <xf numFmtId="0" fontId="19" fillId="0" borderId="15" xfId="1" applyFont="1" applyFill="1" applyBorder="1" applyAlignment="1">
      <alignment horizontal="center" vertical="center"/>
    </xf>
    <xf numFmtId="0" fontId="18" fillId="0" borderId="15" xfId="1" applyFont="1" applyFill="1" applyBorder="1" applyAlignment="1">
      <alignment horizontal="center" vertical="center"/>
    </xf>
    <xf numFmtId="0" fontId="19" fillId="0" borderId="16" xfId="1" applyFont="1" applyFill="1" applyBorder="1" applyAlignment="1">
      <alignment horizontal="center" vertical="center"/>
    </xf>
    <xf numFmtId="0" fontId="3" fillId="5" borderId="36" xfId="1" applyFont="1" applyFill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20" fillId="0" borderId="2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1" fontId="17" fillId="0" borderId="38" xfId="1" applyNumberFormat="1" applyFont="1" applyBorder="1" applyAlignment="1">
      <alignment horizontal="center" vertical="center"/>
    </xf>
    <xf numFmtId="0" fontId="17" fillId="0" borderId="39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 wrapText="1"/>
    </xf>
    <xf numFmtId="0" fontId="21" fillId="0" borderId="38" xfId="1" applyFont="1" applyFill="1" applyBorder="1" applyAlignment="1">
      <alignment horizontal="center" vertical="center"/>
    </xf>
    <xf numFmtId="0" fontId="21" fillId="0" borderId="39" xfId="1" applyFont="1" applyFill="1" applyBorder="1" applyAlignment="1">
      <alignment horizontal="center" vertical="center"/>
    </xf>
    <xf numFmtId="0" fontId="22" fillId="0" borderId="39" xfId="1" applyFont="1" applyFill="1" applyBorder="1" applyAlignment="1">
      <alignment horizontal="center" vertical="center"/>
    </xf>
    <xf numFmtId="0" fontId="21" fillId="0" borderId="40" xfId="1" applyFont="1" applyFill="1" applyBorder="1" applyAlignment="1">
      <alignment horizontal="center" vertical="center"/>
    </xf>
    <xf numFmtId="0" fontId="3" fillId="5" borderId="41" xfId="1" applyFont="1" applyFill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3" fillId="0" borderId="39" xfId="1" applyFont="1" applyFill="1" applyBorder="1" applyAlignment="1">
      <alignment horizontal="center" vertical="center"/>
    </xf>
    <xf numFmtId="0" fontId="20" fillId="0" borderId="39" xfId="1" applyFont="1" applyBorder="1" applyAlignment="1">
      <alignment horizontal="center" vertical="center"/>
    </xf>
    <xf numFmtId="0" fontId="20" fillId="0" borderId="40" xfId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right"/>
    </xf>
    <xf numFmtId="49" fontId="5" fillId="0" borderId="43" xfId="1" applyNumberFormat="1" applyFont="1" applyBorder="1" applyAlignment="1">
      <alignment horizontal="center"/>
    </xf>
    <xf numFmtId="0" fontId="3" fillId="0" borderId="35" xfId="1" applyFont="1" applyFill="1" applyBorder="1" applyAlignment="1">
      <alignment horizontal="center" vertical="center"/>
    </xf>
    <xf numFmtId="0" fontId="3" fillId="0" borderId="44" xfId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5" borderId="36" xfId="1" applyNumberFormat="1" applyFont="1" applyFill="1" applyBorder="1" applyAlignment="1">
      <alignment horizontal="center" vertical="center"/>
    </xf>
    <xf numFmtId="0" fontId="3" fillId="0" borderId="44" xfId="1" applyNumberFormat="1" applyFont="1" applyBorder="1" applyAlignment="1">
      <alignment horizontal="center" vertical="center"/>
    </xf>
    <xf numFmtId="0" fontId="3" fillId="0" borderId="15" xfId="1" applyNumberFormat="1" applyFont="1" applyBorder="1" applyAlignment="1">
      <alignment horizontal="center" vertical="center"/>
    </xf>
    <xf numFmtId="0" fontId="3" fillId="0" borderId="24" xfId="1" applyNumberFormat="1" applyFont="1" applyBorder="1" applyAlignment="1">
      <alignment horizontal="center" vertical="center"/>
    </xf>
    <xf numFmtId="0" fontId="3" fillId="0" borderId="10" xfId="1" applyNumberFormat="1" applyFont="1" applyBorder="1" applyAlignment="1">
      <alignment horizontal="center" vertical="center"/>
    </xf>
    <xf numFmtId="1" fontId="5" fillId="0" borderId="9" xfId="1" applyNumberFormat="1" applyFont="1" applyBorder="1" applyAlignment="1">
      <alignment horizontal="right"/>
    </xf>
    <xf numFmtId="49" fontId="5" fillId="0" borderId="45" xfId="1" applyNumberFormat="1" applyFont="1" applyBorder="1" applyAlignment="1">
      <alignment horizontal="center"/>
    </xf>
    <xf numFmtId="0" fontId="3" fillId="0" borderId="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5" borderId="47" xfId="1" applyNumberFormat="1" applyFont="1" applyFill="1" applyBorder="1" applyAlignment="1">
      <alignment horizontal="center" vertical="center"/>
    </xf>
    <xf numFmtId="0" fontId="3" fillId="0" borderId="46" xfId="1" applyNumberFormat="1" applyFont="1" applyBorder="1" applyAlignment="1">
      <alignment horizontal="center" vertical="center"/>
    </xf>
    <xf numFmtId="0" fontId="3" fillId="0" borderId="48" xfId="1" applyNumberFormat="1" applyFont="1" applyBorder="1" applyAlignment="1">
      <alignment horizontal="center" vertical="center"/>
    </xf>
    <xf numFmtId="0" fontId="5" fillId="0" borderId="9" xfId="1" applyNumberFormat="1" applyFont="1" applyBorder="1" applyAlignment="1">
      <alignment horizontal="right"/>
    </xf>
    <xf numFmtId="0" fontId="5" fillId="0" borderId="11" xfId="1" applyFont="1" applyBorder="1" applyAlignment="1">
      <alignment wrapText="1"/>
    </xf>
    <xf numFmtId="0" fontId="3" fillId="5" borderId="49" xfId="1" applyNumberFormat="1" applyFont="1" applyFill="1" applyBorder="1" applyAlignment="1">
      <alignment horizontal="center" vertical="center"/>
    </xf>
    <xf numFmtId="0" fontId="3" fillId="0" borderId="50" xfId="1" applyFont="1" applyFill="1" applyBorder="1" applyAlignment="1">
      <alignment horizontal="center" vertical="center"/>
    </xf>
    <xf numFmtId="0" fontId="3" fillId="0" borderId="51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horizontal="center" vertical="center"/>
    </xf>
    <xf numFmtId="0" fontId="3" fillId="0" borderId="52" xfId="1" applyNumberFormat="1" applyFont="1" applyBorder="1" applyAlignment="1">
      <alignment horizontal="center" vertical="center"/>
    </xf>
    <xf numFmtId="49" fontId="5" fillId="0" borderId="10" xfId="1" applyNumberFormat="1" applyFont="1" applyBorder="1" applyAlignment="1">
      <alignment horizontal="center"/>
    </xf>
    <xf numFmtId="49" fontId="5" fillId="0" borderId="10" xfId="1" applyNumberFormat="1" applyFont="1" applyFill="1" applyBorder="1" applyAlignment="1">
      <alignment horizontal="center"/>
    </xf>
    <xf numFmtId="0" fontId="5" fillId="0" borderId="11" xfId="1" applyFont="1" applyFill="1" applyBorder="1" applyAlignment="1">
      <alignment wrapText="1"/>
    </xf>
    <xf numFmtId="1" fontId="5" fillId="0" borderId="17" xfId="1" applyNumberFormat="1" applyFont="1" applyFill="1" applyBorder="1" applyAlignment="1">
      <alignment horizontal="right"/>
    </xf>
    <xf numFmtId="49" fontId="5" fillId="0" borderId="18" xfId="1" applyNumberFormat="1" applyFont="1" applyBorder="1" applyAlignment="1">
      <alignment horizontal="center"/>
    </xf>
    <xf numFmtId="0" fontId="5" fillId="0" borderId="19" xfId="1" applyFont="1" applyBorder="1" applyAlignment="1">
      <alignment wrapText="1"/>
    </xf>
    <xf numFmtId="0" fontId="3" fillId="0" borderId="17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3" fillId="5" borderId="53" xfId="1" applyNumberFormat="1" applyFont="1" applyFill="1" applyBorder="1" applyAlignment="1">
      <alignment horizontal="center" vertical="center"/>
    </xf>
    <xf numFmtId="1" fontId="13" fillId="0" borderId="0" xfId="1" applyNumberFormat="1"/>
    <xf numFmtId="1" fontId="23" fillId="0" borderId="0" xfId="1" applyNumberFormat="1" applyFont="1"/>
    <xf numFmtId="0" fontId="23" fillId="0" borderId="0" xfId="1" applyFont="1" applyAlignment="1"/>
    <xf numFmtId="0" fontId="23" fillId="0" borderId="0" xfId="1" applyFont="1"/>
    <xf numFmtId="0" fontId="7" fillId="0" borderId="0" xfId="1" applyFont="1" applyFill="1" applyBorder="1" applyAlignment="1"/>
    <xf numFmtId="49" fontId="7" fillId="0" borderId="0" xfId="1" applyNumberFormat="1" applyFont="1" applyFill="1" applyBorder="1" applyAlignment="1">
      <alignment horizontal="left"/>
    </xf>
    <xf numFmtId="0" fontId="7" fillId="0" borderId="0" xfId="1" applyFont="1"/>
    <xf numFmtId="0" fontId="7" fillId="0" borderId="0" xfId="1" applyFont="1" applyFill="1" applyBorder="1" applyAlignment="1">
      <alignment horizontal="left"/>
    </xf>
    <xf numFmtId="0" fontId="7" fillId="0" borderId="0" xfId="1" applyFont="1" applyAlignment="1">
      <alignment horizontal="left"/>
    </xf>
  </cellXfs>
  <cellStyles count="2">
    <cellStyle name="Normal" xfId="0" builtinId="0"/>
    <cellStyle name="Normal_Radna lista USL mart 2006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B9" sqref="B9:B25"/>
    </sheetView>
  </sheetViews>
  <sheetFormatPr defaultRowHeight="15.05"/>
  <cols>
    <col min="2" max="2" width="17.21875" bestFit="1" customWidth="1"/>
    <col min="8" max="8" width="19.6640625" bestFit="1" customWidth="1"/>
  </cols>
  <sheetData>
    <row r="1" spans="1:10">
      <c r="A1" s="1" t="s">
        <v>0</v>
      </c>
      <c r="B1" s="1"/>
      <c r="C1" s="1"/>
      <c r="D1" s="1"/>
      <c r="E1" s="1"/>
    </row>
    <row r="2" spans="1:10" ht="15.75" thickBot="1">
      <c r="A2" s="2"/>
      <c r="B2" s="2"/>
      <c r="C2" s="2"/>
      <c r="D2" s="2"/>
      <c r="E2" s="3"/>
    </row>
    <row r="3" spans="1:10" ht="20.3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G3" s="2"/>
      <c r="H3" s="31" t="s">
        <v>31</v>
      </c>
      <c r="I3" s="2"/>
      <c r="J3" s="32"/>
    </row>
    <row r="4" spans="1:10" ht="15.75" thickBot="1">
      <c r="A4" s="7">
        <v>1</v>
      </c>
      <c r="B4" s="8">
        <v>2</v>
      </c>
      <c r="C4" s="8">
        <v>3</v>
      </c>
      <c r="D4" s="8">
        <v>4</v>
      </c>
      <c r="E4" s="9">
        <v>5</v>
      </c>
      <c r="G4" s="33" t="s">
        <v>32</v>
      </c>
      <c r="H4" s="34"/>
      <c r="I4" s="34"/>
      <c r="J4" s="35"/>
    </row>
    <row r="5" spans="1:10" ht="15.75" thickTop="1">
      <c r="A5" s="63" t="s">
        <v>86</v>
      </c>
      <c r="B5" s="64"/>
      <c r="C5" s="64"/>
      <c r="D5" s="64"/>
      <c r="E5" s="65"/>
      <c r="G5" s="34"/>
      <c r="H5" s="34"/>
      <c r="I5" s="34"/>
      <c r="J5" s="35"/>
    </row>
    <row r="6" spans="1:10">
      <c r="A6" s="10">
        <v>1</v>
      </c>
      <c r="B6" s="11"/>
      <c r="C6" s="12"/>
      <c r="D6" s="12" t="s">
        <v>6</v>
      </c>
      <c r="E6" s="13" t="s">
        <v>7</v>
      </c>
      <c r="G6" s="36" t="s">
        <v>33</v>
      </c>
      <c r="H6" s="34"/>
      <c r="I6" s="34"/>
      <c r="J6" s="35"/>
    </row>
    <row r="7" spans="1:10">
      <c r="A7" s="14">
        <v>2</v>
      </c>
      <c r="B7" s="15"/>
      <c r="C7" s="16"/>
      <c r="D7" s="16" t="s">
        <v>8</v>
      </c>
      <c r="E7" s="13" t="s">
        <v>7</v>
      </c>
      <c r="G7" s="36" t="s">
        <v>34</v>
      </c>
      <c r="H7" s="37"/>
      <c r="I7" s="2"/>
      <c r="J7" s="32"/>
    </row>
    <row r="8" spans="1:10" ht="15.75" thickBot="1">
      <c r="A8" s="66" t="s">
        <v>87</v>
      </c>
      <c r="B8" s="67"/>
      <c r="C8" s="67"/>
      <c r="D8" s="67"/>
      <c r="E8" s="68"/>
      <c r="G8" s="69" t="s">
        <v>87</v>
      </c>
      <c r="H8" s="69"/>
      <c r="I8" s="69"/>
      <c r="J8" s="38"/>
    </row>
    <row r="9" spans="1:10" ht="15.75" thickBot="1">
      <c r="A9" s="17">
        <v>1</v>
      </c>
      <c r="B9" s="18" t="s">
        <v>30</v>
      </c>
      <c r="C9" s="19" t="s">
        <v>9</v>
      </c>
      <c r="D9" s="19" t="s">
        <v>10</v>
      </c>
      <c r="E9" s="20" t="s">
        <v>11</v>
      </c>
      <c r="G9" s="39" t="s">
        <v>35</v>
      </c>
      <c r="H9" s="40" t="s">
        <v>36</v>
      </c>
      <c r="I9" s="41" t="s">
        <v>37</v>
      </c>
      <c r="J9" s="42" t="s">
        <v>38</v>
      </c>
    </row>
    <row r="10" spans="1:10" ht="15.75" thickTop="1">
      <c r="A10" s="21">
        <v>2</v>
      </c>
      <c r="B10" s="22"/>
      <c r="C10" s="23"/>
      <c r="D10" s="23"/>
      <c r="E10" s="13" t="s">
        <v>7</v>
      </c>
      <c r="G10" s="43"/>
      <c r="H10" s="44" t="s">
        <v>39</v>
      </c>
      <c r="I10" s="45">
        <f>A7+A25</f>
        <v>19</v>
      </c>
      <c r="J10" s="46"/>
    </row>
    <row r="11" spans="1:10">
      <c r="A11" s="14">
        <v>3</v>
      </c>
      <c r="B11" s="15" t="s">
        <v>75</v>
      </c>
      <c r="C11" s="16" t="s">
        <v>12</v>
      </c>
      <c r="D11" s="16" t="s">
        <v>13</v>
      </c>
      <c r="E11" s="24" t="s">
        <v>11</v>
      </c>
      <c r="G11" s="47"/>
      <c r="H11" s="48" t="s">
        <v>40</v>
      </c>
      <c r="I11" s="49">
        <f>COUNTBLANK(pocetak:kraj)+COUNTBLANK(pocetak2:kraj2)</f>
        <v>15</v>
      </c>
      <c r="J11" s="50">
        <f t="shared" ref="J11:J26" si="0">IF(ISERR((I11/$I$31)),0,(I11/$I$31))</f>
        <v>0</v>
      </c>
    </row>
    <row r="12" spans="1:10">
      <c r="A12" s="14">
        <v>4</v>
      </c>
      <c r="B12" s="22"/>
      <c r="C12" s="23"/>
      <c r="D12" s="23"/>
      <c r="E12" s="13" t="s">
        <v>7</v>
      </c>
      <c r="G12" s="21" t="s">
        <v>26</v>
      </c>
      <c r="H12" s="15" t="s">
        <v>41</v>
      </c>
      <c r="I12" s="51">
        <f>COUNTIF(pocetak:kraj,"Го")+COUNTIF(pocetak2:kraj2,"Го")</f>
        <v>1</v>
      </c>
      <c r="J12" s="50">
        <f t="shared" si="0"/>
        <v>0</v>
      </c>
    </row>
    <row r="13" spans="1:10">
      <c r="A13" s="14">
        <v>5</v>
      </c>
      <c r="B13" s="15" t="s">
        <v>76</v>
      </c>
      <c r="C13" s="16" t="s">
        <v>14</v>
      </c>
      <c r="D13" s="16" t="s">
        <v>15</v>
      </c>
      <c r="E13" s="13" t="s">
        <v>11</v>
      </c>
      <c r="G13" s="21" t="s">
        <v>42</v>
      </c>
      <c r="H13" s="15" t="s">
        <v>43</v>
      </c>
      <c r="I13" s="51">
        <f>COUNTIF(pocetak:kraj,"Д")+COUNTIF(pocetak2:kraj2,"Д")</f>
        <v>0</v>
      </c>
      <c r="J13" s="50">
        <f t="shared" si="0"/>
        <v>0</v>
      </c>
    </row>
    <row r="14" spans="1:10">
      <c r="A14" s="14">
        <v>6</v>
      </c>
      <c r="B14" s="15" t="s">
        <v>77</v>
      </c>
      <c r="C14" s="16" t="s">
        <v>16</v>
      </c>
      <c r="D14" s="16" t="s">
        <v>17</v>
      </c>
      <c r="E14" s="13" t="s">
        <v>11</v>
      </c>
      <c r="G14" s="21" t="s">
        <v>44</v>
      </c>
      <c r="H14" s="15" t="s">
        <v>45</v>
      </c>
      <c r="I14" s="51">
        <f>COUNTIF(pocetak:kraj,"Дс")+COUNTIF(pocetak2:kraj2,"Дс")</f>
        <v>0</v>
      </c>
      <c r="J14" s="50">
        <f t="shared" si="0"/>
        <v>0</v>
      </c>
    </row>
    <row r="15" spans="1:10">
      <c r="A15" s="14">
        <v>7</v>
      </c>
      <c r="B15" s="15" t="s">
        <v>78</v>
      </c>
      <c r="C15" s="16" t="s">
        <v>12</v>
      </c>
      <c r="D15" s="16" t="s">
        <v>18</v>
      </c>
      <c r="E15" s="13" t="s">
        <v>11</v>
      </c>
      <c r="G15" s="21" t="s">
        <v>46</v>
      </c>
      <c r="H15" s="15" t="s">
        <v>47</v>
      </c>
      <c r="I15" s="51">
        <f>COUNTIF(pocetak:kraj,"Со")+COUNTIF(pocetak2:kraj2,"Со")</f>
        <v>0</v>
      </c>
      <c r="J15" s="50">
        <f t="shared" si="0"/>
        <v>0</v>
      </c>
    </row>
    <row r="16" spans="1:10">
      <c r="A16" s="14">
        <v>8</v>
      </c>
      <c r="B16" s="15" t="s">
        <v>79</v>
      </c>
      <c r="C16" s="16" t="s">
        <v>12</v>
      </c>
      <c r="D16" s="16" t="s">
        <v>18</v>
      </c>
      <c r="E16" s="25" t="s">
        <v>19</v>
      </c>
      <c r="G16" s="21" t="s">
        <v>48</v>
      </c>
      <c r="H16" s="15" t="s">
        <v>49</v>
      </c>
      <c r="I16" s="51">
        <f>COUNTIF(pocetak:kraj,"Бо")+COUNTIF(pocetak2:kraj2,"Бо")</f>
        <v>0</v>
      </c>
      <c r="J16" s="50">
        <f t="shared" si="0"/>
        <v>0</v>
      </c>
    </row>
    <row r="17" spans="1:10">
      <c r="A17" s="14">
        <v>9</v>
      </c>
      <c r="B17" s="15" t="s">
        <v>80</v>
      </c>
      <c r="C17" s="16"/>
      <c r="D17" s="16" t="s">
        <v>20</v>
      </c>
      <c r="E17" s="13" t="s">
        <v>7</v>
      </c>
      <c r="G17" s="21" t="s">
        <v>50</v>
      </c>
      <c r="H17" s="15" t="s">
        <v>51</v>
      </c>
      <c r="I17" s="51">
        <f>COUNTIF(pocetak:kraj,"Сп")+COUNTIF(pocetak2:kraj2,"Сп")</f>
        <v>0</v>
      </c>
      <c r="J17" s="50">
        <f t="shared" si="0"/>
        <v>0</v>
      </c>
    </row>
    <row r="18" spans="1:10">
      <c r="A18" s="14">
        <v>10</v>
      </c>
      <c r="B18" s="15" t="s">
        <v>21</v>
      </c>
      <c r="C18" s="16" t="s">
        <v>12</v>
      </c>
      <c r="D18" s="16" t="s">
        <v>22</v>
      </c>
      <c r="E18" s="13" t="s">
        <v>11</v>
      </c>
      <c r="G18" s="21" t="s">
        <v>52</v>
      </c>
      <c r="H18" s="15" t="s">
        <v>53</v>
      </c>
      <c r="I18" s="51">
        <f>COUNTIF(pocetak:kraj,"Лп")+COUNTIF(pocetak2:kraj2,"Лп")</f>
        <v>0</v>
      </c>
      <c r="J18" s="50">
        <f t="shared" si="0"/>
        <v>0</v>
      </c>
    </row>
    <row r="19" spans="1:10">
      <c r="A19" s="14">
        <v>11</v>
      </c>
      <c r="B19" s="15" t="s">
        <v>81</v>
      </c>
      <c r="C19" s="16" t="s">
        <v>12</v>
      </c>
      <c r="D19" s="16" t="s">
        <v>20</v>
      </c>
      <c r="E19" s="13" t="s">
        <v>11</v>
      </c>
      <c r="G19" s="21" t="s">
        <v>54</v>
      </c>
      <c r="H19" s="15" t="s">
        <v>55</v>
      </c>
      <c r="I19" s="51">
        <f>COUNTIF(pocetak:kraj,"Опп")+COUNTIF(pocetak2:kraj2,"Опп")</f>
        <v>0</v>
      </c>
      <c r="J19" s="52">
        <f t="shared" si="0"/>
        <v>0</v>
      </c>
    </row>
    <row r="20" spans="1:10">
      <c r="A20" s="14">
        <v>12</v>
      </c>
      <c r="B20" s="15" t="s">
        <v>82</v>
      </c>
      <c r="C20" s="16" t="s">
        <v>12</v>
      </c>
      <c r="D20" s="16" t="s">
        <v>23</v>
      </c>
      <c r="E20" s="13" t="s">
        <v>11</v>
      </c>
      <c r="G20" s="21" t="s">
        <v>56</v>
      </c>
      <c r="H20" s="15" t="s">
        <v>57</v>
      </c>
      <c r="I20" s="51">
        <f>COUNTIF(pocetak:kraj,"Н")+COUNTIF(pocetak2:kraj2,"Н")</f>
        <v>0</v>
      </c>
      <c r="J20" s="53">
        <f t="shared" si="0"/>
        <v>0</v>
      </c>
    </row>
    <row r="21" spans="1:10">
      <c r="A21" s="14">
        <v>13</v>
      </c>
      <c r="B21" s="15" t="s">
        <v>83</v>
      </c>
      <c r="C21" s="16"/>
      <c r="D21" s="16" t="s">
        <v>24</v>
      </c>
      <c r="E21" s="13" t="s">
        <v>7</v>
      </c>
      <c r="G21" s="47" t="s">
        <v>58</v>
      </c>
      <c r="H21" s="48" t="s">
        <v>59</v>
      </c>
      <c r="I21" s="49">
        <f>COUNTIF(pocetak:kraj,"Сд")+COUNTIF(pocetak2:kraj2,"Сд")</f>
        <v>0</v>
      </c>
      <c r="J21" s="50">
        <f t="shared" si="0"/>
        <v>0</v>
      </c>
    </row>
    <row r="22" spans="1:10">
      <c r="A22" s="14">
        <v>14</v>
      </c>
      <c r="B22" s="15" t="s">
        <v>84</v>
      </c>
      <c r="C22" s="16" t="s">
        <v>12</v>
      </c>
      <c r="D22" s="16" t="s">
        <v>25</v>
      </c>
      <c r="E22" s="13" t="s">
        <v>26</v>
      </c>
      <c r="G22" s="21" t="s">
        <v>60</v>
      </c>
      <c r="H22" s="15" t="s">
        <v>61</v>
      </c>
      <c r="I22" s="51">
        <f>COUNTIF(pocetak:kraj,"Оо")+COUNTIF(pocetak2:kraj2,"Оо")</f>
        <v>0</v>
      </c>
      <c r="J22" s="50">
        <f t="shared" si="0"/>
        <v>0</v>
      </c>
    </row>
    <row r="23" spans="1:10">
      <c r="A23" s="21">
        <v>15</v>
      </c>
      <c r="B23" s="22" t="s">
        <v>85</v>
      </c>
      <c r="C23" s="23" t="s">
        <v>27</v>
      </c>
      <c r="D23" s="26" t="s">
        <v>28</v>
      </c>
      <c r="E23" s="13" t="s">
        <v>11</v>
      </c>
      <c r="G23" s="21" t="s">
        <v>62</v>
      </c>
      <c r="H23" s="15" t="s">
        <v>63</v>
      </c>
      <c r="I23" s="51">
        <f>COUNTIF(pocetak:kraj,"Но")+COUNTIF(pocetak2:kraj2,"Но")</f>
        <v>0</v>
      </c>
      <c r="J23" s="53">
        <f t="shared" si="0"/>
        <v>0</v>
      </c>
    </row>
    <row r="24" spans="1:10">
      <c r="A24" s="14">
        <v>16</v>
      </c>
      <c r="B24" s="15"/>
      <c r="C24" s="16"/>
      <c r="D24" s="16"/>
      <c r="E24" s="13" t="s">
        <v>11</v>
      </c>
      <c r="G24" s="21" t="s">
        <v>64</v>
      </c>
      <c r="H24" s="15" t="s">
        <v>65</v>
      </c>
      <c r="I24" s="51">
        <f>COUNTIF(pocetak:kraj,"Оп")+COUNTIF(pocetak2:kraj2,"Оп")</f>
        <v>0</v>
      </c>
      <c r="J24" s="53">
        <f t="shared" si="0"/>
        <v>0</v>
      </c>
    </row>
    <row r="25" spans="1:10" ht="15.75" thickBot="1">
      <c r="A25" s="27">
        <v>17</v>
      </c>
      <c r="B25" s="28"/>
      <c r="C25" s="29"/>
      <c r="D25" s="29" t="s">
        <v>29</v>
      </c>
      <c r="E25" s="30" t="s">
        <v>7</v>
      </c>
      <c r="G25" s="21" t="s">
        <v>66</v>
      </c>
      <c r="H25" s="15" t="s">
        <v>67</v>
      </c>
      <c r="I25" s="51">
        <f>COUNTIF(pocetak:kraj,"Рок")+COUNTIF(pocetak2:kraj2,"Рок")</f>
        <v>0</v>
      </c>
      <c r="J25" s="53">
        <f t="shared" si="0"/>
        <v>0</v>
      </c>
    </row>
    <row r="26" spans="1:10">
      <c r="G26" s="21" t="s">
        <v>19</v>
      </c>
      <c r="H26" s="15" t="s">
        <v>68</v>
      </c>
      <c r="I26" s="51">
        <f>COUNTIF(pocetak:kraj,"ПУ")+COUNTIF(pocetak2:krajnep,"ПУ")</f>
        <v>1</v>
      </c>
      <c r="J26" s="53">
        <f t="shared" si="0"/>
        <v>0</v>
      </c>
    </row>
    <row r="27" spans="1:10">
      <c r="G27" s="54" t="s">
        <v>69</v>
      </c>
      <c r="H27" s="55" t="s">
        <v>70</v>
      </c>
      <c r="I27" s="51">
        <f>COUNTIF(pocetak:kraj,"Упп")+COUNTIF(pocetak2:kraj2,"Упп")</f>
        <v>0</v>
      </c>
      <c r="J27" s="53"/>
    </row>
    <row r="28" spans="1:10" ht="15.75" thickBot="1">
      <c r="G28" s="56" t="s">
        <v>71</v>
      </c>
      <c r="H28" s="57" t="s">
        <v>72</v>
      </c>
      <c r="I28" s="58">
        <f>COUNTIF(pocetak:kraj,"Упп")+COUNTIF(pocetak2:kraj2,"Упп")</f>
        <v>0</v>
      </c>
      <c r="J28" s="53">
        <f>IF(ISERR((I28/$I$31)),0,(I28/$I$31))</f>
        <v>0</v>
      </c>
    </row>
    <row r="29" spans="1:10" ht="16.399999999999999" thickTop="1" thickBot="1">
      <c r="G29" s="59" t="s">
        <v>73</v>
      </c>
      <c r="H29" s="60" t="s">
        <v>74</v>
      </c>
      <c r="I29" s="61">
        <f>SUM(I11:I26)</f>
        <v>17</v>
      </c>
      <c r="J29" s="62">
        <f>I29/I10</f>
        <v>0.89473684210526316</v>
      </c>
    </row>
  </sheetData>
  <protectedRanges>
    <protectedRange password="D9A0" sqref="E12:E25 E6:E10" name="Range1" securityDescriptor="O:WDG:WDD:(A;;CC;;;S-1-5-21-1375810667-3851491556-3001499482-1120)(A;;CC;;;S-1-5-21-1375810667-3851491556-3001499482-1152)(A;;CC;;;S-1-5-21-1375810667-3851491556-3001499482-1112)"/>
  </protectedRanges>
  <mergeCells count="4">
    <mergeCell ref="A1:E1"/>
    <mergeCell ref="A5:E5"/>
    <mergeCell ref="A8:E8"/>
    <mergeCell ref="G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43"/>
  <sheetViews>
    <sheetView tabSelected="1" workbookViewId="0">
      <selection activeCell="A49" sqref="A49"/>
    </sheetView>
  </sheetViews>
  <sheetFormatPr defaultRowHeight="15.05"/>
  <cols>
    <col min="3" max="3" width="15.33203125" bestFit="1" customWidth="1"/>
  </cols>
  <sheetData>
    <row r="1" spans="1:52">
      <c r="A1" s="70">
        <v>2025</v>
      </c>
      <c r="B1" s="71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</row>
    <row r="2" spans="1:52">
      <c r="A2" s="73" t="s">
        <v>88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</row>
    <row r="3" spans="1:5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</row>
    <row r="4" spans="1:52" ht="15.75" thickBot="1">
      <c r="A4" s="75" t="str">
        <f>CONCATENATE("Јануар ",Godina," године")</f>
        <v>Јануар МЕСЕЧНА ЕВИДЕНЦИЈА ДНЕВНЕ ПРИСУТНОСТИ НА ПОСЛУ године</v>
      </c>
      <c r="B4" s="76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</row>
    <row r="5" spans="1:52">
      <c r="A5" s="77" t="s">
        <v>89</v>
      </c>
      <c r="B5" s="78" t="s">
        <v>90</v>
      </c>
      <c r="C5" s="79" t="s">
        <v>2</v>
      </c>
      <c r="D5" s="80"/>
      <c r="E5" s="81"/>
      <c r="F5" s="81"/>
      <c r="G5" s="81"/>
      <c r="H5" s="81"/>
      <c r="I5" s="81"/>
      <c r="J5" s="81"/>
      <c r="K5" s="82"/>
      <c r="L5" s="81"/>
      <c r="M5" s="81"/>
      <c r="N5" s="81"/>
      <c r="O5" s="81"/>
      <c r="P5" s="81"/>
      <c r="Q5" s="81"/>
      <c r="R5" s="82"/>
      <c r="S5" s="81"/>
      <c r="T5" s="81"/>
      <c r="U5" s="81"/>
      <c r="V5" s="81"/>
      <c r="W5" s="81"/>
      <c r="X5" s="81"/>
      <c r="Y5" s="82"/>
      <c r="Z5" s="81"/>
      <c r="AA5" s="81"/>
      <c r="AB5" s="81"/>
      <c r="AC5" s="81"/>
      <c r="AD5" s="81"/>
      <c r="AE5" s="81"/>
      <c r="AF5" s="82"/>
      <c r="AG5" s="81"/>
      <c r="AH5" s="83"/>
      <c r="AI5" s="84" t="s">
        <v>91</v>
      </c>
      <c r="AJ5" s="85" t="s">
        <v>26</v>
      </c>
      <c r="AK5" s="86" t="s">
        <v>42</v>
      </c>
      <c r="AL5" s="86" t="s">
        <v>44</v>
      </c>
      <c r="AM5" s="86" t="s">
        <v>46</v>
      </c>
      <c r="AN5" s="86" t="s">
        <v>48</v>
      </c>
      <c r="AO5" s="87" t="s">
        <v>50</v>
      </c>
      <c r="AP5" s="88" t="s">
        <v>52</v>
      </c>
      <c r="AQ5" s="88" t="s">
        <v>54</v>
      </c>
      <c r="AR5" s="88" t="s">
        <v>56</v>
      </c>
      <c r="AS5" s="88" t="s">
        <v>58</v>
      </c>
      <c r="AT5" s="88" t="s">
        <v>92</v>
      </c>
      <c r="AU5" s="88" t="s">
        <v>60</v>
      </c>
      <c r="AV5" s="88" t="s">
        <v>62</v>
      </c>
      <c r="AW5" s="88" t="s">
        <v>64</v>
      </c>
      <c r="AX5" s="88" t="s">
        <v>66</v>
      </c>
      <c r="AY5" s="88" t="s">
        <v>71</v>
      </c>
      <c r="AZ5" s="89" t="s">
        <v>93</v>
      </c>
    </row>
    <row r="6" spans="1:52" ht="15.75" thickBot="1">
      <c r="A6" s="90" t="s">
        <v>94</v>
      </c>
      <c r="B6" s="91"/>
      <c r="C6" s="92"/>
      <c r="D6" s="93">
        <v>1</v>
      </c>
      <c r="E6" s="94">
        <v>2</v>
      </c>
      <c r="F6" s="94">
        <v>3</v>
      </c>
      <c r="G6" s="94">
        <v>4</v>
      </c>
      <c r="H6" s="94">
        <v>5</v>
      </c>
      <c r="I6" s="94">
        <v>6</v>
      </c>
      <c r="J6" s="94">
        <v>7</v>
      </c>
      <c r="K6" s="94">
        <v>8</v>
      </c>
      <c r="L6" s="94">
        <v>9</v>
      </c>
      <c r="M6" s="94">
        <v>10</v>
      </c>
      <c r="N6" s="94">
        <v>11</v>
      </c>
      <c r="O6" s="94">
        <v>12</v>
      </c>
      <c r="P6" s="94">
        <v>13</v>
      </c>
      <c r="Q6" s="94">
        <v>14</v>
      </c>
      <c r="R6" s="94">
        <v>15</v>
      </c>
      <c r="S6" s="94">
        <v>16</v>
      </c>
      <c r="T6" s="94">
        <v>17</v>
      </c>
      <c r="U6" s="94">
        <v>18</v>
      </c>
      <c r="V6" s="94">
        <v>19</v>
      </c>
      <c r="W6" s="95">
        <v>20</v>
      </c>
      <c r="X6" s="94">
        <v>21</v>
      </c>
      <c r="Y6" s="94">
        <v>22</v>
      </c>
      <c r="Z6" s="94">
        <v>23</v>
      </c>
      <c r="AA6" s="94">
        <v>24</v>
      </c>
      <c r="AB6" s="94">
        <v>25</v>
      </c>
      <c r="AC6" s="94">
        <v>26</v>
      </c>
      <c r="AD6" s="94">
        <v>27</v>
      </c>
      <c r="AE6" s="94">
        <v>28</v>
      </c>
      <c r="AF6" s="94">
        <v>29</v>
      </c>
      <c r="AG6" s="94">
        <v>30</v>
      </c>
      <c r="AH6" s="96">
        <v>31</v>
      </c>
      <c r="AI6" s="97"/>
      <c r="AJ6" s="98"/>
      <c r="AK6" s="99"/>
      <c r="AL6" s="99"/>
      <c r="AM6" s="99"/>
      <c r="AN6" s="99"/>
      <c r="AO6" s="100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>
      <c r="A7" s="103">
        <v>1</v>
      </c>
      <c r="B7" s="104" t="s">
        <v>9</v>
      </c>
      <c r="C7" s="18" t="s">
        <v>30</v>
      </c>
      <c r="D7" s="105"/>
      <c r="E7" s="106"/>
      <c r="F7" s="107" t="s">
        <v>91</v>
      </c>
      <c r="G7" s="107"/>
      <c r="H7" s="106"/>
      <c r="I7" s="106"/>
      <c r="J7" s="107"/>
      <c r="K7" s="107" t="s">
        <v>91</v>
      </c>
      <c r="L7" s="107" t="s">
        <v>91</v>
      </c>
      <c r="M7" s="107" t="s">
        <v>91</v>
      </c>
      <c r="N7" s="107"/>
      <c r="O7" s="107"/>
      <c r="P7" s="107" t="s">
        <v>91</v>
      </c>
      <c r="Q7" s="107" t="s">
        <v>91</v>
      </c>
      <c r="R7" s="107" t="s">
        <v>91</v>
      </c>
      <c r="S7" s="107" t="s">
        <v>91</v>
      </c>
      <c r="T7" s="107" t="s">
        <v>91</v>
      </c>
      <c r="U7" s="107"/>
      <c r="V7" s="107"/>
      <c r="W7" s="107" t="s">
        <v>91</v>
      </c>
      <c r="X7" s="107" t="s">
        <v>91</v>
      </c>
      <c r="Y7" s="107" t="s">
        <v>91</v>
      </c>
      <c r="Z7" s="107" t="s">
        <v>91</v>
      </c>
      <c r="AA7" s="107" t="s">
        <v>91</v>
      </c>
      <c r="AB7" s="107"/>
      <c r="AC7" s="107"/>
      <c r="AD7" s="107" t="s">
        <v>91</v>
      </c>
      <c r="AE7" s="107" t="s">
        <v>91</v>
      </c>
      <c r="AF7" s="107" t="s">
        <v>91</v>
      </c>
      <c r="AG7" s="107" t="s">
        <v>91</v>
      </c>
      <c r="AH7" s="108" t="s">
        <v>91</v>
      </c>
      <c r="AI7" s="109">
        <f t="shared" ref="AI7:AI31" si="0">COUNTIF($D7:$AH7,"+")</f>
        <v>19</v>
      </c>
      <c r="AJ7" s="110">
        <f t="shared" ref="AJ7:AJ31" si="1">COUNTIF($D7:$AH7,"Го")</f>
        <v>0</v>
      </c>
      <c r="AK7" s="111">
        <f t="shared" ref="AK7:AK31" si="2">COUNTIF($D7:$AH7,"Д")</f>
        <v>0</v>
      </c>
      <c r="AL7" s="111">
        <f t="shared" ref="AL7:AL31" si="3">COUNTIF($D7:$AH7,"Дс")</f>
        <v>0</v>
      </c>
      <c r="AM7" s="111">
        <f t="shared" ref="AM7:AM31" si="4">COUNTIF($D7:$AH7,"Со")</f>
        <v>0</v>
      </c>
      <c r="AN7" s="111">
        <f t="shared" ref="AN7:AN31" si="5">COUNTIF($D7:$AH7,"Бо")</f>
        <v>0</v>
      </c>
      <c r="AO7" s="111">
        <f t="shared" ref="AO7:AO31" si="6">COUNTIF($D7:$AH7,"Сп")</f>
        <v>0</v>
      </c>
      <c r="AP7" s="112">
        <f t="shared" ref="AP7:AP31" si="7">COUNTIF($D7:$AH7,"Лп")</f>
        <v>0</v>
      </c>
      <c r="AQ7" s="112">
        <f t="shared" ref="AQ7:AQ12" si="8">COUNTIF($D7:$AH7,"Пд")</f>
        <v>0</v>
      </c>
      <c r="AR7" s="111">
        <f t="shared" ref="AR7:AR31" si="9">COUNTIF($D7:$AH7,"Н")</f>
        <v>0</v>
      </c>
      <c r="AS7" s="111">
        <f t="shared" ref="AS7:AS31" si="10">COUNTIF($D7:$AH7,"Сд")</f>
        <v>0</v>
      </c>
      <c r="AT7" s="111">
        <f t="shared" ref="AT7:AT31" si="11">COUNTIF($D7:$AH7,"Дк")</f>
        <v>0</v>
      </c>
      <c r="AU7" s="111">
        <f t="shared" ref="AU7:AU31" si="12">COUNTIF($D7:$AH7,"Оо")</f>
        <v>0</v>
      </c>
      <c r="AV7" s="111">
        <f t="shared" ref="AV7:AV31" si="13">COUNTIF($D7:$AH7,"Но")</f>
        <v>0</v>
      </c>
      <c r="AW7" s="113">
        <f t="shared" ref="AW7:AW12" si="14">COUNTIF($D7:$AH7,"Оп")</f>
        <v>0</v>
      </c>
      <c r="AX7" s="113">
        <f t="shared" ref="AX7:AX12" si="15">COUNTIF($D7:$AH7,"Рок")</f>
        <v>0</v>
      </c>
      <c r="AY7" s="113">
        <f t="shared" ref="AY7:AY12" si="16">COUNTIF($D7:$AH7,"Упп")</f>
        <v>0</v>
      </c>
      <c r="AZ7" s="113">
        <f t="shared" ref="AZ7:AZ12" si="17">SUM(AI7:AY7)</f>
        <v>19</v>
      </c>
    </row>
    <row r="8" spans="1:52">
      <c r="A8" s="114">
        <v>2</v>
      </c>
      <c r="B8" s="115" t="s">
        <v>9</v>
      </c>
      <c r="C8" s="22"/>
      <c r="D8" s="116"/>
      <c r="E8" s="117"/>
      <c r="F8" s="118" t="s">
        <v>91</v>
      </c>
      <c r="G8" s="118"/>
      <c r="H8" s="117"/>
      <c r="I8" s="117"/>
      <c r="J8" s="117"/>
      <c r="K8" s="118" t="s">
        <v>91</v>
      </c>
      <c r="L8" s="118" t="s">
        <v>91</v>
      </c>
      <c r="M8" s="118" t="s">
        <v>91</v>
      </c>
      <c r="N8" s="118"/>
      <c r="O8" s="118"/>
      <c r="P8" s="118" t="s">
        <v>91</v>
      </c>
      <c r="Q8" s="118" t="s">
        <v>91</v>
      </c>
      <c r="R8" s="118" t="s">
        <v>91</v>
      </c>
      <c r="S8" s="118" t="s">
        <v>91</v>
      </c>
      <c r="T8" s="118" t="s">
        <v>42</v>
      </c>
      <c r="U8" s="118"/>
      <c r="V8" s="118"/>
      <c r="W8" s="118" t="s">
        <v>91</v>
      </c>
      <c r="X8" s="118" t="s">
        <v>91</v>
      </c>
      <c r="Y8" s="118" t="s">
        <v>91</v>
      </c>
      <c r="Z8" s="118" t="s">
        <v>91</v>
      </c>
      <c r="AA8" s="118" t="s">
        <v>91</v>
      </c>
      <c r="AB8" s="118"/>
      <c r="AC8" s="118"/>
      <c r="AD8" s="118" t="s">
        <v>91</v>
      </c>
      <c r="AE8" s="118" t="s">
        <v>91</v>
      </c>
      <c r="AF8" s="118" t="s">
        <v>91</v>
      </c>
      <c r="AG8" s="118" t="s">
        <v>91</v>
      </c>
      <c r="AH8" s="119" t="s">
        <v>91</v>
      </c>
      <c r="AI8" s="120">
        <f t="shared" si="0"/>
        <v>18</v>
      </c>
      <c r="AJ8" s="121">
        <f t="shared" si="1"/>
        <v>0</v>
      </c>
      <c r="AK8" s="113">
        <f t="shared" si="2"/>
        <v>1</v>
      </c>
      <c r="AL8" s="113">
        <f t="shared" si="3"/>
        <v>0</v>
      </c>
      <c r="AM8" s="113">
        <f t="shared" si="4"/>
        <v>0</v>
      </c>
      <c r="AN8" s="113">
        <f t="shared" si="5"/>
        <v>0</v>
      </c>
      <c r="AO8" s="113">
        <f t="shared" si="6"/>
        <v>0</v>
      </c>
      <c r="AP8" s="113">
        <f t="shared" si="7"/>
        <v>0</v>
      </c>
      <c r="AQ8" s="113">
        <f t="shared" si="8"/>
        <v>0</v>
      </c>
      <c r="AR8" s="122">
        <f t="shared" si="9"/>
        <v>0</v>
      </c>
      <c r="AS8" s="122">
        <f t="shared" si="10"/>
        <v>0</v>
      </c>
      <c r="AT8" s="122">
        <f t="shared" si="11"/>
        <v>0</v>
      </c>
      <c r="AU8" s="122">
        <f t="shared" si="12"/>
        <v>0</v>
      </c>
      <c r="AV8" s="122">
        <f t="shared" si="13"/>
        <v>0</v>
      </c>
      <c r="AW8" s="113">
        <f t="shared" si="14"/>
        <v>0</v>
      </c>
      <c r="AX8" s="113">
        <f t="shared" si="15"/>
        <v>0</v>
      </c>
      <c r="AY8" s="113">
        <f t="shared" si="16"/>
        <v>0</v>
      </c>
      <c r="AZ8" s="113">
        <f t="shared" si="17"/>
        <v>19</v>
      </c>
    </row>
    <row r="9" spans="1:52">
      <c r="A9" s="123">
        <v>3</v>
      </c>
      <c r="B9" s="115" t="s">
        <v>16</v>
      </c>
      <c r="C9" s="15" t="s">
        <v>75</v>
      </c>
      <c r="D9" s="116"/>
      <c r="E9" s="118"/>
      <c r="F9" s="118" t="s">
        <v>91</v>
      </c>
      <c r="G9" s="118"/>
      <c r="H9" s="118"/>
      <c r="I9" s="117"/>
      <c r="J9" s="118"/>
      <c r="K9" s="118" t="s">
        <v>91</v>
      </c>
      <c r="L9" s="118" t="s">
        <v>42</v>
      </c>
      <c r="M9" s="118" t="s">
        <v>91</v>
      </c>
      <c r="N9" s="118"/>
      <c r="O9" s="118"/>
      <c r="P9" s="118" t="s">
        <v>7</v>
      </c>
      <c r="Q9" s="118" t="s">
        <v>7</v>
      </c>
      <c r="R9" s="118" t="s">
        <v>7</v>
      </c>
      <c r="S9" s="118" t="s">
        <v>7</v>
      </c>
      <c r="T9" s="118" t="s">
        <v>7</v>
      </c>
      <c r="U9" s="118"/>
      <c r="V9" s="118"/>
      <c r="W9" s="118" t="s">
        <v>7</v>
      </c>
      <c r="X9" s="118" t="s">
        <v>7</v>
      </c>
      <c r="Y9" s="118" t="s">
        <v>7</v>
      </c>
      <c r="Z9" s="118" t="s">
        <v>7</v>
      </c>
      <c r="AA9" s="118" t="s">
        <v>7</v>
      </c>
      <c r="AB9" s="118"/>
      <c r="AC9" s="118"/>
      <c r="AD9" s="118" t="s">
        <v>7</v>
      </c>
      <c r="AE9" s="118" t="s">
        <v>7</v>
      </c>
      <c r="AF9" s="118" t="s">
        <v>7</v>
      </c>
      <c r="AG9" s="118" t="s">
        <v>7</v>
      </c>
      <c r="AH9" s="119" t="s">
        <v>7</v>
      </c>
      <c r="AI9" s="125">
        <f t="shared" si="0"/>
        <v>3</v>
      </c>
      <c r="AJ9" s="121">
        <f t="shared" si="1"/>
        <v>0</v>
      </c>
      <c r="AK9" s="113">
        <f t="shared" si="2"/>
        <v>1</v>
      </c>
      <c r="AL9" s="113">
        <f t="shared" si="3"/>
        <v>0</v>
      </c>
      <c r="AM9" s="113">
        <f t="shared" si="4"/>
        <v>0</v>
      </c>
      <c r="AN9" s="113">
        <f t="shared" si="5"/>
        <v>0</v>
      </c>
      <c r="AO9" s="113">
        <f t="shared" si="6"/>
        <v>0</v>
      </c>
      <c r="AP9" s="113">
        <f t="shared" si="7"/>
        <v>0</v>
      </c>
      <c r="AQ9" s="113">
        <f t="shared" si="8"/>
        <v>0</v>
      </c>
      <c r="AR9" s="122">
        <f t="shared" si="9"/>
        <v>0</v>
      </c>
      <c r="AS9" s="122">
        <f t="shared" si="10"/>
        <v>0</v>
      </c>
      <c r="AT9" s="122">
        <f t="shared" si="11"/>
        <v>0</v>
      </c>
      <c r="AU9" s="122">
        <f t="shared" si="12"/>
        <v>0</v>
      </c>
      <c r="AV9" s="122">
        <f t="shared" si="13"/>
        <v>0</v>
      </c>
      <c r="AW9" s="113">
        <f t="shared" si="14"/>
        <v>0</v>
      </c>
      <c r="AX9" s="113">
        <f t="shared" si="15"/>
        <v>0</v>
      </c>
      <c r="AY9" s="113">
        <f t="shared" si="16"/>
        <v>0</v>
      </c>
      <c r="AZ9" s="113">
        <f t="shared" si="17"/>
        <v>4</v>
      </c>
    </row>
    <row r="10" spans="1:52">
      <c r="A10" s="123">
        <v>4</v>
      </c>
      <c r="B10" s="115" t="s">
        <v>12</v>
      </c>
      <c r="C10" s="22"/>
      <c r="D10" s="116"/>
      <c r="E10" s="117"/>
      <c r="F10" s="118" t="s">
        <v>91</v>
      </c>
      <c r="G10" s="118"/>
      <c r="H10" s="117"/>
      <c r="I10" s="117"/>
      <c r="J10" s="117"/>
      <c r="K10" s="118" t="s">
        <v>91</v>
      </c>
      <c r="L10" s="118" t="s">
        <v>91</v>
      </c>
      <c r="M10" s="117" t="s">
        <v>91</v>
      </c>
      <c r="N10" s="117"/>
      <c r="O10" s="117"/>
      <c r="P10" s="118" t="s">
        <v>91</v>
      </c>
      <c r="Q10" s="118" t="s">
        <v>91</v>
      </c>
      <c r="R10" s="118" t="s">
        <v>91</v>
      </c>
      <c r="S10" s="118" t="s">
        <v>91</v>
      </c>
      <c r="T10" s="118" t="s">
        <v>91</v>
      </c>
      <c r="U10" s="118"/>
      <c r="V10" s="118"/>
      <c r="W10" s="118" t="s">
        <v>58</v>
      </c>
      <c r="X10" s="118" t="s">
        <v>91</v>
      </c>
      <c r="Y10" s="118" t="s">
        <v>91</v>
      </c>
      <c r="Z10" s="118" t="s">
        <v>91</v>
      </c>
      <c r="AA10" s="118" t="s">
        <v>91</v>
      </c>
      <c r="AB10" s="118"/>
      <c r="AC10" s="118"/>
      <c r="AD10" s="118" t="s">
        <v>26</v>
      </c>
      <c r="AE10" s="118" t="s">
        <v>26</v>
      </c>
      <c r="AF10" s="118" t="s">
        <v>26</v>
      </c>
      <c r="AG10" s="118" t="s">
        <v>26</v>
      </c>
      <c r="AH10" s="119" t="s">
        <v>26</v>
      </c>
      <c r="AI10" s="125">
        <f t="shared" si="0"/>
        <v>13</v>
      </c>
      <c r="AJ10" s="121">
        <f t="shared" si="1"/>
        <v>5</v>
      </c>
      <c r="AK10" s="113">
        <f t="shared" si="2"/>
        <v>0</v>
      </c>
      <c r="AL10" s="113">
        <f t="shared" si="3"/>
        <v>0</v>
      </c>
      <c r="AM10" s="113">
        <f t="shared" si="4"/>
        <v>0</v>
      </c>
      <c r="AN10" s="113">
        <f t="shared" si="5"/>
        <v>0</v>
      </c>
      <c r="AO10" s="113">
        <f t="shared" si="6"/>
        <v>0</v>
      </c>
      <c r="AP10" s="113">
        <f t="shared" si="7"/>
        <v>0</v>
      </c>
      <c r="AQ10" s="113">
        <f t="shared" si="8"/>
        <v>0</v>
      </c>
      <c r="AR10" s="122">
        <f t="shared" si="9"/>
        <v>0</v>
      </c>
      <c r="AS10" s="122">
        <f t="shared" si="10"/>
        <v>1</v>
      </c>
      <c r="AT10" s="122">
        <f t="shared" si="11"/>
        <v>0</v>
      </c>
      <c r="AU10" s="122">
        <f t="shared" si="12"/>
        <v>0</v>
      </c>
      <c r="AV10" s="122">
        <f t="shared" si="13"/>
        <v>0</v>
      </c>
      <c r="AW10" s="113">
        <f t="shared" si="14"/>
        <v>0</v>
      </c>
      <c r="AX10" s="113">
        <f t="shared" si="15"/>
        <v>0</v>
      </c>
      <c r="AY10" s="113">
        <f t="shared" si="16"/>
        <v>0</v>
      </c>
      <c r="AZ10" s="113">
        <f t="shared" si="17"/>
        <v>19</v>
      </c>
    </row>
    <row r="11" spans="1:52">
      <c r="A11" s="114">
        <v>5</v>
      </c>
      <c r="B11" s="115" t="s">
        <v>14</v>
      </c>
      <c r="C11" s="15" t="s">
        <v>76</v>
      </c>
      <c r="D11" s="116"/>
      <c r="E11" s="117"/>
      <c r="F11" s="118" t="s">
        <v>44</v>
      </c>
      <c r="G11" s="118"/>
      <c r="H11" s="117"/>
      <c r="I11" s="117"/>
      <c r="J11" s="118"/>
      <c r="K11" s="118" t="s">
        <v>91</v>
      </c>
      <c r="L11" s="118" t="s">
        <v>91</v>
      </c>
      <c r="M11" s="117" t="s">
        <v>91</v>
      </c>
      <c r="N11" s="118"/>
      <c r="O11" s="118"/>
      <c r="P11" s="118" t="s">
        <v>91</v>
      </c>
      <c r="Q11" s="117" t="s">
        <v>91</v>
      </c>
      <c r="R11" s="118" t="s">
        <v>91</v>
      </c>
      <c r="S11" s="118" t="s">
        <v>91</v>
      </c>
      <c r="T11" s="118" t="s">
        <v>91</v>
      </c>
      <c r="U11" s="118"/>
      <c r="V11" s="118"/>
      <c r="W11" s="118" t="s">
        <v>91</v>
      </c>
      <c r="X11" s="118" t="s">
        <v>91</v>
      </c>
      <c r="Y11" s="118" t="s">
        <v>42</v>
      </c>
      <c r="Z11" s="118" t="s">
        <v>44</v>
      </c>
      <c r="AA11" s="118" t="s">
        <v>91</v>
      </c>
      <c r="AB11" s="118"/>
      <c r="AC11" s="118"/>
      <c r="AD11" s="118" t="s">
        <v>91</v>
      </c>
      <c r="AE11" s="118" t="s">
        <v>91</v>
      </c>
      <c r="AF11" s="118" t="s">
        <v>91</v>
      </c>
      <c r="AG11" s="118" t="s">
        <v>91</v>
      </c>
      <c r="AH11" s="119" t="s">
        <v>91</v>
      </c>
      <c r="AI11" s="125">
        <f t="shared" si="0"/>
        <v>16</v>
      </c>
      <c r="AJ11" s="121">
        <f t="shared" si="1"/>
        <v>0</v>
      </c>
      <c r="AK11" s="113">
        <f t="shared" si="2"/>
        <v>1</v>
      </c>
      <c r="AL11" s="113">
        <f t="shared" si="3"/>
        <v>2</v>
      </c>
      <c r="AM11" s="113">
        <f t="shared" si="4"/>
        <v>0</v>
      </c>
      <c r="AN11" s="113">
        <f t="shared" si="5"/>
        <v>0</v>
      </c>
      <c r="AO11" s="113">
        <f t="shared" si="6"/>
        <v>0</v>
      </c>
      <c r="AP11" s="113">
        <f t="shared" si="7"/>
        <v>0</v>
      </c>
      <c r="AQ11" s="113">
        <f t="shared" si="8"/>
        <v>0</v>
      </c>
      <c r="AR11" s="122">
        <f t="shared" si="9"/>
        <v>0</v>
      </c>
      <c r="AS11" s="122">
        <f t="shared" si="10"/>
        <v>0</v>
      </c>
      <c r="AT11" s="122">
        <f t="shared" si="11"/>
        <v>0</v>
      </c>
      <c r="AU11" s="122">
        <f t="shared" si="12"/>
        <v>0</v>
      </c>
      <c r="AV11" s="122">
        <f t="shared" si="13"/>
        <v>0</v>
      </c>
      <c r="AW11" s="113">
        <f t="shared" si="14"/>
        <v>0</v>
      </c>
      <c r="AX11" s="113">
        <f t="shared" si="15"/>
        <v>0</v>
      </c>
      <c r="AY11" s="113">
        <f t="shared" si="16"/>
        <v>0</v>
      </c>
      <c r="AZ11" s="113">
        <f t="shared" si="17"/>
        <v>19</v>
      </c>
    </row>
    <row r="12" spans="1:52">
      <c r="A12" s="123">
        <v>6</v>
      </c>
      <c r="B12" s="115" t="s">
        <v>16</v>
      </c>
      <c r="C12" s="15" t="s">
        <v>77</v>
      </c>
      <c r="D12" s="116"/>
      <c r="E12" s="118"/>
      <c r="F12" s="118" t="s">
        <v>26</v>
      </c>
      <c r="G12" s="118"/>
      <c r="H12" s="117"/>
      <c r="I12" s="117"/>
      <c r="J12" s="117"/>
      <c r="K12" s="118" t="s">
        <v>26</v>
      </c>
      <c r="L12" s="118" t="s">
        <v>26</v>
      </c>
      <c r="M12" s="118" t="s">
        <v>26</v>
      </c>
      <c r="N12" s="117"/>
      <c r="O12" s="117"/>
      <c r="P12" s="117" t="s">
        <v>91</v>
      </c>
      <c r="Q12" s="117" t="s">
        <v>91</v>
      </c>
      <c r="R12" s="117" t="s">
        <v>91</v>
      </c>
      <c r="S12" s="118" t="s">
        <v>91</v>
      </c>
      <c r="T12" s="118" t="s">
        <v>91</v>
      </c>
      <c r="U12" s="117"/>
      <c r="V12" s="117"/>
      <c r="W12" s="117" t="s">
        <v>26</v>
      </c>
      <c r="X12" s="118" t="s">
        <v>26</v>
      </c>
      <c r="Y12" s="117" t="s">
        <v>26</v>
      </c>
      <c r="Z12" s="118" t="s">
        <v>91</v>
      </c>
      <c r="AA12" s="118" t="s">
        <v>91</v>
      </c>
      <c r="AB12" s="117"/>
      <c r="AC12" s="117"/>
      <c r="AD12" s="117" t="s">
        <v>91</v>
      </c>
      <c r="AE12" s="117" t="s">
        <v>91</v>
      </c>
      <c r="AF12" s="117" t="s">
        <v>91</v>
      </c>
      <c r="AG12" s="117" t="s">
        <v>91</v>
      </c>
      <c r="AH12" s="126" t="s">
        <v>91</v>
      </c>
      <c r="AI12" s="125">
        <f t="shared" si="0"/>
        <v>12</v>
      </c>
      <c r="AJ12" s="127">
        <f t="shared" si="1"/>
        <v>7</v>
      </c>
      <c r="AK12" s="128">
        <f t="shared" si="2"/>
        <v>0</v>
      </c>
      <c r="AL12" s="128">
        <f t="shared" si="3"/>
        <v>0</v>
      </c>
      <c r="AM12" s="128">
        <f t="shared" si="4"/>
        <v>0</v>
      </c>
      <c r="AN12" s="128">
        <f t="shared" si="5"/>
        <v>0</v>
      </c>
      <c r="AO12" s="128">
        <f t="shared" si="6"/>
        <v>0</v>
      </c>
      <c r="AP12" s="128">
        <f t="shared" si="7"/>
        <v>0</v>
      </c>
      <c r="AQ12" s="128">
        <f t="shared" si="8"/>
        <v>0</v>
      </c>
      <c r="AR12" s="129">
        <f t="shared" si="9"/>
        <v>0</v>
      </c>
      <c r="AS12" s="129">
        <f t="shared" si="10"/>
        <v>0</v>
      </c>
      <c r="AT12" s="129">
        <f t="shared" si="11"/>
        <v>0</v>
      </c>
      <c r="AU12" s="129">
        <f t="shared" si="12"/>
        <v>0</v>
      </c>
      <c r="AV12" s="129">
        <f t="shared" si="13"/>
        <v>0</v>
      </c>
      <c r="AW12" s="113">
        <f t="shared" si="14"/>
        <v>0</v>
      </c>
      <c r="AX12" s="113">
        <f t="shared" si="15"/>
        <v>0</v>
      </c>
      <c r="AY12" s="113">
        <f t="shared" si="16"/>
        <v>0</v>
      </c>
      <c r="AZ12" s="113">
        <f t="shared" si="17"/>
        <v>19</v>
      </c>
    </row>
    <row r="13" spans="1:52">
      <c r="A13" s="123">
        <v>7</v>
      </c>
      <c r="B13" s="130" t="s">
        <v>12</v>
      </c>
      <c r="C13" s="15" t="s">
        <v>78</v>
      </c>
      <c r="D13" s="116"/>
      <c r="E13" s="118"/>
      <c r="F13" s="118" t="s">
        <v>91</v>
      </c>
      <c r="G13" s="118"/>
      <c r="H13" s="118"/>
      <c r="I13" s="118"/>
      <c r="J13" s="118"/>
      <c r="K13" s="118" t="s">
        <v>91</v>
      </c>
      <c r="L13" s="118" t="s">
        <v>91</v>
      </c>
      <c r="M13" s="118" t="s">
        <v>91</v>
      </c>
      <c r="N13" s="118"/>
      <c r="O13" s="118"/>
      <c r="P13" s="118" t="s">
        <v>26</v>
      </c>
      <c r="Q13" s="118" t="s">
        <v>26</v>
      </c>
      <c r="R13" s="118" t="s">
        <v>26</v>
      </c>
      <c r="S13" s="118" t="s">
        <v>26</v>
      </c>
      <c r="T13" s="118" t="s">
        <v>26</v>
      </c>
      <c r="U13" s="118"/>
      <c r="V13" s="118"/>
      <c r="W13" s="118" t="s">
        <v>91</v>
      </c>
      <c r="X13" s="118" t="s">
        <v>91</v>
      </c>
      <c r="Y13" s="118" t="s">
        <v>91</v>
      </c>
      <c r="Z13" s="118" t="s">
        <v>91</v>
      </c>
      <c r="AA13" s="118" t="s">
        <v>91</v>
      </c>
      <c r="AB13" s="118"/>
      <c r="AC13" s="118"/>
      <c r="AD13" s="118" t="s">
        <v>91</v>
      </c>
      <c r="AE13" s="118" t="s">
        <v>91</v>
      </c>
      <c r="AF13" s="118" t="s">
        <v>91</v>
      </c>
      <c r="AG13" s="118" t="s">
        <v>91</v>
      </c>
      <c r="AH13" s="119" t="s">
        <v>58</v>
      </c>
      <c r="AI13" s="125">
        <f t="shared" si="0"/>
        <v>13</v>
      </c>
      <c r="AJ13" s="121">
        <f t="shared" si="1"/>
        <v>5</v>
      </c>
      <c r="AK13" s="113">
        <f t="shared" si="2"/>
        <v>0</v>
      </c>
      <c r="AL13" s="113">
        <f t="shared" si="3"/>
        <v>0</v>
      </c>
      <c r="AM13" s="113">
        <f t="shared" si="4"/>
        <v>0</v>
      </c>
      <c r="AN13" s="113">
        <f t="shared" si="5"/>
        <v>0</v>
      </c>
      <c r="AO13" s="113">
        <f t="shared" si="6"/>
        <v>0</v>
      </c>
      <c r="AP13" s="113">
        <f t="shared" si="7"/>
        <v>0</v>
      </c>
      <c r="AQ13" s="113">
        <f>COUNTIF($D13:$AH13,"Опп")</f>
        <v>0</v>
      </c>
      <c r="AR13" s="113">
        <f t="shared" si="9"/>
        <v>0</v>
      </c>
      <c r="AS13" s="113">
        <f t="shared" si="10"/>
        <v>1</v>
      </c>
      <c r="AT13" s="113">
        <f t="shared" si="11"/>
        <v>0</v>
      </c>
      <c r="AU13" s="113">
        <f t="shared" si="12"/>
        <v>0</v>
      </c>
      <c r="AV13" s="113">
        <f t="shared" si="13"/>
        <v>0</v>
      </c>
      <c r="AW13" s="113">
        <f>COUNTIF($D13:$AH13,"Оп")</f>
        <v>0</v>
      </c>
      <c r="AX13" s="113">
        <f>COUNTIF($D13:$AH13,"Рок")</f>
        <v>0</v>
      </c>
      <c r="AY13" s="113">
        <f>COUNTIF($D13:$AH13,"Упп")</f>
        <v>0</v>
      </c>
      <c r="AZ13" s="113">
        <f>SUM(AI13:AY13)</f>
        <v>19</v>
      </c>
    </row>
    <row r="14" spans="1:52">
      <c r="A14" s="114">
        <v>8</v>
      </c>
      <c r="B14" s="130" t="s">
        <v>11</v>
      </c>
      <c r="C14" s="15" t="s">
        <v>79</v>
      </c>
      <c r="D14" s="116"/>
      <c r="E14" s="118"/>
      <c r="F14" s="118" t="s">
        <v>7</v>
      </c>
      <c r="G14" s="118"/>
      <c r="H14" s="118"/>
      <c r="I14" s="118"/>
      <c r="J14" s="118"/>
      <c r="K14" s="118" t="s">
        <v>7</v>
      </c>
      <c r="L14" s="118" t="s">
        <v>7</v>
      </c>
      <c r="M14" s="118" t="s">
        <v>7</v>
      </c>
      <c r="N14" s="118"/>
      <c r="O14" s="118"/>
      <c r="P14" s="118" t="s">
        <v>7</v>
      </c>
      <c r="Q14" s="118" t="s">
        <v>7</v>
      </c>
      <c r="R14" s="118" t="s">
        <v>7</v>
      </c>
      <c r="S14" s="118" t="s">
        <v>7</v>
      </c>
      <c r="T14" s="118" t="s">
        <v>71</v>
      </c>
      <c r="U14" s="118"/>
      <c r="V14" s="118"/>
      <c r="W14" s="118" t="s">
        <v>71</v>
      </c>
      <c r="X14" s="118" t="s">
        <v>71</v>
      </c>
      <c r="Y14" s="118" t="s">
        <v>7</v>
      </c>
      <c r="Z14" s="118" t="s">
        <v>71</v>
      </c>
      <c r="AA14" s="118" t="s">
        <v>71</v>
      </c>
      <c r="AB14" s="118"/>
      <c r="AC14" s="118"/>
      <c r="AD14" s="118" t="s">
        <v>71</v>
      </c>
      <c r="AE14" s="118" t="s">
        <v>71</v>
      </c>
      <c r="AF14" s="118" t="s">
        <v>71</v>
      </c>
      <c r="AG14" s="118" t="s">
        <v>71</v>
      </c>
      <c r="AH14" s="119" t="s">
        <v>71</v>
      </c>
      <c r="AI14" s="125">
        <f t="shared" si="0"/>
        <v>0</v>
      </c>
      <c r="AJ14" s="121">
        <f t="shared" si="1"/>
        <v>0</v>
      </c>
      <c r="AK14" s="113">
        <f t="shared" si="2"/>
        <v>0</v>
      </c>
      <c r="AL14" s="113">
        <f t="shared" si="3"/>
        <v>0</v>
      </c>
      <c r="AM14" s="113">
        <f t="shared" si="4"/>
        <v>0</v>
      </c>
      <c r="AN14" s="113">
        <f t="shared" si="5"/>
        <v>0</v>
      </c>
      <c r="AO14" s="113">
        <f t="shared" si="6"/>
        <v>0</v>
      </c>
      <c r="AP14" s="113">
        <f t="shared" si="7"/>
        <v>0</v>
      </c>
      <c r="AQ14" s="113">
        <f t="shared" ref="AQ14:AQ31" si="18">COUNTIF($D14:$AH14,"Опп")</f>
        <v>0</v>
      </c>
      <c r="AR14" s="113">
        <f t="shared" si="9"/>
        <v>0</v>
      </c>
      <c r="AS14" s="113">
        <f t="shared" si="10"/>
        <v>0</v>
      </c>
      <c r="AT14" s="113">
        <f t="shared" si="11"/>
        <v>0</v>
      </c>
      <c r="AU14" s="113">
        <f t="shared" si="12"/>
        <v>0</v>
      </c>
      <c r="AV14" s="113">
        <f t="shared" si="13"/>
        <v>0</v>
      </c>
      <c r="AW14" s="113">
        <f t="shared" ref="AW14:AW31" si="19">COUNTIF($D14:$AH14,"Оп")</f>
        <v>0</v>
      </c>
      <c r="AX14" s="113">
        <f t="shared" ref="AX14:AX31" si="20">COUNTIF($D14:$AH14,"Рок")</f>
        <v>0</v>
      </c>
      <c r="AY14" s="113">
        <f t="shared" ref="AY14:AY31" si="21">COUNTIF($D14:$AH14,"Упп")</f>
        <v>10</v>
      </c>
      <c r="AZ14" s="113">
        <f t="shared" ref="AZ14:AZ31" si="22">SUM(AI14:AY14)</f>
        <v>10</v>
      </c>
    </row>
    <row r="15" spans="1:52">
      <c r="A15" s="123">
        <v>9</v>
      </c>
      <c r="B15" s="130" t="s">
        <v>12</v>
      </c>
      <c r="C15" s="15" t="s">
        <v>80</v>
      </c>
      <c r="D15" s="116"/>
      <c r="E15" s="118"/>
      <c r="F15" s="118" t="s">
        <v>26</v>
      </c>
      <c r="G15" s="118"/>
      <c r="H15" s="118"/>
      <c r="I15" s="118"/>
      <c r="J15" s="118"/>
      <c r="K15" s="118" t="s">
        <v>26</v>
      </c>
      <c r="L15" s="118" t="s">
        <v>26</v>
      </c>
      <c r="M15" s="118" t="s">
        <v>26</v>
      </c>
      <c r="N15" s="118"/>
      <c r="O15" s="118"/>
      <c r="P15" s="118" t="s">
        <v>91</v>
      </c>
      <c r="Q15" s="118" t="s">
        <v>91</v>
      </c>
      <c r="R15" s="118" t="s">
        <v>91</v>
      </c>
      <c r="S15" s="118" t="s">
        <v>91</v>
      </c>
      <c r="T15" s="118" t="s">
        <v>91</v>
      </c>
      <c r="U15" s="118"/>
      <c r="V15" s="118"/>
      <c r="W15" s="118" t="s">
        <v>48</v>
      </c>
      <c r="X15" s="118" t="s">
        <v>48</v>
      </c>
      <c r="Y15" s="118" t="s">
        <v>48</v>
      </c>
      <c r="Z15" s="118" t="s">
        <v>48</v>
      </c>
      <c r="AA15" s="118" t="s">
        <v>48</v>
      </c>
      <c r="AB15" s="118"/>
      <c r="AC15" s="118"/>
      <c r="AD15" s="118" t="s">
        <v>48</v>
      </c>
      <c r="AE15" s="118" t="s">
        <v>48</v>
      </c>
      <c r="AF15" s="118" t="s">
        <v>48</v>
      </c>
      <c r="AG15" s="118" t="s">
        <v>48</v>
      </c>
      <c r="AH15" s="119" t="s">
        <v>48</v>
      </c>
      <c r="AI15" s="120">
        <f>COUNTIF($D15:$AH15,"Упп")</f>
        <v>0</v>
      </c>
      <c r="AJ15" s="121">
        <f t="shared" si="1"/>
        <v>4</v>
      </c>
      <c r="AK15" s="113">
        <f t="shared" si="2"/>
        <v>0</v>
      </c>
      <c r="AL15" s="113">
        <f t="shared" si="3"/>
        <v>0</v>
      </c>
      <c r="AM15" s="113">
        <f t="shared" si="4"/>
        <v>0</v>
      </c>
      <c r="AN15" s="113">
        <f t="shared" si="5"/>
        <v>10</v>
      </c>
      <c r="AO15" s="113">
        <f t="shared" si="6"/>
        <v>0</v>
      </c>
      <c r="AP15" s="113">
        <f t="shared" si="7"/>
        <v>0</v>
      </c>
      <c r="AQ15" s="113">
        <f t="shared" si="18"/>
        <v>0</v>
      </c>
      <c r="AR15" s="113">
        <f t="shared" si="9"/>
        <v>0</v>
      </c>
      <c r="AS15" s="113">
        <f t="shared" si="10"/>
        <v>0</v>
      </c>
      <c r="AT15" s="113">
        <f t="shared" si="11"/>
        <v>0</v>
      </c>
      <c r="AU15" s="113">
        <f t="shared" si="12"/>
        <v>0</v>
      </c>
      <c r="AV15" s="113">
        <f t="shared" si="13"/>
        <v>0</v>
      </c>
      <c r="AW15" s="113">
        <f t="shared" si="19"/>
        <v>0</v>
      </c>
      <c r="AX15" s="113">
        <f t="shared" si="20"/>
        <v>0</v>
      </c>
      <c r="AY15" s="113">
        <f t="shared" si="21"/>
        <v>0</v>
      </c>
      <c r="AZ15" s="113">
        <f t="shared" si="22"/>
        <v>14</v>
      </c>
    </row>
    <row r="16" spans="1:52">
      <c r="A16" s="123">
        <v>10</v>
      </c>
      <c r="B16" s="131" t="s">
        <v>12</v>
      </c>
      <c r="C16" s="15" t="s">
        <v>21</v>
      </c>
      <c r="D16" s="116"/>
      <c r="E16" s="118"/>
      <c r="F16" s="118" t="s">
        <v>91</v>
      </c>
      <c r="G16" s="118"/>
      <c r="H16" s="118"/>
      <c r="I16" s="118"/>
      <c r="J16" s="118"/>
      <c r="K16" s="118" t="s">
        <v>91</v>
      </c>
      <c r="L16" s="118" t="s">
        <v>91</v>
      </c>
      <c r="M16" s="118" t="s">
        <v>91</v>
      </c>
      <c r="N16" s="118"/>
      <c r="O16" s="118"/>
      <c r="P16" s="118" t="s">
        <v>26</v>
      </c>
      <c r="Q16" s="118" t="s">
        <v>26</v>
      </c>
      <c r="R16" s="118" t="s">
        <v>26</v>
      </c>
      <c r="S16" s="118" t="s">
        <v>26</v>
      </c>
      <c r="T16" s="118" t="s">
        <v>26</v>
      </c>
      <c r="U16" s="118"/>
      <c r="V16" s="118"/>
      <c r="W16" s="118" t="s">
        <v>91</v>
      </c>
      <c r="X16" s="118" t="s">
        <v>91</v>
      </c>
      <c r="Y16" s="118" t="s">
        <v>91</v>
      </c>
      <c r="Z16" s="118" t="s">
        <v>91</v>
      </c>
      <c r="AA16" s="118" t="s">
        <v>91</v>
      </c>
      <c r="AB16" s="118"/>
      <c r="AC16" s="118"/>
      <c r="AD16" s="118" t="s">
        <v>91</v>
      </c>
      <c r="AE16" s="118" t="s">
        <v>91</v>
      </c>
      <c r="AF16" s="118" t="s">
        <v>91</v>
      </c>
      <c r="AG16" s="118" t="s">
        <v>91</v>
      </c>
      <c r="AH16" s="119" t="s">
        <v>91</v>
      </c>
      <c r="AI16" s="125">
        <f t="shared" si="0"/>
        <v>14</v>
      </c>
      <c r="AJ16" s="121">
        <f t="shared" si="1"/>
        <v>5</v>
      </c>
      <c r="AK16" s="113">
        <f t="shared" si="2"/>
        <v>0</v>
      </c>
      <c r="AL16" s="113">
        <f t="shared" si="3"/>
        <v>0</v>
      </c>
      <c r="AM16" s="113">
        <f t="shared" si="4"/>
        <v>0</v>
      </c>
      <c r="AN16" s="113">
        <f t="shared" si="5"/>
        <v>0</v>
      </c>
      <c r="AO16" s="113">
        <f t="shared" si="6"/>
        <v>0</v>
      </c>
      <c r="AP16" s="113">
        <f t="shared" si="7"/>
        <v>0</v>
      </c>
      <c r="AQ16" s="113">
        <f t="shared" si="18"/>
        <v>0</v>
      </c>
      <c r="AR16" s="113">
        <f t="shared" si="9"/>
        <v>0</v>
      </c>
      <c r="AS16" s="113">
        <f t="shared" si="10"/>
        <v>0</v>
      </c>
      <c r="AT16" s="113">
        <f t="shared" si="11"/>
        <v>0</v>
      </c>
      <c r="AU16" s="113">
        <f t="shared" si="12"/>
        <v>0</v>
      </c>
      <c r="AV16" s="113">
        <f t="shared" si="13"/>
        <v>0</v>
      </c>
      <c r="AW16" s="113">
        <f t="shared" si="19"/>
        <v>0</v>
      </c>
      <c r="AX16" s="113">
        <f t="shared" si="20"/>
        <v>0</v>
      </c>
      <c r="AY16" s="113">
        <f t="shared" si="21"/>
        <v>0</v>
      </c>
      <c r="AZ16" s="113">
        <f t="shared" si="22"/>
        <v>19</v>
      </c>
    </row>
    <row r="17" spans="1:52">
      <c r="A17" s="114">
        <v>11</v>
      </c>
      <c r="B17" s="131" t="s">
        <v>11</v>
      </c>
      <c r="C17" s="15" t="s">
        <v>81</v>
      </c>
      <c r="D17" s="116"/>
      <c r="E17" s="118"/>
      <c r="F17" s="118" t="s">
        <v>7</v>
      </c>
      <c r="G17" s="118"/>
      <c r="H17" s="118"/>
      <c r="I17" s="118"/>
      <c r="J17" s="118"/>
      <c r="K17" s="118" t="s">
        <v>7</v>
      </c>
      <c r="L17" s="118" t="s">
        <v>7</v>
      </c>
      <c r="M17" s="118" t="s">
        <v>7</v>
      </c>
      <c r="N17" s="118"/>
      <c r="O17" s="118"/>
      <c r="P17" s="118" t="s">
        <v>7</v>
      </c>
      <c r="Q17" s="118" t="s">
        <v>7</v>
      </c>
      <c r="R17" s="118" t="s">
        <v>7</v>
      </c>
      <c r="S17" s="118" t="s">
        <v>7</v>
      </c>
      <c r="T17" s="118" t="s">
        <v>7</v>
      </c>
      <c r="U17" s="118"/>
      <c r="V17" s="118"/>
      <c r="W17" s="118" t="s">
        <v>7</v>
      </c>
      <c r="X17" s="118" t="s">
        <v>7</v>
      </c>
      <c r="Y17" s="118" t="s">
        <v>7</v>
      </c>
      <c r="Z17" s="118" t="s">
        <v>7</v>
      </c>
      <c r="AA17" s="118" t="s">
        <v>7</v>
      </c>
      <c r="AB17" s="118"/>
      <c r="AC17" s="118"/>
      <c r="AD17" s="118" t="s">
        <v>69</v>
      </c>
      <c r="AE17" s="118" t="s">
        <v>69</v>
      </c>
      <c r="AF17" s="118" t="s">
        <v>69</v>
      </c>
      <c r="AG17" s="118" t="s">
        <v>69</v>
      </c>
      <c r="AH17" s="118" t="s">
        <v>69</v>
      </c>
      <c r="AI17" s="125">
        <f>COUNTIF($D17:$AH17,"+")</f>
        <v>0</v>
      </c>
      <c r="AJ17" s="121">
        <f t="shared" si="1"/>
        <v>0</v>
      </c>
      <c r="AK17" s="113">
        <f t="shared" si="2"/>
        <v>0</v>
      </c>
      <c r="AL17" s="113">
        <f t="shared" si="3"/>
        <v>0</v>
      </c>
      <c r="AM17" s="113">
        <f t="shared" si="4"/>
        <v>0</v>
      </c>
      <c r="AN17" s="113">
        <f t="shared" si="5"/>
        <v>0</v>
      </c>
      <c r="AO17" s="113">
        <f t="shared" si="6"/>
        <v>0</v>
      </c>
      <c r="AP17" s="113">
        <f t="shared" si="7"/>
        <v>0</v>
      </c>
      <c r="AQ17" s="113">
        <f t="shared" si="18"/>
        <v>0</v>
      </c>
      <c r="AR17" s="113">
        <f t="shared" si="9"/>
        <v>0</v>
      </c>
      <c r="AS17" s="113">
        <f t="shared" si="10"/>
        <v>0</v>
      </c>
      <c r="AT17" s="113">
        <f t="shared" si="11"/>
        <v>0</v>
      </c>
      <c r="AU17" s="113">
        <f t="shared" si="12"/>
        <v>0</v>
      </c>
      <c r="AV17" s="113">
        <f t="shared" si="13"/>
        <v>0</v>
      </c>
      <c r="AW17" s="113">
        <f t="shared" si="19"/>
        <v>0</v>
      </c>
      <c r="AX17" s="113">
        <f t="shared" si="20"/>
        <v>0</v>
      </c>
      <c r="AY17" s="113">
        <f t="shared" si="21"/>
        <v>0</v>
      </c>
      <c r="AZ17" s="113">
        <f t="shared" si="22"/>
        <v>0</v>
      </c>
    </row>
    <row r="18" spans="1:52">
      <c r="A18" s="123">
        <v>12</v>
      </c>
      <c r="B18" s="131" t="s">
        <v>12</v>
      </c>
      <c r="C18" s="15" t="s">
        <v>82</v>
      </c>
      <c r="D18" s="116"/>
      <c r="E18" s="118"/>
      <c r="F18" s="118" t="s">
        <v>91</v>
      </c>
      <c r="G18" s="118"/>
      <c r="H18" s="118"/>
      <c r="I18" s="118"/>
      <c r="J18" s="118"/>
      <c r="K18" s="118" t="s">
        <v>91</v>
      </c>
      <c r="L18" s="118" t="s">
        <v>91</v>
      </c>
      <c r="M18" s="118" t="s">
        <v>91</v>
      </c>
      <c r="N18" s="118"/>
      <c r="O18" s="118"/>
      <c r="P18" s="118" t="s">
        <v>91</v>
      </c>
      <c r="Q18" s="118" t="s">
        <v>91</v>
      </c>
      <c r="R18" s="118" t="s">
        <v>91</v>
      </c>
      <c r="S18" s="118" t="s">
        <v>91</v>
      </c>
      <c r="T18" s="118" t="s">
        <v>91</v>
      </c>
      <c r="U18" s="118"/>
      <c r="V18" s="118"/>
      <c r="W18" s="118" t="s">
        <v>91</v>
      </c>
      <c r="X18" s="118" t="s">
        <v>91</v>
      </c>
      <c r="Y18" s="118" t="s">
        <v>91</v>
      </c>
      <c r="Z18" s="118" t="s">
        <v>91</v>
      </c>
      <c r="AA18" s="118" t="s">
        <v>91</v>
      </c>
      <c r="AB18" s="118"/>
      <c r="AC18" s="118"/>
      <c r="AD18" s="118" t="s">
        <v>91</v>
      </c>
      <c r="AE18" s="118" t="s">
        <v>91</v>
      </c>
      <c r="AF18" s="118" t="s">
        <v>91</v>
      </c>
      <c r="AG18" s="118" t="s">
        <v>91</v>
      </c>
      <c r="AH18" s="119" t="s">
        <v>91</v>
      </c>
      <c r="AI18" s="120">
        <f t="shared" si="0"/>
        <v>19</v>
      </c>
      <c r="AJ18" s="121">
        <f t="shared" si="1"/>
        <v>0</v>
      </c>
      <c r="AK18" s="113">
        <f t="shared" si="2"/>
        <v>0</v>
      </c>
      <c r="AL18" s="113">
        <f t="shared" si="3"/>
        <v>0</v>
      </c>
      <c r="AM18" s="113">
        <f t="shared" si="4"/>
        <v>0</v>
      </c>
      <c r="AN18" s="113">
        <f t="shared" si="5"/>
        <v>0</v>
      </c>
      <c r="AO18" s="113">
        <f t="shared" si="6"/>
        <v>0</v>
      </c>
      <c r="AP18" s="113">
        <f t="shared" si="7"/>
        <v>0</v>
      </c>
      <c r="AQ18" s="113">
        <f t="shared" si="18"/>
        <v>0</v>
      </c>
      <c r="AR18" s="113">
        <f t="shared" si="9"/>
        <v>0</v>
      </c>
      <c r="AS18" s="113">
        <f t="shared" si="10"/>
        <v>0</v>
      </c>
      <c r="AT18" s="113">
        <f t="shared" si="11"/>
        <v>0</v>
      </c>
      <c r="AU18" s="113">
        <f t="shared" si="12"/>
        <v>0</v>
      </c>
      <c r="AV18" s="113">
        <f t="shared" si="13"/>
        <v>0</v>
      </c>
      <c r="AW18" s="113">
        <f t="shared" si="19"/>
        <v>0</v>
      </c>
      <c r="AX18" s="113">
        <f t="shared" si="20"/>
        <v>0</v>
      </c>
      <c r="AY18" s="113">
        <f t="shared" si="21"/>
        <v>0</v>
      </c>
      <c r="AZ18" s="113">
        <f t="shared" si="22"/>
        <v>19</v>
      </c>
    </row>
    <row r="19" spans="1:52">
      <c r="A19" s="123">
        <v>13</v>
      </c>
      <c r="B19" s="131" t="s">
        <v>27</v>
      </c>
      <c r="C19" s="15" t="s">
        <v>83</v>
      </c>
      <c r="D19" s="116"/>
      <c r="E19" s="118"/>
      <c r="F19" s="118" t="s">
        <v>91</v>
      </c>
      <c r="G19" s="118"/>
      <c r="H19" s="118"/>
      <c r="I19" s="118"/>
      <c r="J19" s="118"/>
      <c r="K19" s="118" t="s">
        <v>91</v>
      </c>
      <c r="L19" s="118" t="s">
        <v>91</v>
      </c>
      <c r="M19" s="118" t="s">
        <v>91</v>
      </c>
      <c r="N19" s="118"/>
      <c r="O19" s="118"/>
      <c r="P19" s="118" t="s">
        <v>91</v>
      </c>
      <c r="Q19" s="118" t="s">
        <v>91</v>
      </c>
      <c r="R19" s="118" t="s">
        <v>91</v>
      </c>
      <c r="S19" s="118" t="s">
        <v>91</v>
      </c>
      <c r="T19" s="118" t="s">
        <v>91</v>
      </c>
      <c r="U19" s="118"/>
      <c r="V19" s="118"/>
      <c r="W19" s="118" t="s">
        <v>91</v>
      </c>
      <c r="X19" s="118" t="s">
        <v>91</v>
      </c>
      <c r="Y19" s="118" t="s">
        <v>91</v>
      </c>
      <c r="Z19" s="118" t="s">
        <v>91</v>
      </c>
      <c r="AA19" s="118" t="s">
        <v>91</v>
      </c>
      <c r="AB19" s="118"/>
      <c r="AC19" s="118"/>
      <c r="AD19" s="118" t="s">
        <v>91</v>
      </c>
      <c r="AE19" s="118" t="s">
        <v>91</v>
      </c>
      <c r="AF19" s="118" t="s">
        <v>91</v>
      </c>
      <c r="AG19" s="118" t="s">
        <v>91</v>
      </c>
      <c r="AH19" s="119" t="s">
        <v>91</v>
      </c>
      <c r="AI19" s="125">
        <f t="shared" si="0"/>
        <v>19</v>
      </c>
      <c r="AJ19" s="121">
        <f t="shared" si="1"/>
        <v>0</v>
      </c>
      <c r="AK19" s="113">
        <f t="shared" si="2"/>
        <v>0</v>
      </c>
      <c r="AL19" s="113">
        <f t="shared" si="3"/>
        <v>0</v>
      </c>
      <c r="AM19" s="113">
        <f t="shared" si="4"/>
        <v>0</v>
      </c>
      <c r="AN19" s="113">
        <f t="shared" si="5"/>
        <v>0</v>
      </c>
      <c r="AO19" s="113">
        <f t="shared" si="6"/>
        <v>0</v>
      </c>
      <c r="AP19" s="113">
        <f t="shared" si="7"/>
        <v>0</v>
      </c>
      <c r="AQ19" s="113">
        <f t="shared" si="18"/>
        <v>0</v>
      </c>
      <c r="AR19" s="113">
        <f t="shared" si="9"/>
        <v>0</v>
      </c>
      <c r="AS19" s="113">
        <f t="shared" si="10"/>
        <v>0</v>
      </c>
      <c r="AT19" s="113">
        <f t="shared" si="11"/>
        <v>0</v>
      </c>
      <c r="AU19" s="113">
        <f t="shared" si="12"/>
        <v>0</v>
      </c>
      <c r="AV19" s="113">
        <f t="shared" si="13"/>
        <v>0</v>
      </c>
      <c r="AW19" s="113">
        <f t="shared" si="19"/>
        <v>0</v>
      </c>
      <c r="AX19" s="113">
        <f t="shared" si="20"/>
        <v>0</v>
      </c>
      <c r="AY19" s="113">
        <f t="shared" si="21"/>
        <v>0</v>
      </c>
      <c r="AZ19" s="113">
        <f t="shared" si="22"/>
        <v>19</v>
      </c>
    </row>
    <row r="20" spans="1:52">
      <c r="A20" s="114">
        <v>14</v>
      </c>
      <c r="B20" s="131" t="s">
        <v>12</v>
      </c>
      <c r="C20" s="15" t="s">
        <v>84</v>
      </c>
      <c r="D20" s="116"/>
      <c r="E20" s="118"/>
      <c r="F20" s="118" t="s">
        <v>26</v>
      </c>
      <c r="G20" s="118"/>
      <c r="H20" s="118"/>
      <c r="I20" s="118"/>
      <c r="J20" s="118"/>
      <c r="K20" s="118" t="s">
        <v>26</v>
      </c>
      <c r="L20" s="118" t="s">
        <v>26</v>
      </c>
      <c r="M20" s="118" t="s">
        <v>26</v>
      </c>
      <c r="N20" s="118"/>
      <c r="O20" s="118"/>
      <c r="P20" s="118" t="s">
        <v>26</v>
      </c>
      <c r="Q20" s="118" t="s">
        <v>91</v>
      </c>
      <c r="R20" s="118" t="s">
        <v>91</v>
      </c>
      <c r="S20" s="118" t="s">
        <v>91</v>
      </c>
      <c r="T20" s="118" t="s">
        <v>91</v>
      </c>
      <c r="U20" s="118"/>
      <c r="V20" s="118"/>
      <c r="W20" s="118" t="s">
        <v>91</v>
      </c>
      <c r="X20" s="118" t="s">
        <v>91</v>
      </c>
      <c r="Y20" s="118" t="s">
        <v>91</v>
      </c>
      <c r="Z20" s="118" t="s">
        <v>91</v>
      </c>
      <c r="AA20" s="118" t="s">
        <v>91</v>
      </c>
      <c r="AB20" s="118"/>
      <c r="AC20" s="118"/>
      <c r="AD20" s="118" t="s">
        <v>48</v>
      </c>
      <c r="AE20" s="117" t="s">
        <v>48</v>
      </c>
      <c r="AF20" s="118" t="s">
        <v>48</v>
      </c>
      <c r="AG20" s="118" t="s">
        <v>48</v>
      </c>
      <c r="AH20" s="119" t="s">
        <v>48</v>
      </c>
      <c r="AI20" s="125">
        <f t="shared" si="0"/>
        <v>9</v>
      </c>
      <c r="AJ20" s="121">
        <f t="shared" si="1"/>
        <v>5</v>
      </c>
      <c r="AK20" s="113">
        <f t="shared" si="2"/>
        <v>0</v>
      </c>
      <c r="AL20" s="113">
        <f t="shared" si="3"/>
        <v>0</v>
      </c>
      <c r="AM20" s="113">
        <f t="shared" si="4"/>
        <v>0</v>
      </c>
      <c r="AN20" s="113">
        <f t="shared" si="5"/>
        <v>5</v>
      </c>
      <c r="AO20" s="113">
        <f t="shared" si="6"/>
        <v>0</v>
      </c>
      <c r="AP20" s="113">
        <f t="shared" si="7"/>
        <v>0</v>
      </c>
      <c r="AQ20" s="113">
        <f t="shared" si="18"/>
        <v>0</v>
      </c>
      <c r="AR20" s="113">
        <f t="shared" si="9"/>
        <v>0</v>
      </c>
      <c r="AS20" s="113">
        <f t="shared" si="10"/>
        <v>0</v>
      </c>
      <c r="AT20" s="113">
        <f t="shared" si="11"/>
        <v>0</v>
      </c>
      <c r="AU20" s="113">
        <f t="shared" si="12"/>
        <v>0</v>
      </c>
      <c r="AV20" s="113">
        <f t="shared" si="13"/>
        <v>0</v>
      </c>
      <c r="AW20" s="113">
        <f t="shared" si="19"/>
        <v>0</v>
      </c>
      <c r="AX20" s="113">
        <f t="shared" si="20"/>
        <v>0</v>
      </c>
      <c r="AY20" s="113">
        <f t="shared" si="21"/>
        <v>0</v>
      </c>
      <c r="AZ20" s="113">
        <f t="shared" si="22"/>
        <v>19</v>
      </c>
    </row>
    <row r="21" spans="1:52">
      <c r="A21" s="123">
        <v>15</v>
      </c>
      <c r="B21" s="131"/>
      <c r="C21" s="22" t="s">
        <v>85</v>
      </c>
      <c r="D21" s="116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9"/>
      <c r="AI21" s="125">
        <f t="shared" si="0"/>
        <v>0</v>
      </c>
      <c r="AJ21" s="121">
        <f t="shared" si="1"/>
        <v>0</v>
      </c>
      <c r="AK21" s="113">
        <f t="shared" si="2"/>
        <v>0</v>
      </c>
      <c r="AL21" s="113">
        <f t="shared" si="3"/>
        <v>0</v>
      </c>
      <c r="AM21" s="113">
        <f t="shared" si="4"/>
        <v>0</v>
      </c>
      <c r="AN21" s="113">
        <f t="shared" si="5"/>
        <v>0</v>
      </c>
      <c r="AO21" s="113">
        <f t="shared" si="6"/>
        <v>0</v>
      </c>
      <c r="AP21" s="113">
        <f t="shared" si="7"/>
        <v>0</v>
      </c>
      <c r="AQ21" s="113">
        <f t="shared" si="18"/>
        <v>0</v>
      </c>
      <c r="AR21" s="113">
        <f t="shared" si="9"/>
        <v>0</v>
      </c>
      <c r="AS21" s="113">
        <f t="shared" si="10"/>
        <v>0</v>
      </c>
      <c r="AT21" s="113">
        <f t="shared" si="11"/>
        <v>0</v>
      </c>
      <c r="AU21" s="113">
        <f t="shared" si="12"/>
        <v>0</v>
      </c>
      <c r="AV21" s="113">
        <f t="shared" si="13"/>
        <v>0</v>
      </c>
      <c r="AW21" s="113">
        <f t="shared" si="19"/>
        <v>0</v>
      </c>
      <c r="AX21" s="113">
        <f t="shared" si="20"/>
        <v>0</v>
      </c>
      <c r="AY21" s="113">
        <f t="shared" si="21"/>
        <v>0</v>
      </c>
      <c r="AZ21" s="113">
        <f t="shared" si="22"/>
        <v>0</v>
      </c>
    </row>
    <row r="22" spans="1:52">
      <c r="A22" s="123">
        <v>16</v>
      </c>
      <c r="B22" s="131"/>
      <c r="C22" s="15"/>
      <c r="D22" s="116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9"/>
      <c r="AI22" s="125">
        <f t="shared" si="0"/>
        <v>0</v>
      </c>
      <c r="AJ22" s="121">
        <f t="shared" si="1"/>
        <v>0</v>
      </c>
      <c r="AK22" s="113">
        <f t="shared" si="2"/>
        <v>0</v>
      </c>
      <c r="AL22" s="113">
        <f t="shared" si="3"/>
        <v>0</v>
      </c>
      <c r="AM22" s="113">
        <f t="shared" si="4"/>
        <v>0</v>
      </c>
      <c r="AN22" s="113">
        <f t="shared" si="5"/>
        <v>0</v>
      </c>
      <c r="AO22" s="113">
        <f t="shared" si="6"/>
        <v>0</v>
      </c>
      <c r="AP22" s="113">
        <f t="shared" si="7"/>
        <v>0</v>
      </c>
      <c r="AQ22" s="113">
        <f t="shared" si="18"/>
        <v>0</v>
      </c>
      <c r="AR22" s="113">
        <f t="shared" si="9"/>
        <v>0</v>
      </c>
      <c r="AS22" s="113">
        <f t="shared" si="10"/>
        <v>0</v>
      </c>
      <c r="AT22" s="113">
        <f t="shared" si="11"/>
        <v>0</v>
      </c>
      <c r="AU22" s="113">
        <f t="shared" si="12"/>
        <v>0</v>
      </c>
      <c r="AV22" s="113">
        <f t="shared" si="13"/>
        <v>0</v>
      </c>
      <c r="AW22" s="113">
        <f t="shared" si="19"/>
        <v>0</v>
      </c>
      <c r="AX22" s="113">
        <f t="shared" si="20"/>
        <v>0</v>
      </c>
      <c r="AY22" s="113">
        <f t="shared" si="21"/>
        <v>0</v>
      </c>
      <c r="AZ22" s="113">
        <f t="shared" si="22"/>
        <v>0</v>
      </c>
    </row>
    <row r="23" spans="1:52" ht="15.75" thickBot="1">
      <c r="A23" s="114">
        <v>17</v>
      </c>
      <c r="B23" s="131"/>
      <c r="C23" s="28"/>
      <c r="D23" s="116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9"/>
      <c r="AI23" s="125">
        <f t="shared" si="0"/>
        <v>0</v>
      </c>
      <c r="AJ23" s="121">
        <f t="shared" si="1"/>
        <v>0</v>
      </c>
      <c r="AK23" s="113">
        <f t="shared" si="2"/>
        <v>0</v>
      </c>
      <c r="AL23" s="113">
        <f t="shared" si="3"/>
        <v>0</v>
      </c>
      <c r="AM23" s="113">
        <f t="shared" si="4"/>
        <v>0</v>
      </c>
      <c r="AN23" s="113">
        <f t="shared" si="5"/>
        <v>0</v>
      </c>
      <c r="AO23" s="113">
        <f t="shared" si="6"/>
        <v>0</v>
      </c>
      <c r="AP23" s="113">
        <f t="shared" si="7"/>
        <v>0</v>
      </c>
      <c r="AQ23" s="113">
        <f t="shared" si="18"/>
        <v>0</v>
      </c>
      <c r="AR23" s="113">
        <f t="shared" si="9"/>
        <v>0</v>
      </c>
      <c r="AS23" s="113">
        <f t="shared" si="10"/>
        <v>0</v>
      </c>
      <c r="AT23" s="113">
        <f t="shared" si="11"/>
        <v>0</v>
      </c>
      <c r="AU23" s="113">
        <f t="shared" si="12"/>
        <v>0</v>
      </c>
      <c r="AV23" s="113">
        <f t="shared" si="13"/>
        <v>0</v>
      </c>
      <c r="AW23" s="113">
        <f t="shared" si="19"/>
        <v>0</v>
      </c>
      <c r="AX23" s="113">
        <f t="shared" si="20"/>
        <v>0</v>
      </c>
      <c r="AY23" s="113">
        <f t="shared" si="21"/>
        <v>0</v>
      </c>
      <c r="AZ23" s="113">
        <f t="shared" si="22"/>
        <v>0</v>
      </c>
    </row>
    <row r="24" spans="1:52">
      <c r="A24" s="123">
        <v>18</v>
      </c>
      <c r="B24" s="131"/>
      <c r="C24" s="132"/>
      <c r="D24" s="116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9"/>
      <c r="AI24" s="125">
        <f t="shared" si="0"/>
        <v>0</v>
      </c>
      <c r="AJ24" s="121">
        <f t="shared" si="1"/>
        <v>0</v>
      </c>
      <c r="AK24" s="113">
        <f t="shared" si="2"/>
        <v>0</v>
      </c>
      <c r="AL24" s="113">
        <f t="shared" si="3"/>
        <v>0</v>
      </c>
      <c r="AM24" s="113">
        <f t="shared" si="4"/>
        <v>0</v>
      </c>
      <c r="AN24" s="113">
        <f t="shared" si="5"/>
        <v>0</v>
      </c>
      <c r="AO24" s="113">
        <f t="shared" si="6"/>
        <v>0</v>
      </c>
      <c r="AP24" s="113">
        <f t="shared" si="7"/>
        <v>0</v>
      </c>
      <c r="AQ24" s="113">
        <f t="shared" si="18"/>
        <v>0</v>
      </c>
      <c r="AR24" s="113">
        <f t="shared" si="9"/>
        <v>0</v>
      </c>
      <c r="AS24" s="113">
        <f t="shared" si="10"/>
        <v>0</v>
      </c>
      <c r="AT24" s="113">
        <f t="shared" si="11"/>
        <v>0</v>
      </c>
      <c r="AU24" s="113">
        <f t="shared" si="12"/>
        <v>0</v>
      </c>
      <c r="AV24" s="113">
        <f t="shared" si="13"/>
        <v>0</v>
      </c>
      <c r="AW24" s="113">
        <f t="shared" si="19"/>
        <v>0</v>
      </c>
      <c r="AX24" s="113">
        <f t="shared" si="20"/>
        <v>0</v>
      </c>
      <c r="AY24" s="113">
        <f t="shared" si="21"/>
        <v>0</v>
      </c>
      <c r="AZ24" s="113">
        <f t="shared" si="22"/>
        <v>0</v>
      </c>
    </row>
    <row r="25" spans="1:52">
      <c r="A25" s="123">
        <v>19</v>
      </c>
      <c r="B25" s="131"/>
      <c r="C25" s="132"/>
      <c r="D25" s="116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9"/>
      <c r="AI25" s="125">
        <f t="shared" si="0"/>
        <v>0</v>
      </c>
      <c r="AJ25" s="121">
        <f t="shared" si="1"/>
        <v>0</v>
      </c>
      <c r="AK25" s="113">
        <f t="shared" si="2"/>
        <v>0</v>
      </c>
      <c r="AL25" s="113">
        <f t="shared" si="3"/>
        <v>0</v>
      </c>
      <c r="AM25" s="113">
        <f t="shared" si="4"/>
        <v>0</v>
      </c>
      <c r="AN25" s="113">
        <f t="shared" si="5"/>
        <v>0</v>
      </c>
      <c r="AO25" s="113">
        <f t="shared" si="6"/>
        <v>0</v>
      </c>
      <c r="AP25" s="113">
        <f t="shared" si="7"/>
        <v>0</v>
      </c>
      <c r="AQ25" s="113">
        <f t="shared" si="18"/>
        <v>0</v>
      </c>
      <c r="AR25" s="113">
        <f t="shared" si="9"/>
        <v>0</v>
      </c>
      <c r="AS25" s="113">
        <f t="shared" si="10"/>
        <v>0</v>
      </c>
      <c r="AT25" s="113">
        <f t="shared" si="11"/>
        <v>0</v>
      </c>
      <c r="AU25" s="113">
        <f t="shared" si="12"/>
        <v>0</v>
      </c>
      <c r="AV25" s="113">
        <f t="shared" si="13"/>
        <v>0</v>
      </c>
      <c r="AW25" s="113">
        <f t="shared" si="19"/>
        <v>0</v>
      </c>
      <c r="AX25" s="113">
        <f t="shared" si="20"/>
        <v>0</v>
      </c>
      <c r="AY25" s="113">
        <f t="shared" si="21"/>
        <v>0</v>
      </c>
      <c r="AZ25" s="113">
        <f t="shared" si="22"/>
        <v>0</v>
      </c>
    </row>
    <row r="26" spans="1:52">
      <c r="A26" s="114">
        <v>20</v>
      </c>
      <c r="B26" s="131"/>
      <c r="C26" s="132"/>
      <c r="D26" s="116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9"/>
      <c r="AI26" s="125">
        <f t="shared" si="0"/>
        <v>0</v>
      </c>
      <c r="AJ26" s="121">
        <f t="shared" si="1"/>
        <v>0</v>
      </c>
      <c r="AK26" s="113">
        <f t="shared" si="2"/>
        <v>0</v>
      </c>
      <c r="AL26" s="113">
        <f t="shared" si="3"/>
        <v>0</v>
      </c>
      <c r="AM26" s="113">
        <f t="shared" si="4"/>
        <v>0</v>
      </c>
      <c r="AN26" s="113">
        <f t="shared" si="5"/>
        <v>0</v>
      </c>
      <c r="AO26" s="113">
        <f t="shared" si="6"/>
        <v>0</v>
      </c>
      <c r="AP26" s="113">
        <f t="shared" si="7"/>
        <v>0</v>
      </c>
      <c r="AQ26" s="113">
        <f t="shared" si="18"/>
        <v>0</v>
      </c>
      <c r="AR26" s="113">
        <f t="shared" si="9"/>
        <v>0</v>
      </c>
      <c r="AS26" s="113">
        <f t="shared" si="10"/>
        <v>0</v>
      </c>
      <c r="AT26" s="113">
        <f t="shared" si="11"/>
        <v>0</v>
      </c>
      <c r="AU26" s="113">
        <f t="shared" si="12"/>
        <v>0</v>
      </c>
      <c r="AV26" s="113">
        <f t="shared" si="13"/>
        <v>0</v>
      </c>
      <c r="AW26" s="113">
        <f t="shared" si="19"/>
        <v>0</v>
      </c>
      <c r="AX26" s="113">
        <f t="shared" si="20"/>
        <v>0</v>
      </c>
      <c r="AY26" s="113">
        <f t="shared" si="21"/>
        <v>0</v>
      </c>
      <c r="AZ26" s="113">
        <f t="shared" si="22"/>
        <v>0</v>
      </c>
    </row>
    <row r="27" spans="1:52">
      <c r="A27" s="123">
        <v>21</v>
      </c>
      <c r="B27" s="131"/>
      <c r="C27" s="132"/>
      <c r="D27" s="116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120">
        <f t="shared" si="0"/>
        <v>0</v>
      </c>
      <c r="AJ27" s="121">
        <f t="shared" si="1"/>
        <v>0</v>
      </c>
      <c r="AK27" s="113">
        <f t="shared" si="2"/>
        <v>0</v>
      </c>
      <c r="AL27" s="113">
        <f t="shared" si="3"/>
        <v>0</v>
      </c>
      <c r="AM27" s="113">
        <f t="shared" si="4"/>
        <v>0</v>
      </c>
      <c r="AN27" s="113">
        <f t="shared" si="5"/>
        <v>0</v>
      </c>
      <c r="AO27" s="113">
        <f t="shared" si="6"/>
        <v>0</v>
      </c>
      <c r="AP27" s="113">
        <f t="shared" si="7"/>
        <v>0</v>
      </c>
      <c r="AQ27" s="113">
        <f t="shared" si="18"/>
        <v>0</v>
      </c>
      <c r="AR27" s="113">
        <f t="shared" si="9"/>
        <v>0</v>
      </c>
      <c r="AS27" s="113">
        <f t="shared" si="10"/>
        <v>0</v>
      </c>
      <c r="AT27" s="113">
        <f t="shared" si="11"/>
        <v>0</v>
      </c>
      <c r="AU27" s="113">
        <f t="shared" si="12"/>
        <v>0</v>
      </c>
      <c r="AV27" s="113">
        <f t="shared" si="13"/>
        <v>0</v>
      </c>
      <c r="AW27" s="113">
        <f t="shared" si="19"/>
        <v>0</v>
      </c>
      <c r="AX27" s="113">
        <f t="shared" si="20"/>
        <v>0</v>
      </c>
      <c r="AY27" s="113">
        <f t="shared" si="21"/>
        <v>0</v>
      </c>
      <c r="AZ27" s="113">
        <f t="shared" si="22"/>
        <v>0</v>
      </c>
    </row>
    <row r="28" spans="1:52">
      <c r="A28" s="123">
        <v>22</v>
      </c>
      <c r="B28" s="130"/>
      <c r="C28" s="124"/>
      <c r="D28" s="116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9"/>
      <c r="AI28" s="125">
        <f t="shared" si="0"/>
        <v>0</v>
      </c>
      <c r="AJ28" s="121">
        <f t="shared" si="1"/>
        <v>0</v>
      </c>
      <c r="AK28" s="113">
        <f t="shared" si="2"/>
        <v>0</v>
      </c>
      <c r="AL28" s="113">
        <f t="shared" si="3"/>
        <v>0</v>
      </c>
      <c r="AM28" s="113">
        <f t="shared" si="4"/>
        <v>0</v>
      </c>
      <c r="AN28" s="113">
        <f t="shared" si="5"/>
        <v>0</v>
      </c>
      <c r="AO28" s="113">
        <f t="shared" si="6"/>
        <v>0</v>
      </c>
      <c r="AP28" s="113">
        <f t="shared" si="7"/>
        <v>0</v>
      </c>
      <c r="AQ28" s="113">
        <f t="shared" si="18"/>
        <v>0</v>
      </c>
      <c r="AR28" s="113">
        <f t="shared" si="9"/>
        <v>0</v>
      </c>
      <c r="AS28" s="113">
        <f t="shared" si="10"/>
        <v>0</v>
      </c>
      <c r="AT28" s="113">
        <f t="shared" si="11"/>
        <v>0</v>
      </c>
      <c r="AU28" s="113">
        <f t="shared" si="12"/>
        <v>0</v>
      </c>
      <c r="AV28" s="113">
        <f t="shared" si="13"/>
        <v>0</v>
      </c>
      <c r="AW28" s="113">
        <f t="shared" si="19"/>
        <v>0</v>
      </c>
      <c r="AX28" s="113">
        <f t="shared" si="20"/>
        <v>0</v>
      </c>
      <c r="AY28" s="113">
        <f t="shared" si="21"/>
        <v>0</v>
      </c>
      <c r="AZ28" s="113">
        <f t="shared" si="22"/>
        <v>0</v>
      </c>
    </row>
    <row r="29" spans="1:52">
      <c r="A29" s="114">
        <v>23</v>
      </c>
      <c r="B29" s="130"/>
      <c r="C29" s="124"/>
      <c r="D29" s="116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9"/>
      <c r="AI29" s="125">
        <f t="shared" si="0"/>
        <v>0</v>
      </c>
      <c r="AJ29" s="121">
        <f t="shared" si="1"/>
        <v>0</v>
      </c>
      <c r="AK29" s="113">
        <f t="shared" si="2"/>
        <v>0</v>
      </c>
      <c r="AL29" s="113">
        <f t="shared" si="3"/>
        <v>0</v>
      </c>
      <c r="AM29" s="113">
        <f t="shared" si="4"/>
        <v>0</v>
      </c>
      <c r="AN29" s="113">
        <f t="shared" si="5"/>
        <v>0</v>
      </c>
      <c r="AO29" s="113">
        <f t="shared" si="6"/>
        <v>0</v>
      </c>
      <c r="AP29" s="113">
        <f t="shared" si="7"/>
        <v>0</v>
      </c>
      <c r="AQ29" s="113">
        <f t="shared" si="18"/>
        <v>0</v>
      </c>
      <c r="AR29" s="113">
        <f t="shared" si="9"/>
        <v>0</v>
      </c>
      <c r="AS29" s="113">
        <f t="shared" si="10"/>
        <v>0</v>
      </c>
      <c r="AT29" s="113">
        <f t="shared" si="11"/>
        <v>0</v>
      </c>
      <c r="AU29" s="113">
        <f t="shared" si="12"/>
        <v>0</v>
      </c>
      <c r="AV29" s="113">
        <f t="shared" si="13"/>
        <v>0</v>
      </c>
      <c r="AW29" s="113">
        <f t="shared" si="19"/>
        <v>0</v>
      </c>
      <c r="AX29" s="113">
        <f t="shared" si="20"/>
        <v>0</v>
      </c>
      <c r="AY29" s="113">
        <f t="shared" si="21"/>
        <v>0</v>
      </c>
      <c r="AZ29" s="113">
        <f t="shared" si="22"/>
        <v>0</v>
      </c>
    </row>
    <row r="30" spans="1:52">
      <c r="A30" s="123">
        <v>24</v>
      </c>
      <c r="B30" s="130"/>
      <c r="C30" s="124"/>
      <c r="D30" s="116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9"/>
      <c r="AI30" s="120">
        <f t="shared" si="0"/>
        <v>0</v>
      </c>
      <c r="AJ30" s="121">
        <f t="shared" si="1"/>
        <v>0</v>
      </c>
      <c r="AK30" s="113">
        <f t="shared" si="2"/>
        <v>0</v>
      </c>
      <c r="AL30" s="113">
        <f t="shared" si="3"/>
        <v>0</v>
      </c>
      <c r="AM30" s="113">
        <f t="shared" si="4"/>
        <v>0</v>
      </c>
      <c r="AN30" s="113">
        <f t="shared" si="5"/>
        <v>0</v>
      </c>
      <c r="AO30" s="113">
        <f t="shared" si="6"/>
        <v>0</v>
      </c>
      <c r="AP30" s="113">
        <f t="shared" si="7"/>
        <v>0</v>
      </c>
      <c r="AQ30" s="113">
        <f t="shared" si="18"/>
        <v>0</v>
      </c>
      <c r="AR30" s="113">
        <f t="shared" si="9"/>
        <v>0</v>
      </c>
      <c r="AS30" s="113">
        <f t="shared" si="10"/>
        <v>0</v>
      </c>
      <c r="AT30" s="113">
        <f t="shared" si="11"/>
        <v>0</v>
      </c>
      <c r="AU30" s="113">
        <f t="shared" si="12"/>
        <v>0</v>
      </c>
      <c r="AV30" s="113">
        <f t="shared" si="13"/>
        <v>0</v>
      </c>
      <c r="AW30" s="113">
        <f t="shared" si="19"/>
        <v>0</v>
      </c>
      <c r="AX30" s="113">
        <f t="shared" si="20"/>
        <v>0</v>
      </c>
      <c r="AY30" s="113">
        <f t="shared" si="21"/>
        <v>0</v>
      </c>
      <c r="AZ30" s="113">
        <f t="shared" si="22"/>
        <v>0</v>
      </c>
    </row>
    <row r="31" spans="1:52" ht="15.75" thickBot="1">
      <c r="A31" s="133">
        <v>25</v>
      </c>
      <c r="B31" s="134"/>
      <c r="C31" s="135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8"/>
      <c r="AI31" s="139">
        <f t="shared" si="0"/>
        <v>0</v>
      </c>
      <c r="AJ31" s="121">
        <f t="shared" si="1"/>
        <v>0</v>
      </c>
      <c r="AK31" s="113">
        <f t="shared" si="2"/>
        <v>0</v>
      </c>
      <c r="AL31" s="113">
        <f t="shared" si="3"/>
        <v>0</v>
      </c>
      <c r="AM31" s="113">
        <f t="shared" si="4"/>
        <v>0</v>
      </c>
      <c r="AN31" s="113">
        <f t="shared" si="5"/>
        <v>0</v>
      </c>
      <c r="AO31" s="113">
        <f t="shared" si="6"/>
        <v>0</v>
      </c>
      <c r="AP31" s="113">
        <f t="shared" si="7"/>
        <v>0</v>
      </c>
      <c r="AQ31" s="113">
        <f t="shared" si="18"/>
        <v>0</v>
      </c>
      <c r="AR31" s="113">
        <f t="shared" si="9"/>
        <v>0</v>
      </c>
      <c r="AS31" s="113">
        <f t="shared" si="10"/>
        <v>0</v>
      </c>
      <c r="AT31" s="113">
        <f t="shared" si="11"/>
        <v>0</v>
      </c>
      <c r="AU31" s="113">
        <f t="shared" si="12"/>
        <v>0</v>
      </c>
      <c r="AV31" s="113">
        <f t="shared" si="13"/>
        <v>0</v>
      </c>
      <c r="AW31" s="113">
        <f t="shared" si="19"/>
        <v>0</v>
      </c>
      <c r="AX31" s="113">
        <f t="shared" si="20"/>
        <v>0</v>
      </c>
      <c r="AY31" s="113">
        <f t="shared" si="21"/>
        <v>0</v>
      </c>
      <c r="AZ31" s="113">
        <f t="shared" si="22"/>
        <v>0</v>
      </c>
    </row>
    <row r="32" spans="1:52">
      <c r="A32" s="140"/>
      <c r="B32" s="71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2">
      <c r="A33" s="141"/>
      <c r="B33" s="14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143"/>
      <c r="T33" s="143"/>
      <c r="U33" s="143"/>
      <c r="V33" s="143"/>
      <c r="W33" s="143"/>
      <c r="X33" s="143"/>
      <c r="Y33" s="143"/>
      <c r="Z33" s="143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72"/>
      <c r="AL33" s="142"/>
      <c r="AM33" s="142"/>
      <c r="AN33" s="142" t="s">
        <v>95</v>
      </c>
      <c r="AO33" s="143"/>
      <c r="AP33" s="143"/>
      <c r="AQ33" s="143"/>
      <c r="AR33" s="143"/>
      <c r="AS33" s="72"/>
      <c r="AT33" s="72"/>
      <c r="AU33" s="72"/>
      <c r="AV33" s="72"/>
      <c r="AW33" s="72"/>
      <c r="AX33" s="72"/>
      <c r="AY33" s="72"/>
      <c r="AZ33" s="72"/>
    </row>
    <row r="34" spans="1:52">
      <c r="A34" s="144" t="s">
        <v>96</v>
      </c>
      <c r="B34" s="14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72"/>
      <c r="AL34" s="143"/>
      <c r="AM34" s="143"/>
      <c r="AN34" s="143" t="s">
        <v>97</v>
      </c>
      <c r="AO34" s="143"/>
      <c r="AP34" s="143"/>
      <c r="AQ34" s="143"/>
      <c r="AR34" s="143"/>
      <c r="AS34" s="72"/>
      <c r="AT34" s="72"/>
      <c r="AU34" s="72"/>
      <c r="AV34" s="72"/>
      <c r="AW34" s="72"/>
      <c r="AX34" s="72"/>
      <c r="AY34" s="72"/>
      <c r="AZ34" s="72"/>
    </row>
    <row r="35" spans="1:52">
      <c r="A35" s="145" t="s">
        <v>98</v>
      </c>
      <c r="B35" s="142"/>
      <c r="C35" s="72"/>
      <c r="D35" s="146" t="s">
        <v>99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72"/>
      <c r="AL35" s="143"/>
      <c r="AM35" s="143"/>
      <c r="AN35" s="143" t="s">
        <v>100</v>
      </c>
      <c r="AO35" s="143"/>
      <c r="AP35" s="143"/>
      <c r="AQ35" s="143"/>
      <c r="AR35" s="143"/>
      <c r="AS35" s="72"/>
      <c r="AT35" s="72"/>
      <c r="AU35" s="72"/>
      <c r="AV35" s="72"/>
      <c r="AW35" s="72"/>
      <c r="AX35" s="72"/>
      <c r="AY35" s="72"/>
      <c r="AZ35" s="72"/>
    </row>
    <row r="36" spans="1:52">
      <c r="A36" s="147" t="s">
        <v>101</v>
      </c>
      <c r="B36" s="146"/>
      <c r="C36" s="146"/>
      <c r="D36" s="146" t="s">
        <v>102</v>
      </c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</row>
    <row r="37" spans="1:52">
      <c r="A37" s="147" t="s">
        <v>103</v>
      </c>
      <c r="B37" s="148"/>
      <c r="C37" s="148"/>
      <c r="D37" s="146" t="s">
        <v>104</v>
      </c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</row>
    <row r="38" spans="1:52">
      <c r="A38" s="147" t="s">
        <v>105</v>
      </c>
      <c r="B38" s="147"/>
      <c r="C38" s="147"/>
      <c r="D38" s="146" t="s">
        <v>106</v>
      </c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</row>
    <row r="39" spans="1:52">
      <c r="A39" s="147" t="s">
        <v>107</v>
      </c>
      <c r="B39" s="148"/>
      <c r="C39" s="148"/>
      <c r="D39" s="146" t="s">
        <v>108</v>
      </c>
      <c r="E39" s="146"/>
      <c r="F39" s="146"/>
      <c r="G39" s="146"/>
      <c r="H39" s="146"/>
      <c r="I39" s="146"/>
      <c r="J39" s="146"/>
      <c r="K39" s="146"/>
      <c r="L39" s="146"/>
      <c r="M39" s="146" t="s">
        <v>116</v>
      </c>
      <c r="N39" s="146"/>
      <c r="O39" s="146"/>
      <c r="P39" s="146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</row>
    <row r="40" spans="1:52">
      <c r="A40" s="147" t="s">
        <v>109</v>
      </c>
      <c r="B40" s="148"/>
      <c r="C40" s="148"/>
      <c r="D40" s="146" t="s">
        <v>110</v>
      </c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</row>
    <row r="41" spans="1:52">
      <c r="A41" s="147" t="s">
        <v>111</v>
      </c>
      <c r="B41" s="148"/>
      <c r="C41" s="148"/>
      <c r="D41" s="146" t="s">
        <v>112</v>
      </c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</row>
    <row r="42" spans="1:52">
      <c r="A42" s="146" t="s">
        <v>113</v>
      </c>
      <c r="B42" s="148"/>
      <c r="C42" s="148"/>
      <c r="D42" s="146" t="s">
        <v>114</v>
      </c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</row>
    <row r="43" spans="1:52">
      <c r="A43" s="148" t="s">
        <v>115</v>
      </c>
      <c r="B43" s="71"/>
      <c r="C43" s="72"/>
      <c r="D43" s="146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</row>
  </sheetData>
  <mergeCells count="22">
    <mergeCell ref="AU5:AU6"/>
    <mergeCell ref="AV5:AV6"/>
    <mergeCell ref="AW5:AW6"/>
    <mergeCell ref="AX5:AX6"/>
    <mergeCell ref="AY5:AY6"/>
    <mergeCell ref="AZ5:AZ6"/>
    <mergeCell ref="AO5:AO6"/>
    <mergeCell ref="AP5:AP6"/>
    <mergeCell ref="AQ5:AQ6"/>
    <mergeCell ref="AR5:AR6"/>
    <mergeCell ref="AS5:AS6"/>
    <mergeCell ref="AT5:AT6"/>
    <mergeCell ref="A2:AN2"/>
    <mergeCell ref="A3:AN3"/>
    <mergeCell ref="B5:B6"/>
    <mergeCell ref="C5:C6"/>
    <mergeCell ref="AI5:AI6"/>
    <mergeCell ref="AJ5:AJ6"/>
    <mergeCell ref="AK5:AK6"/>
    <mergeCell ref="AL5:AL6"/>
    <mergeCell ref="AM5:AM6"/>
    <mergeCell ref="AN5:AN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Godina</vt:lpstr>
      <vt:lpstr>kraj</vt:lpstr>
      <vt:lpstr>kraj2</vt:lpstr>
      <vt:lpstr>krajnep</vt:lpstr>
      <vt:lpstr>pocetak</vt:lpstr>
      <vt:lpstr>pocetak2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2025-05-24T15:04:40Z</dcterms:created>
  <dcterms:modified xsi:type="dcterms:W3CDTF">2025-05-25T06:06:15Z</dcterms:modified>
</cp:coreProperties>
</file>