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\nxp3220\"/>
    </mc:Choice>
  </mc:AlternateContent>
  <xr:revisionPtr revIDLastSave="0" documentId="8_{4D36B31A-2B64-4427-894E-7A777B2FC050}" xr6:coauthVersionLast="45" xr6:coauthVersionMax="45" xr10:uidLastSave="{00000000-0000-0000-0000-000000000000}"/>
  <bookViews>
    <workbookView xWindow="38280" yWindow="-120" windowWidth="38640" windowHeight="21240" xr2:uid="{6B54F33A-E2D8-4D6B-BD3D-9847EE71675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E47" i="1"/>
  <c r="E44" i="1"/>
  <c r="E41" i="1"/>
  <c r="C66" i="1" l="1"/>
  <c r="C65" i="1"/>
  <c r="C61" i="1"/>
  <c r="C49" i="1"/>
  <c r="D49" i="1" s="1"/>
  <c r="E49" i="1" s="1"/>
  <c r="C40" i="1"/>
  <c r="F11" i="1"/>
  <c r="D11" i="1" s="1"/>
  <c r="C45" i="1" l="1"/>
  <c r="C46" i="1"/>
  <c r="D40" i="1"/>
  <c r="E40" i="1"/>
  <c r="C34" i="1"/>
  <c r="C30" i="1"/>
  <c r="C26" i="1"/>
  <c r="C22" i="1"/>
  <c r="C18" i="1"/>
  <c r="C14" i="1"/>
  <c r="C39" i="1"/>
  <c r="C29" i="1"/>
  <c r="C25" i="1"/>
  <c r="C21" i="1"/>
  <c r="C17" i="1"/>
  <c r="C13" i="1"/>
  <c r="C42" i="1"/>
  <c r="C28" i="1"/>
  <c r="C24" i="1"/>
  <c r="C20" i="1"/>
  <c r="C16" i="1"/>
  <c r="C43" i="1"/>
  <c r="C38" i="1"/>
  <c r="C31" i="1"/>
  <c r="C27" i="1"/>
  <c r="C32" i="1" s="1"/>
  <c r="C23" i="1"/>
  <c r="C19" i="1"/>
  <c r="C15" i="1"/>
  <c r="D43" i="1" l="1"/>
  <c r="E43" i="1"/>
  <c r="D39" i="1"/>
  <c r="E39" i="1"/>
  <c r="D42" i="1"/>
  <c r="E42" i="1"/>
  <c r="D46" i="1"/>
  <c r="E46" i="1"/>
  <c r="E38" i="1"/>
  <c r="D45" i="1"/>
  <c r="E45" i="1"/>
  <c r="C33" i="1"/>
  <c r="C48" i="1" s="1"/>
  <c r="D48" i="1" s="1"/>
  <c r="E48" i="1" s="1"/>
  <c r="C50" i="1"/>
  <c r="D50" i="1" s="1"/>
  <c r="E50" i="1" s="1"/>
  <c r="C51" i="1"/>
  <c r="D51" i="1" s="1"/>
  <c r="E51" i="1" s="1"/>
  <c r="C64" i="1" l="1"/>
</calcChain>
</file>

<file path=xl/sharedStrings.xml><?xml version="1.0" encoding="utf-8"?>
<sst xmlns="http://schemas.openxmlformats.org/spreadsheetml/2006/main" count="360" uniqueCount="68">
  <si>
    <t>Usage</t>
  </si>
  <si>
    <t>Color</t>
  </si>
  <si>
    <t>fixed value (do not edit it)</t>
  </si>
  <si>
    <t>intermediate values (do not edit it)</t>
  </si>
  <si>
    <t>input value (You must set the the parameters from memory datasheet)</t>
  </si>
  <si>
    <t>output register simbol values</t>
  </si>
  <si>
    <t>MCUA register values</t>
  </si>
  <si>
    <t>Input Sheet</t>
  </si>
  <si>
    <t>memory symbol</t>
  </si>
  <si>
    <t>time(clock)</t>
  </si>
  <si>
    <t>time(ns)</t>
  </si>
  <si>
    <t>time(us)</t>
  </si>
  <si>
    <t>time(MHz)</t>
  </si>
  <si>
    <t>BCLK</t>
    <phoneticPr fontId="5" type="noConversion"/>
  </si>
  <si>
    <t>tCS</t>
  </si>
  <si>
    <t>tCH</t>
  </si>
  <si>
    <t>tCLS/tALS</t>
  </si>
  <si>
    <t>tCLH/tALH</t>
  </si>
  <si>
    <t>tWP</t>
  </si>
  <si>
    <t>tWH</t>
  </si>
  <si>
    <t>tWC</t>
  </si>
  <si>
    <t>tDS</t>
  </si>
  <si>
    <t>tDH</t>
  </si>
  <si>
    <t>tCEA</t>
  </si>
  <si>
    <t>tREA</t>
  </si>
  <si>
    <t>tRP</t>
  </si>
  <si>
    <t>tREH</t>
  </si>
  <si>
    <t>tRC</t>
  </si>
  <si>
    <t>tCOH</t>
  </si>
  <si>
    <t>tRCS</t>
  </si>
  <si>
    <t>tWCS0</t>
  </si>
  <si>
    <t>tWCS1</t>
  </si>
  <si>
    <t>tRACC</t>
  </si>
  <si>
    <t>tWACC</t>
  </si>
  <si>
    <t>tRCH</t>
  </si>
  <si>
    <t>tWCH0</t>
  </si>
  <si>
    <t>tWCH1</t>
  </si>
  <si>
    <t>Ouput Sheet</t>
  </si>
  <si>
    <t>MCU Register symbol</t>
  </si>
  <si>
    <t>REGISTER Value(dec)</t>
  </si>
  <si>
    <t>Register Value(hex)</t>
  </si>
  <si>
    <t>CMD_SETUP</t>
    <phoneticPr fontId="5" type="noConversion"/>
  </si>
  <si>
    <t>CMD_WIDTH</t>
    <phoneticPr fontId="5" type="noConversion"/>
  </si>
  <si>
    <t>CMD_HOLD</t>
    <phoneticPr fontId="5" type="noConversion"/>
  </si>
  <si>
    <t>tCAD</t>
    <phoneticPr fontId="5" type="noConversion"/>
  </si>
  <si>
    <t>tLAST</t>
    <phoneticPr fontId="5" type="noConversion"/>
  </si>
  <si>
    <t>RD_DLY</t>
    <phoneticPr fontId="5" type="noConversion"/>
  </si>
  <si>
    <t>DQ_DLY</t>
    <phoneticPr fontId="5" type="noConversion"/>
  </si>
  <si>
    <t>CLK_PERIOD</t>
    <phoneticPr fontId="5" type="noConversion"/>
  </si>
  <si>
    <t>Page Size(KB)</t>
    <phoneticPr fontId="5" type="noConversion"/>
  </si>
  <si>
    <t>Address Step</t>
    <phoneticPr fontId="5" type="noConversion"/>
  </si>
  <si>
    <t>Device Addr</t>
  </si>
  <si>
    <t>NAND Timing</t>
    <phoneticPr fontId="5" type="noConversion"/>
  </si>
  <si>
    <t>PageSize</t>
    <phoneticPr fontId="5" type="noConversion"/>
  </si>
  <si>
    <t>CRC32</t>
    <phoneticPr fontId="5" type="noConversion"/>
  </si>
  <si>
    <t>NEXT &gt;</t>
    <phoneticPr fontId="5" type="noConversion"/>
  </si>
  <si>
    <t>Ouput Register Sheet</t>
    <phoneticPr fontId="2" type="noConversion"/>
  </si>
  <si>
    <t>DATA_SETUP( WRITE )</t>
    <phoneticPr fontId="5" type="noConversion"/>
  </si>
  <si>
    <t>DATA_WIDTH( WRITE )</t>
    <phoneticPr fontId="5" type="noConversion"/>
  </si>
  <si>
    <t>DATA_HOLD( WRITE )</t>
    <phoneticPr fontId="5" type="noConversion"/>
  </si>
  <si>
    <t>DATA_SETUP( READ )</t>
    <phoneticPr fontId="5" type="noConversion"/>
  </si>
  <si>
    <t>DATA_WIDTH( READ )</t>
    <phoneticPr fontId="5" type="noConversion"/>
  </si>
  <si>
    <t>DATA_HOLD( READ )</t>
    <phoneticPr fontId="5" type="noConversion"/>
  </si>
  <si>
    <t>CMD_TIME</t>
    <phoneticPr fontId="5" type="noConversion"/>
  </si>
  <si>
    <t>DATA_TIME</t>
    <phoneticPr fontId="5" type="noConversion"/>
  </si>
  <si>
    <t>Operation</t>
    <phoneticPr fontId="2" type="noConversion"/>
  </si>
  <si>
    <t>WRITE</t>
    <phoneticPr fontId="2" type="noConversion"/>
  </si>
  <si>
    <t>READ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</si>
</sst>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indexed="30"/>
      <name val="돋움"/>
      <family val="3"/>
      <charset val="129"/>
    </font>
    <font>
      <b/>
      <sz val="11"/>
      <color indexed="12"/>
      <name val="돋움"/>
      <family val="3"/>
      <charset val="129"/>
    </font>
    <font>
      <sz val="8"/>
      <name val="돋움"/>
      <family val="3"/>
      <charset val="129"/>
    </font>
    <font>
      <b/>
      <sz val="8.25"/>
      <color indexed="8"/>
      <name val="돋움"/>
      <family val="3"/>
      <charset val="129"/>
    </font>
    <font>
      <b/>
      <u/>
      <sz val="20"/>
      <color theme="1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indexed="23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rgb="FFFF0000"/>
        <bgColor indexed="23"/>
      </patternFill>
    </fill>
    <fill>
      <patternFill patternType="solid">
        <fgColor indexed="51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50"/>
        <bgColor indexed="5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51"/>
      </patternFill>
    </fill>
    <fill>
      <patternFill patternType="solid">
        <fgColor theme="0" tint="-0.249977111117893"/>
        <bgColor indexed="13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right" vertical="center"/>
    </xf>
    <xf numFmtId="0" fontId="0" fillId="6" borderId="1" xfId="0" applyFill="1" applyBorder="1">
      <alignment vertical="center"/>
    </xf>
    <xf numFmtId="0" fontId="4" fillId="0" borderId="2" xfId="0" applyFont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1" xfId="0" applyBorder="1">
      <alignment vertical="center"/>
    </xf>
    <xf numFmtId="0" fontId="0" fillId="8" borderId="3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6" fillId="0" borderId="0" xfId="0" applyFont="1">
      <alignment vertical="center"/>
    </xf>
    <xf numFmtId="0" fontId="0" fillId="7" borderId="3" xfId="0" applyFill="1" applyBorder="1">
      <alignment vertical="center"/>
    </xf>
    <xf numFmtId="0" fontId="0" fillId="9" borderId="3" xfId="0" applyFill="1" applyBorder="1">
      <alignment vertical="center"/>
    </xf>
    <xf numFmtId="0" fontId="0" fillId="10" borderId="3" xfId="0" applyFill="1" applyBorder="1">
      <alignment vertical="center"/>
    </xf>
    <xf numFmtId="0" fontId="0" fillId="11" borderId="3" xfId="0" applyFill="1" applyBorder="1" applyAlignment="1">
      <alignment horizontal="right" vertical="center"/>
    </xf>
    <xf numFmtId="0" fontId="0" fillId="12" borderId="0" xfId="0" applyFill="1">
      <alignment vertical="center"/>
    </xf>
    <xf numFmtId="0" fontId="7" fillId="13" borderId="4" xfId="1" applyFont="1" applyFill="1" applyBorder="1" applyAlignment="1" applyProtection="1">
      <alignment horizontal="center" vertical="center"/>
    </xf>
    <xf numFmtId="0" fontId="4" fillId="0" borderId="0" xfId="0" applyFont="1" applyBorder="1">
      <alignment vertical="center"/>
    </xf>
    <xf numFmtId="0" fontId="0" fillId="14" borderId="1" xfId="0" applyFill="1" applyBorder="1">
      <alignment vertical="center"/>
    </xf>
    <xf numFmtId="0" fontId="0" fillId="15" borderId="1" xfId="0" applyFill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/&#47700;&#51068;&#52393;&#48512;/PERIDOT_SYSINFO_Gen_ver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y"/>
      <sheetName val="DVO"/>
      <sheetName val="DDR3"/>
      <sheetName val="DDR3_DrvST"/>
      <sheetName val="LPDDR3"/>
      <sheetName val="LPDDR3_DrvST"/>
      <sheetName val="Boot"/>
      <sheetName val="NAND"/>
      <sheetName val="SDMMC"/>
      <sheetName val="SPI"/>
      <sheetName val="DDR3 NSIH.txt"/>
      <sheetName val="DDR3 NSIH64.txt"/>
      <sheetName val="DDR3 Header"/>
      <sheetName val="LPDDR3 NSIH.txt"/>
      <sheetName val="LPDDR3 Header"/>
      <sheetName val="PLL0"/>
      <sheetName val="PLL1"/>
      <sheetName val="PLL2"/>
      <sheetName val="PLL3"/>
      <sheetName val="AXI"/>
      <sheetName val="DDR3_Lynx"/>
      <sheetName val="DDR3_VTK"/>
    </sheetNames>
    <sheetDataSet>
      <sheetData sheetId="0"/>
      <sheetData sheetId="1">
        <row r="22">
          <cell r="I22">
            <v>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7ACD3-3D58-4024-88D0-6364EE11B0E1}">
  <dimension ref="B1:J68"/>
  <sheetViews>
    <sheetView tabSelected="1" workbookViewId="0">
      <selection activeCell="J16" sqref="J16"/>
    </sheetView>
  </sheetViews>
  <sheetFormatPr defaultRowHeight="16.5" x14ac:dyDescent="0.3"/>
  <cols>
    <col min="2" max="2" width="21" bestFit="1" customWidth="1"/>
    <col min="3" max="5" width="20" customWidth="1"/>
    <col min="6" max="6" width="10.375" customWidth="1"/>
    <col min="8" max="8" width="23" bestFit="1" customWidth="1"/>
    <col min="9" max="9" width="23" customWidth="1"/>
    <col min="10" max="10" width="18.875" bestFit="1" customWidth="1"/>
  </cols>
  <sheetData>
    <row r="1" spans="2:6" x14ac:dyDescent="0.3">
      <c r="B1" s="1" t="s">
        <v>0</v>
      </c>
    </row>
    <row r="2" spans="2:6" x14ac:dyDescent="0.3">
      <c r="B2" t="s">
        <v>1</v>
      </c>
    </row>
    <row r="3" spans="2:6" x14ac:dyDescent="0.3">
      <c r="B3" s="2"/>
      <c r="C3" t="s">
        <v>2</v>
      </c>
    </row>
    <row r="4" spans="2:6" x14ac:dyDescent="0.3">
      <c r="B4" s="3"/>
      <c r="C4" t="s">
        <v>3</v>
      </c>
    </row>
    <row r="5" spans="2:6" x14ac:dyDescent="0.3">
      <c r="B5" s="4"/>
      <c r="C5" t="s">
        <v>4</v>
      </c>
    </row>
    <row r="6" spans="2:6" x14ac:dyDescent="0.3">
      <c r="B6" s="5"/>
      <c r="C6" t="s">
        <v>5</v>
      </c>
    </row>
    <row r="7" spans="2:6" x14ac:dyDescent="0.3">
      <c r="B7" s="6"/>
      <c r="C7" t="s">
        <v>6</v>
      </c>
    </row>
    <row r="9" spans="2:6" x14ac:dyDescent="0.3">
      <c r="B9" s="7" t="s">
        <v>7</v>
      </c>
      <c r="C9" s="7"/>
      <c r="D9" s="7"/>
      <c r="E9" s="7"/>
      <c r="F9" s="7"/>
    </row>
    <row r="10" spans="2:6" x14ac:dyDescent="0.3">
      <c r="B10" s="8" t="s">
        <v>8</v>
      </c>
      <c r="C10" s="8" t="s">
        <v>9</v>
      </c>
      <c r="D10" s="8" t="s">
        <v>10</v>
      </c>
      <c r="E10" s="8" t="s">
        <v>11</v>
      </c>
      <c r="F10" s="8" t="s">
        <v>12</v>
      </c>
    </row>
    <row r="11" spans="2:6" x14ac:dyDescent="0.3">
      <c r="B11" s="9" t="s">
        <v>13</v>
      </c>
      <c r="C11" s="10">
        <v>1</v>
      </c>
      <c r="D11" s="10">
        <f>1000/F11</f>
        <v>2.5</v>
      </c>
      <c r="E11" s="10"/>
      <c r="F11" s="11">
        <f>[1]DVO!$I$22</f>
        <v>400</v>
      </c>
    </row>
    <row r="12" spans="2:6" x14ac:dyDescent="0.3">
      <c r="B12" s="9" t="s">
        <v>14</v>
      </c>
      <c r="C12" s="3">
        <v>5</v>
      </c>
      <c r="D12" s="12">
        <v>15</v>
      </c>
      <c r="E12" s="10"/>
      <c r="F12" s="10"/>
    </row>
    <row r="13" spans="2:6" x14ac:dyDescent="0.3">
      <c r="B13" s="9" t="s">
        <v>15</v>
      </c>
      <c r="C13" s="3">
        <f>D13/D11</f>
        <v>2</v>
      </c>
      <c r="D13" s="12">
        <v>5</v>
      </c>
      <c r="E13" s="10"/>
      <c r="F13" s="10"/>
    </row>
    <row r="14" spans="2:6" x14ac:dyDescent="0.3">
      <c r="B14" s="9" t="s">
        <v>16</v>
      </c>
      <c r="C14" s="3">
        <f>D14/D11</f>
        <v>4</v>
      </c>
      <c r="D14" s="12">
        <v>10</v>
      </c>
      <c r="E14" s="10"/>
      <c r="F14" s="10"/>
    </row>
    <row r="15" spans="2:6" x14ac:dyDescent="0.3">
      <c r="B15" s="9" t="s">
        <v>17</v>
      </c>
      <c r="C15" s="3">
        <f>D15/D11</f>
        <v>2</v>
      </c>
      <c r="D15" s="12">
        <v>5</v>
      </c>
      <c r="E15" s="10"/>
      <c r="F15" s="10"/>
    </row>
    <row r="16" spans="2:6" x14ac:dyDescent="0.3">
      <c r="B16" s="9" t="s">
        <v>18</v>
      </c>
      <c r="C16" s="3">
        <f>D16/D11</f>
        <v>4</v>
      </c>
      <c r="D16" s="12">
        <v>10</v>
      </c>
      <c r="E16" s="10"/>
      <c r="F16" s="10"/>
    </row>
    <row r="17" spans="2:6" x14ac:dyDescent="0.3">
      <c r="B17" s="9" t="s">
        <v>19</v>
      </c>
      <c r="C17" s="3">
        <f>D17/D11</f>
        <v>2.8</v>
      </c>
      <c r="D17" s="12">
        <v>7</v>
      </c>
      <c r="E17" s="10"/>
      <c r="F17" s="10"/>
    </row>
    <row r="18" spans="2:6" x14ac:dyDescent="0.3">
      <c r="B18" s="9" t="s">
        <v>20</v>
      </c>
      <c r="C18" s="3">
        <f>D18/D11</f>
        <v>8</v>
      </c>
      <c r="D18" s="12">
        <v>20</v>
      </c>
      <c r="E18" s="10"/>
      <c r="F18" s="10"/>
    </row>
    <row r="19" spans="2:6" x14ac:dyDescent="0.3">
      <c r="B19" s="9" t="s">
        <v>21</v>
      </c>
      <c r="C19" s="3">
        <f>D19/D11</f>
        <v>2.8</v>
      </c>
      <c r="D19" s="12">
        <v>7</v>
      </c>
      <c r="E19" s="10"/>
      <c r="F19" s="10"/>
    </row>
    <row r="20" spans="2:6" x14ac:dyDescent="0.3">
      <c r="B20" s="9" t="s">
        <v>22</v>
      </c>
      <c r="C20" s="3">
        <f>D20/D11</f>
        <v>2</v>
      </c>
      <c r="D20" s="12">
        <v>5</v>
      </c>
      <c r="E20" s="10"/>
      <c r="F20" s="10"/>
    </row>
    <row r="21" spans="2:6" x14ac:dyDescent="0.3">
      <c r="B21" s="9" t="s">
        <v>23</v>
      </c>
      <c r="C21" s="3">
        <f>D21/D11</f>
        <v>10</v>
      </c>
      <c r="D21" s="12">
        <v>25</v>
      </c>
      <c r="E21" s="10"/>
      <c r="F21" s="10"/>
    </row>
    <row r="22" spans="2:6" x14ac:dyDescent="0.3">
      <c r="B22" s="9" t="s">
        <v>24</v>
      </c>
      <c r="C22" s="3">
        <f>(D22+D11)/D11</f>
        <v>7.4</v>
      </c>
      <c r="D22" s="12">
        <v>16</v>
      </c>
      <c r="E22" s="10"/>
      <c r="F22" s="10"/>
    </row>
    <row r="23" spans="2:6" x14ac:dyDescent="0.3">
      <c r="B23" s="9" t="s">
        <v>25</v>
      </c>
      <c r="C23" s="3">
        <f>D23/D11</f>
        <v>4</v>
      </c>
      <c r="D23" s="12">
        <v>10</v>
      </c>
      <c r="E23" s="10"/>
      <c r="F23" s="10"/>
    </row>
    <row r="24" spans="2:6" x14ac:dyDescent="0.3">
      <c r="B24" s="9" t="s">
        <v>26</v>
      </c>
      <c r="C24" s="3">
        <f>D24/D11</f>
        <v>2.8</v>
      </c>
      <c r="D24" s="12">
        <v>7</v>
      </c>
      <c r="E24" s="10"/>
      <c r="F24" s="10"/>
    </row>
    <row r="25" spans="2:6" x14ac:dyDescent="0.3">
      <c r="B25" s="9" t="s">
        <v>27</v>
      </c>
      <c r="C25" s="3">
        <f>D25/D11</f>
        <v>8</v>
      </c>
      <c r="D25" s="12">
        <v>20</v>
      </c>
      <c r="E25" s="10"/>
      <c r="F25" s="10"/>
    </row>
    <row r="26" spans="2:6" x14ac:dyDescent="0.3">
      <c r="B26" s="9" t="s">
        <v>28</v>
      </c>
      <c r="C26" s="3">
        <f>D26/D11</f>
        <v>6</v>
      </c>
      <c r="D26" s="12">
        <v>15</v>
      </c>
      <c r="E26" s="10"/>
      <c r="F26" s="10"/>
    </row>
    <row r="27" spans="2:6" x14ac:dyDescent="0.3">
      <c r="B27" s="9" t="s">
        <v>29</v>
      </c>
      <c r="C27" s="10">
        <f>(D21-D22)/D11</f>
        <v>3.6</v>
      </c>
      <c r="D27" s="10"/>
      <c r="E27" s="10"/>
      <c r="F27" s="10"/>
    </row>
    <row r="28" spans="2:6" x14ac:dyDescent="0.3">
      <c r="B28" s="9" t="s">
        <v>30</v>
      </c>
      <c r="C28" s="10">
        <f>(D12-D16)/D11</f>
        <v>2</v>
      </c>
      <c r="D28" s="10"/>
      <c r="E28" s="10"/>
      <c r="F28" s="10"/>
    </row>
    <row r="29" spans="2:6" x14ac:dyDescent="0.3">
      <c r="B29" s="9" t="s">
        <v>31</v>
      </c>
      <c r="C29" s="10">
        <f>(D14-D16)/D11</f>
        <v>0</v>
      </c>
      <c r="D29" s="10"/>
      <c r="E29" s="10"/>
      <c r="F29" s="10"/>
    </row>
    <row r="30" spans="2:6" x14ac:dyDescent="0.3">
      <c r="B30" s="9" t="s">
        <v>32</v>
      </c>
      <c r="C30" s="10">
        <f>MAX(D22+(D11*2),D23)/D11</f>
        <v>8.4</v>
      </c>
      <c r="D30" s="10"/>
      <c r="E30" s="10"/>
      <c r="F30" s="10"/>
    </row>
    <row r="31" spans="2:6" x14ac:dyDescent="0.3">
      <c r="B31" s="9" t="s">
        <v>33</v>
      </c>
      <c r="C31" s="10">
        <f>MAX(D16,D7)/D11</f>
        <v>4</v>
      </c>
      <c r="D31" s="10"/>
      <c r="E31" s="10"/>
      <c r="F31" s="10"/>
    </row>
    <row r="32" spans="2:6" x14ac:dyDescent="0.3">
      <c r="B32" s="9" t="s">
        <v>34</v>
      </c>
      <c r="C32" s="10">
        <f>MAX(D25-D23,D24)/D11-C27</f>
        <v>0.39999999999999991</v>
      </c>
      <c r="D32" s="10"/>
      <c r="E32" s="10"/>
      <c r="F32" s="10"/>
    </row>
    <row r="33" spans="2:10" x14ac:dyDescent="0.3">
      <c r="B33" s="9" t="s">
        <v>35</v>
      </c>
      <c r="C33" s="10">
        <f>MAX(D18-D16,D17)/D11-MAX(C28,C29)</f>
        <v>2</v>
      </c>
      <c r="D33" s="10"/>
      <c r="E33" s="10"/>
      <c r="F33" s="10"/>
    </row>
    <row r="34" spans="2:10" x14ac:dyDescent="0.3">
      <c r="B34" s="9" t="s">
        <v>36</v>
      </c>
      <c r="C34" s="10">
        <f>MAX(D13,D15,D20)/D11</f>
        <v>2</v>
      </c>
      <c r="D34" s="10"/>
      <c r="E34" s="10"/>
      <c r="F34" s="10"/>
    </row>
    <row r="36" spans="2:10" x14ac:dyDescent="0.3">
      <c r="B36" s="7" t="s">
        <v>37</v>
      </c>
      <c r="C36" s="7"/>
      <c r="D36" s="7"/>
      <c r="E36" s="7"/>
      <c r="H36" s="7" t="s">
        <v>56</v>
      </c>
      <c r="I36" s="21"/>
    </row>
    <row r="37" spans="2:10" x14ac:dyDescent="0.3">
      <c r="B37" s="8" t="s">
        <v>38</v>
      </c>
      <c r="C37" s="8" t="s">
        <v>9</v>
      </c>
      <c r="D37" s="8" t="s">
        <v>39</v>
      </c>
      <c r="E37" s="8" t="s">
        <v>40</v>
      </c>
      <c r="H37" s="8" t="s">
        <v>38</v>
      </c>
      <c r="I37" s="8" t="s">
        <v>65</v>
      </c>
      <c r="J37" s="8" t="s">
        <v>40</v>
      </c>
    </row>
    <row r="38" spans="2:10" x14ac:dyDescent="0.3">
      <c r="B38" s="9" t="s">
        <v>41</v>
      </c>
      <c r="C38" s="3">
        <f>IF((($D14-$D16)&gt;$D15), ROUNDUP(($D14-$D16)/$D11,0)-1, ROUNDUP($D15/$D11,0)-1)</f>
        <v>1</v>
      </c>
      <c r="D38" s="13">
        <v>-1</v>
      </c>
      <c r="E38" s="23" t="str">
        <f>DEC2HEX($C38)</f>
        <v>1</v>
      </c>
      <c r="F38" s="14"/>
      <c r="H38" s="9" t="s">
        <v>63</v>
      </c>
      <c r="I38" s="22"/>
      <c r="J38" s="5" t="str">
        <f>DEC2HEX(_xlfn.BITLSHIFT($C38,16)+_xlfn.BITLSHIFT($C39,8)+$C40)</f>
        <v>10300</v>
      </c>
    </row>
    <row r="39" spans="2:10" x14ac:dyDescent="0.3">
      <c r="B39" s="9" t="s">
        <v>42</v>
      </c>
      <c r="C39" s="3">
        <f>ROUNDUP($D16/$D11,0)-1</f>
        <v>3</v>
      </c>
      <c r="D39" s="3">
        <f>ROUNDUP(C39,0)-1</f>
        <v>2</v>
      </c>
      <c r="E39" s="23" t="str">
        <f>DEC2HEX($C39)</f>
        <v>3</v>
      </c>
      <c r="H39" s="9" t="s">
        <v>64</v>
      </c>
      <c r="I39" s="22" t="s">
        <v>66</v>
      </c>
      <c r="J39" s="5" t="str">
        <f>DEC2HEX(_xlfn.BITLSHIFT($C41,16)+_xlfn.BITLSHIFT($C42,8)+$C43)</f>
        <v>303</v>
      </c>
    </row>
    <row r="40" spans="2:10" x14ac:dyDescent="0.3">
      <c r="B40" s="9" t="s">
        <v>43</v>
      </c>
      <c r="C40" s="3">
        <f>IF($D14&gt;$D20,0,ROUNDUP($D20/$D11,0)-1)</f>
        <v>0</v>
      </c>
      <c r="D40" s="3">
        <f>ROUNDUP(C40,0)-1</f>
        <v>-1</v>
      </c>
      <c r="E40" s="23" t="str">
        <f>DEC2HEX($C40)</f>
        <v>0</v>
      </c>
      <c r="H40" s="9" t="s">
        <v>64</v>
      </c>
      <c r="I40" s="22" t="s">
        <v>67</v>
      </c>
      <c r="J40" s="5" t="str">
        <f>DEC2HEX(_xlfn.BITLSHIFT($C44,16)+_xlfn.BITLSHIFT($C45,8)+$C46)</f>
        <v>703</v>
      </c>
    </row>
    <row r="41" spans="2:10" x14ac:dyDescent="0.3">
      <c r="B41" s="9" t="s">
        <v>57</v>
      </c>
      <c r="C41" s="3">
        <v>0</v>
      </c>
      <c r="D41" s="13">
        <v>-1</v>
      </c>
      <c r="E41" s="23" t="str">
        <f>DEC2HEX($C41)</f>
        <v>0</v>
      </c>
      <c r="F41" s="14"/>
    </row>
    <row r="42" spans="2:10" x14ac:dyDescent="0.3">
      <c r="B42" s="9" t="s">
        <v>58</v>
      </c>
      <c r="C42" s="3">
        <f>ROUNDUP($D16/$D11,0)-1</f>
        <v>3</v>
      </c>
      <c r="D42" s="3">
        <f>ROUNDUP(C42,0)-1</f>
        <v>2</v>
      </c>
      <c r="E42" s="23" t="str">
        <f>DEC2HEX($C42)</f>
        <v>3</v>
      </c>
    </row>
    <row r="43" spans="2:10" x14ac:dyDescent="0.3">
      <c r="B43" s="9" t="s">
        <v>59</v>
      </c>
      <c r="C43" s="3">
        <f>IF(($D18-$D16)&gt;$D17, IF(($D18-$D16)&gt;$D20, ROUNDUP(($D18-$D16)/$D11,0)-1,ROUNDUP(($D18-$D16)/$D11,0)-1),IF($D17&gt;$D20, ROUNDUP($D17/$D11,0)-1, ROUNDUP($D20/$D11,0)-1))</f>
        <v>3</v>
      </c>
      <c r="D43" s="3">
        <f>ROUNDUP(C43,0)-1</f>
        <v>2</v>
      </c>
      <c r="E43" s="23" t="str">
        <f>DEC2HEX($C43)</f>
        <v>3</v>
      </c>
    </row>
    <row r="44" spans="2:10" x14ac:dyDescent="0.3">
      <c r="B44" s="9" t="s">
        <v>60</v>
      </c>
      <c r="C44" s="3">
        <v>0</v>
      </c>
      <c r="D44" s="13">
        <v>-1</v>
      </c>
      <c r="E44" s="23" t="str">
        <f>DEC2HEX($C44)</f>
        <v>0</v>
      </c>
    </row>
    <row r="45" spans="2:10" x14ac:dyDescent="0.3">
      <c r="B45" s="9" t="s">
        <v>61</v>
      </c>
      <c r="C45" s="3">
        <f>IF($D23&gt;($D22+$D11), ROUNDUP(($D23/$D11),0)-1, ROUNDUP((($D22+$D11)/$D11),0)-1)</f>
        <v>7</v>
      </c>
      <c r="D45" s="3">
        <f>ROUNDUP(C45,0)-1</f>
        <v>6</v>
      </c>
      <c r="E45" s="23" t="str">
        <f>DEC2HEX($C45)</f>
        <v>7</v>
      </c>
    </row>
    <row r="46" spans="2:10" x14ac:dyDescent="0.3">
      <c r="B46" s="9" t="s">
        <v>62</v>
      </c>
      <c r="C46" s="3">
        <f>IF(($D25-$D23)&gt;$D24, ROUNDUP(($D25-$D23)/$D11,0)-1, ROUNDUP($D24/$D11,0)-1)</f>
        <v>3</v>
      </c>
      <c r="D46" s="3">
        <f>ROUNDUP(C46,0)-1</f>
        <v>2</v>
      </c>
      <c r="E46" s="23" t="str">
        <f>DEC2HEX($C46)</f>
        <v>3</v>
      </c>
    </row>
    <row r="47" spans="2:10" x14ac:dyDescent="0.3">
      <c r="B47" s="9" t="s">
        <v>44</v>
      </c>
      <c r="C47" s="3"/>
      <c r="D47" s="13">
        <v>-1</v>
      </c>
      <c r="E47" s="23" t="str">
        <f>DEC2HEX($C47)</f>
        <v>0</v>
      </c>
      <c r="F47" s="14"/>
    </row>
    <row r="48" spans="2:10" x14ac:dyDescent="0.3">
      <c r="B48" s="9" t="s">
        <v>45</v>
      </c>
      <c r="C48" s="3">
        <f>MAX(C33,C34,C35)</f>
        <v>2</v>
      </c>
      <c r="D48" s="3">
        <f>ROUNDUP(C48,0)-1</f>
        <v>1</v>
      </c>
      <c r="E48" s="23" t="str">
        <f>DEC2HEX(D48)</f>
        <v>1</v>
      </c>
    </row>
    <row r="49" spans="2:5" x14ac:dyDescent="0.3">
      <c r="B49" s="9" t="s">
        <v>46</v>
      </c>
      <c r="C49" s="3">
        <f>MAX(C36,C37)</f>
        <v>0</v>
      </c>
      <c r="D49" s="3">
        <f>ROUNDUP(C49,0)-1</f>
        <v>-1</v>
      </c>
      <c r="E49" s="23" t="str">
        <f>DEC2HEX(D49)</f>
        <v>FFFFFFFFFF</v>
      </c>
    </row>
    <row r="50" spans="2:5" x14ac:dyDescent="0.3">
      <c r="B50" s="9" t="s">
        <v>47</v>
      </c>
      <c r="C50" s="3">
        <f>MAX(C37,C38)</f>
        <v>1</v>
      </c>
      <c r="D50" s="3">
        <f>ROUNDUP(C50,0)-1</f>
        <v>0</v>
      </c>
      <c r="E50" s="23" t="str">
        <f>DEC2HEX(D50)</f>
        <v>0</v>
      </c>
    </row>
    <row r="51" spans="2:5" x14ac:dyDescent="0.3">
      <c r="B51" s="9" t="s">
        <v>48</v>
      </c>
      <c r="C51" s="3">
        <f>MAX(C38,C39)</f>
        <v>3</v>
      </c>
      <c r="D51" s="3">
        <f>ROUNDUP(C51,0)-1</f>
        <v>2</v>
      </c>
      <c r="E51" s="23" t="str">
        <f>DEC2HEX(D51)</f>
        <v>2</v>
      </c>
    </row>
    <row r="59" spans="2:5" x14ac:dyDescent="0.3">
      <c r="B59" s="15" t="s">
        <v>49</v>
      </c>
      <c r="C59" s="16">
        <v>8</v>
      </c>
    </row>
    <row r="60" spans="2:5" x14ac:dyDescent="0.3">
      <c r="B60" s="15" t="s">
        <v>50</v>
      </c>
      <c r="C60" s="16">
        <v>5</v>
      </c>
    </row>
    <row r="61" spans="2:5" x14ac:dyDescent="0.3">
      <c r="B61" s="17" t="s">
        <v>51</v>
      </c>
      <c r="C61" s="18" t="str">
        <f>DEC2HEX(128*1024, 8)</f>
        <v>00020000</v>
      </c>
    </row>
    <row r="64" spans="2:5" x14ac:dyDescent="0.3">
      <c r="B64" t="s">
        <v>52</v>
      </c>
      <c r="C64" s="19" t="str">
        <f>DEC2HEX(E39*2^24+E40*2^16+E41*2^8+C60, 8)</f>
        <v>03000005</v>
      </c>
    </row>
    <row r="65" spans="2:3" x14ac:dyDescent="0.3">
      <c r="B65" t="s">
        <v>53</v>
      </c>
      <c r="C65" s="19" t="str">
        <f>DEC2HEX(C59*1024, 8)</f>
        <v>00002000</v>
      </c>
    </row>
    <row r="66" spans="2:3" x14ac:dyDescent="0.3">
      <c r="B66" t="s">
        <v>54</v>
      </c>
      <c r="C66" s="19" t="str">
        <f>DEC2HEX(0, 8)</f>
        <v>00000000</v>
      </c>
    </row>
    <row r="67" spans="2:3" ht="17.25" thickBot="1" x14ac:dyDescent="0.35"/>
    <row r="68" spans="2:3" ht="26.25" thickBot="1" x14ac:dyDescent="0.35">
      <c r="B68" s="20" t="s">
        <v>55</v>
      </c>
    </row>
  </sheetData>
  <phoneticPr fontId="2" type="noConversion"/>
  <hyperlinks>
    <hyperlink ref="B68" location="NSIH.txt!A1" display="Next" xr:uid="{C7545323-0BD7-4D2A-8A8E-2E222C588C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2019-11-29T02:26:20Z</dcterms:created>
  <dcterms:modified xsi:type="dcterms:W3CDTF">2019-11-29T08:13:07Z</dcterms:modified>
</cp:coreProperties>
</file>