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yadk\Desktop\Учеба\Матеатические модели в научных исследованиях\"/>
    </mc:Choice>
  </mc:AlternateContent>
  <xr:revisionPtr revIDLastSave="0" documentId="13_ncr:1_{7A5988F7-CB9C-4BF8-BD32-CE70363048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аб6" sheetId="1" r:id="rId1"/>
    <sheet name="лаб7" sheetId="2" r:id="rId2"/>
    <sheet name="лаб7 анализ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9" i="3"/>
  <c r="E16" i="2" l="1"/>
  <c r="E15" i="2"/>
  <c r="E13" i="2"/>
  <c r="E12" i="2"/>
  <c r="E11" i="2"/>
  <c r="L4" i="2" s="1"/>
  <c r="E10" i="2"/>
  <c r="E9" i="2"/>
  <c r="E8" i="2"/>
  <c r="E7" i="2"/>
  <c r="J3" i="2"/>
  <c r="J4" i="2"/>
  <c r="J5" i="2"/>
  <c r="J6" i="2"/>
  <c r="J7" i="2"/>
  <c r="J8" i="2"/>
  <c r="J9" i="2"/>
  <c r="J10" i="2"/>
  <c r="J11" i="2"/>
  <c r="J12" i="2"/>
  <c r="J13" i="2"/>
  <c r="I3" i="2"/>
  <c r="I4" i="2"/>
  <c r="I5" i="2"/>
  <c r="I6" i="2"/>
  <c r="I7" i="2"/>
  <c r="I8" i="2"/>
  <c r="I9" i="2"/>
  <c r="I10" i="2"/>
  <c r="I11" i="2"/>
  <c r="I12" i="2"/>
  <c r="I13" i="2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P3" i="2"/>
  <c r="P4" i="2"/>
  <c r="P5" i="2"/>
  <c r="P6" i="2"/>
  <c r="P7" i="2"/>
  <c r="P8" i="2"/>
  <c r="P9" i="2"/>
  <c r="P10" i="2"/>
  <c r="P11" i="2"/>
  <c r="P12" i="2"/>
  <c r="P13" i="2"/>
  <c r="O3" i="2"/>
  <c r="O4" i="2"/>
  <c r="O5" i="2"/>
  <c r="O6" i="2"/>
  <c r="O7" i="2"/>
  <c r="O8" i="2"/>
  <c r="O9" i="2"/>
  <c r="O10" i="2"/>
  <c r="O11" i="2"/>
  <c r="O12" i="2"/>
  <c r="O13" i="2"/>
  <c r="P2" i="2"/>
  <c r="O2" i="2"/>
  <c r="J2" i="2"/>
  <c r="I2" i="2"/>
  <c r="H2" i="2"/>
  <c r="G2" i="2"/>
  <c r="E6" i="2"/>
  <c r="C3" i="2"/>
  <c r="C4" i="2"/>
  <c r="C5" i="2"/>
  <c r="C6" i="2"/>
  <c r="C7" i="2"/>
  <c r="C8" i="2"/>
  <c r="C9" i="2"/>
  <c r="C10" i="2"/>
  <c r="C11" i="2"/>
  <c r="C12" i="2"/>
  <c r="C13" i="2"/>
  <c r="C2" i="2"/>
  <c r="E5" i="2"/>
  <c r="E4" i="2"/>
  <c r="E3" i="2"/>
  <c r="E2" i="2"/>
  <c r="C5" i="1"/>
  <c r="E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D114" i="1"/>
  <c r="D113" i="1"/>
  <c r="D105" i="1"/>
  <c r="M7" i="2" l="1"/>
  <c r="M2" i="2"/>
  <c r="K12" i="2"/>
  <c r="K8" i="2"/>
  <c r="K4" i="2"/>
  <c r="L11" i="2"/>
  <c r="L7" i="2"/>
  <c r="L3" i="2"/>
  <c r="K2" i="2"/>
  <c r="K11" i="2"/>
  <c r="K7" i="2"/>
  <c r="K3" i="2"/>
  <c r="L10" i="2"/>
  <c r="M12" i="2"/>
  <c r="M3" i="2"/>
  <c r="M4" i="2"/>
  <c r="K10" i="2"/>
  <c r="K6" i="2"/>
  <c r="L13" i="2"/>
  <c r="L9" i="2"/>
  <c r="L5" i="2"/>
  <c r="M13" i="2"/>
  <c r="L6" i="2"/>
  <c r="M8" i="2"/>
  <c r="L2" i="2"/>
  <c r="M11" i="2"/>
  <c r="K13" i="2"/>
  <c r="K9" i="2"/>
  <c r="K5" i="2"/>
  <c r="L12" i="2"/>
  <c r="L8" i="2"/>
  <c r="M6" i="2"/>
  <c r="M10" i="2"/>
  <c r="M9" i="2"/>
  <c r="M5" i="2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D6" i="1"/>
  <c r="E6" i="1" l="1"/>
  <c r="D7" i="1"/>
  <c r="D9" i="1" l="1"/>
  <c r="D8" i="1"/>
  <c r="E8" i="1" s="1"/>
  <c r="E7" i="1"/>
  <c r="E9" i="1" l="1"/>
  <c r="D10" i="1"/>
  <c r="E10" i="1" l="1"/>
  <c r="D11" i="1"/>
  <c r="E11" i="1" l="1"/>
  <c r="D12" i="1"/>
  <c r="E12" i="1" l="1"/>
  <c r="D13" i="1"/>
  <c r="E13" i="1" l="1"/>
  <c r="D14" i="1"/>
  <c r="D15" i="1" l="1"/>
  <c r="E15" i="1" s="1"/>
  <c r="E14" i="1"/>
  <c r="D16" i="1" l="1"/>
  <c r="E16" i="1" s="1"/>
  <c r="D17" i="1" l="1"/>
  <c r="D18" i="1" l="1"/>
  <c r="E17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D25" i="1" l="1"/>
  <c r="E24" i="1"/>
  <c r="D26" i="1" l="1"/>
  <c r="E25" i="1"/>
  <c r="E26" i="1" l="1"/>
  <c r="D27" i="1"/>
  <c r="E27" i="1" l="1"/>
  <c r="D28" i="1"/>
  <c r="D29" i="1" l="1"/>
  <c r="E28" i="1"/>
  <c r="E29" i="1" l="1"/>
  <c r="D30" i="1"/>
  <c r="E30" i="1" l="1"/>
  <c r="D31" i="1"/>
  <c r="E31" i="1" l="1"/>
  <c r="D32" i="1"/>
  <c r="E32" i="1" l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D40" i="1" l="1"/>
  <c r="E39" i="1"/>
  <c r="D41" i="1" l="1"/>
  <c r="E40" i="1"/>
  <c r="E41" i="1" l="1"/>
  <c r="D42" i="1"/>
  <c r="E42" i="1" l="1"/>
  <c r="D43" i="1"/>
  <c r="E43" i="1" l="1"/>
  <c r="D44" i="1"/>
  <c r="E44" i="1" l="1"/>
  <c r="D45" i="1"/>
  <c r="D46" i="1" l="1"/>
  <c r="E45" i="1"/>
  <c r="D47" i="1" l="1"/>
  <c r="E46" i="1"/>
  <c r="D48" i="1" l="1"/>
  <c r="E47" i="1"/>
  <c r="D49" i="1" l="1"/>
  <c r="E48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D94" i="1" l="1"/>
  <c r="E93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9" i="1"/>
  <c r="D104" i="1"/>
  <c r="E104" i="1" l="1"/>
  <c r="D108" i="1" s="1"/>
  <c r="E111" i="1" s="1"/>
  <c r="E112" i="1" s="1"/>
  <c r="D106" i="1"/>
  <c r="D111" i="1" l="1"/>
  <c r="D107" i="1"/>
  <c r="D112" i="1" s="1"/>
</calcChain>
</file>

<file path=xl/sharedStrings.xml><?xml version="1.0" encoding="utf-8"?>
<sst xmlns="http://schemas.openxmlformats.org/spreadsheetml/2006/main" count="73" uniqueCount="71">
  <si>
    <t>Моделирование одноканальной СМО с отказами</t>
  </si>
  <si>
    <t>n</t>
  </si>
  <si>
    <t>T</t>
  </si>
  <si>
    <t>T-zan</t>
  </si>
  <si>
    <t>Обслужена</t>
  </si>
  <si>
    <t>Тобсл</t>
  </si>
  <si>
    <t>Вариант 16</t>
  </si>
  <si>
    <t>Lambda=</t>
  </si>
  <si>
    <t>Mu=</t>
  </si>
  <si>
    <t>Число поступивших заявок</t>
  </si>
  <si>
    <t>Число обслуженных заявок</t>
  </si>
  <si>
    <t>Число отказов</t>
  </si>
  <si>
    <t>Суммарное время занятости СМО</t>
  </si>
  <si>
    <t>Суммарное время работы СМО</t>
  </si>
  <si>
    <t>Вероятность обслуживания</t>
  </si>
  <si>
    <t>Вероятность отказа</t>
  </si>
  <si>
    <t>Теоретическая вероятность обслуживания</t>
  </si>
  <si>
    <t>Теоретическая вероятность отказа</t>
  </si>
  <si>
    <t>По числу отказов</t>
  </si>
  <si>
    <t>По времени обслуживания</t>
  </si>
  <si>
    <t>x</t>
  </si>
  <si>
    <t>y</t>
  </si>
  <si>
    <t>y теор</t>
  </si>
  <si>
    <t>b1=</t>
  </si>
  <si>
    <t>b0=</t>
  </si>
  <si>
    <t>xcp=</t>
  </si>
  <si>
    <t>ycp=</t>
  </si>
  <si>
    <t>s2oct=</t>
  </si>
  <si>
    <t>s2b1=</t>
  </si>
  <si>
    <t>s2b0=</t>
  </si>
  <si>
    <t>tb1=</t>
  </si>
  <si>
    <t>tb0=</t>
  </si>
  <si>
    <t>fcrit=</t>
  </si>
  <si>
    <t>F=</t>
  </si>
  <si>
    <t>Fcrit=</t>
  </si>
  <si>
    <t>Дов. Инт. Для betayx</t>
  </si>
  <si>
    <t>ниж. Гран.</t>
  </si>
  <si>
    <t>верх. Гран.</t>
  </si>
  <si>
    <t>Syx</t>
  </si>
  <si>
    <t>Sy0</t>
  </si>
  <si>
    <t>Yx</t>
  </si>
  <si>
    <t>Yx01</t>
  </si>
  <si>
    <t>Yx1</t>
  </si>
  <si>
    <t>Yx2</t>
  </si>
  <si>
    <t>Y02</t>
  </si>
  <si>
    <t>xcp</t>
  </si>
  <si>
    <t>ycp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</si>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</sst>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3" borderId="0" xfId="0" applyFill="1" applyBorder="1" applyAlignment="1"/>
    <xf numFmtId="0" fontId="0" fillId="3" borderId="0" xfId="0" applyFill="1"/>
    <xf numFmtId="0" fontId="2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4" borderId="0" xfId="0" applyFill="1"/>
    <xf numFmtId="0" fontId="2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5" borderId="0" xfId="0" applyFill="1"/>
    <xf numFmtId="0" fontId="0" fillId="6" borderId="1" xfId="0" applyFill="1" applyBorder="1" applyAlignment="1"/>
    <xf numFmtId="0" fontId="0" fillId="6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лаб7!$I$1</c:f>
              <c:strCache>
                <c:ptCount val="1"/>
                <c:pt idx="0">
                  <c:v>Yx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лаб7!$F$2:$F$13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лаб7!$I$2:$I$13</c:f>
              <c:numCache>
                <c:formatCode>General</c:formatCode>
                <c:ptCount val="12"/>
                <c:pt idx="0">
                  <c:v>5.0520917135960755</c:v>
                </c:pt>
                <c:pt idx="1">
                  <c:v>5.0250603378921346</c:v>
                </c:pt>
                <c:pt idx="2">
                  <c:v>4.9980289621881928</c:v>
                </c:pt>
                <c:pt idx="3">
                  <c:v>4.9709975864842519</c:v>
                </c:pt>
                <c:pt idx="4">
                  <c:v>4.9439662107803111</c:v>
                </c:pt>
                <c:pt idx="5">
                  <c:v>4.9169348350763702</c:v>
                </c:pt>
                <c:pt idx="6">
                  <c:v>4.8899034593724284</c:v>
                </c:pt>
                <c:pt idx="7">
                  <c:v>4.8628720836684876</c:v>
                </c:pt>
                <c:pt idx="8">
                  <c:v>4.8358407079645467</c:v>
                </c:pt>
                <c:pt idx="9">
                  <c:v>4.8088093322606049</c:v>
                </c:pt>
                <c:pt idx="10">
                  <c:v>4.781777956556664</c:v>
                </c:pt>
                <c:pt idx="11">
                  <c:v>4.7547465808527232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9-45CC-9444-FAAFFF1D2601}"/>
            </c:ext>
          </c:extLst>
        </c:ser>
        <c:ser>
          <c:idx val="1"/>
          <c:order val="1"/>
          <c:tx>
            <c:strRef>
              <c:f>лаб7!$J$1</c:f>
              <c:strCache>
                <c:ptCount val="1"/>
                <c:pt idx="0">
                  <c:v>Yx01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лаб7!$F$2:$F$13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лаб7!$J$2:$J$13</c:f>
              <c:numCache>
                <c:formatCode>General</c:formatCode>
                <c:ptCount val="12"/>
                <c:pt idx="0">
                  <c:v>26.724559569147225</c:v>
                </c:pt>
                <c:pt idx="1">
                  <c:v>26.427415463329222</c:v>
                </c:pt>
                <c:pt idx="2">
                  <c:v>26.130979338000859</c:v>
                </c:pt>
                <c:pt idx="3">
                  <c:v>25.83527861803697</c:v>
                </c:pt>
                <c:pt idx="4">
                  <c:v>25.54034208243483</c:v>
                </c:pt>
                <c:pt idx="5">
                  <c:v>25.246199943169849</c:v>
                </c:pt>
                <c:pt idx="6">
                  <c:v>24.952883929124013</c:v>
                </c:pt>
                <c:pt idx="7">
                  <c:v>24.660427375419335</c:v>
                </c:pt>
                <c:pt idx="8">
                  <c:v>24.368865318506632</c:v>
                </c:pt>
                <c:pt idx="9">
                  <c:v>24.078234597378557</c:v>
                </c:pt>
                <c:pt idx="10">
                  <c:v>23.788573961294055</c:v>
                </c:pt>
                <c:pt idx="11">
                  <c:v>23.499924184419164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9-45CC-9444-FAAFFF1D2601}"/>
            </c:ext>
          </c:extLst>
        </c:ser>
        <c:ser>
          <c:idx val="2"/>
          <c:order val="2"/>
          <c:tx>
            <c:strRef>
              <c:f>лаб7!$K$1</c:f>
              <c:strCache>
                <c:ptCount val="1"/>
                <c:pt idx="0">
                  <c:v>Yx1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лаб7!$F$2:$F$13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лаб7!$K$2:$K$13</c:f>
              <c:numCache>
                <c:formatCode>General</c:formatCode>
                <c:ptCount val="12"/>
                <c:pt idx="0">
                  <c:v>-159.1506774945635</c:v>
                </c:pt>
                <c:pt idx="1">
                  <c:v>-156.75263380287242</c:v>
                </c:pt>
                <c:pt idx="2">
                  <c:v>-154.35517226117906</c:v>
                </c:pt>
                <c:pt idx="3">
                  <c:v>-151.95831985141436</c:v>
                </c:pt>
                <c:pt idx="4">
                  <c:v>-149.56210524167773</c:v>
                </c:pt>
                <c:pt idx="5">
                  <c:v>-147.16655891942997</c:v>
                </c:pt>
                <c:pt idx="6">
                  <c:v>-144.77171333745167</c:v>
                </c:pt>
                <c:pt idx="7">
                  <c:v>-142.37760307401169</c:v>
                </c:pt>
                <c:pt idx="8">
                  <c:v>-139.98426500887652</c:v>
                </c:pt>
                <c:pt idx="9">
                  <c:v>-137.59173851700913</c:v>
                </c:pt>
                <c:pt idx="10">
                  <c:v>-135.20006568205551</c:v>
                </c:pt>
                <c:pt idx="11">
                  <c:v>-132.80929153200267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9-45CC-9444-FAAFFF1D2601}"/>
            </c:ext>
          </c:extLst>
        </c:ser>
        <c:ser>
          <c:idx val="3"/>
          <c:order val="3"/>
          <c:tx>
            <c:strRef>
              <c:f>лаб7!$L$1</c:f>
              <c:strCache>
                <c:ptCount val="1"/>
                <c:pt idx="0">
                  <c:v>Yx2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лаб7!$F$2:$F$13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лаб7!$L$2:$L$13</c:f>
              <c:numCache>
                <c:formatCode>General</c:formatCode>
                <c:ptCount val="12"/>
                <c:pt idx="0">
                  <c:v>169.25486092175564</c:v>
                </c:pt>
                <c:pt idx="1">
                  <c:v>166.80275447865671</c:v>
                </c:pt>
                <c:pt idx="2">
                  <c:v>164.35123018555544</c:v>
                </c:pt>
                <c:pt idx="3">
                  <c:v>161.90031502438288</c:v>
                </c:pt>
                <c:pt idx="4">
                  <c:v>159.45003766323833</c:v>
                </c:pt>
                <c:pt idx="5">
                  <c:v>157.00042858958273</c:v>
                </c:pt>
                <c:pt idx="6">
                  <c:v>154.55152025619651</c:v>
                </c:pt>
                <c:pt idx="7">
                  <c:v>152.10334724134867</c:v>
                </c:pt>
                <c:pt idx="8">
                  <c:v>149.65594642480559</c:v>
                </c:pt>
                <c:pt idx="9">
                  <c:v>147.20935718153035</c:v>
                </c:pt>
                <c:pt idx="10">
                  <c:v>144.76362159516881</c:v>
                </c:pt>
                <c:pt idx="11">
                  <c:v>142.31878469370812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19-45CC-9444-FAAFFF1D2601}"/>
            </c:ext>
          </c:extLst>
        </c:ser>
        <c:ser>
          <c:idx val="4"/>
          <c:order val="4"/>
          <c:tx>
            <c:strRef>
              <c:f>лаб7!$M$1</c:f>
              <c:strCache>
                <c:ptCount val="1"/>
                <c:pt idx="0">
                  <c:v>Y02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лаб7!$F$2:$F$13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cat>
          <c:val>
            <c:numRef>
              <c:f>лаб7!$M$2:$M$13</c:f>
              <c:numCache>
                <c:formatCode>General</c:formatCode>
                <c:ptCount val="12"/>
                <c:pt idx="0">
                  <c:v>183.69363839720299</c:v>
                </c:pt>
                <c:pt idx="1">
                  <c:v>181.44012519173603</c:v>
                </c:pt>
                <c:pt idx="2">
                  <c:v>179.1924477189846</c:v>
                </c:pt>
                <c:pt idx="3">
                  <c:v>176.95083203636364</c:v>
                </c:pt>
                <c:pt idx="4">
                  <c:v>174.7155153630315</c:v>
                </c:pt>
                <c:pt idx="5">
                  <c:v>172.48674672988085</c:v>
                </c:pt>
                <c:pt idx="6">
                  <c:v>170.26478767134282</c:v>
                </c:pt>
                <c:pt idx="7">
                  <c:v>168.04991296174379</c:v>
                </c:pt>
                <c:pt idx="8">
                  <c:v>165.84241139910185</c:v>
                </c:pt>
                <c:pt idx="9">
                  <c:v>163.64258663940439</c:v>
                </c:pt>
                <c:pt idx="10">
                  <c:v>161.45075808455789</c:v>
                </c:pt>
                <c:pt idx="11">
                  <c:v>159.2672618273476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19-45CC-9444-FAAFFF1D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146768"/>
        <c:axId val="1605148432"/>
      </c:lineChart>
      <c:catAx>
        <c:axId val="16051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48432"/>
        <c:crosses val="autoZero"/>
        <c:auto val="1"/>
        <c:lblAlgn val="ctr"/>
        <c:lblOffset val="100"/>
        <c:noMultiLvlLbl val="0"/>
      </c:catAx>
      <c:valAx>
        <c:axId val="16051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51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14</xdr:row>
      <xdr:rowOff>91440</xdr:rowOff>
    </xdr:from>
    <xdr:to>
      <xdr:col>13</xdr:col>
      <xdr:colOff>449580</xdr:colOff>
      <xdr:row>29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C354F4-6208-AD7C-858F-443E15FD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opLeftCell="B67" zoomScaleNormal="100" workbookViewId="0">
      <selection activeCell="D113" sqref="D113"/>
    </sheetView>
  </sheetViews>
  <sheetFormatPr defaultRowHeight="14.4" x14ac:dyDescent="0.3"/>
  <cols>
    <col min="1" max="1" width="12.44140625" customWidth="1"/>
    <col min="2" max="2" width="13.5546875" customWidth="1"/>
    <col min="3" max="3" width="30.109375" customWidth="1"/>
    <col min="4" max="4" width="16.109375" customWidth="1"/>
    <col min="5" max="5" width="24.44140625" customWidth="1"/>
  </cols>
  <sheetData>
    <row r="1" spans="1:7" x14ac:dyDescent="0.3">
      <c r="A1" s="3" t="s">
        <v>0</v>
      </c>
      <c r="B1" s="3"/>
      <c r="C1" s="3"/>
      <c r="D1" s="3"/>
      <c r="F1" s="3" t="s">
        <v>6</v>
      </c>
      <c r="G1" s="3"/>
    </row>
    <row r="2" spans="1:7" x14ac:dyDescent="0.3">
      <c r="A2" t="s">
        <v>7</v>
      </c>
      <c r="B2">
        <v>2</v>
      </c>
    </row>
    <row r="3" spans="1:7" x14ac:dyDescent="0.3">
      <c r="A3" t="s">
        <v>8</v>
      </c>
      <c r="B3">
        <v>6</v>
      </c>
    </row>
    <row r="4" spans="1:7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7" x14ac:dyDescent="0.3">
      <c r="A5">
        <v>1</v>
      </c>
      <c r="B5">
        <v>0</v>
      </c>
      <c r="C5" s="2">
        <f ca="1">((1/$B$3)*LOG((1/(1-RAND())),3))</f>
        <v>4.6964022835214704E-2</v>
      </c>
      <c r="D5">
        <v>1</v>
      </c>
      <c r="E5">
        <f ca="1">C5-B5</f>
        <v>4.6964022835214704E-2</v>
      </c>
    </row>
    <row r="6" spans="1:7" x14ac:dyDescent="0.3">
      <c r="A6">
        <v>2</v>
      </c>
      <c r="B6">
        <f ca="1">B5+((1/$B$2)*LOG((1/(1-RAND())),3))</f>
        <v>1.1378269709471445</v>
      </c>
      <c r="C6" s="2">
        <f ca="1">IF(B6&lt;C5,C5,B6+((1/$B$3)*LOG((1/(1-RAND())),3)))</f>
        <v>1.2365548434904055</v>
      </c>
      <c r="D6">
        <f ca="1">IF(B6&gt;=C5,1,0)</f>
        <v>1</v>
      </c>
      <c r="E6">
        <f ca="1">IF(D6&gt;0,C6-B6,0)</f>
        <v>9.8727872543260986E-2</v>
      </c>
    </row>
    <row r="7" spans="1:7" x14ac:dyDescent="0.3">
      <c r="A7">
        <v>3</v>
      </c>
      <c r="B7">
        <f t="shared" ref="B7:B70" ca="1" si="0">B6+((1/$B$2)*LOG((1/(1-RAND())),3))</f>
        <v>1.3219720846890919</v>
      </c>
      <c r="C7" s="2">
        <f t="shared" ref="C7:C70" ca="1" si="1">IF(B7&lt;C6,C6,B7+((1/$B$3)*LOG((1/(1-RAND())),3)))</f>
        <v>1.6954293070298274</v>
      </c>
      <c r="D7">
        <f t="shared" ref="D7:D70" ca="1" si="2">IF(B7&gt;=C6,1,0)</f>
        <v>1</v>
      </c>
      <c r="E7">
        <f t="shared" ref="E7:E70" ca="1" si="3">IF(D7&gt;0,C7-B7,0)</f>
        <v>0.37345722234073553</v>
      </c>
    </row>
    <row r="8" spans="1:7" x14ac:dyDescent="0.3">
      <c r="A8">
        <v>4</v>
      </c>
      <c r="B8">
        <f t="shared" ca="1" si="0"/>
        <v>1.431427995613453</v>
      </c>
      <c r="C8" s="2">
        <f t="shared" ca="1" si="1"/>
        <v>1.6954293070298274</v>
      </c>
      <c r="D8">
        <f t="shared" ca="1" si="2"/>
        <v>0</v>
      </c>
      <c r="E8">
        <f t="shared" ca="1" si="3"/>
        <v>0</v>
      </c>
    </row>
    <row r="9" spans="1:7" x14ac:dyDescent="0.3">
      <c r="A9">
        <v>5</v>
      </c>
      <c r="B9">
        <f t="shared" ca="1" si="0"/>
        <v>1.5860563055211083</v>
      </c>
      <c r="C9" s="2">
        <f t="shared" ca="1" si="1"/>
        <v>1.6954293070298274</v>
      </c>
      <c r="D9">
        <f t="shared" ca="1" si="2"/>
        <v>0</v>
      </c>
      <c r="E9">
        <f t="shared" ca="1" si="3"/>
        <v>0</v>
      </c>
    </row>
    <row r="10" spans="1:7" x14ac:dyDescent="0.3">
      <c r="A10">
        <v>6</v>
      </c>
      <c r="B10">
        <f t="shared" ca="1" si="0"/>
        <v>1.9500461485521476</v>
      </c>
      <c r="C10" s="2">
        <f t="shared" ca="1" si="1"/>
        <v>1.9732541138120339</v>
      </c>
      <c r="D10">
        <f t="shared" ca="1" si="2"/>
        <v>1</v>
      </c>
      <c r="E10">
        <f t="shared" ca="1" si="3"/>
        <v>2.3207965259886221E-2</v>
      </c>
    </row>
    <row r="11" spans="1:7" x14ac:dyDescent="0.3">
      <c r="A11">
        <v>7</v>
      </c>
      <c r="B11">
        <f t="shared" ca="1" si="0"/>
        <v>2.5897738092444333</v>
      </c>
      <c r="C11" s="2">
        <f t="shared" ca="1" si="1"/>
        <v>3.1077220141322854</v>
      </c>
      <c r="D11">
        <f t="shared" ca="1" si="2"/>
        <v>1</v>
      </c>
      <c r="E11">
        <f t="shared" ca="1" si="3"/>
        <v>0.51794820488785209</v>
      </c>
    </row>
    <row r="12" spans="1:7" x14ac:dyDescent="0.3">
      <c r="A12">
        <v>8</v>
      </c>
      <c r="B12">
        <f t="shared" ca="1" si="0"/>
        <v>2.9980122830867533</v>
      </c>
      <c r="C12" s="2">
        <f t="shared" ca="1" si="1"/>
        <v>3.1077220141322854</v>
      </c>
      <c r="D12">
        <f t="shared" ca="1" si="2"/>
        <v>0</v>
      </c>
      <c r="E12">
        <f t="shared" ca="1" si="3"/>
        <v>0</v>
      </c>
    </row>
    <row r="13" spans="1:7" x14ac:dyDescent="0.3">
      <c r="A13">
        <v>9</v>
      </c>
      <c r="B13">
        <f t="shared" ca="1" si="0"/>
        <v>3.0869583459568455</v>
      </c>
      <c r="C13" s="2">
        <f t="shared" ca="1" si="1"/>
        <v>3.1077220141322854</v>
      </c>
      <c r="D13">
        <f t="shared" ca="1" si="2"/>
        <v>0</v>
      </c>
      <c r="E13">
        <f t="shared" ca="1" si="3"/>
        <v>0</v>
      </c>
    </row>
    <row r="14" spans="1:7" x14ac:dyDescent="0.3">
      <c r="A14">
        <v>10</v>
      </c>
      <c r="B14">
        <f t="shared" ca="1" si="0"/>
        <v>3.2764608882858095</v>
      </c>
      <c r="C14" s="2">
        <f t="shared" ca="1" si="1"/>
        <v>3.2915441517896205</v>
      </c>
      <c r="D14">
        <f t="shared" ca="1" si="2"/>
        <v>1</v>
      </c>
      <c r="E14">
        <f t="shared" ca="1" si="3"/>
        <v>1.5083263503810951E-2</v>
      </c>
    </row>
    <row r="15" spans="1:7" x14ac:dyDescent="0.3">
      <c r="A15">
        <v>11</v>
      </c>
      <c r="B15">
        <f t="shared" ca="1" si="0"/>
        <v>3.7239267785662458</v>
      </c>
      <c r="C15" s="2">
        <f t="shared" ca="1" si="1"/>
        <v>3.7453136281677959</v>
      </c>
      <c r="D15">
        <f t="shared" ca="1" si="2"/>
        <v>1</v>
      </c>
      <c r="E15">
        <f t="shared" ca="1" si="3"/>
        <v>2.1386849601550129E-2</v>
      </c>
    </row>
    <row r="16" spans="1:7" x14ac:dyDescent="0.3">
      <c r="A16">
        <v>12</v>
      </c>
      <c r="B16">
        <f t="shared" ca="1" si="0"/>
        <v>3.8697267666097974</v>
      </c>
      <c r="C16" s="2">
        <f t="shared" ca="1" si="1"/>
        <v>3.8811256905471128</v>
      </c>
      <c r="D16">
        <f t="shared" ca="1" si="2"/>
        <v>1</v>
      </c>
      <c r="E16">
        <f t="shared" ca="1" si="3"/>
        <v>1.1398923937315342E-2</v>
      </c>
    </row>
    <row r="17" spans="1:5" x14ac:dyDescent="0.3">
      <c r="A17">
        <v>13</v>
      </c>
      <c r="B17">
        <f t="shared" ca="1" si="0"/>
        <v>4.3525285143705554</v>
      </c>
      <c r="C17" s="2">
        <f t="shared" ca="1" si="1"/>
        <v>4.4106079586788116</v>
      </c>
      <c r="D17">
        <f t="shared" ca="1" si="2"/>
        <v>1</v>
      </c>
      <c r="E17">
        <f t="shared" ca="1" si="3"/>
        <v>5.8079444308256178E-2</v>
      </c>
    </row>
    <row r="18" spans="1:5" x14ac:dyDescent="0.3">
      <c r="A18">
        <v>14</v>
      </c>
      <c r="B18">
        <f t="shared" ca="1" si="0"/>
        <v>5.959455458373732</v>
      </c>
      <c r="C18" s="2">
        <f t="shared" ca="1" si="1"/>
        <v>6.0351878501637657</v>
      </c>
      <c r="D18">
        <f t="shared" ca="1" si="2"/>
        <v>1</v>
      </c>
      <c r="E18">
        <f t="shared" ca="1" si="3"/>
        <v>7.573239179003366E-2</v>
      </c>
    </row>
    <row r="19" spans="1:5" x14ac:dyDescent="0.3">
      <c r="A19">
        <v>15</v>
      </c>
      <c r="B19">
        <f t="shared" ca="1" si="0"/>
        <v>6.1287657655839842</v>
      </c>
      <c r="C19" s="2">
        <f t="shared" ca="1" si="1"/>
        <v>6.3029619238950287</v>
      </c>
      <c r="D19">
        <f t="shared" ca="1" si="2"/>
        <v>1</v>
      </c>
      <c r="E19">
        <f t="shared" ca="1" si="3"/>
        <v>0.17419615831104451</v>
      </c>
    </row>
    <row r="20" spans="1:5" x14ac:dyDescent="0.3">
      <c r="A20">
        <v>16</v>
      </c>
      <c r="B20">
        <f t="shared" ca="1" si="0"/>
        <v>6.5970299991137642</v>
      </c>
      <c r="C20" s="2">
        <f t="shared" ca="1" si="1"/>
        <v>7.1577540827393156</v>
      </c>
      <c r="D20">
        <f t="shared" ca="1" si="2"/>
        <v>1</v>
      </c>
      <c r="E20">
        <f t="shared" ca="1" si="3"/>
        <v>0.56072408362555137</v>
      </c>
    </row>
    <row r="21" spans="1:5" x14ac:dyDescent="0.3">
      <c r="A21">
        <v>17</v>
      </c>
      <c r="B21">
        <f t="shared" ca="1" si="0"/>
        <v>7.1449507423160874</v>
      </c>
      <c r="C21" s="2">
        <f t="shared" ca="1" si="1"/>
        <v>7.1577540827393156</v>
      </c>
      <c r="D21">
        <f t="shared" ca="1" si="2"/>
        <v>0</v>
      </c>
      <c r="E21">
        <f t="shared" ca="1" si="3"/>
        <v>0</v>
      </c>
    </row>
    <row r="22" spans="1:5" x14ac:dyDescent="0.3">
      <c r="A22">
        <v>18</v>
      </c>
      <c r="B22">
        <f t="shared" ca="1" si="0"/>
        <v>7.2784840234030952</v>
      </c>
      <c r="C22" s="2">
        <f t="shared" ca="1" si="1"/>
        <v>7.6524216685308399</v>
      </c>
      <c r="D22">
        <f t="shared" ca="1" si="2"/>
        <v>1</v>
      </c>
      <c r="E22">
        <f t="shared" ca="1" si="3"/>
        <v>0.37393764512774474</v>
      </c>
    </row>
    <row r="23" spans="1:5" x14ac:dyDescent="0.3">
      <c r="A23">
        <v>19</v>
      </c>
      <c r="B23">
        <f t="shared" ca="1" si="0"/>
        <v>7.8895089336832633</v>
      </c>
      <c r="C23" s="2">
        <f t="shared" ca="1" si="1"/>
        <v>7.9379693798381696</v>
      </c>
      <c r="D23">
        <f t="shared" ca="1" si="2"/>
        <v>1</v>
      </c>
      <c r="E23">
        <f t="shared" ca="1" si="3"/>
        <v>4.84604461549063E-2</v>
      </c>
    </row>
    <row r="24" spans="1:5" x14ac:dyDescent="0.3">
      <c r="A24">
        <v>20</v>
      </c>
      <c r="B24">
        <f t="shared" ca="1" si="0"/>
        <v>7.9757623904643591</v>
      </c>
      <c r="C24" s="2">
        <f t="shared" ca="1" si="1"/>
        <v>8.360708915267546</v>
      </c>
      <c r="D24">
        <f t="shared" ca="1" si="2"/>
        <v>1</v>
      </c>
      <c r="E24">
        <f t="shared" ca="1" si="3"/>
        <v>0.38494652480318692</v>
      </c>
    </row>
    <row r="25" spans="1:5" x14ac:dyDescent="0.3">
      <c r="A25">
        <v>21</v>
      </c>
      <c r="B25">
        <f t="shared" ca="1" si="0"/>
        <v>8.8869495338499593</v>
      </c>
      <c r="C25" s="2">
        <f t="shared" ca="1" si="1"/>
        <v>8.9404591341421522</v>
      </c>
      <c r="D25">
        <f t="shared" ca="1" si="2"/>
        <v>1</v>
      </c>
      <c r="E25">
        <f t="shared" ca="1" si="3"/>
        <v>5.3509600292192872E-2</v>
      </c>
    </row>
    <row r="26" spans="1:5" x14ac:dyDescent="0.3">
      <c r="A26">
        <v>22</v>
      </c>
      <c r="B26">
        <f t="shared" ca="1" si="0"/>
        <v>9.3863372372957912</v>
      </c>
      <c r="C26" s="2">
        <f t="shared" ca="1" si="1"/>
        <v>9.6488984939992548</v>
      </c>
      <c r="D26">
        <f t="shared" ca="1" si="2"/>
        <v>1</v>
      </c>
      <c r="E26">
        <f t="shared" ca="1" si="3"/>
        <v>0.26256125670346364</v>
      </c>
    </row>
    <row r="27" spans="1:5" x14ac:dyDescent="0.3">
      <c r="A27">
        <v>23</v>
      </c>
      <c r="B27">
        <f t="shared" ca="1" si="0"/>
        <v>10.20191443569715</v>
      </c>
      <c r="C27" s="2">
        <f t="shared" ca="1" si="1"/>
        <v>10.300049715729642</v>
      </c>
      <c r="D27">
        <f t="shared" ca="1" si="2"/>
        <v>1</v>
      </c>
      <c r="E27">
        <f t="shared" ca="1" si="3"/>
        <v>9.8135280032492389E-2</v>
      </c>
    </row>
    <row r="28" spans="1:5" x14ac:dyDescent="0.3">
      <c r="A28">
        <v>24</v>
      </c>
      <c r="B28">
        <f t="shared" ca="1" si="0"/>
        <v>10.940580552794783</v>
      </c>
      <c r="C28" s="2">
        <f t="shared" ca="1" si="1"/>
        <v>10.964290760373199</v>
      </c>
      <c r="D28">
        <f t="shared" ca="1" si="2"/>
        <v>1</v>
      </c>
      <c r="E28">
        <f t="shared" ca="1" si="3"/>
        <v>2.3710207578416131E-2</v>
      </c>
    </row>
    <row r="29" spans="1:5" x14ac:dyDescent="0.3">
      <c r="A29">
        <v>25</v>
      </c>
      <c r="B29">
        <f t="shared" ca="1" si="0"/>
        <v>11.170111748929523</v>
      </c>
      <c r="C29" s="2">
        <f t="shared" ca="1" si="1"/>
        <v>11.204776096047752</v>
      </c>
      <c r="D29">
        <f t="shared" ca="1" si="2"/>
        <v>1</v>
      </c>
      <c r="E29">
        <f t="shared" ca="1" si="3"/>
        <v>3.4664347118228633E-2</v>
      </c>
    </row>
    <row r="30" spans="1:5" x14ac:dyDescent="0.3">
      <c r="A30">
        <v>26</v>
      </c>
      <c r="B30">
        <f t="shared" ca="1" si="0"/>
        <v>11.266893962914665</v>
      </c>
      <c r="C30" s="2">
        <f t="shared" ca="1" si="1"/>
        <v>11.283218020210436</v>
      </c>
      <c r="D30">
        <f t="shared" ca="1" si="2"/>
        <v>1</v>
      </c>
      <c r="E30">
        <f t="shared" ca="1" si="3"/>
        <v>1.63240572957708E-2</v>
      </c>
    </row>
    <row r="31" spans="1:5" x14ac:dyDescent="0.3">
      <c r="A31">
        <v>27</v>
      </c>
      <c r="B31">
        <f t="shared" ca="1" si="0"/>
        <v>12.81049502521968</v>
      </c>
      <c r="C31" s="2">
        <f t="shared" ca="1" si="1"/>
        <v>12.876942567981118</v>
      </c>
      <c r="D31">
        <f t="shared" ca="1" si="2"/>
        <v>1</v>
      </c>
      <c r="E31">
        <f t="shared" ca="1" si="3"/>
        <v>6.6447542761437717E-2</v>
      </c>
    </row>
    <row r="32" spans="1:5" x14ac:dyDescent="0.3">
      <c r="A32">
        <v>28</v>
      </c>
      <c r="B32">
        <f t="shared" ca="1" si="0"/>
        <v>13.444648699358295</v>
      </c>
      <c r="C32" s="2">
        <f t="shared" ca="1" si="1"/>
        <v>13.501225735881286</v>
      </c>
      <c r="D32">
        <f t="shared" ca="1" si="2"/>
        <v>1</v>
      </c>
      <c r="E32">
        <f t="shared" ca="1" si="3"/>
        <v>5.6577036522991619E-2</v>
      </c>
    </row>
    <row r="33" spans="1:5" x14ac:dyDescent="0.3">
      <c r="A33">
        <v>29</v>
      </c>
      <c r="B33">
        <f t="shared" ca="1" si="0"/>
        <v>13.476586445580873</v>
      </c>
      <c r="C33" s="2">
        <f t="shared" ca="1" si="1"/>
        <v>13.501225735881286</v>
      </c>
      <c r="D33">
        <f t="shared" ca="1" si="2"/>
        <v>0</v>
      </c>
      <c r="E33">
        <f t="shared" ca="1" si="3"/>
        <v>0</v>
      </c>
    </row>
    <row r="34" spans="1:5" x14ac:dyDescent="0.3">
      <c r="A34">
        <v>30</v>
      </c>
      <c r="B34">
        <f t="shared" ca="1" si="0"/>
        <v>13.491905137902535</v>
      </c>
      <c r="C34" s="2">
        <f t="shared" ca="1" si="1"/>
        <v>13.501225735881286</v>
      </c>
      <c r="D34">
        <f t="shared" ca="1" si="2"/>
        <v>0</v>
      </c>
      <c r="E34">
        <f t="shared" ca="1" si="3"/>
        <v>0</v>
      </c>
    </row>
    <row r="35" spans="1:5" x14ac:dyDescent="0.3">
      <c r="A35">
        <v>31</v>
      </c>
      <c r="B35">
        <f t="shared" ca="1" si="0"/>
        <v>13.531305353815135</v>
      </c>
      <c r="C35" s="2">
        <f t="shared" ca="1" si="1"/>
        <v>13.793453077193515</v>
      </c>
      <c r="D35">
        <f t="shared" ca="1" si="2"/>
        <v>1</v>
      </c>
      <c r="E35">
        <f t="shared" ca="1" si="3"/>
        <v>0.26214772337837999</v>
      </c>
    </row>
    <row r="36" spans="1:5" x14ac:dyDescent="0.3">
      <c r="A36">
        <v>32</v>
      </c>
      <c r="B36">
        <f t="shared" ca="1" si="0"/>
        <v>13.852882164138975</v>
      </c>
      <c r="C36" s="2">
        <f t="shared" ca="1" si="1"/>
        <v>14.266577616242646</v>
      </c>
      <c r="D36">
        <f t="shared" ca="1" si="2"/>
        <v>1</v>
      </c>
      <c r="E36">
        <f t="shared" ca="1" si="3"/>
        <v>0.41369545210367065</v>
      </c>
    </row>
    <row r="37" spans="1:5" x14ac:dyDescent="0.3">
      <c r="A37">
        <v>33</v>
      </c>
      <c r="B37">
        <f t="shared" ca="1" si="0"/>
        <v>14.387257012173762</v>
      </c>
      <c r="C37" s="2">
        <f t="shared" ca="1" si="1"/>
        <v>14.512446436395409</v>
      </c>
      <c r="D37">
        <f t="shared" ca="1" si="2"/>
        <v>1</v>
      </c>
      <c r="E37">
        <f t="shared" ca="1" si="3"/>
        <v>0.12518942422164692</v>
      </c>
    </row>
    <row r="38" spans="1:5" x14ac:dyDescent="0.3">
      <c r="A38">
        <v>34</v>
      </c>
      <c r="B38">
        <f t="shared" ca="1" si="0"/>
        <v>14.758847819220874</v>
      </c>
      <c r="C38" s="2">
        <f t="shared" ca="1" si="1"/>
        <v>14.907921521845331</v>
      </c>
      <c r="D38">
        <f t="shared" ca="1" si="2"/>
        <v>1</v>
      </c>
      <c r="E38">
        <f t="shared" ca="1" si="3"/>
        <v>0.14907370262445774</v>
      </c>
    </row>
    <row r="39" spans="1:5" x14ac:dyDescent="0.3">
      <c r="A39">
        <v>35</v>
      </c>
      <c r="B39">
        <f t="shared" ca="1" si="0"/>
        <v>14.901059871312661</v>
      </c>
      <c r="C39" s="2">
        <f t="shared" ca="1" si="1"/>
        <v>14.907921521845331</v>
      </c>
      <c r="D39">
        <f t="shared" ca="1" si="2"/>
        <v>0</v>
      </c>
      <c r="E39">
        <f t="shared" ca="1" si="3"/>
        <v>0</v>
      </c>
    </row>
    <row r="40" spans="1:5" x14ac:dyDescent="0.3">
      <c r="A40">
        <v>36</v>
      </c>
      <c r="B40">
        <f t="shared" ca="1" si="0"/>
        <v>14.977960452613061</v>
      </c>
      <c r="C40" s="2">
        <f t="shared" ca="1" si="1"/>
        <v>15.214289425120631</v>
      </c>
      <c r="D40">
        <f t="shared" ca="1" si="2"/>
        <v>1</v>
      </c>
      <c r="E40">
        <f t="shared" ca="1" si="3"/>
        <v>0.2363289725075699</v>
      </c>
    </row>
    <row r="41" spans="1:5" x14ac:dyDescent="0.3">
      <c r="A41">
        <v>37</v>
      </c>
      <c r="B41">
        <f t="shared" ca="1" si="0"/>
        <v>15.006673721002686</v>
      </c>
      <c r="C41" s="2">
        <f t="shared" ca="1" si="1"/>
        <v>15.214289425120631</v>
      </c>
      <c r="D41">
        <f t="shared" ca="1" si="2"/>
        <v>0</v>
      </c>
      <c r="E41">
        <f t="shared" ca="1" si="3"/>
        <v>0</v>
      </c>
    </row>
    <row r="42" spans="1:5" x14ac:dyDescent="0.3">
      <c r="A42">
        <v>38</v>
      </c>
      <c r="B42">
        <f t="shared" ca="1" si="0"/>
        <v>15.250592096997847</v>
      </c>
      <c r="C42" s="2">
        <f t="shared" ca="1" si="1"/>
        <v>15.756361621923633</v>
      </c>
      <c r="D42">
        <f t="shared" ca="1" si="2"/>
        <v>1</v>
      </c>
      <c r="E42">
        <f t="shared" ca="1" si="3"/>
        <v>0.50576952492578542</v>
      </c>
    </row>
    <row r="43" spans="1:5" x14ac:dyDescent="0.3">
      <c r="A43">
        <v>39</v>
      </c>
      <c r="B43">
        <f t="shared" ca="1" si="0"/>
        <v>15.465676340919456</v>
      </c>
      <c r="C43" s="2">
        <f t="shared" ca="1" si="1"/>
        <v>15.756361621923633</v>
      </c>
      <c r="D43">
        <f t="shared" ca="1" si="2"/>
        <v>0</v>
      </c>
      <c r="E43">
        <f t="shared" ca="1" si="3"/>
        <v>0</v>
      </c>
    </row>
    <row r="44" spans="1:5" x14ac:dyDescent="0.3">
      <c r="A44">
        <v>40</v>
      </c>
      <c r="B44">
        <f t="shared" ca="1" si="0"/>
        <v>15.833164663557332</v>
      </c>
      <c r="C44" s="2">
        <f t="shared" ca="1" si="1"/>
        <v>15.880220528169071</v>
      </c>
      <c r="D44">
        <f t="shared" ca="1" si="2"/>
        <v>1</v>
      </c>
      <c r="E44">
        <f t="shared" ca="1" si="3"/>
        <v>4.705586461173894E-2</v>
      </c>
    </row>
    <row r="45" spans="1:5" x14ac:dyDescent="0.3">
      <c r="A45">
        <v>41</v>
      </c>
      <c r="B45">
        <f t="shared" ca="1" si="0"/>
        <v>15.953783583341036</v>
      </c>
      <c r="C45" s="2">
        <f t="shared" ca="1" si="1"/>
        <v>15.978322424502643</v>
      </c>
      <c r="D45">
        <f t="shared" ca="1" si="2"/>
        <v>1</v>
      </c>
      <c r="E45">
        <f t="shared" ca="1" si="3"/>
        <v>2.453884116160765E-2</v>
      </c>
    </row>
    <row r="46" spans="1:5" x14ac:dyDescent="0.3">
      <c r="A46">
        <v>42</v>
      </c>
      <c r="B46">
        <f t="shared" ca="1" si="0"/>
        <v>16.558578636817739</v>
      </c>
      <c r="C46" s="2">
        <f t="shared" ca="1" si="1"/>
        <v>16.86344123733841</v>
      </c>
      <c r="D46">
        <f t="shared" ca="1" si="2"/>
        <v>1</v>
      </c>
      <c r="E46">
        <f t="shared" ca="1" si="3"/>
        <v>0.30486260052067138</v>
      </c>
    </row>
    <row r="47" spans="1:5" x14ac:dyDescent="0.3">
      <c r="A47">
        <v>43</v>
      </c>
      <c r="B47">
        <f t="shared" ca="1" si="0"/>
        <v>16.909697207167518</v>
      </c>
      <c r="C47" s="2">
        <f t="shared" ca="1" si="1"/>
        <v>17.244957192260205</v>
      </c>
      <c r="D47">
        <f t="shared" ca="1" si="2"/>
        <v>1</v>
      </c>
      <c r="E47">
        <f t="shared" ca="1" si="3"/>
        <v>0.33525998509268717</v>
      </c>
    </row>
    <row r="48" spans="1:5" x14ac:dyDescent="0.3">
      <c r="A48">
        <v>44</v>
      </c>
      <c r="B48">
        <f t="shared" ca="1" si="0"/>
        <v>17.081585569240289</v>
      </c>
      <c r="C48" s="2">
        <f t="shared" ca="1" si="1"/>
        <v>17.244957192260205</v>
      </c>
      <c r="D48">
        <f t="shared" ca="1" si="2"/>
        <v>0</v>
      </c>
      <c r="E48">
        <f t="shared" ca="1" si="3"/>
        <v>0</v>
      </c>
    </row>
    <row r="49" spans="1:5" x14ac:dyDescent="0.3">
      <c r="A49">
        <v>45</v>
      </c>
      <c r="B49">
        <f t="shared" ca="1" si="0"/>
        <v>17.219800772300871</v>
      </c>
      <c r="C49" s="2">
        <f t="shared" ca="1" si="1"/>
        <v>17.244957192260205</v>
      </c>
      <c r="D49">
        <f t="shared" ca="1" si="2"/>
        <v>0</v>
      </c>
      <c r="E49">
        <f t="shared" ca="1" si="3"/>
        <v>0</v>
      </c>
    </row>
    <row r="50" spans="1:5" x14ac:dyDescent="0.3">
      <c r="A50">
        <v>46</v>
      </c>
      <c r="B50">
        <f t="shared" ca="1" si="0"/>
        <v>17.971233802618634</v>
      </c>
      <c r="C50" s="2">
        <f t="shared" ca="1" si="1"/>
        <v>18.002345400886554</v>
      </c>
      <c r="D50">
        <f t="shared" ca="1" si="2"/>
        <v>1</v>
      </c>
      <c r="E50">
        <f t="shared" ca="1" si="3"/>
        <v>3.111159826791976E-2</v>
      </c>
    </row>
    <row r="51" spans="1:5" x14ac:dyDescent="0.3">
      <c r="A51">
        <v>47</v>
      </c>
      <c r="B51">
        <f t="shared" ca="1" si="0"/>
        <v>18.069689119578335</v>
      </c>
      <c r="C51" s="2">
        <f t="shared" ca="1" si="1"/>
        <v>18.213939521316014</v>
      </c>
      <c r="D51">
        <f t="shared" ca="1" si="2"/>
        <v>1</v>
      </c>
      <c r="E51">
        <f t="shared" ca="1" si="3"/>
        <v>0.14425040173767911</v>
      </c>
    </row>
    <row r="52" spans="1:5" x14ac:dyDescent="0.3">
      <c r="A52">
        <v>48</v>
      </c>
      <c r="B52">
        <f t="shared" ca="1" si="0"/>
        <v>18.091729790884898</v>
      </c>
      <c r="C52" s="2">
        <f t="shared" ca="1" si="1"/>
        <v>18.213939521316014</v>
      </c>
      <c r="D52">
        <f t="shared" ca="1" si="2"/>
        <v>0</v>
      </c>
      <c r="E52">
        <f t="shared" ca="1" si="3"/>
        <v>0</v>
      </c>
    </row>
    <row r="53" spans="1:5" x14ac:dyDescent="0.3">
      <c r="A53">
        <v>49</v>
      </c>
      <c r="B53">
        <f t="shared" ca="1" si="0"/>
        <v>18.643209575949481</v>
      </c>
      <c r="C53" s="2">
        <f t="shared" ca="1" si="1"/>
        <v>18.831459070150288</v>
      </c>
      <c r="D53">
        <f t="shared" ca="1" si="2"/>
        <v>1</v>
      </c>
      <c r="E53">
        <f t="shared" ca="1" si="3"/>
        <v>0.18824949420080728</v>
      </c>
    </row>
    <row r="54" spans="1:5" x14ac:dyDescent="0.3">
      <c r="A54">
        <v>50</v>
      </c>
      <c r="B54">
        <f t="shared" ca="1" si="0"/>
        <v>19.097403311762008</v>
      </c>
      <c r="C54" s="2">
        <f t="shared" ca="1" si="1"/>
        <v>19.1551215106165</v>
      </c>
      <c r="D54">
        <f t="shared" ca="1" si="2"/>
        <v>1</v>
      </c>
      <c r="E54">
        <f t="shared" ca="1" si="3"/>
        <v>5.7718198854491476E-2</v>
      </c>
    </row>
    <row r="55" spans="1:5" x14ac:dyDescent="0.3">
      <c r="A55">
        <v>51</v>
      </c>
      <c r="B55">
        <f t="shared" ca="1" si="0"/>
        <v>19.393600220030248</v>
      </c>
      <c r="C55" s="2">
        <f t="shared" ca="1" si="1"/>
        <v>19.395355183646632</v>
      </c>
      <c r="D55">
        <f t="shared" ca="1" si="2"/>
        <v>1</v>
      </c>
      <c r="E55">
        <f t="shared" ca="1" si="3"/>
        <v>1.7549636163849414E-3</v>
      </c>
    </row>
    <row r="56" spans="1:5" x14ac:dyDescent="0.3">
      <c r="A56">
        <v>52</v>
      </c>
      <c r="B56">
        <f t="shared" ca="1" si="0"/>
        <v>19.632158065796933</v>
      </c>
      <c r="C56" s="2">
        <f t="shared" ca="1" si="1"/>
        <v>19.799560801599846</v>
      </c>
      <c r="D56">
        <f t="shared" ca="1" si="2"/>
        <v>1</v>
      </c>
      <c r="E56">
        <f t="shared" ca="1" si="3"/>
        <v>0.16740273580291287</v>
      </c>
    </row>
    <row r="57" spans="1:5" x14ac:dyDescent="0.3">
      <c r="A57">
        <v>53</v>
      </c>
      <c r="B57">
        <f t="shared" ca="1" si="0"/>
        <v>19.799372061296793</v>
      </c>
      <c r="C57" s="2">
        <f t="shared" ca="1" si="1"/>
        <v>19.799560801599846</v>
      </c>
      <c r="D57">
        <f t="shared" ca="1" si="2"/>
        <v>0</v>
      </c>
      <c r="E57">
        <f t="shared" ca="1" si="3"/>
        <v>0</v>
      </c>
    </row>
    <row r="58" spans="1:5" x14ac:dyDescent="0.3">
      <c r="A58">
        <v>54</v>
      </c>
      <c r="B58">
        <f t="shared" ca="1" si="0"/>
        <v>20.318329187701</v>
      </c>
      <c r="C58" s="2">
        <f t="shared" ca="1" si="1"/>
        <v>20.707036698380847</v>
      </c>
      <c r="D58">
        <f t="shared" ca="1" si="2"/>
        <v>1</v>
      </c>
      <c r="E58">
        <f t="shared" ca="1" si="3"/>
        <v>0.38870751067984699</v>
      </c>
    </row>
    <row r="59" spans="1:5" x14ac:dyDescent="0.3">
      <c r="A59">
        <v>55</v>
      </c>
      <c r="B59">
        <f t="shared" ca="1" si="0"/>
        <v>20.86597706153271</v>
      </c>
      <c r="C59" s="2">
        <f t="shared" ca="1" si="1"/>
        <v>21.219923141067326</v>
      </c>
      <c r="D59">
        <f t="shared" ca="1" si="2"/>
        <v>1</v>
      </c>
      <c r="E59">
        <f t="shared" ca="1" si="3"/>
        <v>0.35394607953461588</v>
      </c>
    </row>
    <row r="60" spans="1:5" x14ac:dyDescent="0.3">
      <c r="A60">
        <v>56</v>
      </c>
      <c r="B60">
        <f t="shared" ca="1" si="0"/>
        <v>21.237431042454496</v>
      </c>
      <c r="C60" s="2">
        <f t="shared" ca="1" si="1"/>
        <v>21.279383320857868</v>
      </c>
      <c r="D60">
        <f t="shared" ca="1" si="2"/>
        <v>1</v>
      </c>
      <c r="E60">
        <f t="shared" ca="1" si="3"/>
        <v>4.1952278403371679E-2</v>
      </c>
    </row>
    <row r="61" spans="1:5" x14ac:dyDescent="0.3">
      <c r="A61">
        <v>57</v>
      </c>
      <c r="B61">
        <f t="shared" ca="1" si="0"/>
        <v>21.377468530424192</v>
      </c>
      <c r="C61" s="2">
        <f t="shared" ca="1" si="1"/>
        <v>21.404426043405351</v>
      </c>
      <c r="D61">
        <f t="shared" ca="1" si="2"/>
        <v>1</v>
      </c>
      <c r="E61">
        <f t="shared" ca="1" si="3"/>
        <v>2.6957512981159226E-2</v>
      </c>
    </row>
    <row r="62" spans="1:5" x14ac:dyDescent="0.3">
      <c r="A62">
        <v>58</v>
      </c>
      <c r="B62">
        <f t="shared" ca="1" si="0"/>
        <v>21.982971224357971</v>
      </c>
      <c r="C62" s="2">
        <f t="shared" ca="1" si="1"/>
        <v>22.044862044334192</v>
      </c>
      <c r="D62">
        <f t="shared" ca="1" si="2"/>
        <v>1</v>
      </c>
      <c r="E62">
        <f t="shared" ca="1" si="3"/>
        <v>6.1890819976220257E-2</v>
      </c>
    </row>
    <row r="63" spans="1:5" x14ac:dyDescent="0.3">
      <c r="A63">
        <v>59</v>
      </c>
      <c r="B63">
        <f t="shared" ca="1" si="0"/>
        <v>22.505480906082312</v>
      </c>
      <c r="C63" s="2">
        <f t="shared" ca="1" si="1"/>
        <v>22.547459810857625</v>
      </c>
      <c r="D63">
        <f t="shared" ca="1" si="2"/>
        <v>1</v>
      </c>
      <c r="E63">
        <f t="shared" ca="1" si="3"/>
        <v>4.1978904775312742E-2</v>
      </c>
    </row>
    <row r="64" spans="1:5" x14ac:dyDescent="0.3">
      <c r="A64">
        <v>60</v>
      </c>
      <c r="B64">
        <f t="shared" ca="1" si="0"/>
        <v>22.995324554507896</v>
      </c>
      <c r="C64" s="2">
        <f t="shared" ca="1" si="1"/>
        <v>23.011208900419099</v>
      </c>
      <c r="D64">
        <f t="shared" ca="1" si="2"/>
        <v>1</v>
      </c>
      <c r="E64">
        <f t="shared" ca="1" si="3"/>
        <v>1.5884345911203468E-2</v>
      </c>
    </row>
    <row r="65" spans="1:5" x14ac:dyDescent="0.3">
      <c r="A65">
        <v>61</v>
      </c>
      <c r="B65">
        <f t="shared" ca="1" si="0"/>
        <v>23.432020487387366</v>
      </c>
      <c r="C65" s="2">
        <f t="shared" ca="1" si="1"/>
        <v>23.432946455059465</v>
      </c>
      <c r="D65">
        <f t="shared" ca="1" si="2"/>
        <v>1</v>
      </c>
      <c r="E65">
        <f t="shared" ca="1" si="3"/>
        <v>9.2596767209940367E-4</v>
      </c>
    </row>
    <row r="66" spans="1:5" x14ac:dyDescent="0.3">
      <c r="A66">
        <v>62</v>
      </c>
      <c r="B66">
        <f t="shared" ca="1" si="0"/>
        <v>23.603780538587596</v>
      </c>
      <c r="C66" s="2">
        <f t="shared" ca="1" si="1"/>
        <v>23.646602914301909</v>
      </c>
      <c r="D66">
        <f t="shared" ca="1" si="2"/>
        <v>1</v>
      </c>
      <c r="E66">
        <f t="shared" ca="1" si="3"/>
        <v>4.2822375714312244E-2</v>
      </c>
    </row>
    <row r="67" spans="1:5" x14ac:dyDescent="0.3">
      <c r="A67">
        <v>63</v>
      </c>
      <c r="B67">
        <f t="shared" ca="1" si="0"/>
        <v>23.662836328800424</v>
      </c>
      <c r="C67" s="2">
        <f t="shared" ca="1" si="1"/>
        <v>23.672015248362253</v>
      </c>
      <c r="D67">
        <f t="shared" ca="1" si="2"/>
        <v>1</v>
      </c>
      <c r="E67">
        <f t="shared" ca="1" si="3"/>
        <v>9.1789195618297015E-3</v>
      </c>
    </row>
    <row r="68" spans="1:5" x14ac:dyDescent="0.3">
      <c r="A68">
        <v>64</v>
      </c>
      <c r="B68">
        <f t="shared" ca="1" si="0"/>
        <v>23.743854331840943</v>
      </c>
      <c r="C68" s="2">
        <f t="shared" ca="1" si="1"/>
        <v>23.810503831940185</v>
      </c>
      <c r="D68">
        <f t="shared" ca="1" si="2"/>
        <v>1</v>
      </c>
      <c r="E68">
        <f t="shared" ca="1" si="3"/>
        <v>6.6649500099241976E-2</v>
      </c>
    </row>
    <row r="69" spans="1:5" x14ac:dyDescent="0.3">
      <c r="A69">
        <v>65</v>
      </c>
      <c r="B69">
        <f t="shared" ca="1" si="0"/>
        <v>24.349086367106281</v>
      </c>
      <c r="C69" s="2">
        <f t="shared" ca="1" si="1"/>
        <v>24.394170031328237</v>
      </c>
      <c r="D69">
        <f t="shared" ca="1" si="2"/>
        <v>1</v>
      </c>
      <c r="E69">
        <f t="shared" ca="1" si="3"/>
        <v>4.5083664221955644E-2</v>
      </c>
    </row>
    <row r="70" spans="1:5" x14ac:dyDescent="0.3">
      <c r="A70">
        <v>66</v>
      </c>
      <c r="B70">
        <f t="shared" ca="1" si="0"/>
        <v>24.575522097261533</v>
      </c>
      <c r="C70" s="2">
        <f t="shared" ca="1" si="1"/>
        <v>24.5915167479145</v>
      </c>
      <c r="D70">
        <f t="shared" ca="1" si="2"/>
        <v>1</v>
      </c>
      <c r="E70">
        <f t="shared" ca="1" si="3"/>
        <v>1.5994650652967124E-2</v>
      </c>
    </row>
    <row r="71" spans="1:5" x14ac:dyDescent="0.3">
      <c r="A71">
        <v>67</v>
      </c>
      <c r="B71">
        <f t="shared" ref="B71:B104" ca="1" si="4">B70+((1/$B$2)*LOG((1/(1-RAND())),3))</f>
        <v>24.586055653884973</v>
      </c>
      <c r="C71" s="2">
        <f t="shared" ref="C71:C104" ca="1" si="5">IF(B71&lt;C70,C70,B71+((1/$B$3)*LOG((1/(1-RAND())),3)))</f>
        <v>24.5915167479145</v>
      </c>
      <c r="D71">
        <f t="shared" ref="D71:D104" ca="1" si="6">IF(B71&gt;=C70,1,0)</f>
        <v>0</v>
      </c>
      <c r="E71">
        <f t="shared" ref="E71:E104" ca="1" si="7">IF(D71&gt;0,C71-B71,0)</f>
        <v>0</v>
      </c>
    </row>
    <row r="72" spans="1:5" x14ac:dyDescent="0.3">
      <c r="A72">
        <v>68</v>
      </c>
      <c r="B72">
        <f t="shared" ca="1" si="4"/>
        <v>24.804762176300159</v>
      </c>
      <c r="C72" s="2">
        <f t="shared" ca="1" si="5"/>
        <v>24.912742769733779</v>
      </c>
      <c r="D72">
        <f t="shared" ca="1" si="6"/>
        <v>1</v>
      </c>
      <c r="E72">
        <f t="shared" ca="1" si="7"/>
        <v>0.10798059343361999</v>
      </c>
    </row>
    <row r="73" spans="1:5" x14ac:dyDescent="0.3">
      <c r="A73">
        <v>69</v>
      </c>
      <c r="B73">
        <f t="shared" ca="1" si="4"/>
        <v>25.626850884450359</v>
      </c>
      <c r="C73" s="2">
        <f t="shared" ca="1" si="5"/>
        <v>25.738270907114007</v>
      </c>
      <c r="D73">
        <f t="shared" ca="1" si="6"/>
        <v>1</v>
      </c>
      <c r="E73">
        <f t="shared" ca="1" si="7"/>
        <v>0.1114200226636477</v>
      </c>
    </row>
    <row r="74" spans="1:5" x14ac:dyDescent="0.3">
      <c r="A74">
        <v>70</v>
      </c>
      <c r="B74">
        <f t="shared" ca="1" si="4"/>
        <v>25.750685378828418</v>
      </c>
      <c r="C74" s="2">
        <f t="shared" ca="1" si="5"/>
        <v>25.794583857305049</v>
      </c>
      <c r="D74">
        <f t="shared" ca="1" si="6"/>
        <v>1</v>
      </c>
      <c r="E74">
        <f t="shared" ca="1" si="7"/>
        <v>4.3898478476631198E-2</v>
      </c>
    </row>
    <row r="75" spans="1:5" x14ac:dyDescent="0.3">
      <c r="A75">
        <v>71</v>
      </c>
      <c r="B75">
        <f t="shared" ca="1" si="4"/>
        <v>26.995575229523833</v>
      </c>
      <c r="C75" s="2">
        <f t="shared" ca="1" si="5"/>
        <v>27.012554675265058</v>
      </c>
      <c r="D75">
        <f t="shared" ca="1" si="6"/>
        <v>1</v>
      </c>
      <c r="E75">
        <f t="shared" ca="1" si="7"/>
        <v>1.6979445741224453E-2</v>
      </c>
    </row>
    <row r="76" spans="1:5" x14ac:dyDescent="0.3">
      <c r="A76">
        <v>72</v>
      </c>
      <c r="B76">
        <f t="shared" ca="1" si="4"/>
        <v>27.199951488407649</v>
      </c>
      <c r="C76" s="2">
        <f t="shared" ca="1" si="5"/>
        <v>27.378875865399678</v>
      </c>
      <c r="D76">
        <f t="shared" ca="1" si="6"/>
        <v>1</v>
      </c>
      <c r="E76">
        <f t="shared" ca="1" si="7"/>
        <v>0.17892437699202901</v>
      </c>
    </row>
    <row r="77" spans="1:5" x14ac:dyDescent="0.3">
      <c r="A77">
        <v>73</v>
      </c>
      <c r="B77">
        <f t="shared" ca="1" si="4"/>
        <v>27.810588412774823</v>
      </c>
      <c r="C77" s="2">
        <f t="shared" ca="1" si="5"/>
        <v>28.552301814952248</v>
      </c>
      <c r="D77">
        <f t="shared" ca="1" si="6"/>
        <v>1</v>
      </c>
      <c r="E77">
        <f t="shared" ca="1" si="7"/>
        <v>0.74171340217742454</v>
      </c>
    </row>
    <row r="78" spans="1:5" x14ac:dyDescent="0.3">
      <c r="A78">
        <v>74</v>
      </c>
      <c r="B78">
        <f t="shared" ca="1" si="4"/>
        <v>28.533188537526197</v>
      </c>
      <c r="C78" s="2">
        <f t="shared" ca="1" si="5"/>
        <v>28.552301814952248</v>
      </c>
      <c r="D78">
        <f t="shared" ca="1" si="6"/>
        <v>0</v>
      </c>
      <c r="E78">
        <f t="shared" ca="1" si="7"/>
        <v>0</v>
      </c>
    </row>
    <row r="79" spans="1:5" x14ac:dyDescent="0.3">
      <c r="A79">
        <v>75</v>
      </c>
      <c r="B79">
        <f t="shared" ca="1" si="4"/>
        <v>29.3163671686697</v>
      </c>
      <c r="C79" s="2">
        <f t="shared" ca="1" si="5"/>
        <v>29.513255346410482</v>
      </c>
      <c r="D79">
        <f t="shared" ca="1" si="6"/>
        <v>1</v>
      </c>
      <c r="E79">
        <f t="shared" ca="1" si="7"/>
        <v>0.1968881777407816</v>
      </c>
    </row>
    <row r="80" spans="1:5" x14ac:dyDescent="0.3">
      <c r="A80">
        <v>76</v>
      </c>
      <c r="B80">
        <f t="shared" ca="1" si="4"/>
        <v>29.34885259760819</v>
      </c>
      <c r="C80" s="2">
        <f t="shared" ca="1" si="5"/>
        <v>29.513255346410482</v>
      </c>
      <c r="D80">
        <f t="shared" ca="1" si="6"/>
        <v>0</v>
      </c>
      <c r="E80">
        <f t="shared" ca="1" si="7"/>
        <v>0</v>
      </c>
    </row>
    <row r="81" spans="1:5" x14ac:dyDescent="0.3">
      <c r="A81">
        <v>77</v>
      </c>
      <c r="B81">
        <f t="shared" ca="1" si="4"/>
        <v>30.356763956163491</v>
      </c>
      <c r="C81" s="2">
        <f t="shared" ca="1" si="5"/>
        <v>30.408632554115034</v>
      </c>
      <c r="D81">
        <f t="shared" ca="1" si="6"/>
        <v>1</v>
      </c>
      <c r="E81">
        <f t="shared" ca="1" si="7"/>
        <v>5.1868597951543194E-2</v>
      </c>
    </row>
    <row r="82" spans="1:5" x14ac:dyDescent="0.3">
      <c r="A82">
        <v>78</v>
      </c>
      <c r="B82">
        <f t="shared" ca="1" si="4"/>
        <v>30.698550244583554</v>
      </c>
      <c r="C82" s="2">
        <f t="shared" ca="1" si="5"/>
        <v>30.714636761527611</v>
      </c>
      <c r="D82">
        <f t="shared" ca="1" si="6"/>
        <v>1</v>
      </c>
      <c r="E82">
        <f t="shared" ca="1" si="7"/>
        <v>1.6086516944056939E-2</v>
      </c>
    </row>
    <row r="83" spans="1:5" x14ac:dyDescent="0.3">
      <c r="A83">
        <v>79</v>
      </c>
      <c r="B83">
        <f t="shared" ca="1" si="4"/>
        <v>30.823396213774025</v>
      </c>
      <c r="C83" s="2">
        <f t="shared" ca="1" si="5"/>
        <v>30.845578776368551</v>
      </c>
      <c r="D83">
        <f t="shared" ca="1" si="6"/>
        <v>1</v>
      </c>
      <c r="E83">
        <f t="shared" ca="1" si="7"/>
        <v>2.2182562594526445E-2</v>
      </c>
    </row>
    <row r="84" spans="1:5" x14ac:dyDescent="0.3">
      <c r="A84">
        <v>80</v>
      </c>
      <c r="B84">
        <f t="shared" ca="1" si="4"/>
        <v>30.851112549053259</v>
      </c>
      <c r="C84" s="2">
        <f t="shared" ca="1" si="5"/>
        <v>30.934466114710816</v>
      </c>
      <c r="D84">
        <f t="shared" ca="1" si="6"/>
        <v>1</v>
      </c>
      <c r="E84">
        <f t="shared" ca="1" si="7"/>
        <v>8.3353565657557027E-2</v>
      </c>
    </row>
    <row r="85" spans="1:5" x14ac:dyDescent="0.3">
      <c r="A85">
        <v>81</v>
      </c>
      <c r="B85">
        <f t="shared" ca="1" si="4"/>
        <v>31.188627007777498</v>
      </c>
      <c r="C85" s="2">
        <f t="shared" ca="1" si="5"/>
        <v>31.452989075156001</v>
      </c>
      <c r="D85">
        <f t="shared" ca="1" si="6"/>
        <v>1</v>
      </c>
      <c r="E85">
        <f t="shared" ca="1" si="7"/>
        <v>0.26436206737850299</v>
      </c>
    </row>
    <row r="86" spans="1:5" x14ac:dyDescent="0.3">
      <c r="A86">
        <v>82</v>
      </c>
      <c r="B86">
        <f t="shared" ca="1" si="4"/>
        <v>32.516479537484187</v>
      </c>
      <c r="C86" s="2">
        <f t="shared" ca="1" si="5"/>
        <v>32.715591064623993</v>
      </c>
      <c r="D86">
        <f t="shared" ca="1" si="6"/>
        <v>1</v>
      </c>
      <c r="E86">
        <f t="shared" ca="1" si="7"/>
        <v>0.19911152713980584</v>
      </c>
    </row>
    <row r="87" spans="1:5" x14ac:dyDescent="0.3">
      <c r="A87">
        <v>83</v>
      </c>
      <c r="B87">
        <f t="shared" ca="1" si="4"/>
        <v>32.734514855511257</v>
      </c>
      <c r="C87" s="2">
        <f t="shared" ca="1" si="5"/>
        <v>32.891960456335518</v>
      </c>
      <c r="D87">
        <f t="shared" ca="1" si="6"/>
        <v>1</v>
      </c>
      <c r="E87">
        <f t="shared" ca="1" si="7"/>
        <v>0.15744560082426062</v>
      </c>
    </row>
    <row r="88" spans="1:5" x14ac:dyDescent="0.3">
      <c r="A88">
        <v>84</v>
      </c>
      <c r="B88">
        <f t="shared" ca="1" si="4"/>
        <v>33.135434199758429</v>
      </c>
      <c r="C88" s="2">
        <f t="shared" ca="1" si="5"/>
        <v>33.493528215329142</v>
      </c>
      <c r="D88">
        <f t="shared" ca="1" si="6"/>
        <v>1</v>
      </c>
      <c r="E88">
        <f t="shared" ca="1" si="7"/>
        <v>0.35809401557071396</v>
      </c>
    </row>
    <row r="89" spans="1:5" x14ac:dyDescent="0.3">
      <c r="A89">
        <v>85</v>
      </c>
      <c r="B89">
        <f t="shared" ca="1" si="4"/>
        <v>33.146417573903605</v>
      </c>
      <c r="C89" s="2">
        <f t="shared" ca="1" si="5"/>
        <v>33.493528215329142</v>
      </c>
      <c r="D89">
        <f t="shared" ca="1" si="6"/>
        <v>0</v>
      </c>
      <c r="E89">
        <f t="shared" ca="1" si="7"/>
        <v>0</v>
      </c>
    </row>
    <row r="90" spans="1:5" x14ac:dyDescent="0.3">
      <c r="A90">
        <v>86</v>
      </c>
      <c r="B90">
        <f t="shared" ca="1" si="4"/>
        <v>33.655101792491372</v>
      </c>
      <c r="C90" s="2">
        <f t="shared" ca="1" si="5"/>
        <v>33.960702521827237</v>
      </c>
      <c r="D90">
        <f t="shared" ca="1" si="6"/>
        <v>1</v>
      </c>
      <c r="E90">
        <f t="shared" ca="1" si="7"/>
        <v>0.30560072933586468</v>
      </c>
    </row>
    <row r="91" spans="1:5" x14ac:dyDescent="0.3">
      <c r="A91">
        <v>87</v>
      </c>
      <c r="B91">
        <f t="shared" ca="1" si="4"/>
        <v>33.735171063128668</v>
      </c>
      <c r="C91" s="2">
        <f t="shared" ca="1" si="5"/>
        <v>33.960702521827237</v>
      </c>
      <c r="D91">
        <f t="shared" ca="1" si="6"/>
        <v>0</v>
      </c>
      <c r="E91">
        <f t="shared" ca="1" si="7"/>
        <v>0</v>
      </c>
    </row>
    <row r="92" spans="1:5" x14ac:dyDescent="0.3">
      <c r="A92">
        <v>88</v>
      </c>
      <c r="B92">
        <f t="shared" ca="1" si="4"/>
        <v>34.083181374312829</v>
      </c>
      <c r="C92" s="2">
        <f t="shared" ca="1" si="5"/>
        <v>34.254160965669676</v>
      </c>
      <c r="D92">
        <f t="shared" ca="1" si="6"/>
        <v>1</v>
      </c>
      <c r="E92">
        <f t="shared" ca="1" si="7"/>
        <v>0.17097959135684704</v>
      </c>
    </row>
    <row r="93" spans="1:5" x14ac:dyDescent="0.3">
      <c r="A93">
        <v>89</v>
      </c>
      <c r="B93">
        <f t="shared" ca="1" si="4"/>
        <v>34.148000038642067</v>
      </c>
      <c r="C93" s="2">
        <f t="shared" ca="1" si="5"/>
        <v>34.254160965669676</v>
      </c>
      <c r="D93">
        <f t="shared" ca="1" si="6"/>
        <v>0</v>
      </c>
      <c r="E93">
        <f t="shared" ca="1" si="7"/>
        <v>0</v>
      </c>
    </row>
    <row r="94" spans="1:5" x14ac:dyDescent="0.3">
      <c r="A94">
        <v>90</v>
      </c>
      <c r="B94">
        <f t="shared" ca="1" si="4"/>
        <v>34.824690402944306</v>
      </c>
      <c r="C94" s="2">
        <f t="shared" ca="1" si="5"/>
        <v>34.869380721737393</v>
      </c>
      <c r="D94">
        <f t="shared" ca="1" si="6"/>
        <v>1</v>
      </c>
      <c r="E94">
        <f t="shared" ca="1" si="7"/>
        <v>4.4690318793087158E-2</v>
      </c>
    </row>
    <row r="95" spans="1:5" x14ac:dyDescent="0.3">
      <c r="A95">
        <v>91</v>
      </c>
      <c r="B95">
        <f t="shared" ca="1" si="4"/>
        <v>35.008344901425644</v>
      </c>
      <c r="C95" s="2">
        <f t="shared" ca="1" si="5"/>
        <v>35.05933799658834</v>
      </c>
      <c r="D95">
        <f t="shared" ca="1" si="6"/>
        <v>1</v>
      </c>
      <c r="E95">
        <f t="shared" ca="1" si="7"/>
        <v>5.0993095162695568E-2</v>
      </c>
    </row>
    <row r="96" spans="1:5" x14ac:dyDescent="0.3">
      <c r="A96">
        <v>92</v>
      </c>
      <c r="B96">
        <f t="shared" ca="1" si="4"/>
        <v>35.100510219307736</v>
      </c>
      <c r="C96" s="2">
        <f t="shared" ca="1" si="5"/>
        <v>35.147441419583174</v>
      </c>
      <c r="D96">
        <f t="shared" ca="1" si="6"/>
        <v>1</v>
      </c>
      <c r="E96">
        <f t="shared" ca="1" si="7"/>
        <v>4.6931200275437845E-2</v>
      </c>
    </row>
    <row r="97" spans="1:5" x14ac:dyDescent="0.3">
      <c r="A97">
        <v>93</v>
      </c>
      <c r="B97">
        <f t="shared" ca="1" si="4"/>
        <v>36.383988577270514</v>
      </c>
      <c r="C97" s="2">
        <f t="shared" ca="1" si="5"/>
        <v>36.445095549504806</v>
      </c>
      <c r="D97">
        <f t="shared" ca="1" si="6"/>
        <v>1</v>
      </c>
      <c r="E97">
        <f t="shared" ca="1" si="7"/>
        <v>6.1106972234291845E-2</v>
      </c>
    </row>
    <row r="98" spans="1:5" x14ac:dyDescent="0.3">
      <c r="A98">
        <v>94</v>
      </c>
      <c r="B98">
        <f t="shared" ca="1" si="4"/>
        <v>37.509758574060051</v>
      </c>
      <c r="C98" s="2">
        <f t="shared" ca="1" si="5"/>
        <v>37.781938753383933</v>
      </c>
      <c r="D98">
        <f t="shared" ca="1" si="6"/>
        <v>1</v>
      </c>
      <c r="E98">
        <f t="shared" ca="1" si="7"/>
        <v>0.2721801793238825</v>
      </c>
    </row>
    <row r="99" spans="1:5" x14ac:dyDescent="0.3">
      <c r="A99">
        <v>95</v>
      </c>
      <c r="B99">
        <f t="shared" ca="1" si="4"/>
        <v>37.591969797293352</v>
      </c>
      <c r="C99" s="2">
        <f t="shared" ca="1" si="5"/>
        <v>37.781938753383933</v>
      </c>
      <c r="D99">
        <f t="shared" ca="1" si="6"/>
        <v>0</v>
      </c>
      <c r="E99">
        <f t="shared" ca="1" si="7"/>
        <v>0</v>
      </c>
    </row>
    <row r="100" spans="1:5" x14ac:dyDescent="0.3">
      <c r="A100">
        <v>96</v>
      </c>
      <c r="B100">
        <f t="shared" ca="1" si="4"/>
        <v>37.607919894719551</v>
      </c>
      <c r="C100" s="2">
        <f t="shared" ca="1" si="5"/>
        <v>37.781938753383933</v>
      </c>
      <c r="D100">
        <f t="shared" ca="1" si="6"/>
        <v>0</v>
      </c>
      <c r="E100">
        <f t="shared" ca="1" si="7"/>
        <v>0</v>
      </c>
    </row>
    <row r="101" spans="1:5" x14ac:dyDescent="0.3">
      <c r="A101">
        <v>97</v>
      </c>
      <c r="B101">
        <f t="shared" ca="1" si="4"/>
        <v>38.018459983938186</v>
      </c>
      <c r="C101" s="2">
        <f t="shared" ca="1" si="5"/>
        <v>38.333150870489341</v>
      </c>
      <c r="D101">
        <f t="shared" ca="1" si="6"/>
        <v>1</v>
      </c>
      <c r="E101">
        <f t="shared" ca="1" si="7"/>
        <v>0.31469088655115485</v>
      </c>
    </row>
    <row r="102" spans="1:5" x14ac:dyDescent="0.3">
      <c r="A102">
        <v>98</v>
      </c>
      <c r="B102">
        <f t="shared" ca="1" si="4"/>
        <v>38.579825043739746</v>
      </c>
      <c r="C102" s="2">
        <f t="shared" ca="1" si="5"/>
        <v>38.58040242447936</v>
      </c>
      <c r="D102">
        <f t="shared" ca="1" si="6"/>
        <v>1</v>
      </c>
      <c r="E102">
        <f t="shared" ca="1" si="7"/>
        <v>5.7738073961388636E-4</v>
      </c>
    </row>
    <row r="103" spans="1:5" x14ac:dyDescent="0.3">
      <c r="A103">
        <v>99</v>
      </c>
      <c r="B103">
        <f t="shared" ca="1" si="4"/>
        <v>39.14248206769976</v>
      </c>
      <c r="C103" s="2">
        <f t="shared" ca="1" si="5"/>
        <v>39.188904161038401</v>
      </c>
      <c r="D103">
        <f t="shared" ca="1" si="6"/>
        <v>1</v>
      </c>
      <c r="E103">
        <f t="shared" ca="1" si="7"/>
        <v>4.6422093338641446E-2</v>
      </c>
    </row>
    <row r="104" spans="1:5" x14ac:dyDescent="0.3">
      <c r="A104">
        <v>100</v>
      </c>
      <c r="B104">
        <f t="shared" ca="1" si="4"/>
        <v>39.264554367405779</v>
      </c>
      <c r="C104" s="2">
        <f t="shared" ca="1" si="5"/>
        <v>39.264558305043941</v>
      </c>
      <c r="D104">
        <f t="shared" ca="1" si="6"/>
        <v>1</v>
      </c>
      <c r="E104">
        <f t="shared" ca="1" si="7"/>
        <v>3.9376381621991641E-6</v>
      </c>
    </row>
    <row r="105" spans="1:5" x14ac:dyDescent="0.3">
      <c r="A105" s="3" t="s">
        <v>9</v>
      </c>
      <c r="B105" s="3"/>
      <c r="C105" s="3"/>
      <c r="D105">
        <f>A104</f>
        <v>100</v>
      </c>
    </row>
    <row r="106" spans="1:5" x14ac:dyDescent="0.3">
      <c r="A106" s="3" t="s">
        <v>10</v>
      </c>
      <c r="B106" s="3"/>
      <c r="C106" s="3"/>
      <c r="D106">
        <f ca="1">SUM(D5:D104)</f>
        <v>78</v>
      </c>
    </row>
    <row r="107" spans="1:5" x14ac:dyDescent="0.3">
      <c r="A107" s="3" t="s">
        <v>11</v>
      </c>
      <c r="B107" s="3"/>
      <c r="C107" s="3"/>
      <c r="D107">
        <f ca="1">D105-D106</f>
        <v>22</v>
      </c>
    </row>
    <row r="108" spans="1:5" x14ac:dyDescent="0.3">
      <c r="A108" s="3" t="s">
        <v>12</v>
      </c>
      <c r="B108" s="3"/>
      <c r="C108" s="3"/>
      <c r="D108">
        <f ca="1">SUM(E5:E104)</f>
        <v>11.367047697183896</v>
      </c>
    </row>
    <row r="109" spans="1:5" x14ac:dyDescent="0.3">
      <c r="A109" s="3" t="s">
        <v>13</v>
      </c>
      <c r="B109" s="3"/>
      <c r="C109" s="3"/>
      <c r="D109">
        <f ca="1">B104</f>
        <v>39.264554367405779</v>
      </c>
    </row>
    <row r="110" spans="1:5" x14ac:dyDescent="0.3">
      <c r="A110" s="3"/>
      <c r="B110" s="3"/>
      <c r="C110" s="3"/>
      <c r="D110" t="s">
        <v>18</v>
      </c>
      <c r="E110" t="s">
        <v>19</v>
      </c>
    </row>
    <row r="111" spans="1:5" x14ac:dyDescent="0.3">
      <c r="A111" s="3" t="s">
        <v>14</v>
      </c>
      <c r="B111" s="3"/>
      <c r="C111" s="3"/>
      <c r="D111">
        <f ca="1">D106/D105</f>
        <v>0.78</v>
      </c>
      <c r="E111">
        <f ca="1">(D109-D108)/D109</f>
        <v>0.71050103890597349</v>
      </c>
    </row>
    <row r="112" spans="1:5" x14ac:dyDescent="0.3">
      <c r="A112" s="3" t="s">
        <v>15</v>
      </c>
      <c r="B112" s="3"/>
      <c r="C112" s="3"/>
      <c r="D112">
        <f ca="1">D107/D105</f>
        <v>0.22</v>
      </c>
      <c r="E112">
        <f ca="1">1-E111</f>
        <v>0.28949896109402651</v>
      </c>
    </row>
    <row r="113" spans="1:4" x14ac:dyDescent="0.3">
      <c r="A113" s="3" t="s">
        <v>16</v>
      </c>
      <c r="B113" s="3"/>
      <c r="C113" s="3"/>
      <c r="D113">
        <f>B3/(B2+B3)</f>
        <v>0.75</v>
      </c>
    </row>
    <row r="114" spans="1:4" x14ac:dyDescent="0.3">
      <c r="A114" s="3" t="s">
        <v>17</v>
      </c>
      <c r="B114" s="3"/>
      <c r="C114" s="3"/>
      <c r="D114">
        <f>B2/(B2+B3)</f>
        <v>0.25</v>
      </c>
    </row>
  </sheetData>
  <mergeCells count="12">
    <mergeCell ref="A1:D1"/>
    <mergeCell ref="F1:G1"/>
    <mergeCell ref="A105:C105"/>
    <mergeCell ref="A106:C106"/>
    <mergeCell ref="A107:C107"/>
    <mergeCell ref="A114:C114"/>
    <mergeCell ref="A108:C108"/>
    <mergeCell ref="A109:C109"/>
    <mergeCell ref="A110:C110"/>
    <mergeCell ref="A111:C111"/>
    <mergeCell ref="A112:C112"/>
    <mergeCell ref="A113:C1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5058-9015-4F5B-A38B-4243AB7CE33F}">
  <dimension ref="A1:P16"/>
  <sheetViews>
    <sheetView tabSelected="1" zoomScale="115" zoomScaleNormal="115" workbookViewId="0">
      <selection activeCell="E25" sqref="E25"/>
    </sheetView>
  </sheetViews>
  <sheetFormatPr defaultRowHeight="14.4" x14ac:dyDescent="0.3"/>
  <cols>
    <col min="3" max="3" width="14.33203125" customWidth="1"/>
    <col min="4" max="4" width="18.5546875" customWidth="1"/>
    <col min="5" max="5" width="33.6640625" customWidth="1"/>
    <col min="7" max="7" width="26.109375" bestFit="1" customWidth="1"/>
    <col min="8" max="8" width="27.109375" bestFit="1" customWidth="1"/>
  </cols>
  <sheetData>
    <row r="1" spans="1:16" x14ac:dyDescent="0.3">
      <c r="A1" t="s">
        <v>20</v>
      </c>
      <c r="B1" t="s">
        <v>21</v>
      </c>
      <c r="C1" t="s">
        <v>22</v>
      </c>
      <c r="F1" t="s">
        <v>20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O1" t="s">
        <v>45</v>
      </c>
      <c r="P1" t="s">
        <v>46</v>
      </c>
    </row>
    <row r="2" spans="1:16" x14ac:dyDescent="0.3">
      <c r="A2">
        <v>6.7</v>
      </c>
      <c r="B2">
        <v>-5.9</v>
      </c>
      <c r="C2">
        <f>$E$3+$E$2*A2</f>
        <v>3.24098954143202</v>
      </c>
      <c r="D2" s="24" t="s">
        <v>23</v>
      </c>
      <c r="E2" s="8">
        <f>(SUM(A2:A13)*SUM(B2:B13)-12*SUMPRODUCT(A2:A13,B2:B13))/((SUM(A2:A13))^2-12*SUMSQ(A2:A13))</f>
        <v>-0.2703137570394113</v>
      </c>
      <c r="F2">
        <v>0</v>
      </c>
      <c r="G2">
        <f>E$6*SQRT(1/12+(F2-E$4)^2/(11*_xlfn.VAR.S(A$2:A$13)))</f>
        <v>73.695034338538193</v>
      </c>
      <c r="H2">
        <f>E$6*SQRT(1+1/12+(F2-E$4)^2/(11*_xlfn.VAR.S(A$2:A$13)))</f>
        <v>80.175230787056606</v>
      </c>
      <c r="I2">
        <f>E$3+E$2*F2</f>
        <v>5.0520917135960755</v>
      </c>
      <c r="J2">
        <f>I2-E$2*H2</f>
        <v>26.724559569147225</v>
      </c>
      <c r="K2">
        <f>I2-E$11*G2</f>
        <v>-159.1506774945635</v>
      </c>
      <c r="L2">
        <f>I2+E$11*G2</f>
        <v>169.25486092175564</v>
      </c>
      <c r="M2">
        <f>I2+E$11*H2</f>
        <v>183.69363839720299</v>
      </c>
      <c r="O2">
        <f>$E$4</f>
        <v>6.666666666666667</v>
      </c>
      <c r="P2">
        <f>$E$5</f>
        <v>3.25</v>
      </c>
    </row>
    <row r="3" spans="1:16" x14ac:dyDescent="0.3">
      <c r="A3">
        <v>7.8</v>
      </c>
      <c r="B3">
        <v>7.9</v>
      </c>
      <c r="C3">
        <f t="shared" ref="C3:C13" si="0">$E$3+$E$2*A3</f>
        <v>2.9436444086886673</v>
      </c>
      <c r="D3" s="24" t="s">
        <v>24</v>
      </c>
      <c r="E3" s="8">
        <f>(1/12)*(SUM(B2:B13)-E2*SUM(A2:A13))</f>
        <v>5.0520917135960755</v>
      </c>
      <c r="F3">
        <v>0.1</v>
      </c>
      <c r="G3">
        <f t="shared" ref="G3:G13" si="1">E$6*SQRT(1/12+(F3-E$4)^2/(11*_xlfn.VAR.S(A$2:A$13)))</f>
        <v>72.606648367783649</v>
      </c>
      <c r="H3">
        <f t="shared" ref="H3:H13" si="2">E$6*SQRT(1+1/12+(F3-E$4)^2/(11*_xlfn.VAR.S(A$2:A$13)))</f>
        <v>79.175974467021518</v>
      </c>
      <c r="I3">
        <f t="shared" ref="I3:I13" si="3">E$3+E$2*F3</f>
        <v>5.0250603378921346</v>
      </c>
      <c r="J3">
        <f t="shared" ref="J3:J13" si="4">I3-E$2*H3</f>
        <v>26.427415463329222</v>
      </c>
      <c r="K3">
        <f t="shared" ref="K3:K13" si="5">I3-E$11*G3</f>
        <v>-156.75263380287242</v>
      </c>
      <c r="L3">
        <f t="shared" ref="L3:L13" si="6">I3+E$11*G3</f>
        <v>166.80275447865671</v>
      </c>
      <c r="M3">
        <f t="shared" ref="M3:M13" si="7">I3+E$11*H3</f>
        <v>181.44012519173603</v>
      </c>
      <c r="O3">
        <f t="shared" ref="O3:O13" si="8">$E$4</f>
        <v>6.666666666666667</v>
      </c>
      <c r="P3">
        <f t="shared" ref="P3:P13" si="9">$E$5</f>
        <v>3.25</v>
      </c>
    </row>
    <row r="4" spans="1:16" x14ac:dyDescent="0.3">
      <c r="A4">
        <v>7.6</v>
      </c>
      <c r="B4">
        <v>-7.2</v>
      </c>
      <c r="C4">
        <f t="shared" si="0"/>
        <v>2.9977071600965499</v>
      </c>
      <c r="D4" t="s">
        <v>25</v>
      </c>
      <c r="E4">
        <f>AVERAGE(A2:A13)</f>
        <v>6.666666666666667</v>
      </c>
      <c r="F4">
        <v>0.2</v>
      </c>
      <c r="G4">
        <f t="shared" si="1"/>
        <v>71.518523668896052</v>
      </c>
      <c r="H4">
        <f t="shared" si="2"/>
        <v>78.179337253381135</v>
      </c>
      <c r="I4">
        <f t="shared" si="3"/>
        <v>4.9980289621881928</v>
      </c>
      <c r="J4">
        <f t="shared" si="4"/>
        <v>26.130979338000859</v>
      </c>
      <c r="K4">
        <f t="shared" si="5"/>
        <v>-154.35517226117906</v>
      </c>
      <c r="L4">
        <f t="shared" si="6"/>
        <v>164.35123018555544</v>
      </c>
      <c r="M4">
        <f t="shared" si="7"/>
        <v>179.1924477189846</v>
      </c>
      <c r="O4">
        <f t="shared" si="8"/>
        <v>6.666666666666667</v>
      </c>
      <c r="P4">
        <f t="shared" si="9"/>
        <v>3.25</v>
      </c>
    </row>
    <row r="5" spans="1:16" x14ac:dyDescent="0.3">
      <c r="A5">
        <v>6.6</v>
      </c>
      <c r="B5">
        <v>7.5</v>
      </c>
      <c r="C5">
        <f t="shared" si="0"/>
        <v>3.2680209171359609</v>
      </c>
      <c r="D5" t="s">
        <v>26</v>
      </c>
      <c r="E5">
        <f>AVERAGE(B2:B13)</f>
        <v>3.25</v>
      </c>
      <c r="F5">
        <v>0.3</v>
      </c>
      <c r="G5">
        <f t="shared" si="1"/>
        <v>70.430672351502679</v>
      </c>
      <c r="H5">
        <f t="shared" si="2"/>
        <v>77.185420601848023</v>
      </c>
      <c r="I5">
        <f t="shared" si="3"/>
        <v>4.9709975864842519</v>
      </c>
      <c r="J5">
        <f t="shared" si="4"/>
        <v>25.83527861803697</v>
      </c>
      <c r="K5">
        <f t="shared" si="5"/>
        <v>-151.95831985141436</v>
      </c>
      <c r="L5">
        <f t="shared" si="6"/>
        <v>161.90031502438288</v>
      </c>
      <c r="M5">
        <f t="shared" si="7"/>
        <v>176.95083203636364</v>
      </c>
      <c r="O5">
        <f t="shared" si="8"/>
        <v>6.666666666666667</v>
      </c>
      <c r="P5">
        <f t="shared" si="9"/>
        <v>3.25</v>
      </c>
    </row>
    <row r="6" spans="1:16" x14ac:dyDescent="0.3">
      <c r="A6">
        <v>5.0999999999999996</v>
      </c>
      <c r="B6">
        <v>5.8</v>
      </c>
      <c r="C6">
        <f t="shared" si="0"/>
        <v>3.673491552695078</v>
      </c>
      <c r="D6" t="s">
        <v>27</v>
      </c>
      <c r="E6" s="13">
        <f>SUMXMY2(B2:B13,C2:C13)/12-2</f>
        <v>31.577041432019307</v>
      </c>
      <c r="F6">
        <v>0.4</v>
      </c>
      <c r="G6">
        <f t="shared" si="1"/>
        <v>69.343107281991692</v>
      </c>
      <c r="H6">
        <f t="shared" si="2"/>
        <v>76.194330977581743</v>
      </c>
      <c r="I6">
        <f t="shared" si="3"/>
        <v>4.9439662107803111</v>
      </c>
      <c r="J6">
        <f t="shared" si="4"/>
        <v>25.54034208243483</v>
      </c>
      <c r="K6">
        <f t="shared" si="5"/>
        <v>-149.56210524167773</v>
      </c>
      <c r="L6">
        <f t="shared" si="6"/>
        <v>159.45003766323833</v>
      </c>
      <c r="M6">
        <f t="shared" si="7"/>
        <v>174.7155153630315</v>
      </c>
      <c r="O6">
        <f t="shared" si="8"/>
        <v>6.666666666666667</v>
      </c>
      <c r="P6">
        <f t="shared" si="9"/>
        <v>3.25</v>
      </c>
    </row>
    <row r="7" spans="1:16" x14ac:dyDescent="0.3">
      <c r="A7">
        <v>6.9</v>
      </c>
      <c r="B7">
        <v>7.3</v>
      </c>
      <c r="C7">
        <f t="shared" si="0"/>
        <v>3.1869267900241374</v>
      </c>
      <c r="D7" t="s">
        <v>28</v>
      </c>
      <c r="E7" s="17">
        <f>E6/(SUMXMY2(A2:A13,O2:O13))</f>
        <v>3.8105842436065132</v>
      </c>
      <c r="F7">
        <v>0.5</v>
      </c>
      <c r="G7">
        <f t="shared" si="1"/>
        <v>68.255842143289911</v>
      </c>
      <c r="H7">
        <f t="shared" si="2"/>
        <v>75.206180146907968</v>
      </c>
      <c r="I7">
        <f t="shared" si="3"/>
        <v>4.9169348350763702</v>
      </c>
      <c r="J7">
        <f t="shared" si="4"/>
        <v>25.246199943169849</v>
      </c>
      <c r="K7">
        <f t="shared" si="5"/>
        <v>-147.16655891942997</v>
      </c>
      <c r="L7">
        <f t="shared" si="6"/>
        <v>157.00042858958273</v>
      </c>
      <c r="M7">
        <f t="shared" si="7"/>
        <v>172.48674672988085</v>
      </c>
      <c r="O7">
        <f t="shared" si="8"/>
        <v>6.666666666666667</v>
      </c>
      <c r="P7">
        <f t="shared" si="9"/>
        <v>3.25</v>
      </c>
    </row>
    <row r="8" spans="1:16" x14ac:dyDescent="0.3">
      <c r="A8">
        <v>6.6</v>
      </c>
      <c r="B8">
        <v>0.8</v>
      </c>
      <c r="C8">
        <f t="shared" si="0"/>
        <v>3.2680209171359609</v>
      </c>
      <c r="D8" t="s">
        <v>29</v>
      </c>
      <c r="E8" s="17">
        <f>(E6*SUMSQ(A2:A13))/((12*SUMSQ(A2:A13))-(SUM(A2:A13))^2)</f>
        <v>171.99071983517908</v>
      </c>
      <c r="F8">
        <v>0.6</v>
      </c>
      <c r="G8">
        <f t="shared" si="1"/>
        <v>67.168891500369583</v>
      </c>
      <c r="H8">
        <f t="shared" si="2"/>
        <v>74.221085487803848</v>
      </c>
      <c r="I8">
        <f t="shared" si="3"/>
        <v>4.8899034593724284</v>
      </c>
      <c r="J8">
        <f t="shared" si="4"/>
        <v>24.952883929124013</v>
      </c>
      <c r="K8">
        <f t="shared" si="5"/>
        <v>-144.77171333745167</v>
      </c>
      <c r="L8">
        <f t="shared" si="6"/>
        <v>154.55152025619651</v>
      </c>
      <c r="M8">
        <f t="shared" si="7"/>
        <v>170.26478767134282</v>
      </c>
      <c r="O8">
        <f t="shared" si="8"/>
        <v>6.666666666666667</v>
      </c>
      <c r="P8">
        <f t="shared" si="9"/>
        <v>3.25</v>
      </c>
    </row>
    <row r="9" spans="1:16" x14ac:dyDescent="0.3">
      <c r="A9">
        <v>7.6</v>
      </c>
      <c r="B9">
        <v>7.7</v>
      </c>
      <c r="C9">
        <f t="shared" si="0"/>
        <v>2.9977071600965499</v>
      </c>
      <c r="D9" t="s">
        <v>30</v>
      </c>
      <c r="E9" s="21">
        <f>ABS(E2)/SQRT(E7)</f>
        <v>0.13847531606052946</v>
      </c>
      <c r="F9">
        <v>0.7</v>
      </c>
      <c r="G9">
        <f t="shared" si="1"/>
        <v>66.082270872132881</v>
      </c>
      <c r="H9">
        <f t="shared" si="2"/>
        <v>73.239170320378463</v>
      </c>
      <c r="I9">
        <f t="shared" si="3"/>
        <v>4.8628720836684876</v>
      </c>
      <c r="J9">
        <f t="shared" si="4"/>
        <v>24.660427375419335</v>
      </c>
      <c r="K9">
        <f t="shared" si="5"/>
        <v>-142.37760307401169</v>
      </c>
      <c r="L9">
        <f t="shared" si="6"/>
        <v>152.10334724134867</v>
      </c>
      <c r="M9">
        <f t="shared" si="7"/>
        <v>168.04991296174379</v>
      </c>
      <c r="O9">
        <f t="shared" si="8"/>
        <v>6.666666666666667</v>
      </c>
      <c r="P9">
        <f t="shared" si="9"/>
        <v>3.25</v>
      </c>
    </row>
    <row r="10" spans="1:16" x14ac:dyDescent="0.3">
      <c r="A10">
        <v>5.0999999999999996</v>
      </c>
      <c r="B10">
        <v>0.8</v>
      </c>
      <c r="C10">
        <f t="shared" si="0"/>
        <v>3.673491552695078</v>
      </c>
      <c r="D10" t="s">
        <v>31</v>
      </c>
      <c r="E10" s="21">
        <f>ABS(E3)/SQRT(E8)</f>
        <v>0.38522877429915531</v>
      </c>
      <c r="F10">
        <v>0.8</v>
      </c>
      <c r="G10">
        <f t="shared" si="1"/>
        <v>64.995996810405771</v>
      </c>
      <c r="H10">
        <f t="shared" si="2"/>
        <v>72.260564258644834</v>
      </c>
      <c r="I10">
        <f t="shared" si="3"/>
        <v>4.8358407079645467</v>
      </c>
      <c r="J10">
        <f t="shared" si="4"/>
        <v>24.368865318506632</v>
      </c>
      <c r="K10">
        <f t="shared" si="5"/>
        <v>-139.98426500887652</v>
      </c>
      <c r="L10">
        <f t="shared" si="6"/>
        <v>149.65594642480559</v>
      </c>
      <c r="M10">
        <f t="shared" si="7"/>
        <v>165.84241139910185</v>
      </c>
      <c r="O10">
        <f t="shared" si="8"/>
        <v>6.666666666666667</v>
      </c>
      <c r="P10">
        <f t="shared" si="9"/>
        <v>3.25</v>
      </c>
    </row>
    <row r="11" spans="1:16" x14ac:dyDescent="0.3">
      <c r="A11">
        <v>6.5</v>
      </c>
      <c r="B11">
        <v>13.3</v>
      </c>
      <c r="C11">
        <f t="shared" si="0"/>
        <v>3.2950522928399018</v>
      </c>
      <c r="D11" t="s">
        <v>32</v>
      </c>
      <c r="E11">
        <f>TINV(0.05,12-2)</f>
        <v>2.2281388519862744</v>
      </c>
      <c r="F11">
        <v>0.9</v>
      </c>
      <c r="G11">
        <f t="shared" si="1"/>
        <v>63.910086986871022</v>
      </c>
      <c r="H11">
        <f t="shared" si="2"/>
        <v>71.285403584947773</v>
      </c>
      <c r="I11">
        <f t="shared" si="3"/>
        <v>4.8088093322606049</v>
      </c>
      <c r="J11">
        <f t="shared" si="4"/>
        <v>24.078234597378557</v>
      </c>
      <c r="K11">
        <f t="shared" si="5"/>
        <v>-137.59173851700913</v>
      </c>
      <c r="L11">
        <f t="shared" si="6"/>
        <v>147.20935718153035</v>
      </c>
      <c r="M11">
        <f t="shared" si="7"/>
        <v>163.64258663940439</v>
      </c>
      <c r="O11">
        <f t="shared" si="8"/>
        <v>6.666666666666667</v>
      </c>
      <c r="P11">
        <f t="shared" si="9"/>
        <v>3.25</v>
      </c>
    </row>
    <row r="12" spans="1:16" x14ac:dyDescent="0.3">
      <c r="A12">
        <v>7.1</v>
      </c>
      <c r="B12">
        <v>0.3</v>
      </c>
      <c r="C12">
        <f t="shared" si="0"/>
        <v>3.1328640386162556</v>
      </c>
      <c r="D12" t="s">
        <v>33</v>
      </c>
      <c r="E12">
        <f>((SUM((C2:C13-(1/12*SUM(B2:B13)))^2))*(12-2))/SUMXMY2(B2:B13,C2:C13)</f>
        <v>3.4053113040233919E-4</v>
      </c>
      <c r="F12">
        <v>1</v>
      </c>
      <c r="G12">
        <f t="shared" si="1"/>
        <v>62.824560288882068</v>
      </c>
      <c r="H12">
        <f t="shared" si="2"/>
        <v>70.313831648480374</v>
      </c>
      <c r="I12">
        <f t="shared" si="3"/>
        <v>4.781777956556664</v>
      </c>
      <c r="J12">
        <f t="shared" si="4"/>
        <v>23.788573961294055</v>
      </c>
      <c r="K12">
        <f t="shared" si="5"/>
        <v>-135.20006568205551</v>
      </c>
      <c r="L12">
        <f t="shared" si="6"/>
        <v>144.76362159516881</v>
      </c>
      <c r="M12">
        <f t="shared" si="7"/>
        <v>161.45075808455789</v>
      </c>
      <c r="O12">
        <f t="shared" si="8"/>
        <v>6.666666666666667</v>
      </c>
      <c r="P12">
        <f t="shared" si="9"/>
        <v>3.25</v>
      </c>
    </row>
    <row r="13" spans="1:16" x14ac:dyDescent="0.3">
      <c r="A13">
        <v>6.4</v>
      </c>
      <c r="B13">
        <v>0.7</v>
      </c>
      <c r="C13">
        <f t="shared" si="0"/>
        <v>3.3220836685438431</v>
      </c>
      <c r="D13" t="s">
        <v>34</v>
      </c>
      <c r="E13">
        <f>FINV(0.05,1,12-2)</f>
        <v>4.9646027437307128</v>
      </c>
      <c r="F13">
        <v>1.1000000000000001</v>
      </c>
      <c r="G13">
        <f t="shared" si="1"/>
        <v>61.739436925227501</v>
      </c>
      <c r="H13">
        <f t="shared" si="2"/>
        <v>69.345999289386612</v>
      </c>
      <c r="I13">
        <f t="shared" si="3"/>
        <v>4.7547465808527232</v>
      </c>
      <c r="J13">
        <f t="shared" si="4"/>
        <v>23.499924184419164</v>
      </c>
      <c r="K13">
        <f t="shared" si="5"/>
        <v>-132.80929153200267</v>
      </c>
      <c r="L13">
        <f t="shared" si="6"/>
        <v>142.31878469370812</v>
      </c>
      <c r="M13">
        <f t="shared" si="7"/>
        <v>159.2672618273476</v>
      </c>
      <c r="O13">
        <f t="shared" si="8"/>
        <v>6.666666666666667</v>
      </c>
      <c r="P13">
        <f t="shared" si="9"/>
        <v>3.25</v>
      </c>
    </row>
    <row r="14" spans="1:16" x14ac:dyDescent="0.3">
      <c r="D14" t="s">
        <v>35</v>
      </c>
    </row>
    <row r="15" spans="1:16" x14ac:dyDescent="0.3">
      <c r="D15" t="s">
        <v>36</v>
      </c>
      <c r="E15" s="23">
        <f>E2-E11*SQRT(E7)</f>
        <v>-4.6198007372505163</v>
      </c>
    </row>
    <row r="16" spans="1:16" x14ac:dyDescent="0.3">
      <c r="D16" t="s">
        <v>37</v>
      </c>
      <c r="E16" s="23">
        <f>E2+E11*SQRT(E7)</f>
        <v>4.0791732231716935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8740-5B7C-4811-B549-6A32521FBBE2}">
  <dimension ref="A1:I20"/>
  <sheetViews>
    <sheetView workbookViewId="0">
      <selection activeCell="I12" sqref="I12"/>
    </sheetView>
  </sheetViews>
  <sheetFormatPr defaultRowHeight="14.4" x14ac:dyDescent="0.3"/>
  <cols>
    <col min="1" max="1" width="21" customWidth="1"/>
    <col min="2" max="2" width="20.88671875" customWidth="1"/>
    <col min="3" max="3" width="27" customWidth="1"/>
    <col min="4" max="4" width="19.77734375" customWidth="1"/>
    <col min="5" max="5" width="25" customWidth="1"/>
    <col min="6" max="6" width="20.33203125" customWidth="1"/>
    <col min="7" max="7" width="14.21875" customWidth="1"/>
    <col min="8" max="8" width="13.88671875" customWidth="1"/>
    <col min="9" max="9" width="14.33203125" customWidth="1"/>
  </cols>
  <sheetData>
    <row r="1" spans="1:9" x14ac:dyDescent="0.3">
      <c r="A1" t="s">
        <v>47</v>
      </c>
    </row>
    <row r="2" spans="1:9" ht="15" thickBot="1" x14ac:dyDescent="0.35"/>
    <row r="3" spans="1:9" x14ac:dyDescent="0.3">
      <c r="A3" s="7" t="s">
        <v>48</v>
      </c>
      <c r="B3" s="7"/>
    </row>
    <row r="4" spans="1:9" x14ac:dyDescent="0.3">
      <c r="A4" s="4" t="s">
        <v>49</v>
      </c>
      <c r="B4" s="4">
        <v>3.7500815237214012E-2</v>
      </c>
    </row>
    <row r="5" spans="1:9" x14ac:dyDescent="0.3">
      <c r="A5" s="4" t="s">
        <v>50</v>
      </c>
      <c r="B5" s="4">
        <v>1.4063111434556629E-3</v>
      </c>
    </row>
    <row r="6" spans="1:9" x14ac:dyDescent="0.3">
      <c r="A6" s="4" t="s">
        <v>51</v>
      </c>
      <c r="B6" s="4">
        <v>-0.10954854317393815</v>
      </c>
    </row>
    <row r="7" spans="1:9" x14ac:dyDescent="0.3">
      <c r="A7" s="4" t="s">
        <v>52</v>
      </c>
      <c r="B7" s="4">
        <v>5.8855502755216378</v>
      </c>
    </row>
    <row r="8" spans="1:9" ht="15" thickBot="1" x14ac:dyDescent="0.35">
      <c r="A8" s="5" t="s">
        <v>53</v>
      </c>
      <c r="B8" s="5">
        <v>11</v>
      </c>
    </row>
    <row r="10" spans="1:9" ht="15" thickBot="1" x14ac:dyDescent="0.35">
      <c r="A10" t="s">
        <v>54</v>
      </c>
    </row>
    <row r="11" spans="1:9" x14ac:dyDescent="0.3">
      <c r="A11" s="6"/>
      <c r="B11" s="6" t="s">
        <v>59</v>
      </c>
      <c r="C11" s="6" t="s">
        <v>60</v>
      </c>
      <c r="D11" s="6" t="s">
        <v>61</v>
      </c>
      <c r="E11" s="6" t="s">
        <v>62</v>
      </c>
      <c r="F11" s="6" t="s">
        <v>63</v>
      </c>
    </row>
    <row r="12" spans="1:9" x14ac:dyDescent="0.3">
      <c r="A12" s="4" t="s">
        <v>55</v>
      </c>
      <c r="B12" s="4">
        <v>1</v>
      </c>
      <c r="C12" s="4">
        <v>0.43904522512815447</v>
      </c>
      <c r="D12" s="4">
        <v>0.43904522512815447</v>
      </c>
      <c r="E12" s="4">
        <v>1.2674624757136045E-2</v>
      </c>
      <c r="F12" s="4">
        <v>0.91283334523839899</v>
      </c>
    </row>
    <row r="13" spans="1:9" x14ac:dyDescent="0.3">
      <c r="A13" s="4" t="s">
        <v>56</v>
      </c>
      <c r="B13" s="4">
        <v>9</v>
      </c>
      <c r="C13" s="4">
        <v>311.75731841123547</v>
      </c>
      <c r="D13" s="12">
        <v>34.639702045692829</v>
      </c>
      <c r="E13" s="4"/>
      <c r="F13" s="4"/>
    </row>
    <row r="14" spans="1:9" ht="15" thickBot="1" x14ac:dyDescent="0.35">
      <c r="A14" s="5" t="s">
        <v>57</v>
      </c>
      <c r="B14" s="5">
        <v>10</v>
      </c>
      <c r="C14" s="5">
        <v>312.19636363636363</v>
      </c>
      <c r="D14" s="5"/>
      <c r="E14" s="5"/>
      <c r="F14" s="5"/>
    </row>
    <row r="15" spans="1:9" ht="15" thickBot="1" x14ac:dyDescent="0.35"/>
    <row r="16" spans="1:9" x14ac:dyDescent="0.3">
      <c r="A16" s="6"/>
      <c r="B16" s="9" t="s">
        <v>64</v>
      </c>
      <c r="C16" s="14" t="s">
        <v>52</v>
      </c>
      <c r="D16" s="18" t="s">
        <v>65</v>
      </c>
      <c r="E16" s="6" t="s">
        <v>66</v>
      </c>
      <c r="F16" s="6" t="s">
        <v>67</v>
      </c>
      <c r="G16" s="6" t="s">
        <v>68</v>
      </c>
      <c r="H16" s="6" t="s">
        <v>69</v>
      </c>
      <c r="I16" s="6" t="s">
        <v>70</v>
      </c>
    </row>
    <row r="17" spans="1:9" x14ac:dyDescent="0.3">
      <c r="A17" s="4" t="s">
        <v>58</v>
      </c>
      <c r="B17" s="10">
        <v>5.6157559798112748</v>
      </c>
      <c r="C17" s="15">
        <v>13.740190586808756</v>
      </c>
      <c r="D17" s="19">
        <v>0.40871019541771647</v>
      </c>
      <c r="E17" s="4">
        <v>0.69230631193893111</v>
      </c>
      <c r="F17" s="4">
        <v>-25.466714574350629</v>
      </c>
      <c r="G17" s="4">
        <v>36.698226533973177</v>
      </c>
      <c r="H17" s="4">
        <v>-25.466714574350629</v>
      </c>
      <c r="I17" s="4">
        <v>36.698226533973177</v>
      </c>
    </row>
    <row r="18" spans="1:9" ht="15" thickBot="1" x14ac:dyDescent="0.35">
      <c r="A18" s="5">
        <v>6.7</v>
      </c>
      <c r="B18" s="11">
        <v>-0.23019530392802209</v>
      </c>
      <c r="C18" s="16">
        <v>2.044696738945174</v>
      </c>
      <c r="D18" s="20">
        <v>-0.11258163596757929</v>
      </c>
      <c r="E18" s="5">
        <v>0.91283334523839732</v>
      </c>
      <c r="F18" s="22">
        <v>-4.85562067768298</v>
      </c>
      <c r="G18" s="22">
        <v>4.3952300698269351</v>
      </c>
      <c r="H18" s="5">
        <v>-4.85562067768298</v>
      </c>
      <c r="I18" s="5">
        <v>4.3952300698269351</v>
      </c>
    </row>
    <row r="19" spans="1:9" x14ac:dyDescent="0.3">
      <c r="C19">
        <f>C17^2</f>
        <v>188.79283736182796</v>
      </c>
    </row>
    <row r="20" spans="1:9" x14ac:dyDescent="0.3">
      <c r="C20">
        <f>C18^2</f>
        <v>4.180784754253029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лаб6</vt:lpstr>
      <vt:lpstr>лаб7</vt:lpstr>
      <vt:lpstr>лаб7 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Свеженец Владимир</dc:creator>
  <cp:lastModifiedBy>Свеженец Владимир</cp:lastModifiedBy>
  <dcterms:created xsi:type="dcterms:W3CDTF">2015-06-05T18:19:34Z</dcterms:created>
  <dcterms:modified xsi:type="dcterms:W3CDTF">2023-03-07T07:30:40Z</dcterms:modified>
</cp:coreProperties>
</file>