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EE54200D-4C93-4B8D-81F8-E9F0B7A83744}" xr6:coauthVersionLast="47" xr6:coauthVersionMax="47" xr10:uidLastSave="{00000000-0000-0000-0000-000000000000}"/>
  <bookViews>
    <workbookView xWindow="-108" yWindow="-108" windowWidth="23256" windowHeight="13176" tabRatio="789" firstSheet="1" activeTab="8" xr2:uid="{00000000-000D-0000-FFFF-FFFF00000000}"/>
  </bookViews>
  <sheets>
    <sheet name="CAM_Projection" sheetId="1" r:id="rId1"/>
    <sheet name="Quiz 1" sheetId="9" r:id="rId2"/>
    <sheet name="Sess 1" sheetId="10" r:id="rId3"/>
    <sheet name="Quiz 2" sheetId="7" r:id="rId4"/>
    <sheet name="Sess 2" sheetId="8" r:id="rId5"/>
    <sheet name="Assignment" sheetId="12" r:id="rId6"/>
    <sheet name="External" sheetId="11" r:id="rId7"/>
    <sheet name="Final" sheetId="2" r:id="rId8"/>
    <sheet name="PO_Attainment" sheetId="6" r:id="rId9"/>
    <sheet name="Final_CO_Attainment" sheetId="4" r:id="rId10"/>
    <sheet name="Rubrics_CO_Attainment" sheetId="5" r:id="rId11"/>
  </sheets>
  <definedNames>
    <definedName name="_xlnm._FilterDatabase" localSheetId="6" hidden="1">External!$B$11:$F$11</definedName>
    <definedName name="_xlnm._FilterDatabase" localSheetId="7" hidden="1">Final!$A$7:$AE$12</definedName>
    <definedName name="_xlnm.Print_Area" localSheetId="0">CAM_Projection!$A$1:$Q$12</definedName>
    <definedName name="_xlnm.Print_Area" localSheetId="6">External!$A$1:$N$11</definedName>
    <definedName name="_xlnm.Print_Area" localSheetId="7">Final!$A$1:$AK$12</definedName>
    <definedName name="_xlnm.Print_Area" localSheetId="9">Final_CO_Attainment!$A$1:$K$11</definedName>
    <definedName name="_xlnm.Print_Area" localSheetId="8">PO_Attainment!$A$1:$P$13</definedName>
    <definedName name="_xlnm.Print_Area" localSheetId="1">'Quiz 1'!$A$1:$R$249</definedName>
    <definedName name="_xlnm.Print_Area" localSheetId="3">'Quiz 2'!$A$1:$R$9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2" i="2"/>
  <c r="E12" i="2"/>
  <c r="F12" i="2"/>
  <c r="G12" i="2"/>
  <c r="C12" i="2"/>
  <c r="B12" i="2"/>
  <c r="AK11" i="2"/>
  <c r="AJ11" i="2"/>
  <c r="AI11" i="2"/>
  <c r="AH11" i="2"/>
  <c r="AG11" i="2"/>
  <c r="AF11" i="2"/>
  <c r="AE11" i="2"/>
  <c r="AD11" i="2"/>
  <c r="AC11" i="2"/>
  <c r="AB11" i="2"/>
  <c r="Z11" i="2"/>
  <c r="AA11" i="2"/>
  <c r="Y11" i="2"/>
  <c r="X11" i="2"/>
  <c r="W11" i="2"/>
  <c r="V11" i="2"/>
  <c r="U11" i="2"/>
  <c r="T11" i="2"/>
  <c r="S11" i="2"/>
  <c r="R11" i="2"/>
  <c r="Q11" i="2"/>
  <c r="P11" i="2"/>
  <c r="N11" i="2"/>
  <c r="O11" i="2"/>
  <c r="M11" i="2"/>
  <c r="L11" i="2"/>
  <c r="K11" i="2"/>
  <c r="J11" i="2"/>
  <c r="I11" i="2"/>
  <c r="H11" i="2"/>
  <c r="G11" i="2"/>
  <c r="F11" i="2"/>
  <c r="E11" i="2"/>
  <c r="D11" i="2"/>
  <c r="B11" i="2"/>
  <c r="C11" i="2"/>
  <c r="L11" i="11"/>
  <c r="K11" i="11"/>
  <c r="J11" i="11"/>
  <c r="I11" i="11"/>
  <c r="H11" i="11"/>
  <c r="M11" i="11" s="1"/>
  <c r="L10" i="11"/>
  <c r="K10" i="11"/>
  <c r="J10" i="11"/>
  <c r="I10" i="11"/>
  <c r="H10" i="11"/>
  <c r="L8" i="11"/>
  <c r="K8" i="11"/>
  <c r="J8" i="11"/>
  <c r="I8" i="11"/>
  <c r="H8" i="1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1" i="6"/>
  <c r="L9" i="9"/>
  <c r="O9" i="2"/>
  <c r="O10" i="2" s="1"/>
  <c r="AJ8" i="2"/>
  <c r="AJ9" i="2" s="1"/>
  <c r="AJ10" i="2" s="1"/>
  <c r="AI8" i="2"/>
  <c r="AI9" i="2" s="1"/>
  <c r="AI10" i="2" s="1"/>
  <c r="AH8" i="2"/>
  <c r="AH9" i="2" s="1"/>
  <c r="AH10" i="2" s="1"/>
  <c r="AG8" i="2"/>
  <c r="AG9" i="2" s="1"/>
  <c r="AG10" i="2" s="1"/>
  <c r="AF8" i="2"/>
  <c r="AF9" i="2" s="1"/>
  <c r="AF10" i="2" s="1"/>
  <c r="L6" i="9"/>
  <c r="B8" i="2" s="1"/>
  <c r="B9" i="2" s="1"/>
  <c r="G11" i="11"/>
  <c r="AD8" i="2"/>
  <c r="AD9" i="2" s="1"/>
  <c r="AD10" i="2" s="1"/>
  <c r="AC8" i="2"/>
  <c r="AC9" i="2" s="1"/>
  <c r="AC10" i="2" s="1"/>
  <c r="AB8" i="2"/>
  <c r="AB9" i="2" s="1"/>
  <c r="AB10" i="2" s="1"/>
  <c r="AA8" i="2"/>
  <c r="AA9" i="2" s="1"/>
  <c r="AA10" i="2" s="1"/>
  <c r="Z8" i="2"/>
  <c r="X8" i="2"/>
  <c r="X9" i="2" s="1"/>
  <c r="X10" i="2" s="1"/>
  <c r="W8" i="2"/>
  <c r="W9" i="2" s="1"/>
  <c r="W10" i="2" s="1"/>
  <c r="V8" i="2"/>
  <c r="V9" i="2" s="1"/>
  <c r="V10" i="2" s="1"/>
  <c r="U8" i="2"/>
  <c r="U9" i="2" s="1"/>
  <c r="U10" i="2" s="1"/>
  <c r="T8" i="2"/>
  <c r="R8" i="2"/>
  <c r="R9" i="2" s="1"/>
  <c r="R10" i="2" s="1"/>
  <c r="Q8" i="2"/>
  <c r="Q9" i="2" s="1"/>
  <c r="Q10" i="2" s="1"/>
  <c r="P8" i="2"/>
  <c r="P9" i="2" s="1"/>
  <c r="P10" i="2" s="1"/>
  <c r="O8" i="2"/>
  <c r="N8" i="2"/>
  <c r="N9" i="2" s="1"/>
  <c r="N10" i="2" s="1"/>
  <c r="K9" i="12"/>
  <c r="P9" i="12"/>
  <c r="O9" i="12"/>
  <c r="N9" i="12"/>
  <c r="Q9" i="12" s="1"/>
  <c r="M9" i="12"/>
  <c r="L9" i="12"/>
  <c r="J9" i="12"/>
  <c r="P8" i="12"/>
  <c r="O8" i="12"/>
  <c r="N8" i="12"/>
  <c r="M8" i="12"/>
  <c r="L8" i="12"/>
  <c r="P6" i="12"/>
  <c r="O6" i="12"/>
  <c r="N6" i="12"/>
  <c r="M6" i="12"/>
  <c r="L6" i="12"/>
  <c r="L8" i="2"/>
  <c r="L9" i="2" s="1"/>
  <c r="L10" i="2" s="1"/>
  <c r="K8" i="2"/>
  <c r="K9" i="2" s="1"/>
  <c r="K10" i="2" s="1"/>
  <c r="J8" i="2"/>
  <c r="J9" i="2" s="1"/>
  <c r="J10" i="2" s="1"/>
  <c r="I8" i="2"/>
  <c r="I9" i="2" s="1"/>
  <c r="I10" i="2" s="1"/>
  <c r="H8" i="2"/>
  <c r="P9" i="8"/>
  <c r="O9" i="8"/>
  <c r="Q9" i="8" s="1"/>
  <c r="N9" i="8"/>
  <c r="M9" i="8"/>
  <c r="L9" i="8"/>
  <c r="P8" i="8"/>
  <c r="O8" i="8"/>
  <c r="N8" i="8"/>
  <c r="M8" i="8"/>
  <c r="L8" i="8"/>
  <c r="P6" i="8"/>
  <c r="O6" i="8"/>
  <c r="N6" i="8"/>
  <c r="M6" i="8"/>
  <c r="L6" i="8"/>
  <c r="P9" i="7"/>
  <c r="Q9" i="7" s="1"/>
  <c r="O9" i="7"/>
  <c r="N9" i="7"/>
  <c r="M9" i="7"/>
  <c r="L9" i="7"/>
  <c r="P8" i="7"/>
  <c r="O8" i="7"/>
  <c r="N8" i="7"/>
  <c r="M8" i="7"/>
  <c r="L8" i="7"/>
  <c r="P6" i="7"/>
  <c r="O6" i="7"/>
  <c r="N6" i="7"/>
  <c r="M6" i="7"/>
  <c r="L6" i="7"/>
  <c r="Q9" i="10"/>
  <c r="P9" i="10"/>
  <c r="O9" i="10"/>
  <c r="N9" i="10"/>
  <c r="M9" i="10"/>
  <c r="L9" i="10"/>
  <c r="P8" i="10"/>
  <c r="O8" i="10"/>
  <c r="N8" i="10"/>
  <c r="M8" i="10"/>
  <c r="L8" i="10"/>
  <c r="P6" i="10"/>
  <c r="O6" i="10"/>
  <c r="N6" i="10"/>
  <c r="M6" i="10"/>
  <c r="L6" i="10"/>
  <c r="P8" i="9"/>
  <c r="O8" i="9"/>
  <c r="N8" i="9"/>
  <c r="M8" i="9"/>
  <c r="L8" i="9"/>
  <c r="P6" i="9"/>
  <c r="F8" i="2" s="1"/>
  <c r="F9" i="2" s="1"/>
  <c r="O6" i="9"/>
  <c r="E8" i="2" s="1"/>
  <c r="E9" i="2" s="1"/>
  <c r="N6" i="9"/>
  <c r="D8" i="2" s="1"/>
  <c r="D9" i="2" s="1"/>
  <c r="M6" i="9"/>
  <c r="C8" i="2" s="1"/>
  <c r="C9" i="2" s="1"/>
  <c r="J9" i="8"/>
  <c r="K9" i="8" s="1"/>
  <c r="J9" i="7"/>
  <c r="K9" i="7" s="1"/>
  <c r="K9" i="10"/>
  <c r="J9" i="10"/>
  <c r="P9" i="9"/>
  <c r="O9" i="9"/>
  <c r="N9" i="9"/>
  <c r="M9" i="9"/>
  <c r="D10" i="2" l="1"/>
  <c r="Y8" i="2"/>
  <c r="Y9" i="2" s="1"/>
  <c r="Y10" i="2" s="1"/>
  <c r="B10" i="2"/>
  <c r="F10" i="2"/>
  <c r="M8" i="2"/>
  <c r="M9" i="2" s="1"/>
  <c r="M10" i="2" s="1"/>
  <c r="E10" i="2"/>
  <c r="AE8" i="2"/>
  <c r="AE9" i="2" s="1"/>
  <c r="AE10" i="2" s="1"/>
  <c r="C10" i="2"/>
  <c r="S8" i="2"/>
  <c r="S9" i="2" s="1"/>
  <c r="S10" i="2" s="1"/>
  <c r="T9" i="2"/>
  <c r="T10" i="2" s="1"/>
  <c r="Z9" i="2"/>
  <c r="Z10" i="2" s="1"/>
  <c r="H9" i="2"/>
  <c r="H10" i="2" s="1"/>
  <c r="AK8" i="2"/>
  <c r="AK9" i="2" s="1"/>
  <c r="AK10" i="2" s="1"/>
  <c r="Q9" i="9"/>
  <c r="G8" i="2"/>
  <c r="G9" i="2" s="1"/>
  <c r="G10" i="2" l="1"/>
</calcChain>
</file>

<file path=xl/sharedStrings.xml><?xml version="1.0" encoding="utf-8"?>
<sst xmlns="http://schemas.openxmlformats.org/spreadsheetml/2006/main" count="535" uniqueCount="102">
  <si>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</si>
  <si>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</si>
  <si>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</si>
  <si>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</si>
  <si>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</si>
  <si>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</si>
  <si>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</si>
  <si>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</si>
  <si>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</si>
  <si>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</si>
  <si>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</si>
  <si>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</si>
  <si>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 AVG</t>
  </si>
  <si>
    <t>CO1</t>
  </si>
  <si>
    <t>CO2</t>
  </si>
  <si>
    <t>CO3</t>
  </si>
  <si>
    <t>CO4</t>
  </si>
  <si>
    <t>CO5</t>
  </si>
  <si>
    <t>AVG  PO</t>
  </si>
  <si>
    <t>Course Articulation Matrix (CAM)</t>
  </si>
  <si>
    <t>Subject Code:</t>
  </si>
  <si>
    <t>Subject Name:</t>
  </si>
  <si>
    <t>Subject Teacher :</t>
  </si>
  <si>
    <t>Section:</t>
  </si>
  <si>
    <t>Reg No</t>
  </si>
  <si>
    <t>Quiz 1</t>
  </si>
  <si>
    <t>Sessional 1</t>
  </si>
  <si>
    <t>Total</t>
  </si>
  <si>
    <t>Max marks/CO</t>
  </si>
  <si>
    <t>Target marks/CO</t>
  </si>
  <si>
    <t>Students&gt;=60%</t>
  </si>
  <si>
    <t>Attainment %</t>
  </si>
  <si>
    <t>CO attainment Level</t>
  </si>
  <si>
    <t>Quiz 2</t>
  </si>
  <si>
    <t>Sessional 2</t>
  </si>
  <si>
    <t>Assignment</t>
  </si>
  <si>
    <t>Course Attainment Matrix (CAM)- CO ATTAINMENT</t>
  </si>
  <si>
    <t>End Term</t>
  </si>
  <si>
    <t>COs</t>
  </si>
  <si>
    <t>Grand Total(50% int + 50% End term)</t>
  </si>
  <si>
    <t xml:space="preserve">Sl. No.                                                 </t>
  </si>
  <si>
    <t>CO Level</t>
  </si>
  <si>
    <t>Percentage of Students getting target marks</t>
  </si>
  <si>
    <t>Less than 38%</t>
  </si>
  <si>
    <t>38% - 51%</t>
  </si>
  <si>
    <t>52% - 72%</t>
  </si>
  <si>
    <t>More than equal to 73%</t>
  </si>
  <si>
    <t>RUBRICS for CO ATTAINMENT</t>
  </si>
  <si>
    <t>CO</t>
  </si>
  <si>
    <t>CO Attainment</t>
  </si>
  <si>
    <t>PO Attainment</t>
  </si>
  <si>
    <t>CS1541</t>
  </si>
  <si>
    <t>Ashis Pradhan</t>
  </si>
  <si>
    <t xml:space="preserve"> </t>
  </si>
  <si>
    <t>SIKKIM MANIPAL INSTITUTE OF TECHNOLOGY</t>
  </si>
  <si>
    <t>DEPARTMENT OF COMPUTER SCIENCE AND ENGINEERING</t>
  </si>
  <si>
    <t>SL. NO</t>
  </si>
  <si>
    <t>REGNO</t>
  </si>
  <si>
    <t>NAME</t>
  </si>
  <si>
    <t>QNO</t>
  </si>
  <si>
    <t>Q1</t>
  </si>
  <si>
    <t>Q2</t>
  </si>
  <si>
    <t>Q3</t>
  </si>
  <si>
    <t>Q4</t>
  </si>
  <si>
    <t>Q5</t>
  </si>
  <si>
    <t xml:space="preserve">TOTAL </t>
  </si>
  <si>
    <t>CO-WISE MARKS</t>
  </si>
  <si>
    <t>MARKS</t>
  </si>
  <si>
    <t>PI</t>
  </si>
  <si>
    <t>AVG  CO</t>
  </si>
  <si>
    <t>CS1502</t>
  </si>
  <si>
    <t>Operating Systems</t>
  </si>
  <si>
    <t>Sec C</t>
  </si>
  <si>
    <t>Max Marks</t>
  </si>
  <si>
    <t>Tot. Marks</t>
  </si>
  <si>
    <t>CO's</t>
  </si>
  <si>
    <t>PSO1</t>
  </si>
  <si>
    <t>PSO2</t>
  </si>
  <si>
    <t>PSO3</t>
  </si>
  <si>
    <t>PSO</t>
  </si>
  <si>
    <t>PSO 1</t>
  </si>
  <si>
    <t>PSO 2</t>
  </si>
  <si>
    <t>PSO 3</t>
  </si>
  <si>
    <t>AVG_INT</t>
  </si>
  <si>
    <t>(50% INT)</t>
  </si>
  <si>
    <t>(50% EXT)</t>
  </si>
  <si>
    <t>(Subject)</t>
  </si>
  <si>
    <t>QUIZ 1 MARKS, (ODD/EVEN), (Year), SECTION - (Section)</t>
  </si>
  <si>
    <t>SESSIONAL 1 MARKS, (ODD/EVEN), (Year), SECTION - (Section)</t>
  </si>
  <si>
    <t>QUIZ 2 MARKS, (ODD/EVEN), (Year), SECTION - (Section)</t>
  </si>
  <si>
    <t>SESSIONAL 2 MARKS, (ODD/EVEN), (Year), SECTION - (Section)</t>
  </si>
  <si>
    <t>(CODE)</t>
  </si>
  <si>
    <t>(Teacher Name)</t>
  </si>
  <si>
    <t>(Section)</t>
  </si>
  <si>
    <t>(Code)</t>
  </si>
  <si>
    <t>Final CO Attainment for the course (Subject code)</t>
  </si>
  <si>
    <t>(code)</t>
  </si>
  <si>
    <t>(subject name)</t>
  </si>
  <si>
    <t>(Teacher name)</t>
  </si>
  <si>
    <t>External</t>
  </si>
  <si>
    <t>Number of students</t>
  </si>
  <si>
    <t>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</si>
</sst>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left" vertic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2" fontId="8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3" fillId="2" borderId="1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20" xfId="0" applyFont="1" applyBorder="1" applyAlignment="1"/>
    <xf numFmtId="0" fontId="3" fillId="0" borderId="22" xfId="0" applyFont="1" applyBorder="1" applyAlignment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view="pageBreakPreview" zoomScale="90" zoomScaleNormal="115" workbookViewId="0">
      <selection activeCell="D11" sqref="D11"/>
    </sheetView>
  </sheetViews>
  <sheetFormatPr defaultColWidth="9.109375" defaultRowHeight="14.4" x14ac:dyDescent="0.3"/>
  <cols>
    <col min="1" max="1" width="24.33203125" style="3" bestFit="1" customWidth="1"/>
    <col min="2" max="13" width="9.109375" style="3"/>
    <col min="14" max="14" width="12.6640625" style="3" bestFit="1" customWidth="1"/>
    <col min="15" max="15" width="9.109375" style="4"/>
    <col min="16" max="16384" width="9.109375" style="3"/>
  </cols>
  <sheetData>
    <row r="1" spans="1:17" s="1" customFormat="1" ht="17.399999999999999" x14ac:dyDescent="0.3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s="1" customFormat="1" ht="17.399999999999999" x14ac:dyDescent="0.3">
      <c r="A2" s="37" t="s">
        <v>20</v>
      </c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1:17" s="1" customFormat="1" ht="17.399999999999999" x14ac:dyDescent="0.3">
      <c r="A3" s="37" t="s">
        <v>21</v>
      </c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 spans="1:17" s="1" customFormat="1" ht="17.399999999999999" x14ac:dyDescent="0.3">
      <c r="A4" s="37" t="s">
        <v>22</v>
      </c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1:17" s="1" customFormat="1" ht="17.399999999999999" x14ac:dyDescent="0.3">
      <c r="A5" s="37" t="s">
        <v>23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1:17" s="1" customFormat="1" ht="17.399999999999999" x14ac:dyDescent="0.3">
      <c r="A6" s="27" t="s">
        <v>70</v>
      </c>
      <c r="B6" s="27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K6" s="27" t="s">
        <v>9</v>
      </c>
      <c r="L6" s="27" t="s">
        <v>10</v>
      </c>
      <c r="M6" s="27" t="s">
        <v>11</v>
      </c>
      <c r="N6" s="27" t="s">
        <v>12</v>
      </c>
      <c r="O6" s="28" t="s">
        <v>76</v>
      </c>
      <c r="P6" s="28" t="s">
        <v>77</v>
      </c>
      <c r="Q6" s="28" t="s">
        <v>78</v>
      </c>
    </row>
    <row r="7" spans="1:17" ht="18" x14ac:dyDescent="0.3">
      <c r="A7" s="29" t="s">
        <v>13</v>
      </c>
      <c r="B7" s="30" t="s">
        <v>53</v>
      </c>
      <c r="C7" s="30" t="s">
        <v>53</v>
      </c>
      <c r="D7" s="30" t="s">
        <v>53</v>
      </c>
      <c r="E7" s="30" t="s">
        <v>53</v>
      </c>
      <c r="F7" s="30" t="s">
        <v>53</v>
      </c>
      <c r="G7" s="30" t="s">
        <v>53</v>
      </c>
      <c r="H7" s="30" t="s">
        <v>53</v>
      </c>
      <c r="I7" s="30" t="s">
        <v>53</v>
      </c>
      <c r="J7" s="30" t="s">
        <v>53</v>
      </c>
      <c r="K7" s="30" t="s">
        <v>53</v>
      </c>
      <c r="L7" s="30" t="s">
        <v>53</v>
      </c>
      <c r="M7" s="30" t="s">
        <v>53</v>
      </c>
      <c r="N7" s="30" t="s">
        <v>53</v>
      </c>
      <c r="O7" s="30" t="s">
        <v>53</v>
      </c>
      <c r="P7" s="30" t="s">
        <v>53</v>
      </c>
      <c r="Q7" s="30" t="s">
        <v>53</v>
      </c>
    </row>
    <row r="8" spans="1:17" ht="18" x14ac:dyDescent="0.3">
      <c r="A8" s="29" t="s">
        <v>14</v>
      </c>
      <c r="B8" s="30" t="s">
        <v>53</v>
      </c>
      <c r="C8" s="30" t="s">
        <v>53</v>
      </c>
      <c r="D8" s="30" t="s">
        <v>53</v>
      </c>
      <c r="E8" s="30" t="s">
        <v>53</v>
      </c>
      <c r="F8" s="30" t="s">
        <v>53</v>
      </c>
      <c r="G8" s="30" t="s">
        <v>53</v>
      </c>
      <c r="H8" s="30" t="s">
        <v>53</v>
      </c>
      <c r="I8" s="30" t="s">
        <v>53</v>
      </c>
      <c r="J8" s="30" t="s">
        <v>53</v>
      </c>
      <c r="K8" s="30" t="s">
        <v>53</v>
      </c>
      <c r="L8" s="30" t="s">
        <v>53</v>
      </c>
      <c r="M8" s="30" t="s">
        <v>53</v>
      </c>
      <c r="N8" s="30" t="s">
        <v>53</v>
      </c>
      <c r="O8" s="30" t="s">
        <v>53</v>
      </c>
      <c r="P8" s="30" t="s">
        <v>53</v>
      </c>
      <c r="Q8" s="30" t="s">
        <v>53</v>
      </c>
    </row>
    <row r="9" spans="1:17" ht="18" x14ac:dyDescent="0.3">
      <c r="A9" s="29" t="s">
        <v>15</v>
      </c>
      <c r="B9" s="30" t="s">
        <v>53</v>
      </c>
      <c r="C9" s="30" t="s">
        <v>53</v>
      </c>
      <c r="D9" s="30" t="s">
        <v>53</v>
      </c>
      <c r="E9" s="30" t="s">
        <v>53</v>
      </c>
      <c r="F9" s="30" t="s">
        <v>53</v>
      </c>
      <c r="G9" s="30" t="s">
        <v>53</v>
      </c>
      <c r="H9" s="30" t="s">
        <v>53</v>
      </c>
      <c r="I9" s="30" t="s">
        <v>53</v>
      </c>
      <c r="J9" s="30" t="s">
        <v>53</v>
      </c>
      <c r="K9" s="30" t="s">
        <v>53</v>
      </c>
      <c r="L9" s="30" t="s">
        <v>53</v>
      </c>
      <c r="M9" s="30" t="s">
        <v>53</v>
      </c>
      <c r="N9" s="30" t="s">
        <v>53</v>
      </c>
      <c r="O9" s="30" t="s">
        <v>53</v>
      </c>
      <c r="P9" s="30" t="s">
        <v>53</v>
      </c>
      <c r="Q9" s="30" t="s">
        <v>53</v>
      </c>
    </row>
    <row r="10" spans="1:17" ht="18" x14ac:dyDescent="0.3">
      <c r="A10" s="29" t="s">
        <v>16</v>
      </c>
      <c r="B10" s="30" t="s">
        <v>53</v>
      </c>
      <c r="C10" s="30" t="s">
        <v>53</v>
      </c>
      <c r="D10" s="30" t="s">
        <v>53</v>
      </c>
      <c r="E10" s="30" t="s">
        <v>53</v>
      </c>
      <c r="F10" s="30" t="s">
        <v>53</v>
      </c>
      <c r="G10" s="30" t="s">
        <v>53</v>
      </c>
      <c r="H10" s="30" t="s">
        <v>53</v>
      </c>
      <c r="I10" s="30" t="s">
        <v>53</v>
      </c>
      <c r="J10" s="30" t="s">
        <v>53</v>
      </c>
      <c r="K10" s="30" t="s">
        <v>53</v>
      </c>
      <c r="L10" s="30" t="s">
        <v>53</v>
      </c>
      <c r="M10" s="30" t="s">
        <v>53</v>
      </c>
      <c r="N10" s="30" t="s">
        <v>53</v>
      </c>
      <c r="O10" s="30" t="s">
        <v>53</v>
      </c>
      <c r="P10" s="30" t="s">
        <v>53</v>
      </c>
      <c r="Q10" s="30" t="s">
        <v>53</v>
      </c>
    </row>
    <row r="11" spans="1:17" ht="18" x14ac:dyDescent="0.3">
      <c r="A11" s="29" t="s">
        <v>17</v>
      </c>
      <c r="B11" s="30" t="s">
        <v>53</v>
      </c>
      <c r="C11" s="30" t="s">
        <v>53</v>
      </c>
      <c r="D11" s="30" t="s">
        <v>53</v>
      </c>
      <c r="E11" s="30" t="s">
        <v>53</v>
      </c>
      <c r="F11" s="30" t="s">
        <v>53</v>
      </c>
      <c r="G11" s="30" t="s">
        <v>53</v>
      </c>
      <c r="H11" s="30" t="s">
        <v>53</v>
      </c>
      <c r="I11" s="30" t="s">
        <v>53</v>
      </c>
      <c r="J11" s="30" t="s">
        <v>53</v>
      </c>
      <c r="K11" s="30" t="s">
        <v>53</v>
      </c>
      <c r="L11" s="30" t="s">
        <v>53</v>
      </c>
      <c r="M11" s="30" t="s">
        <v>53</v>
      </c>
      <c r="N11" s="30" t="s">
        <v>53</v>
      </c>
      <c r="O11" s="30" t="s">
        <v>53</v>
      </c>
      <c r="P11" s="30" t="s">
        <v>53</v>
      </c>
      <c r="Q11" s="30" t="s">
        <v>53</v>
      </c>
    </row>
    <row r="12" spans="1:17" ht="18" x14ac:dyDescent="0.3">
      <c r="A12" s="29" t="s">
        <v>18</v>
      </c>
      <c r="B12" s="30" t="s">
        <v>53</v>
      </c>
      <c r="C12" s="30" t="s">
        <v>53</v>
      </c>
      <c r="D12" s="30" t="s">
        <v>53</v>
      </c>
      <c r="E12" s="30" t="s">
        <v>53</v>
      </c>
      <c r="F12" s="30" t="s">
        <v>53</v>
      </c>
      <c r="G12" s="30" t="s">
        <v>53</v>
      </c>
      <c r="H12" s="30" t="s">
        <v>53</v>
      </c>
      <c r="I12" s="30" t="s">
        <v>53</v>
      </c>
      <c r="J12" s="30" t="s">
        <v>53</v>
      </c>
      <c r="K12" s="30" t="s">
        <v>53</v>
      </c>
      <c r="L12" s="30" t="s">
        <v>53</v>
      </c>
      <c r="M12" s="30" t="s">
        <v>53</v>
      </c>
      <c r="N12" s="30" t="s">
        <v>53</v>
      </c>
      <c r="O12" s="30" t="s">
        <v>53</v>
      </c>
      <c r="P12" s="30" t="s">
        <v>53</v>
      </c>
      <c r="Q12" s="30" t="s">
        <v>53</v>
      </c>
    </row>
  </sheetData>
  <mergeCells count="5">
    <mergeCell ref="A1:Q1"/>
    <mergeCell ref="B2:Q2"/>
    <mergeCell ref="B3:Q3"/>
    <mergeCell ref="B4:Q4"/>
    <mergeCell ref="B5:Q5"/>
  </mergeCells>
  <pageMargins left="0.25" right="0.25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8"/>
  <sheetViews>
    <sheetView view="pageBreakPreview" zoomScale="84" zoomScaleNormal="100" zoomScaleSheetLayoutView="70" workbookViewId="0">
      <selection activeCell="I7" sqref="I7"/>
    </sheetView>
  </sheetViews>
  <sheetFormatPr defaultRowHeight="14.4" x14ac:dyDescent="0.3"/>
  <cols>
    <col min="1" max="1" width="7.109375" bestFit="1" customWidth="1"/>
    <col min="2" max="4" width="11.88671875" customWidth="1"/>
    <col min="5" max="6" width="14.77734375" bestFit="1" customWidth="1"/>
    <col min="7" max="7" width="12.109375" bestFit="1" customWidth="1"/>
    <col min="8" max="8" width="18.44140625" customWidth="1"/>
    <col min="9" max="10" width="11.88671875" customWidth="1"/>
    <col min="11" max="11" width="44.21875" bestFit="1" customWidth="1"/>
  </cols>
  <sheetData>
    <row r="1" spans="1:26" x14ac:dyDescent="0.3">
      <c r="A1" s="49" t="s">
        <v>20</v>
      </c>
      <c r="B1" s="49"/>
      <c r="C1" s="49" t="s">
        <v>70</v>
      </c>
      <c r="D1" s="49"/>
      <c r="E1" s="49"/>
      <c r="F1" s="49"/>
      <c r="G1" s="49"/>
      <c r="H1" s="49"/>
      <c r="I1" s="49"/>
      <c r="J1" s="49"/>
      <c r="K1" s="4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49" t="s">
        <v>21</v>
      </c>
      <c r="B2" s="49"/>
      <c r="C2" s="49" t="s">
        <v>71</v>
      </c>
      <c r="D2" s="49"/>
      <c r="E2" s="49"/>
      <c r="F2" s="49"/>
      <c r="G2" s="49"/>
      <c r="H2" s="49"/>
      <c r="I2" s="49"/>
      <c r="J2" s="49"/>
      <c r="K2" s="4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49" t="s">
        <v>22</v>
      </c>
      <c r="B3" s="49"/>
      <c r="C3" s="49" t="s">
        <v>52</v>
      </c>
      <c r="D3" s="49"/>
      <c r="E3" s="49"/>
      <c r="F3" s="49"/>
      <c r="G3" s="49"/>
      <c r="H3" s="49"/>
      <c r="I3" s="49"/>
      <c r="J3" s="49"/>
      <c r="K3" s="4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49" t="s">
        <v>23</v>
      </c>
      <c r="B4" s="49"/>
      <c r="C4" s="49" t="s">
        <v>72</v>
      </c>
      <c r="D4" s="49"/>
      <c r="E4" s="49"/>
      <c r="F4" s="49"/>
      <c r="G4" s="49"/>
      <c r="H4" s="49"/>
      <c r="I4" s="49"/>
      <c r="J4" s="49"/>
      <c r="K4" s="4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5" t="s">
        <v>38</v>
      </c>
      <c r="B5" s="5" t="s">
        <v>25</v>
      </c>
      <c r="C5" s="5" t="s">
        <v>26</v>
      </c>
      <c r="D5" s="5" t="s">
        <v>33</v>
      </c>
      <c r="E5" s="5" t="s">
        <v>34</v>
      </c>
      <c r="F5" s="5" t="s">
        <v>35</v>
      </c>
      <c r="G5" s="5" t="s">
        <v>83</v>
      </c>
      <c r="H5" s="5" t="s">
        <v>84</v>
      </c>
      <c r="I5" s="5" t="s">
        <v>37</v>
      </c>
      <c r="J5" s="5" t="s">
        <v>85</v>
      </c>
      <c r="K5" s="5" t="s">
        <v>39</v>
      </c>
    </row>
    <row r="6" spans="1:26" x14ac:dyDescent="0.3">
      <c r="A6" s="5" t="s">
        <v>13</v>
      </c>
      <c r="B6" s="10" t="s">
        <v>53</v>
      </c>
      <c r="C6" s="10" t="s">
        <v>53</v>
      </c>
      <c r="D6" s="10" t="s">
        <v>53</v>
      </c>
      <c r="E6" s="10" t="s">
        <v>53</v>
      </c>
      <c r="F6" s="10" t="s">
        <v>53</v>
      </c>
      <c r="G6" s="10" t="s">
        <v>53</v>
      </c>
      <c r="H6" s="10" t="s">
        <v>53</v>
      </c>
      <c r="I6" s="10" t="s">
        <v>53</v>
      </c>
      <c r="J6" s="10" t="s">
        <v>53</v>
      </c>
      <c r="K6" s="10" t="s">
        <v>53</v>
      </c>
    </row>
    <row r="7" spans="1:26" x14ac:dyDescent="0.3">
      <c r="A7" s="5" t="s">
        <v>14</v>
      </c>
      <c r="B7" s="10" t="s">
        <v>53</v>
      </c>
      <c r="C7" s="10" t="s">
        <v>53</v>
      </c>
      <c r="D7" s="10" t="s">
        <v>53</v>
      </c>
      <c r="E7" s="10" t="s">
        <v>53</v>
      </c>
      <c r="F7" s="10" t="s">
        <v>53</v>
      </c>
      <c r="G7" s="10" t="s">
        <v>53</v>
      </c>
      <c r="H7" s="10" t="s">
        <v>53</v>
      </c>
      <c r="I7" s="10" t="s">
        <v>53</v>
      </c>
      <c r="J7" s="10" t="s">
        <v>53</v>
      </c>
      <c r="K7" s="10" t="s">
        <v>53</v>
      </c>
    </row>
    <row r="8" spans="1:26" x14ac:dyDescent="0.3">
      <c r="A8" s="5" t="s">
        <v>15</v>
      </c>
      <c r="B8" s="10" t="s">
        <v>53</v>
      </c>
      <c r="C8" s="10" t="s">
        <v>53</v>
      </c>
      <c r="D8" s="10" t="s">
        <v>53</v>
      </c>
      <c r="E8" s="10" t="s">
        <v>53</v>
      </c>
      <c r="F8" s="10" t="s">
        <v>53</v>
      </c>
      <c r="G8" s="10" t="s">
        <v>53</v>
      </c>
      <c r="H8" s="10" t="s">
        <v>53</v>
      </c>
      <c r="I8" s="10" t="s">
        <v>53</v>
      </c>
      <c r="J8" s="10" t="s">
        <v>53</v>
      </c>
      <c r="K8" s="10" t="s">
        <v>53</v>
      </c>
    </row>
    <row r="9" spans="1:26" x14ac:dyDescent="0.3">
      <c r="A9" s="5" t="s">
        <v>16</v>
      </c>
      <c r="B9" s="10" t="s">
        <v>53</v>
      </c>
      <c r="C9" s="10" t="s">
        <v>53</v>
      </c>
      <c r="D9" s="10" t="s">
        <v>53</v>
      </c>
      <c r="E9" s="10" t="s">
        <v>53</v>
      </c>
      <c r="F9" s="10" t="s">
        <v>53</v>
      </c>
      <c r="G9" s="10" t="s">
        <v>53</v>
      </c>
      <c r="H9" s="10" t="s">
        <v>53</v>
      </c>
      <c r="I9" s="10" t="s">
        <v>53</v>
      </c>
      <c r="J9" s="10" t="s">
        <v>53</v>
      </c>
      <c r="K9" s="10" t="s">
        <v>53</v>
      </c>
    </row>
    <row r="10" spans="1:26" x14ac:dyDescent="0.3">
      <c r="A10" s="5" t="s">
        <v>17</v>
      </c>
      <c r="B10" s="10" t="s">
        <v>53</v>
      </c>
      <c r="C10" s="10" t="s">
        <v>53</v>
      </c>
      <c r="D10" s="10" t="s">
        <v>53</v>
      </c>
      <c r="E10" s="10" t="s">
        <v>53</v>
      </c>
      <c r="F10" s="10" t="s">
        <v>53</v>
      </c>
      <c r="G10" s="10" t="s">
        <v>53</v>
      </c>
      <c r="H10" s="10" t="s">
        <v>53</v>
      </c>
      <c r="I10" s="10" t="s">
        <v>53</v>
      </c>
      <c r="J10" s="10" t="s">
        <v>53</v>
      </c>
      <c r="K10" s="10" t="s">
        <v>53</v>
      </c>
    </row>
    <row r="11" spans="1:26" ht="24" customHeight="1" x14ac:dyDescent="0.3">
      <c r="A11" s="10"/>
      <c r="B11" s="58" t="s">
        <v>95</v>
      </c>
      <c r="C11" s="59"/>
      <c r="D11" s="59"/>
      <c r="E11" s="60"/>
      <c r="F11" s="60"/>
      <c r="G11" s="60"/>
      <c r="H11" s="61"/>
      <c r="I11" s="31" t="s">
        <v>53</v>
      </c>
      <c r="J11" s="31" t="s">
        <v>53</v>
      </c>
      <c r="K11" s="31" t="s">
        <v>53</v>
      </c>
    </row>
    <row r="13" spans="1:26" x14ac:dyDescent="0.3">
      <c r="K13" t="s">
        <v>53</v>
      </c>
    </row>
    <row r="18" spans="11:11" x14ac:dyDescent="0.3">
      <c r="K18" t="s">
        <v>53</v>
      </c>
    </row>
  </sheetData>
  <mergeCells count="9">
    <mergeCell ref="B11:H11"/>
    <mergeCell ref="C1:K1"/>
    <mergeCell ref="C2:K2"/>
    <mergeCell ref="C3:K3"/>
    <mergeCell ref="C4:K4"/>
    <mergeCell ref="A1:B1"/>
    <mergeCell ref="A2:B2"/>
    <mergeCell ref="A3:B3"/>
    <mergeCell ref="A4:B4"/>
  </mergeCells>
  <pageMargins left="0.25" right="0.25" top="0.75" bottom="0.75" header="0.3" footer="0.3"/>
  <pageSetup paperSize="9" scale="83" orientation="landscape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view="pageBreakPreview" zoomScale="118" zoomScaleNormal="100" workbookViewId="0">
      <selection activeCell="F10" sqref="F10"/>
    </sheetView>
  </sheetViews>
  <sheetFormatPr defaultColWidth="9.109375" defaultRowHeight="18" x14ac:dyDescent="0.35"/>
  <cols>
    <col min="1" max="2" width="13.6640625" style="11" customWidth="1"/>
    <col min="3" max="3" width="43.6640625" style="11" customWidth="1"/>
    <col min="4" max="16384" width="9.109375" style="11"/>
  </cols>
  <sheetData>
    <row r="1" spans="1:3" x14ac:dyDescent="0.35">
      <c r="A1" s="66" t="s">
        <v>47</v>
      </c>
      <c r="B1" s="66"/>
      <c r="C1" s="66"/>
    </row>
    <row r="2" spans="1:3" ht="36" x14ac:dyDescent="0.35">
      <c r="A2" s="33" t="s">
        <v>40</v>
      </c>
      <c r="B2" s="33" t="s">
        <v>41</v>
      </c>
      <c r="C2" s="33" t="s">
        <v>42</v>
      </c>
    </row>
    <row r="3" spans="1:3" x14ac:dyDescent="0.35">
      <c r="A3" s="34">
        <v>1</v>
      </c>
      <c r="B3" s="34">
        <v>0</v>
      </c>
      <c r="C3" s="35" t="s">
        <v>43</v>
      </c>
    </row>
    <row r="4" spans="1:3" x14ac:dyDescent="0.35">
      <c r="A4" s="34">
        <v>2</v>
      </c>
      <c r="B4" s="34">
        <v>1</v>
      </c>
      <c r="C4" s="35" t="s">
        <v>44</v>
      </c>
    </row>
    <row r="5" spans="1:3" x14ac:dyDescent="0.35">
      <c r="A5" s="34">
        <v>3</v>
      </c>
      <c r="B5" s="34">
        <v>2</v>
      </c>
      <c r="C5" s="35" t="s">
        <v>45</v>
      </c>
    </row>
    <row r="6" spans="1:3" x14ac:dyDescent="0.35">
      <c r="A6" s="34">
        <v>4</v>
      </c>
      <c r="B6" s="34">
        <v>3</v>
      </c>
      <c r="C6" s="35" t="s">
        <v>46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"/>
  <sheetViews>
    <sheetView view="pageBreakPreview" zoomScale="123" zoomScaleNormal="115" zoomScaleSheetLayoutView="123" workbookViewId="0">
      <selection activeCell="C4" sqref="C4"/>
    </sheetView>
  </sheetViews>
  <sheetFormatPr defaultRowHeight="14.4" x14ac:dyDescent="0.3"/>
  <cols>
    <col min="1" max="1" width="9.109375" style="22"/>
    <col min="3" max="3" width="28.33203125" customWidth="1"/>
    <col min="5" max="11" width="9.109375" style="4"/>
    <col min="14" max="14" width="10.88671875" bestFit="1" customWidth="1"/>
    <col min="17" max="17" width="10.44140625" bestFit="1" customWidth="1"/>
  </cols>
  <sheetData>
    <row r="1" spans="1:18" x14ac:dyDescent="0.3">
      <c r="A1" s="46" t="s">
        <v>54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x14ac:dyDescent="0.3">
      <c r="A2" s="46" t="s">
        <v>55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x14ac:dyDescent="0.3">
      <c r="A3" s="46" t="s">
        <v>87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18" s="72" customFormat="1" x14ac:dyDescent="0.3">
      <c r="A4" s="82" t="s">
        <v>100</v>
      </c>
      <c r="B4" s="83"/>
      <c r="C4" s="84" t="s">
        <v>101</v>
      </c>
      <c r="D4" s="78" t="s">
        <v>86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80"/>
    </row>
    <row r="5" spans="1:18" x14ac:dyDescent="0.3">
      <c r="A5" s="48" t="s">
        <v>56</v>
      </c>
      <c r="B5" s="48" t="s">
        <v>57</v>
      </c>
      <c r="C5" s="48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43" t="s">
        <v>66</v>
      </c>
      <c r="M5" s="44"/>
      <c r="N5" s="44"/>
      <c r="O5" s="44"/>
      <c r="P5" s="45"/>
      <c r="Q5" s="36"/>
      <c r="R5" s="36"/>
    </row>
    <row r="6" spans="1:18" x14ac:dyDescent="0.3">
      <c r="A6" s="47"/>
      <c r="B6" s="47"/>
      <c r="C6" s="47"/>
      <c r="D6" s="20" t="s">
        <v>67</v>
      </c>
      <c r="E6" s="76"/>
      <c r="F6" s="76"/>
      <c r="G6" s="76"/>
      <c r="H6" s="76"/>
      <c r="I6" s="76"/>
      <c r="J6" s="47">
        <v>10</v>
      </c>
      <c r="K6" s="47">
        <v>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47"/>
      <c r="B7" s="47"/>
      <c r="C7" s="47"/>
      <c r="D7" s="20" t="s">
        <v>48</v>
      </c>
      <c r="E7" s="76"/>
      <c r="F7" s="76"/>
      <c r="G7" s="76"/>
      <c r="H7" s="76"/>
      <c r="I7" s="76"/>
      <c r="J7" s="47"/>
      <c r="K7" s="47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47"/>
      <c r="B8" s="47"/>
      <c r="C8" s="47"/>
      <c r="D8" s="20" t="s">
        <v>68</v>
      </c>
      <c r="E8" s="76"/>
      <c r="F8" s="76"/>
      <c r="G8" s="76"/>
      <c r="H8" s="76"/>
      <c r="I8" s="76"/>
      <c r="J8" s="47"/>
      <c r="K8" s="47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67"/>
      <c r="B9" s="68"/>
      <c r="C9" s="69"/>
      <c r="D9" s="70"/>
      <c r="E9" s="71"/>
      <c r="F9" s="71"/>
      <c r="G9" s="71"/>
      <c r="H9" s="71"/>
      <c r="I9" s="71"/>
      <c r="J9" s="71"/>
      <c r="K9" s="71"/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J6:J8"/>
    <mergeCell ref="K6:K8"/>
    <mergeCell ref="A5:A8"/>
    <mergeCell ref="B5:B8"/>
    <mergeCell ref="C5:C8"/>
    <mergeCell ref="L5:P5"/>
    <mergeCell ref="A1:R1"/>
    <mergeCell ref="A2:R2"/>
    <mergeCell ref="A3:R3"/>
    <mergeCell ref="A4:B4"/>
    <mergeCell ref="D4:R4"/>
  </mergeCells>
  <pageMargins left="0.25" right="0.25" top="0.75" bottom="0.7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view="pageBreakPreview" zoomScale="139" zoomScaleNormal="85" workbookViewId="0">
      <selection activeCell="A4" sqref="A4:XFD4"/>
    </sheetView>
  </sheetViews>
  <sheetFormatPr defaultRowHeight="14.4" x14ac:dyDescent="0.3"/>
  <cols>
    <col min="1" max="1" width="9.109375" style="22"/>
    <col min="3" max="3" width="28.33203125" customWidth="1"/>
    <col min="5" max="10" width="9.109375" style="23"/>
    <col min="13" max="13" width="10.88671875" bestFit="1" customWidth="1"/>
    <col min="16" max="16" width="10.88671875" bestFit="1" customWidth="1"/>
    <col min="17" max="17" width="10.5546875" bestFit="1" customWidth="1"/>
  </cols>
  <sheetData>
    <row r="1" spans="1:18" x14ac:dyDescent="0.3">
      <c r="A1" s="46" t="s">
        <v>54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8" x14ac:dyDescent="0.3">
      <c r="A2" s="46" t="s">
        <v>55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8" x14ac:dyDescent="0.3">
      <c r="A3" s="46" t="s">
        <v>88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8" s="72" customFormat="1" x14ac:dyDescent="0.3">
      <c r="A4" s="82" t="s">
        <v>100</v>
      </c>
      <c r="B4" s="83"/>
      <c r="C4" s="84" t="s">
        <v>101</v>
      </c>
      <c r="D4" s="78" t="s">
        <v>86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80"/>
    </row>
    <row r="5" spans="1:18" x14ac:dyDescent="0.3">
      <c r="A5" s="48" t="s">
        <v>56</v>
      </c>
      <c r="B5" s="48" t="s">
        <v>57</v>
      </c>
      <c r="C5" s="48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43" t="s">
        <v>66</v>
      </c>
      <c r="M5" s="44"/>
      <c r="N5" s="44"/>
      <c r="O5" s="44"/>
      <c r="P5" s="45"/>
      <c r="Q5" s="36"/>
      <c r="R5" s="36"/>
    </row>
    <row r="6" spans="1:18" x14ac:dyDescent="0.3">
      <c r="A6" s="47"/>
      <c r="B6" s="47"/>
      <c r="C6" s="47"/>
      <c r="D6" s="20" t="s">
        <v>67</v>
      </c>
      <c r="E6" s="20"/>
      <c r="F6" s="20"/>
      <c r="G6" s="20"/>
      <c r="H6" s="20"/>
      <c r="I6" s="20"/>
      <c r="J6" s="47">
        <v>50</v>
      </c>
      <c r="K6" s="47">
        <v>15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47"/>
      <c r="B7" s="47"/>
      <c r="C7" s="47"/>
      <c r="D7" s="20" t="s">
        <v>48</v>
      </c>
      <c r="E7" s="20"/>
      <c r="F7" s="20"/>
      <c r="G7" s="20"/>
      <c r="H7" s="20"/>
      <c r="I7" s="20"/>
      <c r="J7" s="47"/>
      <c r="K7" s="47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47"/>
      <c r="B8" s="47"/>
      <c r="C8" s="47"/>
      <c r="D8" s="20" t="s">
        <v>68</v>
      </c>
      <c r="E8" s="20"/>
      <c r="F8" s="20"/>
      <c r="G8" s="20"/>
      <c r="H8" s="20"/>
      <c r="I8" s="20"/>
      <c r="J8" s="47"/>
      <c r="K8" s="47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(J9/50)*15</f>
        <v>0</v>
      </c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A1:Q1"/>
    <mergeCell ref="A2:Q2"/>
    <mergeCell ref="A3:Q3"/>
    <mergeCell ref="A5:A8"/>
    <mergeCell ref="B5:B8"/>
    <mergeCell ref="C5:C8"/>
    <mergeCell ref="J6:J8"/>
    <mergeCell ref="L5:P5"/>
    <mergeCell ref="K6:K8"/>
    <mergeCell ref="A4:B4"/>
    <mergeCell ref="D4:R4"/>
  </mergeCells>
  <pageMargins left="0.25" right="0.25" top="0.75" bottom="0.75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"/>
  <sheetViews>
    <sheetView view="pageBreakPreview" zoomScale="113" zoomScaleNormal="100" zoomScaleSheetLayoutView="92" workbookViewId="0">
      <selection activeCell="A4" sqref="A4:XFD4"/>
    </sheetView>
  </sheetViews>
  <sheetFormatPr defaultRowHeight="14.4" x14ac:dyDescent="0.3"/>
  <cols>
    <col min="1" max="1" width="9.109375" style="22"/>
    <col min="3" max="3" width="28.33203125" customWidth="1"/>
    <col min="5" max="10" width="9.109375" style="4"/>
    <col min="13" max="13" width="10.88671875" bestFit="1" customWidth="1"/>
    <col min="16" max="16" width="13.77734375" bestFit="1" customWidth="1"/>
    <col min="17" max="17" width="10.33203125" bestFit="1" customWidth="1"/>
  </cols>
  <sheetData>
    <row r="1" spans="1:18" x14ac:dyDescent="0.3">
      <c r="A1" s="46" t="s">
        <v>54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8" x14ac:dyDescent="0.3">
      <c r="A2" s="46" t="s">
        <v>55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8" x14ac:dyDescent="0.3">
      <c r="A3" s="46" t="s">
        <v>89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8" s="72" customFormat="1" x14ac:dyDescent="0.3">
      <c r="A4" s="82" t="s">
        <v>100</v>
      </c>
      <c r="B4" s="83"/>
      <c r="C4" s="84" t="s">
        <v>101</v>
      </c>
      <c r="D4" s="78" t="s">
        <v>86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80"/>
    </row>
    <row r="5" spans="1:18" x14ac:dyDescent="0.3">
      <c r="A5" s="48" t="s">
        <v>56</v>
      </c>
      <c r="B5" s="48" t="s">
        <v>57</v>
      </c>
      <c r="C5" s="48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43" t="s">
        <v>66</v>
      </c>
      <c r="M5" s="44"/>
      <c r="N5" s="44"/>
      <c r="O5" s="44"/>
      <c r="P5" s="45"/>
      <c r="Q5" s="36"/>
      <c r="R5" s="36"/>
    </row>
    <row r="6" spans="1:18" x14ac:dyDescent="0.3">
      <c r="A6" s="47"/>
      <c r="B6" s="47"/>
      <c r="C6" s="47"/>
      <c r="D6" s="20" t="s">
        <v>67</v>
      </c>
      <c r="E6" s="20"/>
      <c r="F6" s="20"/>
      <c r="G6" s="20"/>
      <c r="H6" s="20"/>
      <c r="I6" s="20"/>
      <c r="J6" s="47">
        <v>10</v>
      </c>
      <c r="K6" s="47">
        <v>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47"/>
      <c r="B7" s="47"/>
      <c r="C7" s="47"/>
      <c r="D7" s="20" t="s">
        <v>48</v>
      </c>
      <c r="E7" s="20"/>
      <c r="F7" s="20"/>
      <c r="G7" s="20"/>
      <c r="H7" s="20"/>
      <c r="I7" s="20"/>
      <c r="J7" s="47"/>
      <c r="K7" s="47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47"/>
      <c r="B8" s="47"/>
      <c r="C8" s="47"/>
      <c r="D8" s="20" t="s">
        <v>68</v>
      </c>
      <c r="E8" s="20"/>
      <c r="F8" s="20"/>
      <c r="G8" s="20"/>
      <c r="H8" s="20"/>
      <c r="I8" s="20"/>
      <c r="J8" s="47"/>
      <c r="K8" s="47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J9/2</f>
        <v>0</v>
      </c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J6:J8"/>
    <mergeCell ref="A5:A8"/>
    <mergeCell ref="B5:B8"/>
    <mergeCell ref="C5:C8"/>
    <mergeCell ref="A1:Q1"/>
    <mergeCell ref="A2:Q2"/>
    <mergeCell ref="A3:Q3"/>
    <mergeCell ref="L5:P5"/>
    <mergeCell ref="K6:K8"/>
    <mergeCell ref="A4:B4"/>
    <mergeCell ref="D4:R4"/>
  </mergeCells>
  <pageMargins left="0.25" right="0.25" top="0.75" bottom="0.7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"/>
  <sheetViews>
    <sheetView view="pageBreakPreview" zoomScale="114" zoomScaleNormal="100" workbookViewId="0">
      <selection activeCell="A4" sqref="A4:XFD4"/>
    </sheetView>
  </sheetViews>
  <sheetFormatPr defaultRowHeight="14.4" x14ac:dyDescent="0.3"/>
  <cols>
    <col min="1" max="1" width="9.109375" style="22"/>
    <col min="3" max="3" width="28.33203125" customWidth="1"/>
    <col min="5" max="11" width="9.109375" style="23"/>
    <col min="12" max="12" width="7.5546875" customWidth="1"/>
    <col min="13" max="13" width="10.88671875" bestFit="1" customWidth="1"/>
    <col min="17" max="17" width="13.77734375" bestFit="1" customWidth="1"/>
  </cols>
  <sheetData>
    <row r="1" spans="1:18" x14ac:dyDescent="0.3">
      <c r="A1" s="46" t="s">
        <v>54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x14ac:dyDescent="0.3">
      <c r="A2" s="46" t="s">
        <v>55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x14ac:dyDescent="0.3">
      <c r="A3" s="46" t="s">
        <v>90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18" s="72" customFormat="1" x14ac:dyDescent="0.3">
      <c r="A4" s="82" t="s">
        <v>100</v>
      </c>
      <c r="B4" s="83"/>
      <c r="C4" s="84" t="s">
        <v>101</v>
      </c>
      <c r="D4" s="78" t="s">
        <v>86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80"/>
    </row>
    <row r="5" spans="1:18" x14ac:dyDescent="0.3">
      <c r="A5" s="48" t="s">
        <v>56</v>
      </c>
      <c r="B5" s="48" t="s">
        <v>57</v>
      </c>
      <c r="C5" s="48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43" t="s">
        <v>66</v>
      </c>
      <c r="M5" s="44"/>
      <c r="N5" s="44"/>
      <c r="O5" s="44"/>
      <c r="P5" s="45"/>
      <c r="Q5" s="36"/>
      <c r="R5" s="36"/>
    </row>
    <row r="6" spans="1:18" x14ac:dyDescent="0.3">
      <c r="A6" s="47"/>
      <c r="B6" s="47"/>
      <c r="C6" s="47"/>
      <c r="D6" s="20" t="s">
        <v>67</v>
      </c>
      <c r="E6" s="20"/>
      <c r="F6" s="20"/>
      <c r="G6" s="20"/>
      <c r="H6" s="20"/>
      <c r="I6" s="20"/>
      <c r="J6" s="47">
        <v>50</v>
      </c>
      <c r="K6" s="47">
        <v>15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47"/>
      <c r="B7" s="47"/>
      <c r="C7" s="47"/>
      <c r="D7" s="20" t="s">
        <v>48</v>
      </c>
      <c r="E7" s="20"/>
      <c r="F7" s="20"/>
      <c r="G7" s="20"/>
      <c r="H7" s="20"/>
      <c r="I7" s="20"/>
      <c r="J7" s="47"/>
      <c r="K7" s="47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47"/>
      <c r="B8" s="47"/>
      <c r="C8" s="47"/>
      <c r="D8" s="20" t="s">
        <v>68</v>
      </c>
      <c r="E8" s="20"/>
      <c r="F8" s="20"/>
      <c r="G8" s="20"/>
      <c r="H8" s="20"/>
      <c r="I8" s="20"/>
      <c r="J8" s="47"/>
      <c r="K8" s="47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(J9/50)*15</f>
        <v>0</v>
      </c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A1:R1"/>
    <mergeCell ref="A2:R2"/>
    <mergeCell ref="A3:R3"/>
    <mergeCell ref="L5:P5"/>
    <mergeCell ref="A5:A8"/>
    <mergeCell ref="B5:B8"/>
    <mergeCell ref="C5:C8"/>
    <mergeCell ref="K6:K8"/>
    <mergeCell ref="J6:J8"/>
    <mergeCell ref="A4:B4"/>
    <mergeCell ref="D4:R4"/>
  </mergeCells>
  <pageMargins left="0.25" right="0.25" top="0.75" bottom="0.75" header="0.3" footer="0.3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1AE8-AD4D-49BB-B388-7FDF28F8EAD5}">
  <dimension ref="A1:R9"/>
  <sheetViews>
    <sheetView zoomScale="124" workbookViewId="0">
      <selection activeCell="A4" sqref="A4:XFD4"/>
    </sheetView>
  </sheetViews>
  <sheetFormatPr defaultRowHeight="14.4" x14ac:dyDescent="0.3"/>
  <cols>
    <col min="17" max="17" width="10.33203125" bestFit="1" customWidth="1"/>
  </cols>
  <sheetData>
    <row r="1" spans="1:18" x14ac:dyDescent="0.3">
      <c r="A1" s="46" t="s">
        <v>54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x14ac:dyDescent="0.3">
      <c r="A2" s="46" t="s">
        <v>55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x14ac:dyDescent="0.3">
      <c r="A3" s="46" t="s">
        <v>90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18" s="72" customFormat="1" x14ac:dyDescent="0.3">
      <c r="A4" s="82" t="s">
        <v>100</v>
      </c>
      <c r="B4" s="83"/>
      <c r="C4" s="84" t="s">
        <v>101</v>
      </c>
      <c r="D4" s="78" t="s">
        <v>86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80"/>
    </row>
    <row r="5" spans="1:18" x14ac:dyDescent="0.3">
      <c r="A5" s="48" t="s">
        <v>56</v>
      </c>
      <c r="B5" s="48" t="s">
        <v>57</v>
      </c>
      <c r="C5" s="48" t="s">
        <v>58</v>
      </c>
      <c r="D5" s="36" t="s">
        <v>59</v>
      </c>
      <c r="E5" s="36" t="s">
        <v>60</v>
      </c>
      <c r="F5" s="36" t="s">
        <v>61</v>
      </c>
      <c r="G5" s="36" t="s">
        <v>62</v>
      </c>
      <c r="H5" s="36" t="s">
        <v>63</v>
      </c>
      <c r="I5" s="36" t="s">
        <v>64</v>
      </c>
      <c r="J5" s="36" t="s">
        <v>65</v>
      </c>
      <c r="K5" s="36" t="s">
        <v>65</v>
      </c>
      <c r="L5" s="43" t="s">
        <v>66</v>
      </c>
      <c r="M5" s="44"/>
      <c r="N5" s="44"/>
      <c r="O5" s="44"/>
      <c r="P5" s="45"/>
      <c r="Q5" s="36"/>
      <c r="R5" s="36"/>
    </row>
    <row r="6" spans="1:18" x14ac:dyDescent="0.3">
      <c r="A6" s="47"/>
      <c r="B6" s="47"/>
      <c r="C6" s="47"/>
      <c r="D6" s="20" t="s">
        <v>67</v>
      </c>
      <c r="E6" s="20"/>
      <c r="F6" s="20"/>
      <c r="G6" s="20"/>
      <c r="H6" s="20"/>
      <c r="I6" s="20"/>
      <c r="J6" s="47">
        <v>10</v>
      </c>
      <c r="K6" s="47">
        <v>5</v>
      </c>
      <c r="L6" s="20">
        <f>_xlfn.MAXIFS(E6:I6,E7:I7,1)</f>
        <v>0</v>
      </c>
      <c r="M6" s="20">
        <f>_xlfn.MAXIFS(E6:I6,E7:I7,2)</f>
        <v>0</v>
      </c>
      <c r="N6" s="20">
        <f>_xlfn.MAXIFS(E6:I6,E7:I7,3)</f>
        <v>0</v>
      </c>
      <c r="O6" s="20">
        <f>_xlfn.MAXIFS(E6:I6,E7:I7,4)</f>
        <v>0</v>
      </c>
      <c r="P6" s="20">
        <f>_xlfn.MAXIFS(E6:I6,E7:I7,5)</f>
        <v>0</v>
      </c>
      <c r="Q6" s="20" t="s">
        <v>73</v>
      </c>
      <c r="R6" s="20"/>
    </row>
    <row r="7" spans="1:18" x14ac:dyDescent="0.3">
      <c r="A7" s="47"/>
      <c r="B7" s="47"/>
      <c r="C7" s="47"/>
      <c r="D7" s="20" t="s">
        <v>48</v>
      </c>
      <c r="E7" s="20"/>
      <c r="F7" s="20"/>
      <c r="G7" s="20"/>
      <c r="H7" s="20"/>
      <c r="I7" s="20"/>
      <c r="J7" s="47"/>
      <c r="K7" s="47"/>
      <c r="L7" s="20">
        <v>1</v>
      </c>
      <c r="M7" s="20">
        <v>2</v>
      </c>
      <c r="N7" s="20">
        <v>3</v>
      </c>
      <c r="O7" s="20">
        <v>4</v>
      </c>
      <c r="P7" s="20">
        <v>5</v>
      </c>
      <c r="Q7" s="20" t="s">
        <v>75</v>
      </c>
      <c r="R7" s="20" t="s">
        <v>79</v>
      </c>
    </row>
    <row r="8" spans="1:18" x14ac:dyDescent="0.3">
      <c r="A8" s="47"/>
      <c r="B8" s="47"/>
      <c r="C8" s="47"/>
      <c r="D8" s="20" t="s">
        <v>68</v>
      </c>
      <c r="E8" s="20"/>
      <c r="F8" s="20"/>
      <c r="G8" s="20"/>
      <c r="H8" s="20"/>
      <c r="I8" s="20"/>
      <c r="J8" s="47"/>
      <c r="K8" s="47"/>
      <c r="L8" s="20">
        <f>SUMIF(E7:I7,1,E6:I6)</f>
        <v>0</v>
      </c>
      <c r="M8" s="20">
        <f>SUMIF(E7:I7,2,E6:I6)</f>
        <v>0</v>
      </c>
      <c r="N8" s="20">
        <f>SUMIF(E7:I7,3,E6:I6)</f>
        <v>0</v>
      </c>
      <c r="O8" s="20">
        <f>SUMIF(E7:I7,4,E6:I6)</f>
        <v>0</v>
      </c>
      <c r="P8" s="20">
        <f>SUMIF(E7:I7,5,E6:I6)</f>
        <v>0</v>
      </c>
      <c r="Q8" s="20" t="s">
        <v>74</v>
      </c>
      <c r="R8" s="20">
        <v>1</v>
      </c>
    </row>
    <row r="9" spans="1:18" x14ac:dyDescent="0.3">
      <c r="A9" s="21"/>
      <c r="B9" s="21"/>
      <c r="C9" s="21"/>
      <c r="D9" s="21"/>
      <c r="E9" s="21"/>
      <c r="F9" s="21"/>
      <c r="G9" s="21"/>
      <c r="H9" s="21"/>
      <c r="I9" s="21"/>
      <c r="J9" s="21">
        <f>SUM(E9:I9)</f>
        <v>0</v>
      </c>
      <c r="K9" s="21">
        <f>(J9/2)</f>
        <v>0</v>
      </c>
      <c r="L9" s="20">
        <f>SUMIF(E7:I7,1,E9:I9)</f>
        <v>0</v>
      </c>
      <c r="M9" s="20">
        <f>SUMIF(E7:I7,2,E9:I9)</f>
        <v>0</v>
      </c>
      <c r="N9" s="20">
        <f>SUMIF(E7:I7,3,E9:I9)</f>
        <v>0</v>
      </c>
      <c r="O9" s="20">
        <f>SUMIF(E7:I7,4,E9:I9)</f>
        <v>0</v>
      </c>
      <c r="P9" s="20">
        <f>SUMIF(E7:I7,5,E9:I9)</f>
        <v>0</v>
      </c>
      <c r="Q9" s="20">
        <f>SUM(L9:P9)</f>
        <v>0</v>
      </c>
      <c r="R9" s="20" t="s">
        <v>53</v>
      </c>
    </row>
  </sheetData>
  <mergeCells count="11">
    <mergeCell ref="A1:R1"/>
    <mergeCell ref="A2:R2"/>
    <mergeCell ref="A3:R3"/>
    <mergeCell ref="A5:A8"/>
    <mergeCell ref="B5:B8"/>
    <mergeCell ref="C5:C8"/>
    <mergeCell ref="L5:P5"/>
    <mergeCell ref="J6:J8"/>
    <mergeCell ref="K6:K8"/>
    <mergeCell ref="A4:B4"/>
    <mergeCell ref="D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1"/>
  <sheetViews>
    <sheetView view="pageBreakPreview" zoomScale="147" zoomScaleNormal="100" zoomScaleSheetLayoutView="400" workbookViewId="0">
      <selection activeCell="I14" sqref="I14"/>
    </sheetView>
  </sheetViews>
  <sheetFormatPr defaultRowHeight="14.4" x14ac:dyDescent="0.3"/>
  <cols>
    <col min="1" max="1" width="15.5546875" style="23" bestFit="1" customWidth="1"/>
    <col min="2" max="2" width="6.5546875" customWidth="1"/>
    <col min="3" max="3" width="9" bestFit="1" customWidth="1"/>
    <col min="4" max="6" width="6.5546875" customWidth="1"/>
    <col min="7" max="7" width="12.33203125" customWidth="1"/>
    <col min="13" max="13" width="10.44140625" bestFit="1" customWidth="1"/>
  </cols>
  <sheetData>
    <row r="1" spans="1:18" ht="18" x14ac:dyDescent="0.3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8" x14ac:dyDescent="0.3">
      <c r="A2" s="73" t="s">
        <v>20</v>
      </c>
      <c r="B2" s="49" t="s">
        <v>94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8" s="72" customFormat="1" x14ac:dyDescent="0.3">
      <c r="A3" s="82" t="s">
        <v>100</v>
      </c>
      <c r="B3" s="83"/>
      <c r="C3" s="84" t="s">
        <v>101</v>
      </c>
      <c r="D3" s="81" t="s">
        <v>86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5"/>
      <c r="P3" s="85"/>
      <c r="Q3" s="85"/>
      <c r="R3" s="86"/>
    </row>
    <row r="4" spans="1:18" x14ac:dyDescent="0.3">
      <c r="A4" s="73" t="s">
        <v>22</v>
      </c>
      <c r="B4" s="49" t="s">
        <v>92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8" x14ac:dyDescent="0.3">
      <c r="A5" s="73" t="s">
        <v>23</v>
      </c>
      <c r="B5" s="49" t="s">
        <v>93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8" x14ac:dyDescent="0.3">
      <c r="A6" s="77" t="s">
        <v>24</v>
      </c>
      <c r="B6" s="57" t="s">
        <v>37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8" x14ac:dyDescent="0.3">
      <c r="A7" s="77" t="s">
        <v>59</v>
      </c>
      <c r="B7" s="77" t="s">
        <v>60</v>
      </c>
      <c r="C7" s="77" t="s">
        <v>61</v>
      </c>
      <c r="D7" s="77" t="s">
        <v>62</v>
      </c>
      <c r="E7" s="77" t="s">
        <v>63</v>
      </c>
      <c r="F7" s="77" t="s">
        <v>64</v>
      </c>
      <c r="G7" s="57" t="s">
        <v>27</v>
      </c>
      <c r="H7" s="47" t="s">
        <v>66</v>
      </c>
      <c r="I7" s="47"/>
      <c r="J7" s="47"/>
      <c r="K7" s="47"/>
      <c r="L7" s="47"/>
      <c r="M7" s="76"/>
      <c r="N7" s="76"/>
    </row>
    <row r="8" spans="1:18" x14ac:dyDescent="0.3">
      <c r="A8" s="76" t="s">
        <v>67</v>
      </c>
      <c r="B8" s="77"/>
      <c r="C8" s="77"/>
      <c r="D8" s="77"/>
      <c r="E8" s="77"/>
      <c r="F8" s="77"/>
      <c r="G8" s="57"/>
      <c r="H8" s="76">
        <f>_xlfn.MAXIFS(A8:E8,A9:E9,1)</f>
        <v>0</v>
      </c>
      <c r="I8" s="76">
        <f>_xlfn.MAXIFS(A8:E8,A9:E9,2)</f>
        <v>0</v>
      </c>
      <c r="J8" s="76">
        <f>_xlfn.MAXIFS(A8:E8,A9:E9,3)</f>
        <v>0</v>
      </c>
      <c r="K8" s="76">
        <f>_xlfn.MAXIFS(A8:E8,A9:E9,4)</f>
        <v>0</v>
      </c>
      <c r="L8" s="76">
        <f>_xlfn.MAXIFS(A8:E8,A9:E9,5)</f>
        <v>0</v>
      </c>
      <c r="M8" s="76" t="s">
        <v>73</v>
      </c>
      <c r="N8" s="76"/>
    </row>
    <row r="9" spans="1:18" x14ac:dyDescent="0.3">
      <c r="A9" s="76" t="s">
        <v>48</v>
      </c>
      <c r="B9" s="77"/>
      <c r="C9" s="77"/>
      <c r="D9" s="77"/>
      <c r="E9" s="77"/>
      <c r="F9" s="77"/>
      <c r="G9" s="57"/>
      <c r="H9" s="76">
        <v>1</v>
      </c>
      <c r="I9" s="76">
        <v>2</v>
      </c>
      <c r="J9" s="76">
        <v>3</v>
      </c>
      <c r="K9" s="76">
        <v>4</v>
      </c>
      <c r="L9" s="76">
        <v>5</v>
      </c>
      <c r="M9" s="76" t="s">
        <v>75</v>
      </c>
      <c r="N9" s="76" t="s">
        <v>79</v>
      </c>
    </row>
    <row r="10" spans="1:18" x14ac:dyDescent="0.3">
      <c r="A10" s="76" t="s">
        <v>68</v>
      </c>
      <c r="B10" s="76"/>
      <c r="C10" s="76"/>
      <c r="D10" s="76"/>
      <c r="E10" s="76"/>
      <c r="F10" s="76"/>
      <c r="G10" s="57"/>
      <c r="H10" s="76">
        <f>SUMIF(A9:E9,1,A8:E8)</f>
        <v>0</v>
      </c>
      <c r="I10" s="76">
        <f>SUMIF(A9:E9,2,A8:E8)</f>
        <v>0</v>
      </c>
      <c r="J10" s="76">
        <f>SUMIF(A9:E9,3,A8:E8)</f>
        <v>0</v>
      </c>
      <c r="K10" s="76">
        <f>SUMIF(A9:E9,4,A8:E8)</f>
        <v>0</v>
      </c>
      <c r="L10" s="76">
        <f>SUMIF(A9:E9,5,A8:E8)</f>
        <v>0</v>
      </c>
      <c r="M10" s="76" t="s">
        <v>74</v>
      </c>
      <c r="N10" s="76">
        <v>1</v>
      </c>
    </row>
    <row r="11" spans="1:18" x14ac:dyDescent="0.3">
      <c r="A11" s="26"/>
      <c r="B11" s="26"/>
      <c r="C11" s="26"/>
      <c r="D11" s="26"/>
      <c r="E11" s="26"/>
      <c r="F11" s="26"/>
      <c r="G11" s="26">
        <f>SUM(B11:F11)</f>
        <v>0</v>
      </c>
      <c r="H11" s="76">
        <f>SUMIF(A9:E9,1,A11:E11)</f>
        <v>0</v>
      </c>
      <c r="I11" s="76">
        <f>SUMIF(A9:E9,2,A11:E11)</f>
        <v>0</v>
      </c>
      <c r="J11" s="76">
        <f>SUMIF(A9:E9,3,A11:E11)</f>
        <v>0</v>
      </c>
      <c r="K11" s="76">
        <f>SUMIF(A9:E9,4,A11:E11)</f>
        <v>0</v>
      </c>
      <c r="L11" s="76">
        <f>SUMIF(A9:E9,5,A11:E11)</f>
        <v>0</v>
      </c>
      <c r="M11" s="76">
        <f>SUM(H11:L11)</f>
        <v>0</v>
      </c>
      <c r="N11" s="76" t="s">
        <v>53</v>
      </c>
    </row>
  </sheetData>
  <mergeCells count="9">
    <mergeCell ref="H7:L7"/>
    <mergeCell ref="B6:N6"/>
    <mergeCell ref="A1:N1"/>
    <mergeCell ref="B2:N2"/>
    <mergeCell ref="B4:N4"/>
    <mergeCell ref="B5:N5"/>
    <mergeCell ref="A3:B3"/>
    <mergeCell ref="D3:N3"/>
    <mergeCell ref="G7:G10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view="pageBreakPreview" topLeftCell="A2" zoomScale="110" zoomScaleNormal="55" zoomScaleSheetLayoutView="55" workbookViewId="0">
      <selection activeCell="D16" sqref="D16"/>
    </sheetView>
  </sheetViews>
  <sheetFormatPr defaultRowHeight="14.4" x14ac:dyDescent="0.3"/>
  <cols>
    <col min="1" max="1" width="27.6640625" style="4" customWidth="1"/>
    <col min="2" max="2" width="14.44140625" style="4" bestFit="1" customWidth="1"/>
    <col min="3" max="6" width="14.77734375" style="4" bestFit="1" customWidth="1"/>
    <col min="7" max="7" width="16.109375" style="4" bestFit="1" customWidth="1"/>
    <col min="8" max="8" width="14.44140625" style="4" bestFit="1" customWidth="1"/>
    <col min="9" max="12" width="14.77734375" style="4" bestFit="1" customWidth="1"/>
    <col min="13" max="13" width="16.109375" style="4" bestFit="1" customWidth="1"/>
    <col min="14" max="14" width="14.44140625" style="4" bestFit="1" customWidth="1"/>
    <col min="15" max="18" width="14.77734375" style="4" bestFit="1" customWidth="1"/>
    <col min="19" max="19" width="16.109375" style="4" bestFit="1" customWidth="1"/>
    <col min="20" max="20" width="14.44140625" style="4" bestFit="1" customWidth="1"/>
    <col min="21" max="24" width="14.77734375" style="4" bestFit="1" customWidth="1"/>
    <col min="25" max="25" width="16.109375" style="4" bestFit="1" customWidth="1"/>
    <col min="26" max="26" width="14.44140625" style="4" bestFit="1" customWidth="1"/>
    <col min="27" max="30" width="14.77734375" style="4" bestFit="1" customWidth="1"/>
    <col min="31" max="31" width="17.21875" style="4" customWidth="1"/>
    <col min="32" max="32" width="16.5546875" customWidth="1"/>
    <col min="33" max="33" width="15.77734375" customWidth="1"/>
    <col min="34" max="34" width="14.6640625" customWidth="1"/>
    <col min="35" max="35" width="14.44140625" customWidth="1"/>
    <col min="36" max="36" width="17.109375" customWidth="1"/>
    <col min="37" max="37" width="14.33203125" customWidth="1"/>
  </cols>
  <sheetData>
    <row r="1" spans="1:37" ht="18" x14ac:dyDescent="0.3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7" x14ac:dyDescent="0.3">
      <c r="A2" s="32" t="s">
        <v>20</v>
      </c>
      <c r="B2" s="49" t="s">
        <v>91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</row>
    <row r="3" spans="1:37" x14ac:dyDescent="0.3">
      <c r="A3" s="32" t="s">
        <v>21</v>
      </c>
      <c r="B3" s="49" t="s">
        <v>86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</row>
    <row r="4" spans="1:37" x14ac:dyDescent="0.3">
      <c r="A4" s="32" t="s">
        <v>22</v>
      </c>
      <c r="B4" s="49" t="s">
        <v>92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</row>
    <row r="5" spans="1:37" x14ac:dyDescent="0.3">
      <c r="A5" s="32" t="s">
        <v>23</v>
      </c>
      <c r="B5" s="49" t="s">
        <v>93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</row>
    <row r="6" spans="1:37" ht="24" customHeight="1" x14ac:dyDescent="0.3">
      <c r="A6" s="38" t="s">
        <v>24</v>
      </c>
      <c r="B6" s="54" t="s">
        <v>25</v>
      </c>
      <c r="C6" s="55"/>
      <c r="D6" s="55"/>
      <c r="E6" s="55"/>
      <c r="F6" s="55"/>
      <c r="G6" s="56"/>
      <c r="H6" s="54" t="s">
        <v>26</v>
      </c>
      <c r="I6" s="55"/>
      <c r="J6" s="55"/>
      <c r="K6" s="55"/>
      <c r="L6" s="55"/>
      <c r="M6" s="56"/>
      <c r="N6" s="55" t="s">
        <v>33</v>
      </c>
      <c r="O6" s="55"/>
      <c r="P6" s="55"/>
      <c r="Q6" s="55"/>
      <c r="R6" s="55"/>
      <c r="S6" s="56"/>
      <c r="T6" s="54" t="s">
        <v>34</v>
      </c>
      <c r="U6" s="55"/>
      <c r="V6" s="55"/>
      <c r="W6" s="55"/>
      <c r="X6" s="55"/>
      <c r="Y6" s="56"/>
      <c r="Z6" s="51" t="s">
        <v>35</v>
      </c>
      <c r="AA6" s="52"/>
      <c r="AB6" s="52"/>
      <c r="AC6" s="52"/>
      <c r="AD6" s="52"/>
      <c r="AE6" s="53"/>
      <c r="AF6" s="51" t="s">
        <v>99</v>
      </c>
      <c r="AG6" s="52"/>
      <c r="AH6" s="52"/>
      <c r="AI6" s="52"/>
      <c r="AJ6" s="52"/>
      <c r="AK6" s="53"/>
    </row>
    <row r="7" spans="1:37" x14ac:dyDescent="0.3">
      <c r="A7" s="6"/>
      <c r="B7" s="7" t="s">
        <v>13</v>
      </c>
      <c r="C7" s="8" t="s">
        <v>14</v>
      </c>
      <c r="D7" s="8" t="s">
        <v>15</v>
      </c>
      <c r="E7" s="8" t="s">
        <v>16</v>
      </c>
      <c r="F7" s="8" t="s">
        <v>17</v>
      </c>
      <c r="G7" s="9" t="s">
        <v>27</v>
      </c>
      <c r="H7" s="7" t="s">
        <v>13</v>
      </c>
      <c r="I7" s="8" t="s">
        <v>14</v>
      </c>
      <c r="J7" s="8" t="s">
        <v>15</v>
      </c>
      <c r="K7" s="8" t="s">
        <v>16</v>
      </c>
      <c r="L7" s="8" t="s">
        <v>17</v>
      </c>
      <c r="M7" s="9" t="s">
        <v>27</v>
      </c>
      <c r="N7" s="24" t="s">
        <v>13</v>
      </c>
      <c r="O7" s="8" t="s">
        <v>14</v>
      </c>
      <c r="P7" s="8" t="s">
        <v>15</v>
      </c>
      <c r="Q7" s="8" t="s">
        <v>16</v>
      </c>
      <c r="R7" s="8" t="s">
        <v>17</v>
      </c>
      <c r="S7" s="9" t="s">
        <v>27</v>
      </c>
      <c r="T7" s="7" t="s">
        <v>13</v>
      </c>
      <c r="U7" s="8" t="s">
        <v>14</v>
      </c>
      <c r="V7" s="8" t="s">
        <v>15</v>
      </c>
      <c r="W7" s="8" t="s">
        <v>16</v>
      </c>
      <c r="X7" s="8" t="s">
        <v>17</v>
      </c>
      <c r="Y7" s="9" t="s">
        <v>27</v>
      </c>
      <c r="Z7" s="7" t="s">
        <v>13</v>
      </c>
      <c r="AA7" s="8" t="s">
        <v>14</v>
      </c>
      <c r="AB7" s="8" t="s">
        <v>15</v>
      </c>
      <c r="AC7" s="8" t="s">
        <v>16</v>
      </c>
      <c r="AD7" s="8" t="s">
        <v>17</v>
      </c>
      <c r="AE7" s="9" t="s">
        <v>27</v>
      </c>
      <c r="AF7" s="7" t="s">
        <v>13</v>
      </c>
      <c r="AG7" s="8" t="s">
        <v>14</v>
      </c>
      <c r="AH7" s="8" t="s">
        <v>15</v>
      </c>
      <c r="AI7" s="8" t="s">
        <v>16</v>
      </c>
      <c r="AJ7" s="8" t="s">
        <v>17</v>
      </c>
      <c r="AK7" s="9" t="s">
        <v>27</v>
      </c>
    </row>
    <row r="8" spans="1:37" ht="19.5" customHeight="1" x14ac:dyDescent="0.3">
      <c r="A8" s="12" t="s">
        <v>28</v>
      </c>
      <c r="B8" s="14">
        <f>'Quiz 1'!L6</f>
        <v>0</v>
      </c>
      <c r="C8" s="14">
        <f>'Quiz 1'!M6</f>
        <v>0</v>
      </c>
      <c r="D8" s="14">
        <f>'Quiz 1'!N6</f>
        <v>0</v>
      </c>
      <c r="E8" s="14">
        <f>'Quiz 1'!O6</f>
        <v>0</v>
      </c>
      <c r="F8" s="14">
        <f>'Quiz 1'!P6</f>
        <v>0</v>
      </c>
      <c r="G8" s="14">
        <f>SUM(B8:F8 )</f>
        <v>0</v>
      </c>
      <c r="H8" s="14">
        <f>'Sess 1'!L6</f>
        <v>0</v>
      </c>
      <c r="I8" s="14">
        <f>'Sess 1'!M6</f>
        <v>0</v>
      </c>
      <c r="J8" s="14">
        <f>'Sess 1'!N6</f>
        <v>0</v>
      </c>
      <c r="K8" s="14">
        <f>'Sess 1'!O6</f>
        <v>0</v>
      </c>
      <c r="L8" s="14">
        <f>'Sess 1'!P6</f>
        <v>0</v>
      </c>
      <c r="M8" s="14">
        <f>SUM(H8:L8)</f>
        <v>0</v>
      </c>
      <c r="N8" s="14">
        <f>'Quiz 2'!L6</f>
        <v>0</v>
      </c>
      <c r="O8" s="14">
        <f>'Quiz 2'!M6</f>
        <v>0</v>
      </c>
      <c r="P8" s="14">
        <f>'Quiz 2'!N6</f>
        <v>0</v>
      </c>
      <c r="Q8" s="14">
        <f>'Quiz 2'!O6</f>
        <v>0</v>
      </c>
      <c r="R8" s="14">
        <f>'Quiz 2'!P6</f>
        <v>0</v>
      </c>
      <c r="S8" s="14">
        <f>SUM(N8:R8)</f>
        <v>0</v>
      </c>
      <c r="T8" s="14">
        <f>'Sess 2'!L6</f>
        <v>0</v>
      </c>
      <c r="U8" s="14">
        <f>'Sess 2'!M6</f>
        <v>0</v>
      </c>
      <c r="V8" s="14">
        <f>'Quiz 2'!N6</f>
        <v>0</v>
      </c>
      <c r="W8" s="14">
        <f>'Quiz 2'!O6</f>
        <v>0</v>
      </c>
      <c r="X8" s="14">
        <f>'Quiz 2'!P6</f>
        <v>0</v>
      </c>
      <c r="Y8" s="14">
        <f>SUM(T8:X8)</f>
        <v>0</v>
      </c>
      <c r="Z8" s="14">
        <f>Assignment!L6</f>
        <v>0</v>
      </c>
      <c r="AA8" s="14">
        <f>Assignment!M6</f>
        <v>0</v>
      </c>
      <c r="AB8" s="14">
        <f>Assignment!N6</f>
        <v>0</v>
      </c>
      <c r="AC8" s="14">
        <f>Assignment!O6</f>
        <v>0</v>
      </c>
      <c r="AD8" s="14">
        <f>Assignment!P6</f>
        <v>0</v>
      </c>
      <c r="AE8" s="14">
        <f>SUM(Z8:AD8)</f>
        <v>0</v>
      </c>
      <c r="AF8" s="14">
        <f>_xlfn.MAXIFS(External!B8:F8,External!B9:F9,1)</f>
        <v>0</v>
      </c>
      <c r="AG8" s="14">
        <f>_xlfn.MAXIFS(External!B8:F8,External!B9:F9,2)</f>
        <v>0</v>
      </c>
      <c r="AH8" s="14">
        <f>_xlfn.MAXIFS(External!B8:F8,External!B9:F9,3)</f>
        <v>0</v>
      </c>
      <c r="AI8" s="14">
        <f>_xlfn.MAXIFS(External!B8:F8,External!B9:F9,4)</f>
        <v>0</v>
      </c>
      <c r="AJ8" s="14">
        <f>_xlfn.MAXIFS(External!B8:F8,External!B9:F9,5)</f>
        <v>0</v>
      </c>
      <c r="AK8" s="14">
        <f>SUM(AF8:AJ8)</f>
        <v>0</v>
      </c>
    </row>
    <row r="9" spans="1:37" ht="19.5" customHeight="1" x14ac:dyDescent="0.3">
      <c r="A9" s="12" t="s">
        <v>29</v>
      </c>
      <c r="B9" s="14">
        <f>(B8/100)*60</f>
        <v>0</v>
      </c>
      <c r="C9" s="14">
        <f t="shared" ref="C9:AK9" si="0">(C8/100)*60</f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  <c r="AJ9" s="14">
        <f t="shared" si="0"/>
        <v>0</v>
      </c>
      <c r="AK9" s="14">
        <f t="shared" si="0"/>
        <v>0</v>
      </c>
    </row>
    <row r="10" spans="1:37" ht="23.25" customHeight="1" x14ac:dyDescent="0.3">
      <c r="A10" s="12" t="s">
        <v>30</v>
      </c>
      <c r="B10" s="14">
        <f>COUNTIF('Quiz 1'!L9:L249, "&gt;=" &amp; B9)</f>
        <v>1</v>
      </c>
      <c r="C10" s="14">
        <f>COUNTIF('Quiz 1'!M9:M275, "&gt;=" &amp; C9)</f>
        <v>1</v>
      </c>
      <c r="D10" s="14">
        <f>COUNTIF('Quiz 1'!N9:N426, "&gt;=" &amp; D9)</f>
        <v>1</v>
      </c>
      <c r="E10" s="14">
        <f>COUNTIF('Quiz 1'!O9:O416, "&gt;=" &amp; E9)</f>
        <v>1</v>
      </c>
      <c r="F10" s="14">
        <f>COUNTIF('Quiz 1'!P9:P515, "&gt;=" &amp; F9)</f>
        <v>1</v>
      </c>
      <c r="G10" s="74">
        <f>COUNTIF('Quiz 1'!Q9:Q249, "&gt;=" &amp; G9)</f>
        <v>1</v>
      </c>
      <c r="H10" s="74">
        <f>COUNTIF('Sess 1'!L9:L431, "&gt;=" &amp; H9)</f>
        <v>1</v>
      </c>
      <c r="I10" s="74">
        <f>COUNTIF('Sess 1'!M9:M542, "&gt;=" &amp; I9)</f>
        <v>1</v>
      </c>
      <c r="J10" s="74">
        <f>COUNTIF('Sess 1'!N9:N431, "&gt;=" &amp; J9)</f>
        <v>1</v>
      </c>
      <c r="K10" s="74">
        <f>COUNTIF('Sess 1'!O9:O542, "&gt;=" &amp; K9)</f>
        <v>1</v>
      </c>
      <c r="L10" s="74">
        <f>COUNTIF('Sess 1'!P9:P431, "&gt;=" &amp; L9)</f>
        <v>1</v>
      </c>
      <c r="M10" s="74">
        <f>COUNTIF('Sess 1'!Q9:Q542, "&gt;=" &amp; M9)</f>
        <v>1</v>
      </c>
      <c r="N10" s="74">
        <f>COUNTIF('Quiz 2'!L9:L551, "&gt;=" &amp; N9)</f>
        <v>1</v>
      </c>
      <c r="O10" s="74">
        <f>COUNTIF('Quiz 2'!M9:M342, "&gt;=" &amp; O9)</f>
        <v>1</v>
      </c>
      <c r="P10" s="74">
        <f>COUNTIF('Quiz 2'!N9:N551, "&gt;=" &amp; P9)</f>
        <v>1</v>
      </c>
      <c r="Q10" s="74">
        <f>COUNTIF('Quiz 2'!O9:O342, "&gt;=" &amp; Q9)</f>
        <v>1</v>
      </c>
      <c r="R10" s="74">
        <f>COUNTIF('Quiz 2'!P9:P551, "&gt;=" &amp; R9)</f>
        <v>1</v>
      </c>
      <c r="S10" s="74">
        <f>COUNTIF('Quiz 2'!Q9:Q342, "&gt;=" &amp; S9)</f>
        <v>1</v>
      </c>
      <c r="T10" s="74">
        <f>COUNTIF('Sess 2'!L9:L492, "&gt;=" &amp; T9)</f>
        <v>1</v>
      </c>
      <c r="U10" s="74">
        <f>COUNTIF('Sess 2'!M9:M481, "&gt;=" &amp; U9)</f>
        <v>1</v>
      </c>
      <c r="V10" s="74">
        <f>COUNTIF('Sess 2'!N9:N492, "&gt;=" &amp; V9)</f>
        <v>1</v>
      </c>
      <c r="W10" s="74">
        <f>COUNTIF('Sess 2'!O9:O481, "&gt;=" &amp; W9)</f>
        <v>1</v>
      </c>
      <c r="X10" s="74">
        <f>COUNTIF('Sess 2'!P9:P492, "&gt;=" &amp; X9)</f>
        <v>1</v>
      </c>
      <c r="Y10" s="74">
        <f>COUNTIF('Sess 2'!Q9:Q481, "&gt;=" &amp; Y9)</f>
        <v>1</v>
      </c>
      <c r="Z10" s="74">
        <f>COUNTIF(Assignment!L9:L400, "&gt;=" &amp; Z9)</f>
        <v>1</v>
      </c>
      <c r="AA10" s="74">
        <f>COUNTIF(Assignment!M9:M424, "&gt;=" &amp; AA9)</f>
        <v>1</v>
      </c>
      <c r="AB10" s="74">
        <f>COUNTIF(Assignment!N9:N400, "&gt;=" &amp; AB9)</f>
        <v>1</v>
      </c>
      <c r="AC10" s="74">
        <f>COUNTIF(Assignment!O9:O424, "&gt;=" &amp; AC9)</f>
        <v>1</v>
      </c>
      <c r="AD10" s="74">
        <f>COUNTIF(Assignment!P9:P400, "&gt;=" &amp; AD9)</f>
        <v>1</v>
      </c>
      <c r="AE10" s="74">
        <f>COUNTIF(Assignment!Q9:Q424, "&gt;=" &amp; AE9)</f>
        <v>1</v>
      </c>
      <c r="AF10" s="74">
        <f>COUNTIF(External!H11:H350, "&gt;=" &amp; AF9)</f>
        <v>1</v>
      </c>
      <c r="AG10" s="74">
        <f>COUNTIF(External!I11:I510, "&gt;=" &amp; AG9)</f>
        <v>1</v>
      </c>
      <c r="AH10" s="74">
        <f>COUNTIF(External!J11:J350, "&gt;=" &amp; AH9)</f>
        <v>1</v>
      </c>
      <c r="AI10" s="74">
        <f>COUNTIF(External!K11:K510, "&gt;=" &amp; AI9)</f>
        <v>1</v>
      </c>
      <c r="AJ10" s="74">
        <f>COUNTIF(External!L11:L350, "&gt;=" &amp; AJ9)</f>
        <v>1</v>
      </c>
      <c r="AK10" s="74">
        <f>COUNTIF(External!M11:M510, "&gt;=" &amp; AK9)</f>
        <v>1</v>
      </c>
    </row>
    <row r="11" spans="1:37" s="16" customFormat="1" ht="23.25" customHeight="1" x14ac:dyDescent="0.3">
      <c r="A11" s="15" t="s">
        <v>31</v>
      </c>
      <c r="B11" s="14" t="e">
        <f>(B10/'Quiz 1'!C4)*100</f>
        <v>#VALUE!</v>
      </c>
      <c r="C11" s="14" t="e">
        <f>(C10/'Quiz 1'!C4)*100</f>
        <v>#VALUE!</v>
      </c>
      <c r="D11" s="74" t="e">
        <f>(D10/'Quiz 1'!C4)*100</f>
        <v>#VALUE!</v>
      </c>
      <c r="E11" s="74" t="e">
        <f>(E10/'Quiz 1'!C4)*100</f>
        <v>#VALUE!</v>
      </c>
      <c r="F11" s="74" t="e">
        <f>(F10/'Quiz 1'!C4)*100</f>
        <v>#VALUE!</v>
      </c>
      <c r="G11" s="74" t="e">
        <f>(G10/'Quiz 1'!C4)*100</f>
        <v>#VALUE!</v>
      </c>
      <c r="H11" s="74" t="e">
        <f>(H10/'Sess 1'!C4)*100</f>
        <v>#VALUE!</v>
      </c>
      <c r="I11" s="74" t="e">
        <f>(I10/'Sess 1'!C4)*100</f>
        <v>#VALUE!</v>
      </c>
      <c r="J11" s="74" t="e">
        <f>(J10/'Sess 1'!C4)*100</f>
        <v>#VALUE!</v>
      </c>
      <c r="K11" s="74" t="e">
        <f>(K10/'Sess 1'!C4)*100</f>
        <v>#VALUE!</v>
      </c>
      <c r="L11" s="74" t="e">
        <f>(L10/'Sess 1'!C4)*100</f>
        <v>#VALUE!</v>
      </c>
      <c r="M11" s="74" t="e">
        <f>(M10/'Sess 1'!C4)*100</f>
        <v>#VALUE!</v>
      </c>
      <c r="N11" s="74" t="e">
        <f>(N10/'Quiz 2'!C4)*100</f>
        <v>#VALUE!</v>
      </c>
      <c r="O11" s="74" t="e">
        <f>(O10/'Quiz 2'!C4)*100</f>
        <v>#VALUE!</v>
      </c>
      <c r="P11" s="74" t="e">
        <f>(P10/'Quiz 2'!C4)*100</f>
        <v>#VALUE!</v>
      </c>
      <c r="Q11" s="74" t="e">
        <f>(Q10/'Quiz 2'!C4)*100</f>
        <v>#VALUE!</v>
      </c>
      <c r="R11" s="74" t="e">
        <f>(R10/'Quiz 2'!C4)*100</f>
        <v>#VALUE!</v>
      </c>
      <c r="S11" s="74" t="e">
        <f>(S10/'Quiz 2'!C4)*100</f>
        <v>#VALUE!</v>
      </c>
      <c r="T11" s="74" t="e">
        <f>(T10/'Sess 2'!C4)*100</f>
        <v>#VALUE!</v>
      </c>
      <c r="U11" s="74" t="e">
        <f>(U10/'Sess 2'!C4)*100</f>
        <v>#VALUE!</v>
      </c>
      <c r="V11" s="74" t="e">
        <f>(V10/'Sess 2'!C4)*100</f>
        <v>#VALUE!</v>
      </c>
      <c r="W11" s="74" t="e">
        <f>(W10/'Sess 2'!C4)*100</f>
        <v>#VALUE!</v>
      </c>
      <c r="X11" s="74" t="e">
        <f>(X10/'Sess 2'!C4)*100</f>
        <v>#VALUE!</v>
      </c>
      <c r="Y11" s="74" t="e">
        <f>(Y10/'Sess 2'!C4)*100</f>
        <v>#VALUE!</v>
      </c>
      <c r="Z11" s="74" t="e">
        <f>(Z10/Assignment!C4)*100</f>
        <v>#VALUE!</v>
      </c>
      <c r="AA11" s="74" t="e">
        <f>(AA10/Assignment!C4)*100</f>
        <v>#VALUE!</v>
      </c>
      <c r="AB11" s="74" t="e">
        <f>(AB10/Assignment!C4)*100</f>
        <v>#VALUE!</v>
      </c>
      <c r="AC11" s="74" t="e">
        <f>(AC10/Assignment!C4)*100</f>
        <v>#VALUE!</v>
      </c>
      <c r="AD11" s="74" t="e">
        <f>(AD10/Assignment!C4)*100</f>
        <v>#VALUE!</v>
      </c>
      <c r="AE11" s="74" t="e">
        <f>(AE10/Assignment!C4)*100</f>
        <v>#VALUE!</v>
      </c>
      <c r="AF11" s="74" t="e">
        <f>(AF10/External!C3)*100</f>
        <v>#VALUE!</v>
      </c>
      <c r="AG11" s="74" t="e">
        <f>(AG10/External!C3)*100</f>
        <v>#VALUE!</v>
      </c>
      <c r="AH11" s="74" t="e">
        <f>(AH10/External!C3)*100</f>
        <v>#VALUE!</v>
      </c>
      <c r="AI11" s="74" t="e">
        <f>(AI10/External!C3)*100</f>
        <v>#VALUE!</v>
      </c>
      <c r="AJ11" s="74" t="e">
        <f>(AJ10/External!C3)*100</f>
        <v>#VALUE!</v>
      </c>
      <c r="AK11" s="74" t="e">
        <f>(AK10/External!C3)*100</f>
        <v>#VALUE!</v>
      </c>
    </row>
    <row r="12" spans="1:37" ht="24" customHeight="1" thickBot="1" x14ac:dyDescent="0.35">
      <c r="A12" s="13" t="s">
        <v>32</v>
      </c>
      <c r="B12" s="14" t="e">
        <f>IF(B11 &lt; 38, 0, IF(B11 &lt; 51, 1, IF(B11 &lt; 72, 2, 3)))</f>
        <v>#VALUE!</v>
      </c>
      <c r="C12" s="14" t="e">
        <f>IF(C11 &lt; 38, 0, IF(C11 &lt; 51, 1, IF(C11 &lt; 72, 2, 3)))</f>
        <v>#VALUE!</v>
      </c>
      <c r="D12" s="74" t="e">
        <f t="shared" ref="D12:I12" si="1">IF(D11 &lt; 38, 0, IF(D11 &lt; 51, 1, IF(D11 &lt; 72, 2, 3)))</f>
        <v>#VALUE!</v>
      </c>
      <c r="E12" s="74" t="e">
        <f t="shared" si="1"/>
        <v>#VALUE!</v>
      </c>
      <c r="F12" s="74" t="e">
        <f t="shared" si="1"/>
        <v>#VALUE!</v>
      </c>
      <c r="G12" s="74" t="e">
        <f t="shared" si="1"/>
        <v>#VALUE!</v>
      </c>
      <c r="H12" s="74" t="e">
        <f t="shared" si="1"/>
        <v>#VALUE!</v>
      </c>
      <c r="I12" s="74" t="e">
        <f t="shared" si="1"/>
        <v>#VALUE!</v>
      </c>
      <c r="J12" s="74" t="e">
        <f t="shared" ref="J12" si="2">IF(J11 &lt; 38, 0, IF(J11 &lt; 51, 1, IF(J11 &lt; 72, 2, 3)))</f>
        <v>#VALUE!</v>
      </c>
      <c r="K12" s="74" t="e">
        <f t="shared" ref="K12" si="3">IF(K11 &lt; 38, 0, IF(K11 &lt; 51, 1, IF(K11 &lt; 72, 2, 3)))</f>
        <v>#VALUE!</v>
      </c>
      <c r="L12" s="74" t="e">
        <f t="shared" ref="L12" si="4">IF(L11 &lt; 38, 0, IF(L11 &lt; 51, 1, IF(L11 &lt; 72, 2, 3)))</f>
        <v>#VALUE!</v>
      </c>
      <c r="M12" s="74" t="e">
        <f t="shared" ref="M12:O12" si="5">IF(M11 &lt; 38, 0, IF(M11 &lt; 51, 1, IF(M11 &lt; 72, 2, 3)))</f>
        <v>#VALUE!</v>
      </c>
      <c r="N12" s="74" t="e">
        <f t="shared" si="5"/>
        <v>#VALUE!</v>
      </c>
      <c r="O12" s="74" t="e">
        <f t="shared" si="5"/>
        <v>#VALUE!</v>
      </c>
      <c r="P12" s="74" t="e">
        <f t="shared" ref="P12" si="6">IF(P11 &lt; 38, 0, IF(P11 &lt; 51, 1, IF(P11 &lt; 72, 2, 3)))</f>
        <v>#VALUE!</v>
      </c>
      <c r="Q12" s="74" t="e">
        <f t="shared" ref="Q12" si="7">IF(Q11 &lt; 38, 0, IF(Q11 &lt; 51, 1, IF(Q11 &lt; 72, 2, 3)))</f>
        <v>#VALUE!</v>
      </c>
      <c r="R12" s="74" t="e">
        <f t="shared" ref="R12" si="8">IF(R11 &lt; 38, 0, IF(R11 &lt; 51, 1, IF(R11 &lt; 72, 2, 3)))</f>
        <v>#VALUE!</v>
      </c>
      <c r="S12" s="74" t="e">
        <f t="shared" ref="S12:U12" si="9">IF(S11 &lt; 38, 0, IF(S11 &lt; 51, 1, IF(S11 &lt; 72, 2, 3)))</f>
        <v>#VALUE!</v>
      </c>
      <c r="T12" s="74" t="e">
        <f t="shared" si="9"/>
        <v>#VALUE!</v>
      </c>
      <c r="U12" s="74" t="e">
        <f t="shared" si="9"/>
        <v>#VALUE!</v>
      </c>
      <c r="V12" s="74" t="e">
        <f t="shared" ref="V12" si="10">IF(V11 &lt; 38, 0, IF(V11 &lt; 51, 1, IF(V11 &lt; 72, 2, 3)))</f>
        <v>#VALUE!</v>
      </c>
      <c r="W12" s="74" t="e">
        <f t="shared" ref="W12" si="11">IF(W11 &lt; 38, 0, IF(W11 &lt; 51, 1, IF(W11 &lt; 72, 2, 3)))</f>
        <v>#VALUE!</v>
      </c>
      <c r="X12" s="74" t="e">
        <f t="shared" ref="X12" si="12">IF(X11 &lt; 38, 0, IF(X11 &lt; 51, 1, IF(X11 &lt; 72, 2, 3)))</f>
        <v>#VALUE!</v>
      </c>
      <c r="Y12" s="74" t="e">
        <f t="shared" ref="Y12:AA12" si="13">IF(Y11 &lt; 38, 0, IF(Y11 &lt; 51, 1, IF(Y11 &lt; 72, 2, 3)))</f>
        <v>#VALUE!</v>
      </c>
      <c r="Z12" s="74" t="e">
        <f t="shared" si="13"/>
        <v>#VALUE!</v>
      </c>
      <c r="AA12" s="74" t="e">
        <f t="shared" si="13"/>
        <v>#VALUE!</v>
      </c>
      <c r="AB12" s="74" t="e">
        <f t="shared" ref="AB12" si="14">IF(AB11 &lt; 38, 0, IF(AB11 &lt; 51, 1, IF(AB11 &lt; 72, 2, 3)))</f>
        <v>#VALUE!</v>
      </c>
      <c r="AC12" s="74" t="e">
        <f t="shared" ref="AC12" si="15">IF(AC11 &lt; 38, 0, IF(AC11 &lt; 51, 1, IF(AC11 &lt; 72, 2, 3)))</f>
        <v>#VALUE!</v>
      </c>
      <c r="AD12" s="74" t="e">
        <f t="shared" ref="AD12" si="16">IF(AD11 &lt; 38, 0, IF(AD11 &lt; 51, 1, IF(AD11 &lt; 72, 2, 3)))</f>
        <v>#VALUE!</v>
      </c>
      <c r="AE12" s="74" t="e">
        <f t="shared" ref="AE12:AG12" si="17">IF(AE11 &lt; 38, 0, IF(AE11 &lt; 51, 1, IF(AE11 &lt; 72, 2, 3)))</f>
        <v>#VALUE!</v>
      </c>
      <c r="AF12" s="74" t="e">
        <f t="shared" si="17"/>
        <v>#VALUE!</v>
      </c>
      <c r="AG12" s="74" t="e">
        <f t="shared" si="17"/>
        <v>#VALUE!</v>
      </c>
      <c r="AH12" s="74" t="e">
        <f t="shared" ref="AH12" si="18">IF(AH11 &lt; 38, 0, IF(AH11 &lt; 51, 1, IF(AH11 &lt; 72, 2, 3)))</f>
        <v>#VALUE!</v>
      </c>
      <c r="AI12" s="74" t="e">
        <f t="shared" ref="AI12" si="19">IF(AI11 &lt; 38, 0, IF(AI11 &lt; 51, 1, IF(AI11 &lt; 72, 2, 3)))</f>
        <v>#VALUE!</v>
      </c>
      <c r="AJ12" s="74" t="e">
        <f t="shared" ref="AJ12" si="20">IF(AJ11 &lt; 38, 0, IF(AJ11 &lt; 51, 1, IF(AJ11 &lt; 72, 2, 3)))</f>
        <v>#VALUE!</v>
      </c>
      <c r="AK12" s="74" t="e">
        <f t="shared" ref="AK12" si="21">IF(AK11 &lt; 38, 0, IF(AK11 &lt; 51, 1, IF(AK11 &lt; 72, 2, 3)))</f>
        <v>#VALUE!</v>
      </c>
    </row>
    <row r="16" spans="1:37" x14ac:dyDescent="0.3">
      <c r="P16" s="4" t="s">
        <v>53</v>
      </c>
    </row>
    <row r="17" spans="16:16" x14ac:dyDescent="0.3">
      <c r="P17" s="4" t="s">
        <v>53</v>
      </c>
    </row>
    <row r="39" spans="1:1" x14ac:dyDescent="0.3">
      <c r="A39" s="2"/>
    </row>
  </sheetData>
  <autoFilter ref="A7:AE12" xr:uid="{00000000-0009-0000-0000-000005000000}"/>
  <mergeCells count="11">
    <mergeCell ref="AF6:AK6"/>
    <mergeCell ref="A1:AK1"/>
    <mergeCell ref="B2:AK2"/>
    <mergeCell ref="B3:AK3"/>
    <mergeCell ref="B4:AK4"/>
    <mergeCell ref="B5:AK5"/>
    <mergeCell ref="Z6:AE6"/>
    <mergeCell ref="T6:Y6"/>
    <mergeCell ref="B6:G6"/>
    <mergeCell ref="H6:M6"/>
    <mergeCell ref="N6:S6"/>
  </mergeCells>
  <pageMargins left="0.25" right="0.25" top="0.75" bottom="0.75" header="0.3" footer="0.3"/>
  <pageSetup paperSize="9" scale="61" orientation="portrait" r:id="rId1"/>
  <rowBreaks count="1" manualBreakCount="1">
    <brk id="1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3"/>
  <sheetViews>
    <sheetView tabSelected="1" view="pageBreakPreview" zoomScale="127" zoomScaleNormal="100" workbookViewId="0">
      <selection activeCell="B12" sqref="B12:M12"/>
    </sheetView>
  </sheetViews>
  <sheetFormatPr defaultColWidth="9.109375" defaultRowHeight="14.4" x14ac:dyDescent="0.3"/>
  <cols>
    <col min="1" max="1" width="18.77734375" customWidth="1"/>
    <col min="2" max="4" width="13.21875" bestFit="1" customWidth="1"/>
  </cols>
  <sheetData>
    <row r="1" spans="1:23" x14ac:dyDescent="0.3">
      <c r="A1" s="32" t="s">
        <v>20</v>
      </c>
      <c r="B1" s="49" t="s">
        <v>96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"/>
      <c r="R1" s="1"/>
      <c r="S1" s="1"/>
      <c r="T1" s="1"/>
      <c r="U1" s="1"/>
      <c r="V1" s="1"/>
      <c r="W1" s="1"/>
    </row>
    <row r="2" spans="1:23" x14ac:dyDescent="0.3">
      <c r="A2" s="32" t="s">
        <v>21</v>
      </c>
      <c r="B2" s="49" t="s">
        <v>97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"/>
      <c r="R2" s="1"/>
      <c r="S2" s="1"/>
      <c r="T2" s="1"/>
      <c r="U2" s="1"/>
      <c r="V2" s="1"/>
      <c r="W2" s="1"/>
    </row>
    <row r="3" spans="1:23" x14ac:dyDescent="0.3">
      <c r="A3" s="32" t="s">
        <v>22</v>
      </c>
      <c r="B3" s="49" t="s">
        <v>98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1"/>
      <c r="R3" s="1"/>
      <c r="S3" s="1"/>
      <c r="T3" s="1"/>
      <c r="U3" s="1"/>
      <c r="V3" s="1"/>
      <c r="W3" s="1"/>
    </row>
    <row r="4" spans="1:23" x14ac:dyDescent="0.3">
      <c r="A4" s="32" t="s">
        <v>23</v>
      </c>
      <c r="B4" s="49" t="s">
        <v>93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2"/>
      <c r="R4" s="2"/>
      <c r="S4" s="2"/>
      <c r="T4" s="2"/>
      <c r="U4" s="2"/>
      <c r="V4" s="2"/>
      <c r="W4" s="2"/>
    </row>
    <row r="5" spans="1:23" x14ac:dyDescent="0.3">
      <c r="A5" s="18" t="s">
        <v>51</v>
      </c>
      <c r="B5" s="18" t="s">
        <v>0</v>
      </c>
      <c r="C5" s="18" t="s">
        <v>1</v>
      </c>
      <c r="D5" s="18" t="s">
        <v>2</v>
      </c>
      <c r="E5" s="18" t="s">
        <v>3</v>
      </c>
      <c r="F5" s="18" t="s">
        <v>4</v>
      </c>
      <c r="G5" s="18" t="s">
        <v>5</v>
      </c>
      <c r="H5" s="18" t="s">
        <v>6</v>
      </c>
      <c r="I5" s="18" t="s">
        <v>7</v>
      </c>
      <c r="J5" s="18" t="s">
        <v>8</v>
      </c>
      <c r="K5" s="18" t="s">
        <v>9</v>
      </c>
      <c r="L5" s="18" t="s">
        <v>10</v>
      </c>
      <c r="M5" s="18" t="s">
        <v>11</v>
      </c>
      <c r="N5" s="25" t="s">
        <v>80</v>
      </c>
      <c r="O5" s="25" t="s">
        <v>81</v>
      </c>
      <c r="P5" s="25" t="s">
        <v>82</v>
      </c>
    </row>
    <row r="6" spans="1:23" x14ac:dyDescent="0.3">
      <c r="A6" s="18" t="s">
        <v>13</v>
      </c>
      <c r="B6" s="19"/>
      <c r="C6" s="75"/>
      <c r="D6" s="75"/>
      <c r="E6" s="75"/>
      <c r="F6" s="19" t="s">
        <v>53</v>
      </c>
      <c r="G6" s="19" t="s">
        <v>53</v>
      </c>
      <c r="H6" s="19" t="s">
        <v>53</v>
      </c>
      <c r="I6" s="19" t="s">
        <v>53</v>
      </c>
      <c r="J6" s="19" t="s">
        <v>53</v>
      </c>
      <c r="K6" s="19" t="s">
        <v>53</v>
      </c>
      <c r="L6" s="19" t="s">
        <v>53</v>
      </c>
      <c r="M6" s="19" t="s">
        <v>53</v>
      </c>
      <c r="N6" s="19" t="s">
        <v>53</v>
      </c>
      <c r="O6" s="19" t="s">
        <v>53</v>
      </c>
      <c r="P6" s="19" t="s">
        <v>53</v>
      </c>
    </row>
    <row r="7" spans="1:23" x14ac:dyDescent="0.3">
      <c r="A7" s="18" t="s">
        <v>14</v>
      </c>
      <c r="B7" s="75"/>
      <c r="C7" s="75"/>
      <c r="D7" s="75"/>
      <c r="E7" s="75"/>
      <c r="F7" s="19" t="s">
        <v>53</v>
      </c>
      <c r="G7" s="19" t="s">
        <v>53</v>
      </c>
      <c r="H7" s="19" t="s">
        <v>53</v>
      </c>
      <c r="I7" s="19" t="s">
        <v>53</v>
      </c>
      <c r="J7" s="19" t="s">
        <v>53</v>
      </c>
      <c r="K7" s="19" t="s">
        <v>53</v>
      </c>
      <c r="L7" s="19" t="s">
        <v>53</v>
      </c>
      <c r="M7" s="19" t="s">
        <v>53</v>
      </c>
      <c r="N7" s="19" t="s">
        <v>53</v>
      </c>
      <c r="O7" s="19" t="s">
        <v>53</v>
      </c>
      <c r="P7" s="19" t="s">
        <v>53</v>
      </c>
    </row>
    <row r="8" spans="1:23" x14ac:dyDescent="0.3">
      <c r="A8" s="18" t="s">
        <v>15</v>
      </c>
      <c r="B8" s="75"/>
      <c r="C8" s="75"/>
      <c r="D8" s="75"/>
      <c r="E8" s="75"/>
      <c r="F8" s="19" t="s">
        <v>53</v>
      </c>
      <c r="G8" s="19" t="s">
        <v>53</v>
      </c>
      <c r="H8" s="19" t="s">
        <v>53</v>
      </c>
      <c r="I8" s="19" t="s">
        <v>53</v>
      </c>
      <c r="J8" s="19" t="s">
        <v>53</v>
      </c>
      <c r="K8" s="19" t="s">
        <v>53</v>
      </c>
      <c r="L8" s="19" t="s">
        <v>53</v>
      </c>
      <c r="M8" s="19" t="s">
        <v>53</v>
      </c>
      <c r="N8" s="19" t="s">
        <v>53</v>
      </c>
      <c r="O8" s="19" t="s">
        <v>53</v>
      </c>
      <c r="P8" s="19" t="s">
        <v>53</v>
      </c>
    </row>
    <row r="9" spans="1:23" x14ac:dyDescent="0.3">
      <c r="A9" s="18" t="s">
        <v>16</v>
      </c>
      <c r="B9" s="75"/>
      <c r="C9" s="75"/>
      <c r="D9" s="75"/>
      <c r="E9" s="75"/>
      <c r="F9" s="19" t="s">
        <v>53</v>
      </c>
      <c r="G9" s="19" t="s">
        <v>53</v>
      </c>
      <c r="H9" s="19" t="s">
        <v>53</v>
      </c>
      <c r="I9" s="19" t="s">
        <v>53</v>
      </c>
      <c r="J9" s="19" t="s">
        <v>53</v>
      </c>
      <c r="K9" s="19" t="s">
        <v>53</v>
      </c>
      <c r="L9" s="19" t="s">
        <v>53</v>
      </c>
      <c r="M9" s="19" t="s">
        <v>53</v>
      </c>
      <c r="N9" s="19" t="s">
        <v>53</v>
      </c>
      <c r="O9" s="19" t="s">
        <v>53</v>
      </c>
      <c r="P9" s="19" t="s">
        <v>53</v>
      </c>
    </row>
    <row r="10" spans="1:23" x14ac:dyDescent="0.3">
      <c r="A10" s="18" t="s">
        <v>17</v>
      </c>
      <c r="B10" s="75"/>
      <c r="C10" s="75"/>
      <c r="D10" s="75"/>
      <c r="E10" s="75"/>
      <c r="F10" s="19" t="s">
        <v>53</v>
      </c>
      <c r="G10" s="19" t="s">
        <v>53</v>
      </c>
      <c r="H10" s="19" t="s">
        <v>53</v>
      </c>
      <c r="I10" s="19" t="s">
        <v>53</v>
      </c>
      <c r="J10" s="19" t="s">
        <v>53</v>
      </c>
      <c r="K10" s="19" t="s">
        <v>53</v>
      </c>
      <c r="L10" s="19" t="s">
        <v>53</v>
      </c>
      <c r="M10" s="19" t="s">
        <v>53</v>
      </c>
      <c r="N10" s="19" t="s">
        <v>53</v>
      </c>
      <c r="O10" s="19" t="s">
        <v>53</v>
      </c>
      <c r="P10" s="19" t="s">
        <v>53</v>
      </c>
    </row>
    <row r="11" spans="1:23" x14ac:dyDescent="0.3">
      <c r="A11" s="18" t="s">
        <v>69</v>
      </c>
      <c r="B11" s="19" t="e">
        <f>AVERAGE(B6:B10)</f>
        <v>#DIV/0!</v>
      </c>
      <c r="C11" s="75" t="e">
        <f t="shared" ref="C11:P11" si="0">AVERAGE(C6:C10)</f>
        <v>#DIV/0!</v>
      </c>
      <c r="D11" s="75" t="e">
        <f t="shared" si="0"/>
        <v>#DIV/0!</v>
      </c>
      <c r="E11" s="75" t="e">
        <f t="shared" si="0"/>
        <v>#DIV/0!</v>
      </c>
      <c r="F11" s="75" t="e">
        <f t="shared" si="0"/>
        <v>#DIV/0!</v>
      </c>
      <c r="G11" s="75" t="e">
        <f t="shared" si="0"/>
        <v>#DIV/0!</v>
      </c>
      <c r="H11" s="75" t="e">
        <f t="shared" si="0"/>
        <v>#DIV/0!</v>
      </c>
      <c r="I11" s="75" t="e">
        <f t="shared" si="0"/>
        <v>#DIV/0!</v>
      </c>
      <c r="J11" s="75" t="e">
        <f t="shared" si="0"/>
        <v>#DIV/0!</v>
      </c>
      <c r="K11" s="75" t="e">
        <f t="shared" si="0"/>
        <v>#DIV/0!</v>
      </c>
      <c r="L11" s="75" t="e">
        <f t="shared" si="0"/>
        <v>#DIV/0!</v>
      </c>
      <c r="M11" s="75" t="e">
        <f t="shared" si="0"/>
        <v>#DIV/0!</v>
      </c>
      <c r="N11" s="75" t="e">
        <f t="shared" si="0"/>
        <v>#DIV/0!</v>
      </c>
      <c r="O11" s="75" t="e">
        <f t="shared" si="0"/>
        <v>#DIV/0!</v>
      </c>
      <c r="P11" s="75" t="e">
        <f t="shared" si="0"/>
        <v>#DIV/0!</v>
      </c>
    </row>
    <row r="12" spans="1:23" x14ac:dyDescent="0.3">
      <c r="A12" s="18" t="s">
        <v>49</v>
      </c>
      <c r="B12" s="65" t="s">
        <v>53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2" t="s">
        <v>53</v>
      </c>
      <c r="O12" s="63"/>
      <c r="P12" s="64"/>
    </row>
    <row r="13" spans="1:23" x14ac:dyDescent="0.3">
      <c r="A13" s="18" t="s">
        <v>50</v>
      </c>
      <c r="B13" s="17" t="s">
        <v>53</v>
      </c>
      <c r="C13" s="17" t="s">
        <v>53</v>
      </c>
      <c r="D13" s="17" t="s">
        <v>53</v>
      </c>
      <c r="E13" s="17" t="s">
        <v>53</v>
      </c>
      <c r="F13" s="17" t="s">
        <v>53</v>
      </c>
      <c r="G13" s="17" t="s">
        <v>53</v>
      </c>
      <c r="H13" s="17" t="s">
        <v>53</v>
      </c>
      <c r="I13" s="17" t="s">
        <v>53</v>
      </c>
      <c r="J13" s="17" t="s">
        <v>53</v>
      </c>
      <c r="K13" s="17" t="s">
        <v>53</v>
      </c>
      <c r="L13" s="17" t="s">
        <v>53</v>
      </c>
      <c r="M13" s="17" t="s">
        <v>53</v>
      </c>
      <c r="N13" s="17" t="s">
        <v>53</v>
      </c>
      <c r="O13" s="17" t="s">
        <v>53</v>
      </c>
      <c r="P13" s="17" t="s">
        <v>53</v>
      </c>
    </row>
    <row r="20" spans="7:10" x14ac:dyDescent="0.3">
      <c r="G20" t="s">
        <v>53</v>
      </c>
    </row>
    <row r="23" spans="7:10" x14ac:dyDescent="0.3">
      <c r="J23" t="s">
        <v>53</v>
      </c>
    </row>
  </sheetData>
  <mergeCells count="6">
    <mergeCell ref="N12:P12"/>
    <mergeCell ref="B12:M12"/>
    <mergeCell ref="B1:P1"/>
    <mergeCell ref="B2:P2"/>
    <mergeCell ref="B3:P3"/>
    <mergeCell ref="B4:P4"/>
  </mergeCells>
  <pageMargins left="0.25" right="0.25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CAM_Projection</vt:lpstr>
      <vt:lpstr>Quiz 1</vt:lpstr>
      <vt:lpstr>Sess 1</vt:lpstr>
      <vt:lpstr>Quiz 2</vt:lpstr>
      <vt:lpstr>Sess 2</vt:lpstr>
      <vt:lpstr>Assignment</vt:lpstr>
      <vt:lpstr>External</vt:lpstr>
      <vt:lpstr>Final</vt:lpstr>
      <vt:lpstr>PO_Attainment</vt:lpstr>
      <vt:lpstr>Final_CO_Attainment</vt:lpstr>
      <vt:lpstr>Rubrics_CO_Attainment</vt:lpstr>
      <vt:lpstr>CAM_Projection!Print_Area</vt:lpstr>
      <vt:lpstr>External!Print_Area</vt:lpstr>
      <vt:lpstr>Final!Print_Area</vt:lpstr>
      <vt:lpstr>Final_CO_Attainment!Print_Area</vt:lpstr>
      <vt:lpstr>PO_Attainment!Print_Area</vt:lpstr>
      <vt:lpstr>'Quiz 1'!Print_Area</vt:lpstr>
      <vt:lpstr>'Quiz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2023-08-14T19:34:16Z</dcterms:modified>
</cp:coreProperties>
</file>