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Induced EMF/"/>
    </mc:Choice>
  </mc:AlternateContent>
  <bookViews>
    <workbookView xWindow="0" yWindow="460" windowWidth="28800" windowHeight="17460" tabRatio="500"/>
  </bookViews>
  <sheets>
    <sheet name="20x50 5-5" sheetId="2" r:id="rId1"/>
    <sheet name="Template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J13" i="2"/>
  <c r="J12" i="2"/>
  <c r="J11" i="2"/>
  <c r="C31" i="2"/>
  <c r="C28" i="2"/>
  <c r="P19" i="2"/>
  <c r="P18" i="2"/>
  <c r="P17" i="2"/>
  <c r="P16" i="2"/>
  <c r="P15" i="2"/>
  <c r="P14" i="2"/>
  <c r="P13" i="2"/>
  <c r="P12" i="2"/>
  <c r="P11" i="2"/>
  <c r="Q11" i="2"/>
  <c r="Q12" i="2"/>
  <c r="C23" i="2"/>
  <c r="Q19" i="2"/>
  <c r="Q18" i="2"/>
  <c r="Q17" i="2"/>
  <c r="Q16" i="2"/>
  <c r="Q15" i="2"/>
  <c r="Q14" i="2"/>
  <c r="Q13" i="2"/>
  <c r="C21" i="2"/>
  <c r="O19" i="2"/>
  <c r="O18" i="2"/>
  <c r="O17" i="2"/>
  <c r="O16" i="2"/>
  <c r="O15" i="2"/>
  <c r="O14" i="2"/>
  <c r="O13" i="2"/>
  <c r="O12" i="2"/>
  <c r="O11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D25" i="2"/>
  <c r="C25" i="2"/>
  <c r="D24" i="2"/>
  <c r="C24" i="2"/>
  <c r="K19" i="2"/>
  <c r="K18" i="2"/>
  <c r="K17" i="2"/>
  <c r="K16" i="2"/>
  <c r="K15" i="2"/>
  <c r="K14" i="2"/>
  <c r="K13" i="2"/>
  <c r="K12" i="2"/>
  <c r="K11" i="2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</calcChain>
</file>

<file path=xl/comments1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J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M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N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sharedStrings.xml><?xml version="1.0" encoding="utf-8"?>
<sst xmlns="http://schemas.openxmlformats.org/spreadsheetml/2006/main" count="79" uniqueCount="51">
  <si>
    <t>Date:</t>
  </si>
  <si>
    <t>Experiment type:</t>
  </si>
  <si>
    <t>Driven</t>
  </si>
  <si>
    <t>Passive</t>
  </si>
  <si>
    <t>Width (mm):</t>
  </si>
  <si>
    <t>Length (mm):</t>
  </si>
  <si>
    <t>Num loops:</t>
  </si>
  <si>
    <t>Resistence (Ω):</t>
  </si>
  <si>
    <t>Flow direction from above:</t>
  </si>
  <si>
    <t>Clockwise</t>
  </si>
  <si>
    <t>Flow direction checked:</t>
  </si>
  <si>
    <t>Wire type:</t>
  </si>
  <si>
    <t>Wire gauge:</t>
  </si>
  <si>
    <t>Wave type:</t>
  </si>
  <si>
    <t>n/a</t>
  </si>
  <si>
    <t>Measurement resistor (Ω):</t>
  </si>
  <si>
    <t>Amplitude (V):</t>
  </si>
  <si>
    <t>Frequency (Hz):</t>
  </si>
  <si>
    <t>Sweep date/time:</t>
  </si>
  <si>
    <t>Wire diameter (mm):</t>
  </si>
  <si>
    <t>Copper</t>
  </si>
  <si>
    <t>Part Number:</t>
  </si>
  <si>
    <t>P002</t>
  </si>
  <si>
    <t>P001</t>
  </si>
  <si>
    <t>Df to Pf (m)</t>
  </si>
  <si>
    <t>Right block sep (mm)</t>
  </si>
  <si>
    <t>Left block sep (mm)</t>
  </si>
  <si>
    <t>EMF (V)</t>
  </si>
  <si>
    <t>Df to Pr (m)</t>
  </si>
  <si>
    <t>Dr to Pf (m)</t>
  </si>
  <si>
    <t>Dr to Pr (m)</t>
  </si>
  <si>
    <t>Inverse distances (1/m)</t>
  </si>
  <si>
    <t>Rate of change of current (A/s):</t>
  </si>
  <si>
    <t>triangular</t>
  </si>
  <si>
    <t>Reference between wires (mm):</t>
  </si>
  <si>
    <t>Reference between blocks (mm):</t>
  </si>
  <si>
    <t>Block sep (mm)</t>
  </si>
  <si>
    <t>5:33pm</t>
  </si>
  <si>
    <t>EMF (mV)</t>
  </si>
  <si>
    <t>Yes</t>
  </si>
  <si>
    <t>Width measured (mm):</t>
  </si>
  <si>
    <t>Length measured (mm):</t>
  </si>
  <si>
    <t>Width on centers (m):</t>
  </si>
  <si>
    <t>Length on centers (m):</t>
  </si>
  <si>
    <t>1/x rule (mv)</t>
  </si>
  <si>
    <t>Maxwell (mv)</t>
  </si>
  <si>
    <t>Maxwell coeff:</t>
  </si>
  <si>
    <t>P coeff (Am/s) :</t>
  </si>
  <si>
    <t>η (kg m^2/ s^2 / A^2)</t>
  </si>
  <si>
    <t>Permeability (kg m/s^2/A^2):</t>
  </si>
  <si>
    <t>EMF x2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</si>
</sst>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2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5" fontId="0" fillId="4" borderId="1" xfId="0" applyNumberFormat="1" applyFill="1" applyBorder="1"/>
    <xf numFmtId="0" fontId="0" fillId="5" borderId="1" xfId="0" applyFill="1" applyBorder="1"/>
    <xf numFmtId="15" fontId="0" fillId="4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'20x50 5-5'!$K$11:$K$19</c:f>
              <c:numCache>
                <c:formatCode>General</c:formatCode>
                <c:ptCount val="9"/>
                <c:pt idx="0">
                  <c:v>0.00205</c:v>
                </c:pt>
                <c:pt idx="1">
                  <c:v>0.00336</c:v>
                </c:pt>
                <c:pt idx="2">
                  <c:v>0.00386</c:v>
                </c:pt>
                <c:pt idx="3">
                  <c:v>0.00513</c:v>
                </c:pt>
                <c:pt idx="4">
                  <c:v>0.00691</c:v>
                </c:pt>
                <c:pt idx="5">
                  <c:v>0.00809</c:v>
                </c:pt>
                <c:pt idx="6">
                  <c:v>0.00972</c:v>
                </c:pt>
                <c:pt idx="7">
                  <c:v>0.01202</c:v>
                </c:pt>
                <c:pt idx="8">
                  <c:v>0.01493</c:v>
                </c:pt>
              </c:numCache>
            </c:numRef>
          </c:xVal>
          <c:yVal>
            <c:numRef>
              <c:f>'20x50 5-5'!$J$11:$J$19</c:f>
              <c:numCache>
                <c:formatCode>0.00</c:formatCode>
                <c:ptCount val="9"/>
                <c:pt idx="0">
                  <c:v>23.2</c:v>
                </c:pt>
                <c:pt idx="1">
                  <c:v>18.0</c:v>
                </c:pt>
                <c:pt idx="2">
                  <c:v>16.4</c:v>
                </c:pt>
                <c:pt idx="3">
                  <c:v>14.0</c:v>
                </c:pt>
                <c:pt idx="4">
                  <c:v>11.6</c:v>
                </c:pt>
                <c:pt idx="5">
                  <c:v>10.0</c:v>
                </c:pt>
                <c:pt idx="6">
                  <c:v>8.8</c:v>
                </c:pt>
                <c:pt idx="7">
                  <c:v>6.8</c:v>
                </c:pt>
                <c:pt idx="8">
                  <c:v>5.6</c:v>
                </c:pt>
              </c:numCache>
            </c:numRef>
          </c:yVal>
          <c:smooth val="1"/>
        </c:ser>
        <c:ser>
          <c:idx val="1"/>
          <c:order val="1"/>
          <c:tx>
            <c:v>1/x rule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'20x50 5-5'!$K$11:$K$19</c:f>
              <c:numCache>
                <c:formatCode>General</c:formatCode>
                <c:ptCount val="9"/>
                <c:pt idx="0">
                  <c:v>0.00205</c:v>
                </c:pt>
                <c:pt idx="1">
                  <c:v>0.00336</c:v>
                </c:pt>
                <c:pt idx="2">
                  <c:v>0.00386</c:v>
                </c:pt>
                <c:pt idx="3">
                  <c:v>0.00513</c:v>
                </c:pt>
                <c:pt idx="4">
                  <c:v>0.00691</c:v>
                </c:pt>
                <c:pt idx="5">
                  <c:v>0.00809</c:v>
                </c:pt>
                <c:pt idx="6">
                  <c:v>0.00972</c:v>
                </c:pt>
                <c:pt idx="7">
                  <c:v>0.01202</c:v>
                </c:pt>
                <c:pt idx="8">
                  <c:v>0.01493</c:v>
                </c:pt>
              </c:numCache>
            </c:numRef>
          </c:xVal>
          <c:yVal>
            <c:numRef>
              <c:f>'20x50 5-5'!$P$11:$P$19</c:f>
              <c:numCache>
                <c:formatCode>General</c:formatCode>
                <c:ptCount val="9"/>
                <c:pt idx="0">
                  <c:v>38.14880337703729</c:v>
                </c:pt>
                <c:pt idx="1">
                  <c:v>23.77811010347167</c:v>
                </c:pt>
                <c:pt idx="2">
                  <c:v>20.84131723503829</c:v>
                </c:pt>
                <c:pt idx="3">
                  <c:v>15.9171919841949</c:v>
                </c:pt>
                <c:pt idx="4">
                  <c:v>12.00325135861377</c:v>
                </c:pt>
                <c:pt idx="5">
                  <c:v>10.33122916622763</c:v>
                </c:pt>
                <c:pt idx="6">
                  <c:v>8.665328295243165</c:v>
                </c:pt>
                <c:pt idx="7">
                  <c:v>7.052207705635487</c:v>
                </c:pt>
                <c:pt idx="8">
                  <c:v>5.691486930020111</c:v>
                </c:pt>
              </c:numCache>
            </c:numRef>
          </c:yVal>
          <c:smooth val="1"/>
        </c:ser>
        <c:ser>
          <c:idx val="2"/>
          <c:order val="2"/>
          <c:tx>
            <c:v>Maxwell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'20x50 5-5'!$K$11:$K$19</c:f>
              <c:numCache>
                <c:formatCode>General</c:formatCode>
                <c:ptCount val="9"/>
                <c:pt idx="0">
                  <c:v>0.00205</c:v>
                </c:pt>
                <c:pt idx="1">
                  <c:v>0.00336</c:v>
                </c:pt>
                <c:pt idx="2">
                  <c:v>0.00386</c:v>
                </c:pt>
                <c:pt idx="3">
                  <c:v>0.00513</c:v>
                </c:pt>
                <c:pt idx="4">
                  <c:v>0.00691</c:v>
                </c:pt>
                <c:pt idx="5">
                  <c:v>0.00809</c:v>
                </c:pt>
                <c:pt idx="6">
                  <c:v>0.00972</c:v>
                </c:pt>
                <c:pt idx="7">
                  <c:v>0.01202</c:v>
                </c:pt>
                <c:pt idx="8">
                  <c:v>0.01493</c:v>
                </c:pt>
              </c:numCache>
            </c:numRef>
          </c:xVal>
          <c:yVal>
            <c:numRef>
              <c:f>'20x50 5-5'!$Q$11:$Q$19</c:f>
              <c:numCache>
                <c:formatCode>General</c:formatCode>
                <c:ptCount val="9"/>
                <c:pt idx="0">
                  <c:v>30.00719111254816</c:v>
                </c:pt>
                <c:pt idx="1">
                  <c:v>22.44480278240253</c:v>
                </c:pt>
                <c:pt idx="2">
                  <c:v>21.09041591529219</c:v>
                </c:pt>
                <c:pt idx="3">
                  <c:v>18.40938678638158</c:v>
                </c:pt>
                <c:pt idx="4">
                  <c:v>15.76270449930727</c:v>
                </c:pt>
                <c:pt idx="5">
                  <c:v>14.43813350410117</c:v>
                </c:pt>
                <c:pt idx="6">
                  <c:v>12.96952683488323</c:v>
                </c:pt>
                <c:pt idx="7">
                  <c:v>11.37628716030911</c:v>
                </c:pt>
                <c:pt idx="8">
                  <c:v>9.874671724001628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369248"/>
        <c:axId val="-2045835200"/>
      </c:scatterChart>
      <c:valAx>
        <c:axId val="-20093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835200"/>
        <c:crosses val="autoZero"/>
        <c:crossBetween val="midCat"/>
      </c:valAx>
      <c:valAx>
        <c:axId val="-2045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3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15</xdr:col>
      <xdr:colOff>264160</xdr:colOff>
      <xdr:row>45</xdr:row>
      <xdr:rowOff>13546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Q31"/>
  <sheetViews>
    <sheetView showGridLines="0" tabSelected="1" topLeftCell="A8" zoomScale="98" workbookViewId="0">
      <selection activeCell="C30" sqref="C30"/>
    </sheetView>
  </sheetViews>
  <sheetFormatPr baseColWidth="10" defaultRowHeight="16" x14ac:dyDescent="0.2"/>
  <cols>
    <col min="2" max="2" width="28" bestFit="1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3" customWidth="1"/>
    <col min="10" max="10" width="19" customWidth="1"/>
    <col min="14" max="14" width="10.6640625" bestFit="1" customWidth="1"/>
    <col min="15" max="15" width="20.1640625" bestFit="1" customWidth="1"/>
    <col min="16" max="17" width="12.6640625" bestFit="1" customWidth="1"/>
  </cols>
  <sheetData>
    <row r="4" spans="2:17" x14ac:dyDescent="0.2">
      <c r="B4" s="1" t="s">
        <v>0</v>
      </c>
      <c r="C4" s="12">
        <v>42428</v>
      </c>
      <c r="D4" s="10"/>
      <c r="G4" s="1" t="s">
        <v>18</v>
      </c>
      <c r="H4" s="14" t="s">
        <v>37</v>
      </c>
    </row>
    <row r="5" spans="2:17" x14ac:dyDescent="0.2">
      <c r="B5" s="1" t="s">
        <v>1</v>
      </c>
      <c r="C5" s="11"/>
      <c r="D5" s="11"/>
      <c r="G5" s="1" t="s">
        <v>17</v>
      </c>
      <c r="H5" s="5">
        <v>200000</v>
      </c>
    </row>
    <row r="6" spans="2:17" x14ac:dyDescent="0.2">
      <c r="G6" s="1" t="s">
        <v>13</v>
      </c>
      <c r="H6" s="6" t="s">
        <v>33</v>
      </c>
    </row>
    <row r="7" spans="2:17" x14ac:dyDescent="0.2">
      <c r="B7" s="4"/>
      <c r="C7" s="8" t="s">
        <v>2</v>
      </c>
      <c r="D7" s="8" t="s">
        <v>3</v>
      </c>
      <c r="G7" s="1" t="s">
        <v>16</v>
      </c>
      <c r="H7" s="3">
        <v>13.7</v>
      </c>
    </row>
    <row r="8" spans="2:17" x14ac:dyDescent="0.2">
      <c r="B8" s="1" t="s">
        <v>21</v>
      </c>
      <c r="C8" s="7" t="s">
        <v>23</v>
      </c>
      <c r="D8" s="7" t="s">
        <v>22</v>
      </c>
    </row>
    <row r="9" spans="2:17" x14ac:dyDescent="0.2">
      <c r="B9" s="1" t="s">
        <v>40</v>
      </c>
      <c r="C9" s="5">
        <v>80.069999999999993</v>
      </c>
      <c r="D9" s="5">
        <v>50.5</v>
      </c>
    </row>
    <row r="10" spans="2:17" x14ac:dyDescent="0.2">
      <c r="B10" s="1" t="s">
        <v>41</v>
      </c>
      <c r="C10" s="5">
        <v>80.38</v>
      </c>
      <c r="D10" s="5">
        <v>20.48</v>
      </c>
      <c r="G10" s="8" t="s">
        <v>36</v>
      </c>
      <c r="H10" s="8" t="s">
        <v>50</v>
      </c>
      <c r="J10" s="8" t="s">
        <v>38</v>
      </c>
      <c r="K10" s="8" t="s">
        <v>24</v>
      </c>
      <c r="L10" s="8" t="s">
        <v>28</v>
      </c>
      <c r="M10" s="8" t="s">
        <v>29</v>
      </c>
      <c r="N10" s="8" t="s">
        <v>30</v>
      </c>
      <c r="O10" s="8" t="s">
        <v>31</v>
      </c>
      <c r="P10" s="8" t="s">
        <v>44</v>
      </c>
      <c r="Q10" s="8" t="s">
        <v>45</v>
      </c>
    </row>
    <row r="11" spans="2:17" x14ac:dyDescent="0.2">
      <c r="B11" s="1" t="s">
        <v>6</v>
      </c>
      <c r="C11" s="3">
        <v>5</v>
      </c>
      <c r="D11" s="3">
        <v>5</v>
      </c>
      <c r="G11" s="3">
        <v>12.28</v>
      </c>
      <c r="H11" s="5">
        <v>46.4</v>
      </c>
      <c r="J11" s="19">
        <f>H11/2</f>
        <v>23.2</v>
      </c>
      <c r="K11" s="2">
        <f>0.001*(G11-$C$19+$C$20)</f>
        <v>2.0499999999999997E-3</v>
      </c>
      <c r="L11" s="2">
        <f>K11+$D$25</f>
        <v>2.2370000000000001E-2</v>
      </c>
      <c r="M11" s="2">
        <f>K11+$C$25</f>
        <v>8.2269999999999996E-2</v>
      </c>
      <c r="N11" s="2">
        <f>K11+$C$25+$D$25</f>
        <v>0.10259</v>
      </c>
      <c r="O11" s="13">
        <f>1/K11+1/L11-1/M11-1/N11</f>
        <v>510.60496710459552</v>
      </c>
      <c r="P11" s="13">
        <f>$C$28*$C$29*O11*1000</f>
        <v>38.148803377037289</v>
      </c>
      <c r="Q11" s="13">
        <f>$C$31*(LN(L11/K11)-LN(M11/N11))*1000</f>
        <v>30.00719111254816</v>
      </c>
    </row>
    <row r="12" spans="2:17" x14ac:dyDescent="0.2">
      <c r="B12" s="1" t="s">
        <v>7</v>
      </c>
      <c r="C12" s="3">
        <v>2.2999999999999998</v>
      </c>
      <c r="D12" s="3">
        <v>1.78</v>
      </c>
      <c r="G12" s="3">
        <v>13.59</v>
      </c>
      <c r="H12" s="5">
        <v>36</v>
      </c>
      <c r="J12" s="19">
        <f t="shared" ref="J12:J19" si="0">H12/2</f>
        <v>18</v>
      </c>
      <c r="K12" s="2">
        <f t="shared" ref="J12:K19" si="1">0.001*(G12-$C$19+$C$20)</f>
        <v>3.3600000000000006E-3</v>
      </c>
      <c r="L12" s="2">
        <f t="shared" ref="L12:L19" si="2">K12+$D$25</f>
        <v>2.3680000000000003E-2</v>
      </c>
      <c r="M12" s="2">
        <f t="shared" ref="M12:M19" si="3">K12+$C$25</f>
        <v>8.3580000000000002E-2</v>
      </c>
      <c r="N12" s="2">
        <f t="shared" ref="N12:N19" si="4">K12+$C$25+$D$25</f>
        <v>0.10390000000000001</v>
      </c>
      <c r="O12" s="13">
        <f t="shared" ref="O12:O19" si="5">1/K12+1/L12-1/M12-1/N12</f>
        <v>318.25955344383624</v>
      </c>
      <c r="P12" s="13">
        <f t="shared" ref="P12:P19" si="6">$C$28*$C$29*O12*1000</f>
        <v>23.778110103471668</v>
      </c>
      <c r="Q12" s="13">
        <f>$C$31*LN(L12/K12)*1000</f>
        <v>22.444802782402533</v>
      </c>
    </row>
    <row r="13" spans="2:17" x14ac:dyDescent="0.2">
      <c r="B13" s="1" t="s">
        <v>8</v>
      </c>
      <c r="C13" s="2" t="s">
        <v>9</v>
      </c>
      <c r="D13" s="2" t="s">
        <v>9</v>
      </c>
      <c r="G13" s="3">
        <v>14.09</v>
      </c>
      <c r="H13" s="5">
        <v>32.799999999999997</v>
      </c>
      <c r="J13" s="19">
        <f t="shared" si="0"/>
        <v>16.399999999999999</v>
      </c>
      <c r="K13" s="2">
        <f t="shared" si="1"/>
        <v>3.8600000000000006E-3</v>
      </c>
      <c r="L13" s="2">
        <f t="shared" si="2"/>
        <v>2.418E-2</v>
      </c>
      <c r="M13" s="2">
        <f t="shared" si="3"/>
        <v>8.4080000000000002E-2</v>
      </c>
      <c r="N13" s="2">
        <f t="shared" si="4"/>
        <v>0.10440000000000001</v>
      </c>
      <c r="O13" s="13">
        <f t="shared" si="5"/>
        <v>278.95187159706967</v>
      </c>
      <c r="P13" s="13">
        <f t="shared" si="6"/>
        <v>20.841317235038289</v>
      </c>
      <c r="Q13" s="13">
        <f>$C$31*LN(L13/K13)*1000</f>
        <v>21.090415915292187</v>
      </c>
    </row>
    <row r="14" spans="2:17" x14ac:dyDescent="0.2">
      <c r="B14" s="1" t="s">
        <v>10</v>
      </c>
      <c r="C14" s="6" t="s">
        <v>39</v>
      </c>
      <c r="D14" s="6" t="s">
        <v>39</v>
      </c>
      <c r="G14" s="3">
        <v>15.36</v>
      </c>
      <c r="H14" s="5">
        <v>28</v>
      </c>
      <c r="J14" s="19">
        <f t="shared" si="0"/>
        <v>14</v>
      </c>
      <c r="K14" s="2">
        <f t="shared" si="1"/>
        <v>5.13E-3</v>
      </c>
      <c r="L14" s="2">
        <f t="shared" si="2"/>
        <v>2.545E-2</v>
      </c>
      <c r="M14" s="2">
        <f t="shared" si="3"/>
        <v>8.5349999999999995E-2</v>
      </c>
      <c r="N14" s="2">
        <f t="shared" si="4"/>
        <v>0.10567</v>
      </c>
      <c r="O14" s="13">
        <f t="shared" si="5"/>
        <v>213.04461922859284</v>
      </c>
      <c r="P14" s="13">
        <f t="shared" si="6"/>
        <v>15.917191984194897</v>
      </c>
      <c r="Q14" s="13">
        <f>$C$31*LN(L14/K14)*1000</f>
        <v>18.409386786381582</v>
      </c>
    </row>
    <row r="15" spans="2:17" x14ac:dyDescent="0.2">
      <c r="B15" s="1" t="s">
        <v>11</v>
      </c>
      <c r="C15" s="6" t="s">
        <v>20</v>
      </c>
      <c r="D15" s="6" t="s">
        <v>20</v>
      </c>
      <c r="G15" s="3">
        <v>17.14</v>
      </c>
      <c r="H15" s="5">
        <v>23.2</v>
      </c>
      <c r="J15" s="19">
        <f t="shared" si="0"/>
        <v>11.6</v>
      </c>
      <c r="K15" s="2">
        <f t="shared" si="1"/>
        <v>6.9100000000000012E-3</v>
      </c>
      <c r="L15" s="2">
        <f t="shared" si="2"/>
        <v>2.7230000000000004E-2</v>
      </c>
      <c r="M15" s="2">
        <f t="shared" si="3"/>
        <v>8.7129999999999999E-2</v>
      </c>
      <c r="N15" s="2">
        <f t="shared" si="4"/>
        <v>0.10745</v>
      </c>
      <c r="O15" s="13">
        <f t="shared" si="5"/>
        <v>160.65824410110653</v>
      </c>
      <c r="P15" s="13">
        <f t="shared" si="6"/>
        <v>12.003251358613769</v>
      </c>
      <c r="Q15" s="13">
        <f>$C$31*LN(L15/K15)*1000</f>
        <v>15.762704499307272</v>
      </c>
    </row>
    <row r="16" spans="2:17" x14ac:dyDescent="0.2">
      <c r="B16" s="1" t="s">
        <v>12</v>
      </c>
      <c r="C16" s="3">
        <v>34</v>
      </c>
      <c r="D16" s="3">
        <v>34</v>
      </c>
      <c r="G16" s="3">
        <v>18.32</v>
      </c>
      <c r="H16" s="5">
        <v>20</v>
      </c>
      <c r="J16" s="19">
        <f t="shared" si="0"/>
        <v>10</v>
      </c>
      <c r="K16" s="2">
        <f t="shared" si="1"/>
        <v>8.09E-3</v>
      </c>
      <c r="L16" s="2">
        <f t="shared" si="2"/>
        <v>2.8410000000000001E-2</v>
      </c>
      <c r="M16" s="2">
        <f t="shared" si="3"/>
        <v>8.831E-2</v>
      </c>
      <c r="N16" s="2">
        <f t="shared" si="4"/>
        <v>0.10863</v>
      </c>
      <c r="O16" s="13">
        <f t="shared" si="5"/>
        <v>138.27896189653376</v>
      </c>
      <c r="P16" s="13">
        <f t="shared" si="6"/>
        <v>10.331229166227633</v>
      </c>
      <c r="Q16" s="13">
        <f>$C$31*LN(L16/K16)*1000</f>
        <v>14.438133504101174</v>
      </c>
    </row>
    <row r="17" spans="2:17" x14ac:dyDescent="0.2">
      <c r="B17" s="1" t="s">
        <v>19</v>
      </c>
      <c r="C17" s="3">
        <v>0.16</v>
      </c>
      <c r="D17" s="3">
        <v>0.16</v>
      </c>
      <c r="G17" s="3">
        <v>19.95</v>
      </c>
      <c r="H17" s="5">
        <v>17.600000000000001</v>
      </c>
      <c r="J17" s="19">
        <f t="shared" si="0"/>
        <v>8.8000000000000007</v>
      </c>
      <c r="K17" s="2">
        <f t="shared" si="1"/>
        <v>9.7199999999999995E-3</v>
      </c>
      <c r="L17" s="2">
        <f t="shared" si="2"/>
        <v>3.0040000000000001E-2</v>
      </c>
      <c r="M17" s="2">
        <f t="shared" si="3"/>
        <v>8.9939999999999992E-2</v>
      </c>
      <c r="N17" s="2">
        <f t="shared" si="4"/>
        <v>0.11026</v>
      </c>
      <c r="O17" s="13">
        <f t="shared" si="5"/>
        <v>115.98161088865001</v>
      </c>
      <c r="P17" s="13">
        <f t="shared" si="6"/>
        <v>8.6653282952431656</v>
      </c>
      <c r="Q17" s="13">
        <f>$C$31*LN(L17/K17)*1000</f>
        <v>12.969526834883233</v>
      </c>
    </row>
    <row r="18" spans="2:17" x14ac:dyDescent="0.2">
      <c r="B18" s="1" t="s">
        <v>15</v>
      </c>
      <c r="C18" s="3">
        <v>120</v>
      </c>
      <c r="D18" s="2" t="s">
        <v>14</v>
      </c>
      <c r="G18" s="3">
        <v>22.25</v>
      </c>
      <c r="H18" s="5">
        <v>13.6</v>
      </c>
      <c r="J18" s="19">
        <f t="shared" si="0"/>
        <v>6.8</v>
      </c>
      <c r="K18" s="2">
        <f t="shared" si="1"/>
        <v>1.2019999999999999E-2</v>
      </c>
      <c r="L18" s="2">
        <f t="shared" si="2"/>
        <v>3.2340000000000001E-2</v>
      </c>
      <c r="M18" s="2">
        <f t="shared" si="3"/>
        <v>9.2240000000000003E-2</v>
      </c>
      <c r="N18" s="2">
        <f t="shared" si="4"/>
        <v>0.11256000000000001</v>
      </c>
      <c r="O18" s="13">
        <f t="shared" si="5"/>
        <v>94.390700750478814</v>
      </c>
      <c r="P18" s="13">
        <f t="shared" si="6"/>
        <v>7.052207705635487</v>
      </c>
      <c r="Q18" s="13">
        <f>$C$31*LN(L18/K18)*1000</f>
        <v>11.376287160309106</v>
      </c>
    </row>
    <row r="19" spans="2:17" x14ac:dyDescent="0.2">
      <c r="B19" s="1" t="s">
        <v>35</v>
      </c>
      <c r="C19" s="11">
        <v>12.28</v>
      </c>
      <c r="D19" s="11"/>
      <c r="G19" s="3">
        <v>25.16</v>
      </c>
      <c r="H19" s="5">
        <v>11.2</v>
      </c>
      <c r="J19" s="19">
        <f t="shared" si="0"/>
        <v>5.6</v>
      </c>
      <c r="K19" s="2">
        <f t="shared" si="1"/>
        <v>1.4930000000000001E-2</v>
      </c>
      <c r="L19" s="2">
        <f t="shared" si="2"/>
        <v>3.5250000000000004E-2</v>
      </c>
      <c r="M19" s="2">
        <f t="shared" si="3"/>
        <v>9.5149999999999998E-2</v>
      </c>
      <c r="N19" s="2">
        <f t="shared" si="4"/>
        <v>0.11547</v>
      </c>
      <c r="O19" s="13">
        <f t="shared" si="5"/>
        <v>76.178051194874655</v>
      </c>
      <c r="P19" s="13">
        <f t="shared" si="6"/>
        <v>5.691486930020111</v>
      </c>
      <c r="Q19" s="13">
        <f>$C$31*LN(L19/K19)*1000</f>
        <v>9.8746717240016277</v>
      </c>
    </row>
    <row r="20" spans="2:17" x14ac:dyDescent="0.2">
      <c r="B20" s="1" t="s">
        <v>34</v>
      </c>
      <c r="C20" s="11">
        <v>2.0499999999999998</v>
      </c>
      <c r="D20" s="11"/>
    </row>
    <row r="21" spans="2:17" x14ac:dyDescent="0.2">
      <c r="B21" s="1" t="s">
        <v>49</v>
      </c>
      <c r="C21" s="15">
        <f>4*PI()*0.0000001</f>
        <v>1.2566370614359173E-6</v>
      </c>
      <c r="D21" s="15"/>
    </row>
    <row r="23" spans="2:17" x14ac:dyDescent="0.2">
      <c r="B23" s="1" t="s">
        <v>32</v>
      </c>
      <c r="C23" s="15">
        <f>2*H5*H7/C18</f>
        <v>45666.666666666664</v>
      </c>
      <c r="D23" s="15"/>
    </row>
    <row r="24" spans="2:17" x14ac:dyDescent="0.2">
      <c r="B24" s="1" t="s">
        <v>42</v>
      </c>
      <c r="C24" s="2">
        <f>(C9-C17)*0.001</f>
        <v>7.9909999999999995E-2</v>
      </c>
      <c r="D24" s="2">
        <f>(D9-D17)*0.001</f>
        <v>5.0340000000000003E-2</v>
      </c>
    </row>
    <row r="25" spans="2:17" x14ac:dyDescent="0.2">
      <c r="B25" s="1" t="s">
        <v>43</v>
      </c>
      <c r="C25" s="2">
        <f>(C10-C17)*0.001</f>
        <v>8.022E-2</v>
      </c>
      <c r="D25" s="2">
        <f>(D10-D17)*0.001</f>
        <v>2.0320000000000001E-2</v>
      </c>
    </row>
    <row r="28" spans="2:17" x14ac:dyDescent="0.2">
      <c r="B28" s="1" t="s">
        <v>47</v>
      </c>
      <c r="C28" s="16">
        <f>C11*D11*D24*C23</f>
        <v>57471.500000000007</v>
      </c>
      <c r="D28" s="16"/>
    </row>
    <row r="29" spans="2:17" x14ac:dyDescent="0.2">
      <c r="B29" s="1" t="s">
        <v>48</v>
      </c>
      <c r="C29" s="17">
        <v>1.3000000000000001E-9</v>
      </c>
      <c r="D29" s="18"/>
    </row>
    <row r="31" spans="2:17" x14ac:dyDescent="0.2">
      <c r="B31" s="1" t="s">
        <v>46</v>
      </c>
      <c r="C31" s="17">
        <f>C28*C21/(2*PI())</f>
        <v>1.1494300000000002E-2</v>
      </c>
      <c r="D31" s="18"/>
    </row>
  </sheetData>
  <mergeCells count="9">
    <mergeCell ref="C31:D31"/>
    <mergeCell ref="C29:D29"/>
    <mergeCell ref="C4:D4"/>
    <mergeCell ref="C5:D5"/>
    <mergeCell ref="C19:D19"/>
    <mergeCell ref="C20:D20"/>
    <mergeCell ref="C23:D23"/>
    <mergeCell ref="C28:D28"/>
    <mergeCell ref="C21:D21"/>
  </mergeCells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P31"/>
  <sheetViews>
    <sheetView showGridLines="0" zoomScale="102" workbookViewId="0">
      <selection activeCell="G10" sqref="G10:P31"/>
    </sheetView>
  </sheetViews>
  <sheetFormatPr baseColWidth="10" defaultRowHeight="16" x14ac:dyDescent="0.2"/>
  <cols>
    <col min="2" max="2" width="24.33203125" bestFit="1" customWidth="1"/>
    <col min="5" max="5" width="5.33203125" customWidth="1"/>
    <col min="6" max="6" width="3.83203125" customWidth="1"/>
    <col min="7" max="7" width="17.6640625" bestFit="1" customWidth="1"/>
    <col min="8" max="9" width="18.6640625" bestFit="1" customWidth="1"/>
    <col min="16" max="16" width="20.1640625" bestFit="1" customWidth="1"/>
  </cols>
  <sheetData>
    <row r="4" spans="2:16" x14ac:dyDescent="0.2">
      <c r="B4" s="1" t="s">
        <v>0</v>
      </c>
      <c r="C4" s="10"/>
      <c r="D4" s="10"/>
      <c r="G4" s="1" t="s">
        <v>18</v>
      </c>
      <c r="H4" s="3"/>
    </row>
    <row r="5" spans="2:16" x14ac:dyDescent="0.2">
      <c r="B5" s="1" t="s">
        <v>1</v>
      </c>
      <c r="C5" s="11"/>
      <c r="D5" s="11"/>
      <c r="G5" s="1" t="s">
        <v>17</v>
      </c>
      <c r="H5" s="3"/>
    </row>
    <row r="6" spans="2:16" x14ac:dyDescent="0.2">
      <c r="G6" s="1" t="s">
        <v>13</v>
      </c>
      <c r="H6" s="3"/>
    </row>
    <row r="7" spans="2:16" x14ac:dyDescent="0.2">
      <c r="B7" s="4"/>
      <c r="C7" s="8" t="s">
        <v>2</v>
      </c>
      <c r="D7" s="8" t="s">
        <v>3</v>
      </c>
      <c r="G7" s="1" t="s">
        <v>16</v>
      </c>
      <c r="H7" s="3"/>
    </row>
    <row r="8" spans="2:16" x14ac:dyDescent="0.2">
      <c r="B8" s="1" t="s">
        <v>21</v>
      </c>
      <c r="C8" s="3"/>
      <c r="D8" s="3"/>
    </row>
    <row r="9" spans="2:16" x14ac:dyDescent="0.2">
      <c r="B9" s="1" t="s">
        <v>4</v>
      </c>
      <c r="C9" s="3"/>
      <c r="D9" s="3"/>
    </row>
    <row r="10" spans="2:16" x14ac:dyDescent="0.2">
      <c r="B10" s="1" t="s">
        <v>5</v>
      </c>
      <c r="C10" s="3"/>
      <c r="D10" s="3"/>
      <c r="G10" s="8" t="s">
        <v>26</v>
      </c>
      <c r="H10" s="8" t="s">
        <v>25</v>
      </c>
      <c r="I10" s="8" t="s">
        <v>27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</row>
    <row r="11" spans="2:16" x14ac:dyDescent="0.2">
      <c r="B11" s="1" t="s">
        <v>6</v>
      </c>
      <c r="C11" s="3"/>
      <c r="D11" s="3"/>
      <c r="G11" s="3"/>
      <c r="H11" s="3"/>
      <c r="I11" s="3"/>
      <c r="L11" s="2"/>
      <c r="M11" s="2"/>
      <c r="N11" s="2"/>
      <c r="O11" s="2"/>
      <c r="P11" s="13" t="e">
        <f>1000*(1/L11+1/M11-1/N11-1/O11)</f>
        <v>#DIV/0!</v>
      </c>
    </row>
    <row r="12" spans="2:16" x14ac:dyDescent="0.2">
      <c r="B12" s="1" t="s">
        <v>7</v>
      </c>
      <c r="C12" s="3"/>
      <c r="D12" s="3"/>
      <c r="G12" s="3"/>
      <c r="H12" s="3"/>
      <c r="I12" s="3"/>
      <c r="L12" s="2"/>
      <c r="M12" s="2"/>
      <c r="N12" s="2"/>
      <c r="O12" s="2"/>
      <c r="P12" s="13" t="e">
        <f t="shared" ref="P12:P31" si="0">1000*(1/L12+1/M12-1/N12-1/O12)</f>
        <v>#DIV/0!</v>
      </c>
    </row>
    <row r="13" spans="2:16" x14ac:dyDescent="0.2">
      <c r="B13" s="1" t="s">
        <v>8</v>
      </c>
      <c r="C13" s="9" t="s">
        <v>9</v>
      </c>
      <c r="D13" s="9" t="s">
        <v>9</v>
      </c>
      <c r="G13" s="3"/>
      <c r="H13" s="3"/>
      <c r="I13" s="3"/>
      <c r="L13" s="2"/>
      <c r="M13" s="2"/>
      <c r="N13" s="2"/>
      <c r="O13" s="2"/>
      <c r="P13" s="13" t="e">
        <f t="shared" si="0"/>
        <v>#DIV/0!</v>
      </c>
    </row>
    <row r="14" spans="2:16" x14ac:dyDescent="0.2">
      <c r="B14" s="1" t="s">
        <v>10</v>
      </c>
      <c r="C14" s="3"/>
      <c r="D14" s="3"/>
      <c r="G14" s="3"/>
      <c r="H14" s="3"/>
      <c r="I14" s="3"/>
      <c r="L14" s="2"/>
      <c r="M14" s="2"/>
      <c r="N14" s="2"/>
      <c r="O14" s="2"/>
      <c r="P14" s="13" t="e">
        <f t="shared" si="0"/>
        <v>#DIV/0!</v>
      </c>
    </row>
    <row r="15" spans="2:16" x14ac:dyDescent="0.2">
      <c r="B15" s="1" t="s">
        <v>11</v>
      </c>
      <c r="C15" s="3"/>
      <c r="D15" s="3"/>
      <c r="G15" s="3"/>
      <c r="H15" s="3"/>
      <c r="I15" s="3"/>
      <c r="L15" s="2"/>
      <c r="M15" s="2"/>
      <c r="N15" s="2"/>
      <c r="O15" s="2"/>
      <c r="P15" s="13" t="e">
        <f t="shared" si="0"/>
        <v>#DIV/0!</v>
      </c>
    </row>
    <row r="16" spans="2:16" x14ac:dyDescent="0.2">
      <c r="B16" s="1" t="s">
        <v>12</v>
      </c>
      <c r="C16" s="3"/>
      <c r="D16" s="3"/>
      <c r="G16" s="3"/>
      <c r="H16" s="3"/>
      <c r="I16" s="3"/>
      <c r="L16" s="2"/>
      <c r="M16" s="2"/>
      <c r="N16" s="2"/>
      <c r="O16" s="2"/>
      <c r="P16" s="13" t="e">
        <f t="shared" si="0"/>
        <v>#DIV/0!</v>
      </c>
    </row>
    <row r="17" spans="2:16" x14ac:dyDescent="0.2">
      <c r="B17" s="1" t="s">
        <v>19</v>
      </c>
      <c r="C17" s="3"/>
      <c r="D17" s="3"/>
      <c r="G17" s="3"/>
      <c r="H17" s="3"/>
      <c r="I17" s="3"/>
      <c r="L17" s="2"/>
      <c r="M17" s="2"/>
      <c r="N17" s="2"/>
      <c r="O17" s="2"/>
      <c r="P17" s="13" t="e">
        <f t="shared" si="0"/>
        <v>#DIV/0!</v>
      </c>
    </row>
    <row r="18" spans="2:16" x14ac:dyDescent="0.2">
      <c r="B18" s="1" t="s">
        <v>15</v>
      </c>
      <c r="C18" s="3"/>
      <c r="D18" s="9" t="s">
        <v>14</v>
      </c>
      <c r="G18" s="3"/>
      <c r="H18" s="3"/>
      <c r="I18" s="3"/>
      <c r="L18" s="2"/>
      <c r="M18" s="2"/>
      <c r="N18" s="2"/>
      <c r="O18" s="2"/>
      <c r="P18" s="13" t="e">
        <f t="shared" si="0"/>
        <v>#DIV/0!</v>
      </c>
    </row>
    <row r="19" spans="2:16" x14ac:dyDescent="0.2">
      <c r="G19" s="3"/>
      <c r="H19" s="3"/>
      <c r="I19" s="3"/>
      <c r="L19" s="2"/>
      <c r="M19" s="2"/>
      <c r="N19" s="2"/>
      <c r="O19" s="2"/>
      <c r="P19" s="13" t="e">
        <f t="shared" si="0"/>
        <v>#DIV/0!</v>
      </c>
    </row>
    <row r="20" spans="2:16" x14ac:dyDescent="0.2">
      <c r="G20" s="3"/>
      <c r="H20" s="3"/>
      <c r="I20" s="3"/>
      <c r="L20" s="2"/>
      <c r="M20" s="2"/>
      <c r="N20" s="2"/>
      <c r="O20" s="2"/>
      <c r="P20" s="13" t="e">
        <f t="shared" si="0"/>
        <v>#DIV/0!</v>
      </c>
    </row>
    <row r="21" spans="2:16" x14ac:dyDescent="0.2">
      <c r="G21" s="3"/>
      <c r="H21" s="3"/>
      <c r="I21" s="3"/>
      <c r="L21" s="2"/>
      <c r="M21" s="2"/>
      <c r="N21" s="2"/>
      <c r="O21" s="2"/>
      <c r="P21" s="13" t="e">
        <f t="shared" si="0"/>
        <v>#DIV/0!</v>
      </c>
    </row>
    <row r="22" spans="2:16" x14ac:dyDescent="0.2">
      <c r="G22" s="3"/>
      <c r="H22" s="3"/>
      <c r="I22" s="3"/>
      <c r="L22" s="2"/>
      <c r="M22" s="2"/>
      <c r="N22" s="2"/>
      <c r="O22" s="2"/>
      <c r="P22" s="13" t="e">
        <f t="shared" si="0"/>
        <v>#DIV/0!</v>
      </c>
    </row>
    <row r="23" spans="2:16" x14ac:dyDescent="0.2">
      <c r="G23" s="3"/>
      <c r="H23" s="3"/>
      <c r="I23" s="3"/>
      <c r="L23" s="2"/>
      <c r="M23" s="2"/>
      <c r="N23" s="2"/>
      <c r="O23" s="2"/>
      <c r="P23" s="13" t="e">
        <f t="shared" si="0"/>
        <v>#DIV/0!</v>
      </c>
    </row>
    <row r="24" spans="2:16" x14ac:dyDescent="0.2">
      <c r="G24" s="3"/>
      <c r="H24" s="3"/>
      <c r="I24" s="3"/>
      <c r="L24" s="2"/>
      <c r="M24" s="2"/>
      <c r="N24" s="2"/>
      <c r="O24" s="2"/>
      <c r="P24" s="13" t="e">
        <f t="shared" si="0"/>
        <v>#DIV/0!</v>
      </c>
    </row>
    <row r="25" spans="2:16" x14ac:dyDescent="0.2">
      <c r="G25" s="3"/>
      <c r="H25" s="3"/>
      <c r="I25" s="3"/>
      <c r="L25" s="2"/>
      <c r="M25" s="2"/>
      <c r="N25" s="2"/>
      <c r="O25" s="2"/>
      <c r="P25" s="13" t="e">
        <f t="shared" si="0"/>
        <v>#DIV/0!</v>
      </c>
    </row>
    <row r="26" spans="2:16" x14ac:dyDescent="0.2">
      <c r="G26" s="3"/>
      <c r="H26" s="3"/>
      <c r="I26" s="3"/>
      <c r="L26" s="2"/>
      <c r="M26" s="2"/>
      <c r="N26" s="2"/>
      <c r="O26" s="2"/>
      <c r="P26" s="13" t="e">
        <f t="shared" si="0"/>
        <v>#DIV/0!</v>
      </c>
    </row>
    <row r="27" spans="2:16" x14ac:dyDescent="0.2">
      <c r="G27" s="3"/>
      <c r="H27" s="3"/>
      <c r="I27" s="3"/>
      <c r="L27" s="2"/>
      <c r="M27" s="2"/>
      <c r="N27" s="2"/>
      <c r="O27" s="2"/>
      <c r="P27" s="13" t="e">
        <f t="shared" si="0"/>
        <v>#DIV/0!</v>
      </c>
    </row>
    <row r="28" spans="2:16" x14ac:dyDescent="0.2">
      <c r="G28" s="3"/>
      <c r="H28" s="3"/>
      <c r="I28" s="3"/>
      <c r="L28" s="2"/>
      <c r="M28" s="2"/>
      <c r="N28" s="2"/>
      <c r="O28" s="2"/>
      <c r="P28" s="13" t="e">
        <f t="shared" si="0"/>
        <v>#DIV/0!</v>
      </c>
    </row>
    <row r="29" spans="2:16" x14ac:dyDescent="0.2">
      <c r="G29" s="3"/>
      <c r="H29" s="3"/>
      <c r="I29" s="3"/>
      <c r="L29" s="2"/>
      <c r="M29" s="2"/>
      <c r="N29" s="2"/>
      <c r="O29" s="2"/>
      <c r="P29" s="13" t="e">
        <f t="shared" si="0"/>
        <v>#DIV/0!</v>
      </c>
    </row>
    <row r="30" spans="2:16" x14ac:dyDescent="0.2">
      <c r="G30" s="3"/>
      <c r="H30" s="3"/>
      <c r="I30" s="3"/>
      <c r="L30" s="2"/>
      <c r="M30" s="2"/>
      <c r="N30" s="2"/>
      <c r="O30" s="2"/>
      <c r="P30" s="13" t="e">
        <f t="shared" si="0"/>
        <v>#DIV/0!</v>
      </c>
    </row>
    <row r="31" spans="2:16" x14ac:dyDescent="0.2">
      <c r="G31" s="3"/>
      <c r="H31" s="3"/>
      <c r="I31" s="3"/>
      <c r="L31" s="2"/>
      <c r="M31" s="2"/>
      <c r="N31" s="2"/>
      <c r="O31" s="2"/>
      <c r="P31" s="13" t="e">
        <f t="shared" si="0"/>
        <v>#DIV/0!</v>
      </c>
    </row>
  </sheetData>
  <mergeCells count="2">
    <mergeCell ref="C4:D4"/>
    <mergeCell ref="C5:D5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20x50 5-5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2016-02-27T10:02:58Z</dcterms:created>
  <dcterms:modified xsi:type="dcterms:W3CDTF">2016-03-01T08:20:53Z</dcterms:modified>
</cp:coreProperties>
</file>