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3" i="1" l="1"/>
  <c r="J33" i="1"/>
  <c r="C44" i="1"/>
  <c r="G37" i="1"/>
  <c r="C41" i="1"/>
  <c r="E37" i="1"/>
  <c r="F37" i="1"/>
  <c r="H37" i="1"/>
  <c r="E44" i="1"/>
  <c r="O26" i="1"/>
  <c r="C45" i="1"/>
  <c r="F45" i="1"/>
  <c r="I45" i="1"/>
  <c r="F44" i="1"/>
  <c r="H40" i="1"/>
  <c r="G41" i="1"/>
  <c r="H39" i="1"/>
  <c r="O28" i="1"/>
  <c r="O27" i="1"/>
  <c r="C38" i="1"/>
  <c r="C39" i="1"/>
  <c r="G39" i="1"/>
  <c r="G38" i="1"/>
  <c r="H38" i="1" s="1"/>
  <c r="G40" i="1"/>
  <c r="F41" i="1"/>
  <c r="E40" i="1"/>
  <c r="E41" i="1"/>
  <c r="D41" i="1"/>
  <c r="D39" i="1"/>
  <c r="E39" i="1"/>
  <c r="F39" i="1"/>
  <c r="F40" i="1"/>
  <c r="E38" i="1"/>
  <c r="F38" i="1"/>
  <c r="D37" i="1"/>
  <c r="D38" i="1"/>
  <c r="C37" i="1"/>
  <c r="C40" i="1"/>
  <c r="D40" i="1"/>
  <c r="M33" i="1"/>
  <c r="O30" i="1"/>
  <c r="O29" i="1"/>
  <c r="O17" i="1" l="1"/>
  <c r="P17" i="1"/>
  <c r="Q17" i="1"/>
  <c r="R17" i="1"/>
  <c r="S17" i="1"/>
  <c r="J10" i="1"/>
  <c r="K10" i="1"/>
  <c r="L10" i="1"/>
  <c r="M10" i="1"/>
  <c r="I10" i="1"/>
  <c r="J9" i="1"/>
  <c r="K9" i="1"/>
  <c r="L9" i="1"/>
  <c r="M9" i="1"/>
  <c r="I9" i="1"/>
  <c r="K6" i="1"/>
  <c r="J6" i="1"/>
  <c r="I6" i="1"/>
  <c r="J5" i="1"/>
  <c r="I5" i="1"/>
  <c r="K5" i="1"/>
  <c r="L6" i="1"/>
  <c r="M6" i="1"/>
  <c r="L5" i="1"/>
  <c r="M5" i="1"/>
  <c r="J2" i="1"/>
  <c r="K2" i="1"/>
  <c r="L2" i="1"/>
  <c r="M2" i="1"/>
  <c r="I2" i="1"/>
  <c r="S3" i="1" l="1"/>
  <c r="S4" i="1"/>
  <c r="S5" i="1"/>
  <c r="S6" i="1"/>
  <c r="S7" i="1"/>
  <c r="S8" i="1"/>
  <c r="S9" i="1"/>
  <c r="S10" i="1"/>
  <c r="S11" i="1"/>
  <c r="S12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5" i="1" s="1"/>
  <c r="O16" i="1" s="1"/>
  <c r="B20" i="1" s="1"/>
  <c r="S2" i="1"/>
  <c r="R2" i="1"/>
  <c r="Q2" i="1"/>
  <c r="P2" i="1"/>
  <c r="P14" i="1"/>
  <c r="P13" i="1"/>
  <c r="P12" i="1"/>
  <c r="P11" i="1"/>
  <c r="P10" i="1"/>
  <c r="P9" i="1"/>
  <c r="P8" i="1"/>
  <c r="P7" i="1"/>
  <c r="P6" i="1"/>
  <c r="P5" i="1"/>
  <c r="P4" i="1"/>
  <c r="P3" i="1"/>
  <c r="Q14" i="1"/>
  <c r="Q13" i="1"/>
  <c r="Q12" i="1"/>
  <c r="Q11" i="1"/>
  <c r="Q10" i="1"/>
  <c r="Q9" i="1"/>
  <c r="Q8" i="1"/>
  <c r="Q7" i="1"/>
  <c r="Q6" i="1"/>
  <c r="Q5" i="1"/>
  <c r="Q4" i="1"/>
  <c r="Q3" i="1"/>
  <c r="R14" i="1"/>
  <c r="R13" i="1"/>
  <c r="R12" i="1"/>
  <c r="R11" i="1"/>
  <c r="R10" i="1"/>
  <c r="R9" i="1"/>
  <c r="R8" i="1"/>
  <c r="R7" i="1"/>
  <c r="R6" i="1"/>
  <c r="R5" i="1"/>
  <c r="R4" i="1"/>
  <c r="R3" i="1"/>
  <c r="S14" i="1"/>
  <c r="S13" i="1"/>
  <c r="P15" i="1" l="1"/>
  <c r="P16" i="1" s="1"/>
  <c r="Q15" i="1"/>
  <c r="Q16" i="1" s="1"/>
  <c r="R15" i="1"/>
  <c r="R16" i="1" s="1"/>
  <c r="S15" i="1"/>
  <c r="S16" i="1" s="1"/>
  <c r="B19" i="1"/>
  <c r="B31" i="1"/>
  <c r="B30" i="1"/>
  <c r="B29" i="1"/>
  <c r="B28" i="1"/>
  <c r="B27" i="1"/>
  <c r="B26" i="1"/>
  <c r="B25" i="1"/>
  <c r="B24" i="1"/>
  <c r="B23" i="1"/>
  <c r="B22" i="1"/>
  <c r="B21" i="1"/>
  <c r="F20" i="1" l="1"/>
  <c r="F21" i="1"/>
  <c r="F22" i="1"/>
  <c r="F23" i="1"/>
  <c r="F24" i="1"/>
  <c r="F25" i="1"/>
  <c r="F26" i="1"/>
  <c r="F27" i="1"/>
  <c r="F28" i="1"/>
  <c r="F29" i="1"/>
  <c r="F30" i="1"/>
  <c r="F31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</calcChain>
</file>

<file path=xl/sharedStrings.xml><?xml version="1.0" encoding="utf-8"?>
<sst xmlns="http://schemas.openxmlformats.org/spreadsheetml/2006/main" count="83" uniqueCount="43">
  <si>
    <t>编号</t>
  </si>
  <si>
    <t>x1</t>
  </si>
  <si>
    <t>x2</t>
  </si>
  <si>
    <t>x3</t>
  </si>
  <si>
    <t>x4</t>
  </si>
  <si>
    <t>y</t>
  </si>
  <si>
    <t>均值：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</si>
  <si>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</si>
  <si>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</si>
  <si>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</si>
  <si>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</si>
  <si>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y</t>
    <phoneticPr fontId="1" type="noConversion"/>
  </si>
  <si>
    <t>数据标准化</t>
    <phoneticPr fontId="1" type="noConversion"/>
  </si>
  <si>
    <t>x1</t>
    <phoneticPr fontId="1" type="noConversion"/>
  </si>
  <si>
    <t>标准差</t>
    <phoneticPr fontId="1" type="noConversion"/>
  </si>
  <si>
    <t>P</t>
    <phoneticPr fontId="1" type="noConversion"/>
  </si>
  <si>
    <t>S</t>
    <phoneticPr fontId="1" type="noConversion"/>
  </si>
  <si>
    <t>方差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</si>
  <si>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</si>
  <si>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</si>
  <si>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</si>
  <si>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</si>
  <si>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Y</t>
    <phoneticPr fontId="1" type="noConversion"/>
  </si>
  <si>
    <t>对</t>
    <phoneticPr fontId="1" type="noConversion"/>
  </si>
  <si>
    <t>DEVSQ</t>
    <phoneticPr fontId="1" type="noConversion"/>
  </si>
  <si>
    <t>の</t>
    <phoneticPr fontId="1" type="noConversion"/>
  </si>
  <si>
    <t>数据标准化 → 相关系数矩阵</t>
    <phoneticPr fontId="1" type="noConversion"/>
  </si>
  <si>
    <t>相关系数矩阵</t>
    <phoneticPr fontId="1" type="noConversion"/>
  </si>
  <si>
    <t>Vj(2)</t>
    <phoneticPr fontId="1" type="noConversion"/>
  </si>
  <si>
    <t>Vj(1)</t>
    <phoneticPr fontId="1" type="noConversion"/>
  </si>
  <si>
    <t>检验Vk1(1)</t>
    <phoneticPr fontId="1" type="noConversion"/>
  </si>
  <si>
    <t>F1</t>
    <phoneticPr fontId="1" type="noConversion"/>
  </si>
  <si>
    <t>第一自由度</t>
    <phoneticPr fontId="1" type="noConversion"/>
  </si>
  <si>
    <t>第二自由度</t>
    <phoneticPr fontId="1" type="noConversion"/>
  </si>
  <si>
    <t>F临界值</t>
    <phoneticPr fontId="1" type="noConversion"/>
  </si>
  <si>
    <t>引入 0.05</t>
    <phoneticPr fontId="1" type="noConversion"/>
  </si>
  <si>
    <t>提出 0.10</t>
    <phoneticPr fontId="1" type="noConversion"/>
  </si>
  <si>
    <t>R0</t>
    <phoneticPr fontId="1" type="noConversion"/>
  </si>
  <si>
    <t>第一步骤变化矩阵R1</t>
    <phoneticPr fontId="1" type="noConversion"/>
  </si>
  <si>
    <t>Vj(2)</t>
    <phoneticPr fontId="1" type="noConversion"/>
  </si>
  <si>
    <t>检验Vk1(2)</t>
    <phoneticPr fontId="1" type="noConversion"/>
  </si>
  <si>
    <t>F2</t>
    <phoneticPr fontId="1" type="noConversion"/>
  </si>
  <si>
    <t>F剔除临界值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</si>
</sst>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5" borderId="0" xfId="0" applyFill="1">
      <alignment vertical="center"/>
    </xf>
    <xf numFmtId="0" fontId="0" fillId="6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XEM1048541" workbookViewId="0">
      <selection activeCell="XFD1048576" sqref="XFD1048576"/>
    </sheetView>
  </sheetViews>
  <sheetFormatPr defaultRowHeight="13.5"/>
  <cols>
    <col min="2" max="2" width="10.25" customWidth="1"/>
    <col min="9" max="9" width="11.75" customWidth="1"/>
    <col min="11" max="11" width="10.875" customWidth="1"/>
    <col min="12" max="12" width="10" customWidth="1"/>
    <col min="15" max="15" width="15.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>
        <v>3</v>
      </c>
      <c r="U1">
        <v>2</v>
      </c>
    </row>
    <row r="2" spans="1:21">
      <c r="A2">
        <v>1</v>
      </c>
      <c r="B2">
        <v>7</v>
      </c>
      <c r="C2">
        <v>26</v>
      </c>
      <c r="D2">
        <v>6</v>
      </c>
      <c r="E2">
        <v>60</v>
      </c>
      <c r="F2">
        <v>78.5</v>
      </c>
      <c r="I2">
        <f>AVERAGE(B2:B14)</f>
        <v>7.4615384615384617</v>
      </c>
      <c r="J2">
        <f>AVERAGE(C2:C14)</f>
        <v>48.153846153846153</v>
      </c>
      <c r="K2">
        <f>AVERAGE(D2:D14)</f>
        <v>11.76923076923077</v>
      </c>
      <c r="L2">
        <f>AVERAGE(E2:E14)</f>
        <v>30</v>
      </c>
      <c r="M2">
        <f>AVERAGE(F2:F14)</f>
        <v>95.423076923076934</v>
      </c>
      <c r="O2">
        <f>(B2-I$2)^2</f>
        <v>0.21301775147929006</v>
      </c>
      <c r="P2">
        <f>(C2-J$2)^2</f>
        <v>490.79289940828397</v>
      </c>
      <c r="Q2">
        <f t="shared" ref="P2:S16" si="0">(D2-K$2)^2</f>
        <v>33.284023668639065</v>
      </c>
      <c r="R2">
        <f t="shared" si="0"/>
        <v>900</v>
      </c>
      <c r="S2">
        <f t="shared" si="0"/>
        <v>286.39053254437908</v>
      </c>
      <c r="T2">
        <v>3</v>
      </c>
    </row>
    <row r="3" spans="1:21">
      <c r="A3">
        <v>2</v>
      </c>
      <c r="B3">
        <v>1</v>
      </c>
      <c r="C3">
        <v>29</v>
      </c>
      <c r="D3">
        <v>15</v>
      </c>
      <c r="E3">
        <v>52</v>
      </c>
      <c r="F3">
        <v>74.3</v>
      </c>
      <c r="O3">
        <f t="shared" ref="O3:O14" si="1">(B3-$I$2)^2</f>
        <v>41.751479289940832</v>
      </c>
      <c r="P3">
        <f t="shared" ref="P3:P16" si="2">(C3-J$2)^2</f>
        <v>366.86982248520707</v>
      </c>
      <c r="Q3">
        <f t="shared" si="0"/>
        <v>10.437869822485203</v>
      </c>
      <c r="R3">
        <f t="shared" si="0"/>
        <v>484</v>
      </c>
      <c r="S3">
        <f t="shared" si="0"/>
        <v>446.18437869822543</v>
      </c>
      <c r="T3">
        <v>3</v>
      </c>
    </row>
    <row r="4" spans="1:21">
      <c r="A4">
        <v>3</v>
      </c>
      <c r="B4">
        <v>11</v>
      </c>
      <c r="C4">
        <v>56</v>
      </c>
      <c r="D4">
        <v>8</v>
      </c>
      <c r="E4">
        <v>20</v>
      </c>
      <c r="F4">
        <v>104.3</v>
      </c>
      <c r="H4" t="s">
        <v>14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O4">
        <f t="shared" si="1"/>
        <v>12.520710059171597</v>
      </c>
      <c r="P4">
        <f t="shared" si="2"/>
        <v>61.562130177514803</v>
      </c>
      <c r="Q4">
        <f t="shared" si="0"/>
        <v>14.207100591715983</v>
      </c>
      <c r="R4">
        <f t="shared" si="0"/>
        <v>100</v>
      </c>
      <c r="S4">
        <f t="shared" si="0"/>
        <v>78.799763313609219</v>
      </c>
      <c r="T4">
        <v>3</v>
      </c>
    </row>
    <row r="5" spans="1:21">
      <c r="A5">
        <v>4</v>
      </c>
      <c r="B5">
        <v>11</v>
      </c>
      <c r="C5">
        <v>31</v>
      </c>
      <c r="D5">
        <v>8</v>
      </c>
      <c r="E5">
        <v>47</v>
      </c>
      <c r="F5">
        <v>87.6</v>
      </c>
      <c r="H5" t="s">
        <v>15</v>
      </c>
      <c r="I5">
        <f>_xlfn.STDEV.P(B2:B14)</f>
        <v>5.6516217497605821</v>
      </c>
      <c r="J5">
        <f>_xlfn.STDEV.P(C2:C14)</f>
        <v>14.95041112810642</v>
      </c>
      <c r="K5">
        <f t="shared" ref="J5:M5" si="3">_xlfn.STDEV.P(D2:D14)</f>
        <v>6.1538461538461542</v>
      </c>
      <c r="L5">
        <f t="shared" si="3"/>
        <v>16.081523081331092</v>
      </c>
      <c r="M5">
        <f t="shared" si="3"/>
        <v>14.453541160248726</v>
      </c>
      <c r="O5">
        <f t="shared" si="1"/>
        <v>12.520710059171597</v>
      </c>
      <c r="P5">
        <f t="shared" si="2"/>
        <v>294.25443786982248</v>
      </c>
      <c r="Q5">
        <f t="shared" si="0"/>
        <v>14.207100591715983</v>
      </c>
      <c r="R5">
        <f t="shared" si="0"/>
        <v>289</v>
      </c>
      <c r="S5">
        <f t="shared" si="0"/>
        <v>61.200532544378959</v>
      </c>
      <c r="T5">
        <v>3</v>
      </c>
    </row>
    <row r="6" spans="1:21">
      <c r="A6">
        <v>5</v>
      </c>
      <c r="B6">
        <v>7</v>
      </c>
      <c r="C6">
        <v>52</v>
      </c>
      <c r="D6">
        <v>6</v>
      </c>
      <c r="E6">
        <v>33</v>
      </c>
      <c r="F6">
        <v>95.9</v>
      </c>
      <c r="H6" t="s">
        <v>16</v>
      </c>
      <c r="I6">
        <f>_xlfn.STDEV.S(B2:B14)</f>
        <v>5.8823944191599482</v>
      </c>
      <c r="J6">
        <f>_xlfn.STDEV.S(C2:C14)</f>
        <v>15.560881261709625</v>
      </c>
      <c r="K6">
        <f>_xlfn.STDEV.S(D2:D14)</f>
        <v>6.4051261522034855</v>
      </c>
      <c r="L6">
        <f t="shared" ref="J6:M6" si="4">_xlfn.STDEV.S(E2:E14)</f>
        <v>16.738179909018385</v>
      </c>
      <c r="M6">
        <f t="shared" si="4"/>
        <v>15.043722602587005</v>
      </c>
      <c r="O6">
        <f t="shared" si="1"/>
        <v>0.21301775147929006</v>
      </c>
      <c r="P6">
        <f t="shared" si="2"/>
        <v>14.792899408284027</v>
      </c>
      <c r="Q6">
        <f t="shared" si="0"/>
        <v>33.284023668639065</v>
      </c>
      <c r="R6">
        <f t="shared" si="0"/>
        <v>9</v>
      </c>
      <c r="S6">
        <f t="shared" si="0"/>
        <v>0.22745562130177013</v>
      </c>
      <c r="T6">
        <v>3</v>
      </c>
    </row>
    <row r="7" spans="1:21">
      <c r="A7">
        <v>6</v>
      </c>
      <c r="B7">
        <v>11</v>
      </c>
      <c r="C7">
        <v>55</v>
      </c>
      <c r="D7">
        <v>9</v>
      </c>
      <c r="E7">
        <v>22</v>
      </c>
      <c r="F7">
        <v>109.2</v>
      </c>
      <c r="O7">
        <f t="shared" si="1"/>
        <v>12.520710059171597</v>
      </c>
      <c r="P7">
        <f t="shared" si="2"/>
        <v>46.869822485207109</v>
      </c>
      <c r="Q7">
        <f t="shared" si="0"/>
        <v>7.6686390532544424</v>
      </c>
      <c r="R7">
        <f t="shared" si="0"/>
        <v>64</v>
      </c>
      <c r="S7">
        <f t="shared" si="0"/>
        <v>189.8036094674554</v>
      </c>
      <c r="T7">
        <v>3</v>
      </c>
    </row>
    <row r="8" spans="1:21">
      <c r="A8">
        <v>7</v>
      </c>
      <c r="B8">
        <v>3</v>
      </c>
      <c r="C8">
        <v>71</v>
      </c>
      <c r="D8">
        <v>17</v>
      </c>
      <c r="E8">
        <v>6</v>
      </c>
      <c r="F8">
        <v>102.7</v>
      </c>
      <c r="H8" t="s">
        <v>17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O8">
        <f t="shared" si="1"/>
        <v>19.905325443786982</v>
      </c>
      <c r="P8">
        <f t="shared" si="2"/>
        <v>521.94674556213022</v>
      </c>
      <c r="Q8">
        <f t="shared" si="0"/>
        <v>27.360946745562121</v>
      </c>
      <c r="R8">
        <f t="shared" si="0"/>
        <v>576</v>
      </c>
      <c r="S8">
        <f t="shared" si="0"/>
        <v>52.9536094674555</v>
      </c>
      <c r="T8">
        <v>3</v>
      </c>
    </row>
    <row r="9" spans="1:21">
      <c r="A9">
        <v>8</v>
      </c>
      <c r="B9">
        <v>1</v>
      </c>
      <c r="C9">
        <v>31</v>
      </c>
      <c r="D9">
        <v>22</v>
      </c>
      <c r="E9">
        <v>44</v>
      </c>
      <c r="F9">
        <v>72.5</v>
      </c>
      <c r="H9" t="s">
        <v>15</v>
      </c>
      <c r="I9">
        <f>_xlfn.VAR.P(B2:B14)</f>
        <v>31.940828402366865</v>
      </c>
      <c r="J9">
        <f t="shared" ref="J9:M9" si="5">_xlfn.VAR.P(C2:C14)</f>
        <v>223.51479289940829</v>
      </c>
      <c r="K9">
        <f t="shared" si="5"/>
        <v>37.869822485207102</v>
      </c>
      <c r="L9">
        <f t="shared" si="5"/>
        <v>258.61538461538464</v>
      </c>
      <c r="M9">
        <f t="shared" si="5"/>
        <v>208.90485207100409</v>
      </c>
      <c r="O9">
        <f t="shared" si="1"/>
        <v>41.751479289940832</v>
      </c>
      <c r="P9">
        <f t="shared" si="2"/>
        <v>294.25443786982248</v>
      </c>
      <c r="Q9">
        <f t="shared" si="0"/>
        <v>104.66863905325442</v>
      </c>
      <c r="R9">
        <f t="shared" si="0"/>
        <v>196</v>
      </c>
      <c r="S9">
        <f t="shared" si="0"/>
        <v>525.46745562130229</v>
      </c>
      <c r="T9">
        <v>3</v>
      </c>
    </row>
    <row r="10" spans="1:21">
      <c r="A10">
        <v>9</v>
      </c>
      <c r="B10">
        <v>2</v>
      </c>
      <c r="C10">
        <v>54</v>
      </c>
      <c r="D10">
        <v>18</v>
      </c>
      <c r="E10">
        <v>22</v>
      </c>
      <c r="F10">
        <v>93.1</v>
      </c>
      <c r="H10" t="s">
        <v>16</v>
      </c>
      <c r="I10">
        <f>_xlfn.VAR.S(B2:B14)</f>
        <v>34.602564102564109</v>
      </c>
      <c r="J10">
        <f t="shared" ref="J10:M10" si="6">_xlfn.VAR.S(C2:C14)</f>
        <v>242.14102564102572</v>
      </c>
      <c r="K10">
        <f t="shared" si="6"/>
        <v>41.025641025641029</v>
      </c>
      <c r="L10">
        <f t="shared" si="6"/>
        <v>280.16666666666669</v>
      </c>
      <c r="M10">
        <f t="shared" si="6"/>
        <v>226.31358974358713</v>
      </c>
      <c r="O10">
        <f t="shared" si="1"/>
        <v>29.828402366863905</v>
      </c>
      <c r="P10">
        <f t="shared" si="2"/>
        <v>34.177514792899416</v>
      </c>
      <c r="Q10">
        <f t="shared" si="0"/>
        <v>38.822485207100584</v>
      </c>
      <c r="R10">
        <f t="shared" si="0"/>
        <v>64</v>
      </c>
      <c r="S10">
        <f t="shared" si="0"/>
        <v>5.3966863905326212</v>
      </c>
      <c r="T10">
        <v>3</v>
      </c>
    </row>
    <row r="11" spans="1:21">
      <c r="A11">
        <v>10</v>
      </c>
      <c r="B11">
        <v>21</v>
      </c>
      <c r="C11">
        <v>47</v>
      </c>
      <c r="D11">
        <v>4</v>
      </c>
      <c r="E11">
        <v>26</v>
      </c>
      <c r="F11">
        <v>115.9</v>
      </c>
      <c r="O11">
        <f t="shared" si="1"/>
        <v>183.28994082840237</v>
      </c>
      <c r="P11">
        <f t="shared" si="2"/>
        <v>1.3313609467455609</v>
      </c>
      <c r="Q11">
        <f t="shared" si="0"/>
        <v>60.360946745562146</v>
      </c>
      <c r="R11">
        <f t="shared" si="0"/>
        <v>16</v>
      </c>
      <c r="S11">
        <f t="shared" si="0"/>
        <v>419.30437869822464</v>
      </c>
      <c r="T11">
        <v>3</v>
      </c>
    </row>
    <row r="12" spans="1:21">
      <c r="A12">
        <v>11</v>
      </c>
      <c r="B12">
        <v>1</v>
      </c>
      <c r="C12">
        <v>40</v>
      </c>
      <c r="D12">
        <v>23</v>
      </c>
      <c r="E12">
        <v>34</v>
      </c>
      <c r="F12">
        <v>83.8</v>
      </c>
      <c r="O12">
        <f t="shared" si="1"/>
        <v>41.751479289940832</v>
      </c>
      <c r="P12">
        <f t="shared" si="2"/>
        <v>66.485207100591708</v>
      </c>
      <c r="Q12">
        <f t="shared" si="0"/>
        <v>126.13017751479288</v>
      </c>
      <c r="R12">
        <f t="shared" si="0"/>
        <v>16</v>
      </c>
      <c r="S12">
        <f t="shared" si="0"/>
        <v>135.09591715976364</v>
      </c>
      <c r="T12">
        <v>3</v>
      </c>
    </row>
    <row r="13" spans="1:21">
      <c r="A13">
        <v>12</v>
      </c>
      <c r="B13">
        <v>11</v>
      </c>
      <c r="C13">
        <v>66</v>
      </c>
      <c r="D13">
        <v>9</v>
      </c>
      <c r="E13">
        <v>12</v>
      </c>
      <c r="F13">
        <v>113.3</v>
      </c>
      <c r="H13" t="s">
        <v>35</v>
      </c>
      <c r="O13">
        <f t="shared" si="1"/>
        <v>12.520710059171597</v>
      </c>
      <c r="P13">
        <f t="shared" si="2"/>
        <v>318.48520710059171</v>
      </c>
      <c r="Q13">
        <f t="shared" si="0"/>
        <v>7.6686390532544424</v>
      </c>
      <c r="R13">
        <f t="shared" si="0"/>
        <v>324</v>
      </c>
      <c r="S13">
        <f t="shared" si="0"/>
        <v>319.58437869822438</v>
      </c>
      <c r="T13">
        <v>3</v>
      </c>
    </row>
    <row r="14" spans="1:21">
      <c r="A14">
        <v>13</v>
      </c>
      <c r="B14">
        <v>10</v>
      </c>
      <c r="C14">
        <v>68</v>
      </c>
      <c r="D14">
        <v>8</v>
      </c>
      <c r="E14">
        <v>12</v>
      </c>
      <c r="F14">
        <v>109.4</v>
      </c>
      <c r="H14" t="s">
        <v>36</v>
      </c>
      <c r="O14">
        <f t="shared" si="1"/>
        <v>6.4437869822485201</v>
      </c>
      <c r="P14">
        <f t="shared" si="2"/>
        <v>393.86982248520712</v>
      </c>
      <c r="Q14">
        <f t="shared" si="0"/>
        <v>14.207100591715983</v>
      </c>
      <c r="R14">
        <f t="shared" si="0"/>
        <v>324</v>
      </c>
      <c r="S14">
        <f t="shared" si="0"/>
        <v>195.35437869822471</v>
      </c>
      <c r="T14">
        <v>3</v>
      </c>
    </row>
    <row r="15" spans="1:21">
      <c r="O15">
        <f>SUM(O2:O14)</f>
        <v>415.23076923076928</v>
      </c>
      <c r="P15">
        <f t="shared" ref="P15:S15" si="7">SUM(P2:P14)</f>
        <v>2905.6923076923076</v>
      </c>
      <c r="Q15">
        <f t="shared" si="7"/>
        <v>492.30769230769226</v>
      </c>
      <c r="R15">
        <f t="shared" si="7"/>
        <v>3362</v>
      </c>
      <c r="S15">
        <f t="shared" si="7"/>
        <v>2715.7630769230777</v>
      </c>
      <c r="T15">
        <v>3</v>
      </c>
    </row>
    <row r="16" spans="1:21">
      <c r="M16" t="s">
        <v>23</v>
      </c>
      <c r="N16" t="s">
        <v>25</v>
      </c>
      <c r="O16">
        <f>SQRT(O15)</f>
        <v>20.377212008289291</v>
      </c>
      <c r="P16">
        <f>SQRT(P15)</f>
        <v>53.904473911655124</v>
      </c>
      <c r="Q16">
        <f>SQRT(Q15)</f>
        <v>22.188007849009164</v>
      </c>
      <c r="R16">
        <f>SQRT(R15)</f>
        <v>57.982756057296896</v>
      </c>
      <c r="S16">
        <f>SQRT(S15)</f>
        <v>52.112983765306296</v>
      </c>
      <c r="T16">
        <v>3</v>
      </c>
    </row>
    <row r="17" spans="1:20">
      <c r="A17" t="s">
        <v>12</v>
      </c>
      <c r="N17" t="s">
        <v>24</v>
      </c>
      <c r="O17">
        <f>DEVSQ(B2:B14)</f>
        <v>415.23076923076928</v>
      </c>
      <c r="P17">
        <f t="shared" ref="P17:S17" si="8">DEVSQ(C2:C14)</f>
        <v>2905.6923076923076</v>
      </c>
      <c r="Q17">
        <f t="shared" si="8"/>
        <v>492.30769230769226</v>
      </c>
      <c r="R17">
        <f t="shared" si="8"/>
        <v>3362</v>
      </c>
      <c r="S17">
        <f t="shared" si="8"/>
        <v>2715.7630769230777</v>
      </c>
      <c r="T17">
        <v>3</v>
      </c>
    </row>
    <row r="18" spans="1:20">
      <c r="B18" t="s">
        <v>13</v>
      </c>
      <c r="C18" t="s">
        <v>8</v>
      </c>
      <c r="D18" t="s">
        <v>9</v>
      </c>
      <c r="E18" t="s">
        <v>10</v>
      </c>
      <c r="F18" t="s">
        <v>11</v>
      </c>
      <c r="T18">
        <v>3</v>
      </c>
    </row>
    <row r="19" spans="1:20">
      <c r="B19">
        <f>(B2-I$2)/O$16</f>
        <v>-2.2649735466790621E-2</v>
      </c>
      <c r="C19">
        <f t="shared" ref="C19:F31" si="9">(C2-J$2)/P$16</f>
        <v>-0.41098344063526959</v>
      </c>
      <c r="D19">
        <f t="shared" si="9"/>
        <v>-0.26001571698057618</v>
      </c>
      <c r="E19">
        <f t="shared" si="9"/>
        <v>0.51739520574625431</v>
      </c>
      <c r="F19">
        <f t="shared" si="9"/>
        <v>-0.32473820726310637</v>
      </c>
      <c r="I19" t="s">
        <v>26</v>
      </c>
      <c r="T19">
        <v>3</v>
      </c>
    </row>
    <row r="20" spans="1:20">
      <c r="B20">
        <f t="shared" ref="B20:B31" si="10">(B3-I$2)/O$16</f>
        <v>-0.3170962965350686</v>
      </c>
      <c r="C20">
        <f t="shared" si="9"/>
        <v>-0.35532943304924353</v>
      </c>
      <c r="D20">
        <f t="shared" si="9"/>
        <v>0.14560880150912262</v>
      </c>
      <c r="E20">
        <f t="shared" si="9"/>
        <v>0.37942315088058648</v>
      </c>
      <c r="F20">
        <f t="shared" si="9"/>
        <v>-0.40533232597476826</v>
      </c>
      <c r="T20">
        <v>3</v>
      </c>
    </row>
    <row r="21" spans="1:20">
      <c r="B21">
        <f t="shared" si="10"/>
        <v>0.17364797191206136</v>
      </c>
      <c r="C21">
        <f t="shared" si="9"/>
        <v>0.14555663522499135</v>
      </c>
      <c r="D21">
        <f t="shared" si="9"/>
        <v>-0.16987693509397647</v>
      </c>
      <c r="E21">
        <f t="shared" si="9"/>
        <v>-0.17246506858208477</v>
      </c>
      <c r="F21">
        <f t="shared" si="9"/>
        <v>0.1703399505371018</v>
      </c>
      <c r="T21">
        <v>3</v>
      </c>
    </row>
    <row r="22" spans="1:20">
      <c r="B22">
        <f t="shared" si="10"/>
        <v>0.17364797191206136</v>
      </c>
      <c r="C22">
        <f t="shared" si="9"/>
        <v>-0.31822676132522615</v>
      </c>
      <c r="D22">
        <f t="shared" si="9"/>
        <v>-0.16987693509397647</v>
      </c>
      <c r="E22">
        <f t="shared" si="9"/>
        <v>0.2931906165895441</v>
      </c>
      <c r="F22">
        <f t="shared" si="9"/>
        <v>-0.15011761672117258</v>
      </c>
      <c r="T22">
        <v>3</v>
      </c>
    </row>
    <row r="23" spans="1:20">
      <c r="B23">
        <f t="shared" si="10"/>
        <v>-2.2649735466790621E-2</v>
      </c>
      <c r="C23">
        <f t="shared" si="9"/>
        <v>7.1351291776956538E-2</v>
      </c>
      <c r="D23">
        <f t="shared" si="9"/>
        <v>-0.26001571698057618</v>
      </c>
      <c r="E23">
        <f t="shared" si="9"/>
        <v>5.1739520574625428E-2</v>
      </c>
      <c r="F23">
        <f t="shared" si="9"/>
        <v>9.1517131137783467E-3</v>
      </c>
      <c r="I23" t="s">
        <v>27</v>
      </c>
      <c r="T23">
        <v>3</v>
      </c>
    </row>
    <row r="24" spans="1:20" ht="14.25" thickBot="1">
      <c r="B24">
        <f t="shared" si="10"/>
        <v>0.17364797191206136</v>
      </c>
      <c r="C24">
        <f t="shared" si="9"/>
        <v>0.12700529936298263</v>
      </c>
      <c r="D24">
        <f t="shared" si="9"/>
        <v>-0.12480754415067659</v>
      </c>
      <c r="E24">
        <f t="shared" si="9"/>
        <v>-0.1379720548656678</v>
      </c>
      <c r="F24">
        <f t="shared" si="9"/>
        <v>0.26436642236737401</v>
      </c>
      <c r="I24" t="s">
        <v>37</v>
      </c>
      <c r="T24">
        <v>3</v>
      </c>
    </row>
    <row r="25" spans="1:20">
      <c r="B25">
        <f t="shared" si="10"/>
        <v>-0.2189474428456426</v>
      </c>
      <c r="C25">
        <f t="shared" si="9"/>
        <v>0.42382667315512179</v>
      </c>
      <c r="D25">
        <f t="shared" si="9"/>
        <v>0.23574758339572235</v>
      </c>
      <c r="E25">
        <f t="shared" si="9"/>
        <v>-0.41391616459700342</v>
      </c>
      <c r="F25">
        <f t="shared" si="9"/>
        <v>0.13963742912313551</v>
      </c>
      <c r="I25" s="3"/>
      <c r="J25" s="3" t="s">
        <v>1</v>
      </c>
      <c r="K25" s="3" t="s">
        <v>2</v>
      </c>
      <c r="L25" s="3" t="s">
        <v>3</v>
      </c>
      <c r="M25" s="3" t="s">
        <v>4</v>
      </c>
      <c r="N25" s="3" t="s">
        <v>5</v>
      </c>
      <c r="O25" s="4" t="s">
        <v>29</v>
      </c>
      <c r="P25" s="4" t="s">
        <v>28</v>
      </c>
      <c r="T25">
        <v>3</v>
      </c>
    </row>
    <row r="26" spans="1:20" ht="14.25" thickBot="1">
      <c r="B26">
        <f t="shared" si="10"/>
        <v>-0.3170962965350686</v>
      </c>
      <c r="C26">
        <f t="shared" si="9"/>
        <v>-0.31822676132522615</v>
      </c>
      <c r="D26">
        <f t="shared" si="9"/>
        <v>0.46109453811222167</v>
      </c>
      <c r="E26">
        <f t="shared" si="9"/>
        <v>0.24145109601491868</v>
      </c>
      <c r="F26">
        <f t="shared" si="9"/>
        <v>-0.43987266256548041</v>
      </c>
      <c r="I26" s="1" t="s">
        <v>1</v>
      </c>
      <c r="J26" s="1">
        <v>1</v>
      </c>
      <c r="K26" s="1">
        <v>0.22857947030756509</v>
      </c>
      <c r="L26" s="1">
        <v>-0.82413376441719943</v>
      </c>
      <c r="M26" s="10">
        <v>-0.24544510735059782</v>
      </c>
      <c r="N26" s="2">
        <v>0.73071747196507697</v>
      </c>
      <c r="O26" s="7">
        <f>N26^2/J26</f>
        <v>0.53394802383503304</v>
      </c>
      <c r="T26">
        <v>3</v>
      </c>
    </row>
    <row r="27" spans="1:20" ht="14.25" thickBot="1">
      <c r="B27">
        <f t="shared" si="10"/>
        <v>-0.26802186969035557</v>
      </c>
      <c r="C27">
        <f t="shared" si="9"/>
        <v>0.10845396350097394</v>
      </c>
      <c r="D27">
        <f t="shared" si="9"/>
        <v>0.2808169743390222</v>
      </c>
      <c r="E27">
        <f t="shared" si="9"/>
        <v>-0.1379720548656678</v>
      </c>
      <c r="F27">
        <f t="shared" si="9"/>
        <v>-4.4577699360663074E-2</v>
      </c>
      <c r="I27" s="1" t="s">
        <v>2</v>
      </c>
      <c r="J27" s="1">
        <v>0.22857947030756509</v>
      </c>
      <c r="K27" s="1">
        <v>1</v>
      </c>
      <c r="L27" s="1">
        <v>-0.13924237610544132</v>
      </c>
      <c r="M27" s="10">
        <v>-0.9729549989072811</v>
      </c>
      <c r="N27" s="2">
        <v>0.81625256975601301</v>
      </c>
      <c r="O27" s="7">
        <f>N27^2/K27</f>
        <v>0.66626825763329489</v>
      </c>
      <c r="T27">
        <v>3</v>
      </c>
    </row>
    <row r="28" spans="1:20" ht="14.25" thickBot="1">
      <c r="B28">
        <f t="shared" si="10"/>
        <v>0.66439224035919131</v>
      </c>
      <c r="C28">
        <f t="shared" si="9"/>
        <v>-2.1405387533086951E-2</v>
      </c>
      <c r="D28">
        <f t="shared" si="9"/>
        <v>-0.35015449886717592</v>
      </c>
      <c r="E28">
        <f t="shared" si="9"/>
        <v>-6.8986027432833899E-2</v>
      </c>
      <c r="F28">
        <f t="shared" si="9"/>
        <v>0.39293323078835835</v>
      </c>
      <c r="I28" s="1" t="s">
        <v>3</v>
      </c>
      <c r="J28" s="1">
        <v>-0.82413376441719943</v>
      </c>
      <c r="K28" s="1">
        <v>-0.13924237610544132</v>
      </c>
      <c r="L28" s="1">
        <v>1</v>
      </c>
      <c r="M28" s="10">
        <v>2.9537003279958222E-2</v>
      </c>
      <c r="N28" s="2">
        <v>-0.5346706754908217</v>
      </c>
      <c r="O28" s="7">
        <f>N28^2/L28</f>
        <v>0.28587273122981155</v>
      </c>
      <c r="T28">
        <v>3</v>
      </c>
    </row>
    <row r="29" spans="1:20" ht="14.25" thickBot="1">
      <c r="B29">
        <f t="shared" si="10"/>
        <v>-0.3170962965350686</v>
      </c>
      <c r="C29">
        <f t="shared" si="9"/>
        <v>-0.15126473856714784</v>
      </c>
      <c r="D29">
        <f t="shared" si="9"/>
        <v>0.50616392905552154</v>
      </c>
      <c r="E29">
        <f t="shared" si="9"/>
        <v>6.8986027432833899E-2</v>
      </c>
      <c r="F29">
        <f t="shared" si="9"/>
        <v>-0.22303610507934274</v>
      </c>
      <c r="I29" s="1" t="s">
        <v>4</v>
      </c>
      <c r="J29" s="5">
        <v>-0.24544510735059782</v>
      </c>
      <c r="K29" s="5">
        <v>-0.9729549989072811</v>
      </c>
      <c r="L29" s="5">
        <v>2.9537003279958222E-2</v>
      </c>
      <c r="M29" s="12">
        <v>1</v>
      </c>
      <c r="N29" s="6">
        <v>-0.82130503720092263</v>
      </c>
      <c r="O29" s="8">
        <f>N29^2/M29</f>
        <v>0.67454196413160894</v>
      </c>
      <c r="T29">
        <v>3</v>
      </c>
    </row>
    <row r="30" spans="1:20" ht="14.25" thickBot="1">
      <c r="B30">
        <f t="shared" si="10"/>
        <v>0.17364797191206136</v>
      </c>
      <c r="C30">
        <f t="shared" si="9"/>
        <v>0.33106999384507829</v>
      </c>
      <c r="D30">
        <f t="shared" si="9"/>
        <v>-0.12480754415067659</v>
      </c>
      <c r="E30">
        <f t="shared" si="9"/>
        <v>-0.31043712344775259</v>
      </c>
      <c r="F30">
        <f t="shared" si="9"/>
        <v>0.3430416334906628</v>
      </c>
      <c r="I30" s="2" t="s">
        <v>5</v>
      </c>
      <c r="J30" s="2">
        <v>0.73071747196507708</v>
      </c>
      <c r="K30" s="2">
        <v>0.81625256975601257</v>
      </c>
      <c r="L30" s="2">
        <v>-0.5346706754908217</v>
      </c>
      <c r="M30" s="11">
        <v>-0.82130503720092263</v>
      </c>
      <c r="N30" s="2">
        <v>1</v>
      </c>
      <c r="O30" s="9">
        <f>N30^2/N30</f>
        <v>1</v>
      </c>
    </row>
    <row r="31" spans="1:20">
      <c r="B31">
        <f t="shared" si="10"/>
        <v>0.12457354506734837</v>
      </c>
      <c r="C31">
        <f t="shared" si="9"/>
        <v>0.36817266556909573</v>
      </c>
      <c r="D31">
        <f t="shared" si="9"/>
        <v>-0.16987693509397647</v>
      </c>
      <c r="E31">
        <f t="shared" si="9"/>
        <v>-0.31043712344775259</v>
      </c>
      <c r="F31">
        <f t="shared" si="9"/>
        <v>0.26820423754411987</v>
      </c>
    </row>
    <row r="32" spans="1:20">
      <c r="J32" t="s">
        <v>31</v>
      </c>
      <c r="K32" t="s">
        <v>32</v>
      </c>
      <c r="L32" t="s">
        <v>33</v>
      </c>
      <c r="M32" t="s">
        <v>34</v>
      </c>
    </row>
    <row r="33" spans="2:13">
      <c r="I33" t="s">
        <v>30</v>
      </c>
      <c r="J33">
        <f>O29/(N30-O29)*(L33)</f>
        <v>22.798520201382239</v>
      </c>
      <c r="K33">
        <v>1</v>
      </c>
      <c r="L33">
        <f>13-1-K33</f>
        <v>11</v>
      </c>
      <c r="M33">
        <f>FINV(0.05,K33,L33)</f>
        <v>4.8443356749436166</v>
      </c>
    </row>
    <row r="35" spans="2:13">
      <c r="B35" t="s">
        <v>38</v>
      </c>
    </row>
    <row r="36" spans="2:13"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39</v>
      </c>
      <c r="I36" t="s">
        <v>41</v>
      </c>
    </row>
    <row r="37" spans="2:13">
      <c r="B37" t="s">
        <v>1</v>
      </c>
      <c r="C37" s="13">
        <f>J26-M26*J29/M29</f>
        <v>0.93975669927765348</v>
      </c>
      <c r="D37" s="13">
        <f>K26-M26*K29/M29</f>
        <v>-1.0227573846533305E-2</v>
      </c>
      <c r="E37" s="13">
        <f>L26-M26*L29/M29</f>
        <v>-0.81688405147633514</v>
      </c>
      <c r="F37" s="14">
        <f>-M26/M29</f>
        <v>0.24544510735059782</v>
      </c>
      <c r="G37" s="13">
        <f>N26-M26*N29/M29</f>
        <v>0.52913216894170978</v>
      </c>
      <c r="H37" s="13">
        <f>G37^2/C37</f>
        <v>0.29792908358532172</v>
      </c>
    </row>
    <row r="38" spans="2:13">
      <c r="B38" t="s">
        <v>2</v>
      </c>
      <c r="C38">
        <f>J27-M27*J29/M29</f>
        <v>-1.0227573846533305E-2</v>
      </c>
      <c r="D38">
        <f>K27-M27*K29/M29</f>
        <v>5.3358570101332603E-2</v>
      </c>
      <c r="E38">
        <f>L27-M27*L29/M29</f>
        <v>-0.11050420111146521</v>
      </c>
      <c r="F38" s="10">
        <f>-M27/M29</f>
        <v>0.9729549989072811</v>
      </c>
      <c r="G38">
        <f>N27-M27*N29/M29</f>
        <v>1.7159728183644862E-2</v>
      </c>
      <c r="H38">
        <f>G38^2/D38</f>
        <v>5.5184438184414895E-3</v>
      </c>
    </row>
    <row r="39" spans="2:13">
      <c r="B39" t="s">
        <v>3</v>
      </c>
      <c r="C39">
        <f>J28-M28*J29/M29</f>
        <v>-0.81688405147633514</v>
      </c>
      <c r="D39">
        <f>K27-M27*K29/M29</f>
        <v>5.3358570101332603E-2</v>
      </c>
      <c r="E39">
        <f>L28-M28*L29/M29</f>
        <v>0.99912756543723968</v>
      </c>
      <c r="F39" s="10">
        <f>-M28/M29</f>
        <v>-2.9537003279958222E-2</v>
      </c>
      <c r="G39">
        <f>N28-M28*N29/M29</f>
        <v>-0.51041178591317182</v>
      </c>
      <c r="H39">
        <f>G39^2/E39</f>
        <v>0.26074767648419783</v>
      </c>
    </row>
    <row r="40" spans="2:13" ht="14.25" thickBot="1">
      <c r="B40" t="s">
        <v>4</v>
      </c>
      <c r="C40" s="5">
        <f>J29/M29</f>
        <v>-0.24544510735059782</v>
      </c>
      <c r="D40" s="5">
        <f>K29/M29</f>
        <v>-0.9729549989072811</v>
      </c>
      <c r="E40" s="5">
        <f>L29/M29</f>
        <v>2.9537003279958222E-2</v>
      </c>
      <c r="F40" s="12">
        <f>1/M29</f>
        <v>1</v>
      </c>
      <c r="G40" s="6">
        <f>N29/M29</f>
        <v>-0.82130503720092263</v>
      </c>
      <c r="H40" s="5">
        <f>G40^2/F40</f>
        <v>0.67454196413160894</v>
      </c>
    </row>
    <row r="41" spans="2:13" ht="14.25" thickBot="1">
      <c r="B41" t="s">
        <v>5</v>
      </c>
      <c r="C41">
        <f>J30-M30*J29/M29</f>
        <v>0.52913216894170989</v>
      </c>
      <c r="D41">
        <f>K30-M30*K29/M29</f>
        <v>1.7159728183644418E-2</v>
      </c>
      <c r="E41">
        <f>L30-M30*L29/M29</f>
        <v>-0.51041178591317182</v>
      </c>
      <c r="F41" s="11">
        <f>-M30/M29</f>
        <v>0.82130503720092263</v>
      </c>
      <c r="G41">
        <f>N30-M30*N29/M29</f>
        <v>0.32545803586839106</v>
      </c>
    </row>
    <row r="43" spans="2:13">
      <c r="C43" t="s">
        <v>41</v>
      </c>
      <c r="D43" t="s">
        <v>32</v>
      </c>
      <c r="E43" t="s">
        <v>33</v>
      </c>
      <c r="F43" t="s">
        <v>34</v>
      </c>
    </row>
    <row r="44" spans="2:13">
      <c r="B44" t="s">
        <v>40</v>
      </c>
      <c r="C44">
        <f>H37/(G41-H37)*(E44)</f>
        <v>108.22390933074192</v>
      </c>
      <c r="D44">
        <v>2</v>
      </c>
      <c r="E44">
        <f>13-1-D44</f>
        <v>10</v>
      </c>
      <c r="F44">
        <f>FINV(0.05,D44,E44)</f>
        <v>4.1028210151304032</v>
      </c>
      <c r="I44" t="s">
        <v>42</v>
      </c>
    </row>
    <row r="45" spans="2:13">
      <c r="C45">
        <f>H40/(G41-H40)*(E44)</f>
        <v>-19.323203090088629</v>
      </c>
      <c r="D45">
        <v>2</v>
      </c>
      <c r="E45">
        <v>10</v>
      </c>
      <c r="F45">
        <f>FINV(0.05,D45,E45)</f>
        <v>4.1028210151304032</v>
      </c>
      <c r="I45">
        <f>FINV(0.1,D44,E44)</f>
        <v>2.9244659623055682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HBSD</dc:creator>
  <cp:lastModifiedBy>405</cp:lastModifiedBy>
  <dcterms:created xsi:type="dcterms:W3CDTF">2019-11-19T00:16:50Z</dcterms:created>
  <dcterms:modified xsi:type="dcterms:W3CDTF">2019-11-19T04:07:14Z</dcterms:modified>
</cp:coreProperties>
</file>