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ngheizit\univer\u5\fg191203Measure\"/>
    </mc:Choice>
  </mc:AlternateContent>
  <xr:revisionPtr revIDLastSave="0" documentId="13_ncr:1_{8834C967-64AF-4D11-9915-2A95BBF6A0E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4" i="1" l="1"/>
  <c r="G73" i="1"/>
  <c r="G72" i="1"/>
  <c r="K49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2" i="1"/>
  <c r="G41" i="1"/>
  <c r="G40" i="1"/>
  <c r="A47" i="1" a="1"/>
  <c r="C47" i="1" s="1"/>
  <c r="I4" i="1"/>
  <c r="J4" i="1"/>
  <c r="H4" i="1"/>
  <c r="J3" i="1"/>
  <c r="I3" i="1"/>
  <c r="K9" i="1" s="1"/>
  <c r="H3" i="1"/>
  <c r="J8" i="1" s="1"/>
  <c r="L11" i="1" l="1"/>
  <c r="K20" i="1"/>
  <c r="K25" i="1"/>
  <c r="K24" i="1"/>
  <c r="L10" i="1"/>
  <c r="J15" i="1"/>
  <c r="K17" i="1"/>
  <c r="K16" i="1"/>
  <c r="K10" i="1"/>
  <c r="K12" i="1"/>
  <c r="J22" i="1"/>
  <c r="J14" i="1"/>
  <c r="J25" i="1"/>
  <c r="A49" i="1"/>
  <c r="C49" i="1"/>
  <c r="B49" i="1"/>
  <c r="C48" i="1"/>
  <c r="B48" i="1"/>
  <c r="B47" i="1"/>
  <c r="A48" i="1"/>
  <c r="A47" i="1"/>
  <c r="J21" i="1"/>
  <c r="J13" i="1"/>
  <c r="L25" i="1"/>
  <c r="L17" i="1"/>
  <c r="L9" i="1"/>
  <c r="P9" i="1" s="1"/>
  <c r="J19" i="1"/>
  <c r="J11" i="1"/>
  <c r="K22" i="1"/>
  <c r="K14" i="1"/>
  <c r="L23" i="1"/>
  <c r="L15" i="1"/>
  <c r="J20" i="1"/>
  <c r="J12" i="1"/>
  <c r="K23" i="1"/>
  <c r="K15" i="1"/>
  <c r="P15" i="1" s="1"/>
  <c r="L24" i="1"/>
  <c r="L16" i="1"/>
  <c r="J18" i="1"/>
  <c r="J10" i="1"/>
  <c r="K21" i="1"/>
  <c r="K13" i="1"/>
  <c r="L22" i="1"/>
  <c r="L14" i="1"/>
  <c r="J17" i="1"/>
  <c r="J9" i="1"/>
  <c r="H28" i="1" s="1"/>
  <c r="L13" i="1"/>
  <c r="J24" i="1"/>
  <c r="J16" i="1"/>
  <c r="L8" i="1"/>
  <c r="K19" i="1"/>
  <c r="K11" i="1"/>
  <c r="P11" i="1" s="1"/>
  <c r="L20" i="1"/>
  <c r="P20" i="1" s="1"/>
  <c r="L12" i="1"/>
  <c r="L18" i="1"/>
  <c r="L21" i="1"/>
  <c r="J23" i="1"/>
  <c r="K8" i="1"/>
  <c r="K18" i="1"/>
  <c r="L19" i="1"/>
  <c r="P13" i="1" l="1"/>
  <c r="P12" i="1"/>
  <c r="P18" i="1"/>
  <c r="P16" i="1"/>
  <c r="D29" i="1"/>
  <c r="M29" i="1" s="1"/>
  <c r="G29" i="1"/>
  <c r="J29" i="1"/>
  <c r="J34" i="1" s="1"/>
  <c r="N11" i="1"/>
  <c r="O11" i="1"/>
  <c r="H29" i="1"/>
  <c r="B29" i="1"/>
  <c r="N14" i="1"/>
  <c r="E29" i="1"/>
  <c r="O14" i="1"/>
  <c r="P19" i="1"/>
  <c r="N19" i="1"/>
  <c r="O19" i="1"/>
  <c r="J28" i="1"/>
  <c r="G28" i="1"/>
  <c r="D28" i="1"/>
  <c r="M28" i="1" s="1"/>
  <c r="N12" i="1"/>
  <c r="O12" i="1"/>
  <c r="O16" i="1"/>
  <c r="N16" i="1"/>
  <c r="P21" i="1"/>
  <c r="N20" i="1"/>
  <c r="O20" i="1"/>
  <c r="P10" i="1"/>
  <c r="B28" i="1"/>
  <c r="N17" i="1"/>
  <c r="O17" i="1"/>
  <c r="O8" i="1"/>
  <c r="N10" i="1"/>
  <c r="O10" i="1"/>
  <c r="N18" i="1"/>
  <c r="O18" i="1"/>
  <c r="N13" i="1"/>
  <c r="O13" i="1"/>
  <c r="P17" i="1"/>
  <c r="I28" i="1"/>
  <c r="P8" i="1"/>
  <c r="C28" i="1"/>
  <c r="F28" i="1"/>
  <c r="B33" i="1" s="1"/>
  <c r="N8" i="1"/>
  <c r="N9" i="1"/>
  <c r="O9" i="1"/>
  <c r="P14" i="1"/>
  <c r="C29" i="1"/>
  <c r="F29" i="1"/>
  <c r="I29" i="1"/>
  <c r="N21" i="1"/>
  <c r="O21" i="1"/>
  <c r="O15" i="1"/>
  <c r="N15" i="1"/>
  <c r="E28" i="1"/>
  <c r="B32" i="1" s="1"/>
  <c r="D47" i="1" a="1"/>
  <c r="B34" i="1" l="1"/>
  <c r="J33" i="1"/>
  <c r="J35" i="1" s="1"/>
  <c r="F34" i="1"/>
  <c r="G34" i="1"/>
  <c r="K29" i="1"/>
  <c r="E34" i="1" s="1"/>
  <c r="L28" i="1"/>
  <c r="H33" i="1" s="1"/>
  <c r="I33" i="1"/>
  <c r="I35" i="1" s="1"/>
  <c r="L29" i="1"/>
  <c r="H34" i="1" s="1"/>
  <c r="I34" i="1"/>
  <c r="G33" i="1"/>
  <c r="G35" i="1" s="1"/>
  <c r="K28" i="1"/>
  <c r="E33" i="1" s="1"/>
  <c r="F33" i="1"/>
  <c r="F35" i="1" s="1"/>
  <c r="D49" i="1"/>
  <c r="D48" i="1"/>
  <c r="D47" i="1"/>
  <c r="H35" i="1" l="1"/>
  <c r="E35" i="1"/>
</calcChain>
</file>

<file path=xl/sharedStrings.xml><?xml version="1.0" encoding="utf-8"?>
<sst xmlns="http://schemas.openxmlformats.org/spreadsheetml/2006/main" count="177" uniqueCount="114">
  <si>
    <t>序号</t>
    <phoneticPr fontId="3" type="noConversion"/>
  </si>
  <si>
    <t>国家名称</t>
    <phoneticPr fontId="3" type="noConversion"/>
  </si>
  <si>
    <t>出生时预期寿命</t>
    <phoneticPr fontId="3" type="noConversion"/>
  </si>
  <si>
    <t>成人识字率</t>
    <phoneticPr fontId="3" type="noConversion"/>
  </si>
  <si>
    <r>
      <t>人均</t>
    </r>
    <r>
      <rPr>
        <sz val="10.5"/>
        <rFont val="Times New Roman"/>
        <family val="1"/>
      </rPr>
      <t>GDP</t>
    </r>
    <phoneticPr fontId="3" type="noConversion"/>
  </si>
  <si>
    <t>加拿大</t>
    <phoneticPr fontId="3" type="noConversion"/>
  </si>
  <si>
    <t>美国</t>
    <phoneticPr fontId="3" type="noConversion"/>
  </si>
  <si>
    <t>日本</t>
    <phoneticPr fontId="3" type="noConversion"/>
  </si>
  <si>
    <t>瑞士</t>
    <phoneticPr fontId="3" type="noConversion"/>
  </si>
  <si>
    <t>阿根廷</t>
    <phoneticPr fontId="3" type="noConversion"/>
  </si>
  <si>
    <t>阿联酋</t>
    <phoneticPr fontId="3" type="noConversion"/>
  </si>
  <si>
    <t>古巴</t>
    <phoneticPr fontId="3" type="noConversion"/>
  </si>
  <si>
    <t>俄罗斯联邦</t>
    <phoneticPr fontId="3" type="noConversion"/>
  </si>
  <si>
    <t>保加利亚</t>
    <phoneticPr fontId="3" type="noConversion"/>
  </si>
  <si>
    <t>哥伦比亚</t>
    <phoneticPr fontId="3" type="noConversion"/>
  </si>
  <si>
    <t>格鲁吉亚</t>
    <phoneticPr fontId="3" type="noConversion"/>
  </si>
  <si>
    <t>巴拉圭</t>
    <phoneticPr fontId="3" type="noConversion"/>
  </si>
  <si>
    <t>南非</t>
    <phoneticPr fontId="3" type="noConversion"/>
  </si>
  <si>
    <t>埃及</t>
    <phoneticPr fontId="3" type="noConversion"/>
  </si>
  <si>
    <t>瑞典</t>
    <phoneticPr fontId="3" type="noConversion"/>
  </si>
  <si>
    <t>希腊</t>
    <phoneticPr fontId="3" type="noConversion"/>
  </si>
  <si>
    <t>罗马尼亚</t>
    <phoneticPr fontId="3" type="noConversion"/>
  </si>
  <si>
    <t>中国</t>
    <phoneticPr fontId="3" type="noConversion"/>
  </si>
  <si>
    <t>1.数据标准化（极差标准化）</t>
    <phoneticPr fontId="2" type="noConversion"/>
  </si>
  <si>
    <t>样品最大值</t>
    <phoneticPr fontId="2" type="noConversion"/>
  </si>
  <si>
    <t>样品最小值</t>
    <phoneticPr fontId="2" type="noConversion"/>
  </si>
  <si>
    <t>标准化结果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</si>
  <si>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</si>
  <si>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</si>
  <si>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</si>
  <si>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第一类</t>
    <phoneticPr fontId="2" type="noConversion"/>
  </si>
  <si>
    <t>第二类</t>
    <phoneticPr fontId="2" type="noConversion"/>
  </si>
  <si>
    <t>第一类样品数</t>
    <phoneticPr fontId="2" type="noConversion"/>
  </si>
  <si>
    <t>第二类样品数</t>
    <phoneticPr fontId="2" type="noConversion"/>
  </si>
  <si>
    <t>x1总和</t>
    <phoneticPr fontId="2" type="noConversion"/>
  </si>
  <si>
    <t>x2总和</t>
    <phoneticPr fontId="2" type="noConversion"/>
  </si>
  <si>
    <t>x3总和</t>
    <phoneticPr fontId="2" type="noConversion"/>
  </si>
  <si>
    <t>x1平均数</t>
    <phoneticPr fontId="2" type="noConversion"/>
  </si>
  <si>
    <t>x2平均数</t>
    <phoneticPr fontId="2" type="noConversion"/>
  </si>
  <si>
    <t>x3平均数</t>
    <phoneticPr fontId="2" type="noConversion"/>
  </si>
  <si>
    <t>∑(x1)²</t>
    <phoneticPr fontId="2" type="noConversion"/>
  </si>
  <si>
    <t>∑(x2)²</t>
    <phoneticPr fontId="2" type="noConversion"/>
  </si>
  <si>
    <t>∑(x3)²</t>
    <phoneticPr fontId="2" type="noConversion"/>
  </si>
  <si>
    <t>(∑x1)²</t>
    <phoneticPr fontId="2" type="noConversion"/>
  </si>
  <si>
    <t>(∑x2)²</t>
    <phoneticPr fontId="2" type="noConversion"/>
  </si>
  <si>
    <t>(∑x3)²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</si>
  <si>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</si>
  <si>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</si>
  <si>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</si>
  <si>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2.计算各变量在各类（组）内的累加和（∑） 及计算各变量均值</t>
    <phoneticPr fontId="2" type="noConversion"/>
  </si>
  <si>
    <t>3.计算各类（组）响应变量均值之差</t>
    <phoneticPr fontId="2" type="noConversion"/>
  </si>
  <si>
    <t>4.计算各类（组）离均差平方和、离均差积和及两类（组）之和</t>
    <phoneticPr fontId="2" type="noConversion"/>
  </si>
  <si>
    <t>L11</t>
    <phoneticPr fontId="2" type="noConversion"/>
  </si>
  <si>
    <t>L12</t>
    <phoneticPr fontId="2" type="noConversion"/>
  </si>
  <si>
    <t>L13</t>
    <phoneticPr fontId="2" type="noConversion"/>
  </si>
  <si>
    <t>L22</t>
    <phoneticPr fontId="2" type="noConversion"/>
  </si>
  <si>
    <t>L23</t>
    <phoneticPr fontId="2" type="noConversion"/>
  </si>
  <si>
    <t>L33</t>
    <phoneticPr fontId="2" type="noConversion"/>
  </si>
  <si>
    <t>x1*x2</t>
    <phoneticPr fontId="2" type="noConversion"/>
  </si>
  <si>
    <t>x1*x3</t>
    <phoneticPr fontId="2" type="noConversion"/>
  </si>
  <si>
    <t>x2*x3</t>
    <phoneticPr fontId="2" type="noConversion"/>
  </si>
  <si>
    <t>第一类总和</t>
  </si>
  <si>
    <t>第二类总和</t>
  </si>
  <si>
    <t>两类合计</t>
    <phoneticPr fontId="2" type="noConversion"/>
  </si>
  <si>
    <t>L21</t>
    <phoneticPr fontId="2" type="noConversion"/>
  </si>
  <si>
    <t>L31</t>
    <phoneticPr fontId="2" type="noConversion"/>
  </si>
  <si>
    <t>L32</t>
    <phoneticPr fontId="2" type="noConversion"/>
  </si>
  <si>
    <t>公式矩阵</t>
    <phoneticPr fontId="2" type="noConversion"/>
  </si>
  <si>
    <t>系数逆矩阵</t>
    <phoneticPr fontId="2" type="noConversion"/>
  </si>
  <si>
    <t>结果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</si>
  <si>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</si>
  <si>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</si>
  <si>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</si>
  <si>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5.计算判别函数式</t>
    <phoneticPr fontId="2" type="noConversion"/>
  </si>
  <si>
    <t>6.计算判别指标（临界值）yc</t>
    <phoneticPr fontId="2" type="noConversion"/>
  </si>
  <si>
    <t>判别函数均值</t>
    <phoneticPr fontId="2" type="noConversion"/>
  </si>
  <si>
    <t>yc</t>
    <phoneticPr fontId="2" type="noConversion"/>
  </si>
  <si>
    <t>7.判别标准与研究对象作判别</t>
    <phoneticPr fontId="2" type="noConversion"/>
  </si>
  <si>
    <t>第一类 &gt; 第二类</t>
    <phoneticPr fontId="2" type="noConversion"/>
  </si>
  <si>
    <t>瑞典</t>
  </si>
  <si>
    <t>希腊</t>
  </si>
  <si>
    <t>罗马尼亚</t>
  </si>
  <si>
    <t>中国</t>
  </si>
  <si>
    <t>y</t>
    <phoneticPr fontId="2" type="noConversion"/>
  </si>
  <si>
    <t>与yc作比较</t>
    <phoneticPr fontId="2" type="noConversion"/>
  </si>
  <si>
    <t>大于</t>
    <phoneticPr fontId="2" type="noConversion"/>
  </si>
  <si>
    <t>小于</t>
    <phoneticPr fontId="2" type="noConversion"/>
  </si>
  <si>
    <t>序号</t>
  </si>
  <si>
    <t>国家名称</t>
  </si>
  <si>
    <t>出生时预期寿命</t>
  </si>
  <si>
    <t>成人识字率</t>
  </si>
  <si>
    <t>人均GDP</t>
  </si>
  <si>
    <t>加拿大</t>
  </si>
  <si>
    <t>美国</t>
  </si>
  <si>
    <t>日本</t>
  </si>
  <si>
    <t>瑞士</t>
  </si>
  <si>
    <t>阿根廷</t>
  </si>
  <si>
    <t>阿联酋</t>
  </si>
  <si>
    <t>古巴</t>
  </si>
  <si>
    <t>俄罗斯联邦</t>
  </si>
  <si>
    <t>保加利亚</t>
  </si>
  <si>
    <t>哥伦比亚</t>
  </si>
  <si>
    <t>格鲁吉亚</t>
  </si>
  <si>
    <t>巴拉圭</t>
  </si>
  <si>
    <t>南非</t>
  </si>
  <si>
    <t>埃及</t>
  </si>
  <si>
    <t>结论：对已知一二类作判别检验</t>
    <phoneticPr fontId="2" type="noConversion"/>
  </si>
  <si>
    <t>第一类y值普遍大于yc，除阿根廷以外，但不影响整体</t>
    <phoneticPr fontId="2" type="noConversion"/>
  </si>
  <si>
    <t>第二类y值全部大于yc，精确率100%</t>
    <phoneticPr fontId="2" type="noConversion"/>
  </si>
  <si>
    <t>8. 判别能力的显著性检验</t>
    <phoneticPr fontId="2" type="noConversion"/>
  </si>
  <si>
    <t>D²</t>
    <phoneticPr fontId="2" type="noConversion"/>
  </si>
  <si>
    <t>F</t>
    <phoneticPr fontId="2" type="noConversion"/>
  </si>
  <si>
    <t>F临界值</t>
    <phoneticPr fontId="2" type="noConversion"/>
  </si>
  <si>
    <t>结论：F&gt;F临界值，因此该判别函数的判别能力显著，判别有效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</si>
</sst>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0_ "/>
  </numFmts>
  <fonts count="7" x14ac:knownFonts="1">
    <font>
      <sz val="11"/>
      <color theme="1"/>
      <name val="等线"/>
      <family val="2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color indexed="8"/>
      <name val="Times New Roman"/>
      <family val="1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1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1" fillId="2" borderId="0" xfId="0" applyNumberFormat="1" applyFont="1" applyFill="1" applyAlignment="1">
      <alignment vertical="center"/>
    </xf>
    <xf numFmtId="176" fontId="5" fillId="2" borderId="0" xfId="0" applyNumberFormat="1" applyFont="1" applyFill="1" applyAlignment="1">
      <alignment vertical="center"/>
    </xf>
    <xf numFmtId="0" fontId="6" fillId="0" borderId="0" xfId="0" applyFont="1"/>
    <xf numFmtId="0" fontId="6" fillId="3" borderId="0" xfId="0" applyFont="1" applyFill="1"/>
    <xf numFmtId="176" fontId="0" fillId="0" borderId="0" xfId="0" applyNumberFormat="1"/>
    <xf numFmtId="179" fontId="4" fillId="0" borderId="0" xfId="0" applyNumberFormat="1" applyFont="1" applyAlignment="1">
      <alignment horizontal="center"/>
    </xf>
    <xf numFmtId="179" fontId="4" fillId="0" borderId="1" xfId="0" applyNumberFormat="1" applyFont="1" applyBorder="1" applyAlignment="1">
      <alignment horizontal="center"/>
    </xf>
    <xf numFmtId="179" fontId="4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176" fontId="1" fillId="0" borderId="3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176" fontId="0" fillId="4" borderId="0" xfId="0" applyNumberFormat="1" applyFill="1"/>
    <xf numFmtId="176" fontId="0" fillId="4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4" borderId="9" xfId="0" applyFill="1" applyBorder="1"/>
    <xf numFmtId="176" fontId="0" fillId="4" borderId="10" xfId="0" applyNumberFormat="1" applyFill="1" applyBorder="1"/>
    <xf numFmtId="176" fontId="0" fillId="4" borderId="11" xfId="0" applyNumberFormat="1" applyFill="1" applyBorder="1"/>
    <xf numFmtId="0" fontId="0" fillId="4" borderId="0" xfId="0" applyFill="1"/>
    <xf numFmtId="176" fontId="0" fillId="0" borderId="5" xfId="0" applyNumberFormat="1" applyBorder="1"/>
    <xf numFmtId="176" fontId="0" fillId="0" borderId="0" xfId="0" applyNumberFormat="1" applyBorder="1"/>
    <xf numFmtId="176" fontId="0" fillId="0" borderId="6" xfId="0" applyNumberFormat="1" applyBorder="1"/>
    <xf numFmtId="176" fontId="0" fillId="4" borderId="6" xfId="0" applyNumberFormat="1" applyFill="1" applyBorder="1"/>
    <xf numFmtId="176" fontId="0" fillId="4" borderId="0" xfId="0" applyNumberFormat="1" applyFill="1" applyBorder="1"/>
    <xf numFmtId="0" fontId="6" fillId="0" borderId="2" xfId="0" applyFont="1" applyBorder="1"/>
    <xf numFmtId="179" fontId="4" fillId="5" borderId="0" xfId="0" applyNumberFormat="1" applyFont="1" applyFill="1" applyAlignment="1">
      <alignment horizontal="center"/>
    </xf>
    <xf numFmtId="176" fontId="1" fillId="5" borderId="0" xfId="0" applyNumberFormat="1" applyFont="1" applyFill="1" applyAlignment="1">
      <alignment vertical="center"/>
    </xf>
    <xf numFmtId="2" fontId="0" fillId="5" borderId="0" xfId="0" applyNumberFormat="1" applyFill="1"/>
    <xf numFmtId="176" fontId="0" fillId="5" borderId="0" xfId="0" applyNumberForma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topLeftCell="B50" zoomScaleNormal="100" workbookViewId="0">
      <selection activeCell="M68" sqref="M68"/>
    </sheetView>
  </sheetViews>
  <sheetFormatPr defaultRowHeight="14.25" x14ac:dyDescent="0.2"/>
  <cols>
    <col min="1" max="1" width="7.125" customWidth="1"/>
    <col min="2" max="2" width="8.375" customWidth="1"/>
    <col min="3" max="3" width="14.125" bestFit="1" customWidth="1"/>
    <col min="4" max="4" width="10.25" bestFit="1" customWidth="1"/>
    <col min="5" max="5" width="8.625" bestFit="1" customWidth="1"/>
    <col min="7" max="7" width="11.875" customWidth="1"/>
    <col min="8" max="8" width="14.25" bestFit="1" customWidth="1"/>
    <col min="9" max="9" width="11" bestFit="1" customWidth="1"/>
    <col min="10" max="10" width="14.25" bestFit="1" customWidth="1"/>
    <col min="11" max="11" width="13.375" customWidth="1"/>
    <col min="12" max="12" width="11" customWidth="1"/>
    <col min="13" max="13" width="10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9" t="s">
        <v>23</v>
      </c>
    </row>
    <row r="2" spans="1:16" x14ac:dyDescent="0.2">
      <c r="A2" s="11">
        <v>1</v>
      </c>
      <c r="B2" s="2" t="s">
        <v>5</v>
      </c>
      <c r="C2" s="3">
        <v>79.099999999999994</v>
      </c>
      <c r="D2" s="3">
        <v>99</v>
      </c>
      <c r="E2" s="3">
        <v>23582</v>
      </c>
      <c r="H2" s="1" t="s">
        <v>2</v>
      </c>
      <c r="I2" s="1" t="s">
        <v>3</v>
      </c>
      <c r="J2" s="1" t="s">
        <v>4</v>
      </c>
    </row>
    <row r="3" spans="1:16" x14ac:dyDescent="0.2">
      <c r="A3" s="11">
        <v>2</v>
      </c>
      <c r="B3" s="2" t="s">
        <v>6</v>
      </c>
      <c r="C3" s="3">
        <v>76.8</v>
      </c>
      <c r="D3" s="3">
        <v>99</v>
      </c>
      <c r="E3" s="3">
        <v>29605</v>
      </c>
      <c r="G3" t="s">
        <v>24</v>
      </c>
      <c r="H3" s="10">
        <f>MAX(C2:C19)</f>
        <v>80</v>
      </c>
      <c r="I3" s="10">
        <f>MAX(D2:D19)</f>
        <v>99.5</v>
      </c>
      <c r="J3" s="10">
        <f>MAX(E2:E19)</f>
        <v>29605</v>
      </c>
    </row>
    <row r="4" spans="1:16" x14ac:dyDescent="0.2">
      <c r="A4" s="11">
        <v>3</v>
      </c>
      <c r="B4" s="2" t="s">
        <v>7</v>
      </c>
      <c r="C4" s="3">
        <v>80</v>
      </c>
      <c r="D4" s="3">
        <v>99</v>
      </c>
      <c r="E4" s="3">
        <v>23257</v>
      </c>
      <c r="G4" t="s">
        <v>25</v>
      </c>
      <c r="H4" s="10">
        <f>MIN(C2:C19)</f>
        <v>66.7</v>
      </c>
      <c r="I4" s="10">
        <f t="shared" ref="I4:J4" si="0">MIN(D2:D19)</f>
        <v>53.7</v>
      </c>
      <c r="J4" s="10">
        <f t="shared" si="0"/>
        <v>3041</v>
      </c>
    </row>
    <row r="5" spans="1:16" x14ac:dyDescent="0.2">
      <c r="A5" s="11">
        <v>4</v>
      </c>
      <c r="B5" s="2" t="s">
        <v>8</v>
      </c>
      <c r="C5" s="3">
        <v>78.7</v>
      </c>
      <c r="D5" s="3">
        <v>99</v>
      </c>
      <c r="E5" s="3">
        <v>25512</v>
      </c>
    </row>
    <row r="6" spans="1:16" x14ac:dyDescent="0.2">
      <c r="A6" s="11">
        <v>5</v>
      </c>
      <c r="B6" s="2" t="s">
        <v>9</v>
      </c>
      <c r="C6" s="3">
        <v>73.099999999999994</v>
      </c>
      <c r="D6" s="3">
        <v>96.7</v>
      </c>
      <c r="E6" s="3">
        <v>12013</v>
      </c>
      <c r="J6" t="s">
        <v>27</v>
      </c>
      <c r="K6" t="s">
        <v>28</v>
      </c>
      <c r="L6" t="s">
        <v>29</v>
      </c>
    </row>
    <row r="7" spans="1:16" x14ac:dyDescent="0.2">
      <c r="A7" s="12">
        <v>6</v>
      </c>
      <c r="B7" s="4" t="s">
        <v>10</v>
      </c>
      <c r="C7" s="5">
        <v>75</v>
      </c>
      <c r="D7" s="5">
        <v>74.599999999999994</v>
      </c>
      <c r="E7" s="5">
        <v>17719</v>
      </c>
      <c r="G7" t="s">
        <v>26</v>
      </c>
      <c r="H7" s="1" t="s">
        <v>0</v>
      </c>
      <c r="I7" s="1" t="s">
        <v>1</v>
      </c>
      <c r="J7" s="1" t="s">
        <v>2</v>
      </c>
      <c r="K7" s="1" t="s">
        <v>3</v>
      </c>
      <c r="L7" s="1" t="s">
        <v>4</v>
      </c>
      <c r="M7" s="16"/>
      <c r="N7" s="17" t="s">
        <v>58</v>
      </c>
      <c r="O7" s="17" t="s">
        <v>59</v>
      </c>
      <c r="P7" s="18" t="s">
        <v>60</v>
      </c>
    </row>
    <row r="8" spans="1:16" x14ac:dyDescent="0.2">
      <c r="A8" s="11">
        <v>7</v>
      </c>
      <c r="B8" s="2" t="s">
        <v>11</v>
      </c>
      <c r="C8" s="3">
        <v>75.8</v>
      </c>
      <c r="D8" s="3">
        <v>96.4</v>
      </c>
      <c r="E8" s="3">
        <v>3967</v>
      </c>
      <c r="H8" s="11">
        <v>1</v>
      </c>
      <c r="I8" s="2" t="s">
        <v>5</v>
      </c>
      <c r="J8" s="14">
        <f>(C2-H$4)/(H$3-H$4)</f>
        <v>0.93233082706766868</v>
      </c>
      <c r="K8" s="14">
        <f>(D2-I$4)/(I$3-I$4)</f>
        <v>0.98908296943231444</v>
      </c>
      <c r="L8" s="14">
        <f>(E2-J$4)/(J$3-J$4)</f>
        <v>0.77326456858906789</v>
      </c>
      <c r="M8" s="19"/>
      <c r="N8" s="20">
        <f>J8*K8</f>
        <v>0.92215254292937543</v>
      </c>
      <c r="O8" s="20">
        <f>J8*L8</f>
        <v>0.72093839477476973</v>
      </c>
      <c r="P8" s="21">
        <f>K8*L8</f>
        <v>0.76482281565687282</v>
      </c>
    </row>
    <row r="9" spans="1:16" x14ac:dyDescent="0.2">
      <c r="A9" s="11">
        <v>8</v>
      </c>
      <c r="B9" s="2" t="s">
        <v>12</v>
      </c>
      <c r="C9" s="3">
        <v>66.7</v>
      </c>
      <c r="D9" s="3">
        <v>99.5</v>
      </c>
      <c r="E9" s="3">
        <v>6460</v>
      </c>
      <c r="H9" s="11">
        <v>2</v>
      </c>
      <c r="I9" s="2" t="s">
        <v>6</v>
      </c>
      <c r="J9" s="14">
        <f>(C3-H$4)/(H$3-H$4)</f>
        <v>0.75939849624060118</v>
      </c>
      <c r="K9" s="14">
        <f>(D3-I$4)/(I$3-I$4)</f>
        <v>0.98908296943231444</v>
      </c>
      <c r="L9" s="14">
        <f>(E3-J$4)/(J$3-J$4)</f>
        <v>1</v>
      </c>
      <c r="M9" s="19"/>
      <c r="N9" s="20">
        <f t="shared" ref="N9:N21" si="1">J9*K9</f>
        <v>0.75110811964408808</v>
      </c>
      <c r="O9" s="20">
        <f t="shared" ref="O9:O21" si="2">J9*L9</f>
        <v>0.75939849624060118</v>
      </c>
      <c r="P9" s="21">
        <f t="shared" ref="P9:P21" si="3">K9*L9</f>
        <v>0.98908296943231444</v>
      </c>
    </row>
    <row r="10" spans="1:16" x14ac:dyDescent="0.2">
      <c r="A10" s="11">
        <v>9</v>
      </c>
      <c r="B10" s="2" t="s">
        <v>13</v>
      </c>
      <c r="C10" s="3">
        <v>71.3</v>
      </c>
      <c r="D10" s="3">
        <v>98.2</v>
      </c>
      <c r="E10" s="3">
        <v>4809</v>
      </c>
      <c r="H10" s="11">
        <v>3</v>
      </c>
      <c r="I10" s="2" t="s">
        <v>7</v>
      </c>
      <c r="J10" s="14">
        <f>(C4-H$4)/(H$3-H$4)</f>
        <v>1</v>
      </c>
      <c r="K10" s="14">
        <f>(D4-I$4)/(I$3-I$4)</f>
        <v>0.98908296943231444</v>
      </c>
      <c r="L10" s="14">
        <f>(E4-J$4)/(J$3-J$4)</f>
        <v>0.76102996536666168</v>
      </c>
      <c r="M10" s="19"/>
      <c r="N10" s="20">
        <f t="shared" si="1"/>
        <v>0.98908296943231444</v>
      </c>
      <c r="O10" s="20">
        <f t="shared" si="2"/>
        <v>0.76102996536666168</v>
      </c>
      <c r="P10" s="21">
        <f t="shared" si="3"/>
        <v>0.75272177797182915</v>
      </c>
    </row>
    <row r="11" spans="1:16" x14ac:dyDescent="0.2">
      <c r="A11" s="11">
        <v>10</v>
      </c>
      <c r="B11" s="2" t="s">
        <v>14</v>
      </c>
      <c r="C11" s="3">
        <v>70.7</v>
      </c>
      <c r="D11" s="3">
        <v>91.2</v>
      </c>
      <c r="E11" s="3">
        <v>6006</v>
      </c>
      <c r="H11" s="11">
        <v>4</v>
      </c>
      <c r="I11" s="2" t="s">
        <v>8</v>
      </c>
      <c r="J11" s="14">
        <f>(C5-H$4)/(H$3-H$4)</f>
        <v>0.90225563909774453</v>
      </c>
      <c r="K11" s="14">
        <f>(D5-I$4)/(I$3-I$4)</f>
        <v>0.98908296943231444</v>
      </c>
      <c r="L11" s="14">
        <f>(E5-J$4)/(J$3-J$4)</f>
        <v>0.84591928926366511</v>
      </c>
      <c r="M11" s="19"/>
      <c r="N11" s="20">
        <f t="shared" si="1"/>
        <v>0.89240568670584774</v>
      </c>
      <c r="O11" s="20">
        <f t="shared" si="2"/>
        <v>0.76323544895969797</v>
      </c>
      <c r="P11" s="21">
        <f t="shared" si="3"/>
        <v>0.8366843625249788</v>
      </c>
    </row>
    <row r="12" spans="1:16" x14ac:dyDescent="0.2">
      <c r="A12" s="11">
        <v>11</v>
      </c>
      <c r="B12" s="2" t="s">
        <v>15</v>
      </c>
      <c r="C12" s="3">
        <v>72.900000000000006</v>
      </c>
      <c r="D12" s="3">
        <v>99</v>
      </c>
      <c r="E12" s="3">
        <v>3353</v>
      </c>
      <c r="H12" s="11">
        <v>5</v>
      </c>
      <c r="I12" s="2" t="s">
        <v>9</v>
      </c>
      <c r="J12" s="14">
        <f>(C6-H$4)/(H$3-H$4)</f>
        <v>0.48120300751879647</v>
      </c>
      <c r="K12" s="14">
        <f>(D6-I$4)/(I$3-I$4)</f>
        <v>0.93886462882096078</v>
      </c>
      <c r="L12" s="14">
        <f>(E6-J$4)/(J$3-J$4)</f>
        <v>0.33775033880439692</v>
      </c>
      <c r="M12" s="19"/>
      <c r="N12" s="20">
        <f t="shared" si="1"/>
        <v>0.45178448304166485</v>
      </c>
      <c r="O12" s="20">
        <f t="shared" si="2"/>
        <v>0.16252647882316826</v>
      </c>
      <c r="P12" s="21">
        <f t="shared" si="3"/>
        <v>0.31710184647574385</v>
      </c>
    </row>
    <row r="13" spans="1:16" x14ac:dyDescent="0.2">
      <c r="A13" s="11">
        <v>12</v>
      </c>
      <c r="B13" s="2" t="s">
        <v>16</v>
      </c>
      <c r="C13" s="3">
        <v>69.8</v>
      </c>
      <c r="D13" s="3">
        <v>92.8</v>
      </c>
      <c r="E13" s="3">
        <v>4288</v>
      </c>
      <c r="H13" s="12">
        <v>6</v>
      </c>
      <c r="I13" s="4" t="s">
        <v>10</v>
      </c>
      <c r="J13" s="15">
        <f>(C7-H$4)/(H$3-H$4)</f>
        <v>0.62406015037593976</v>
      </c>
      <c r="K13" s="15">
        <f>(D7-I$4)/(I$3-I$4)</f>
        <v>0.45633187772925748</v>
      </c>
      <c r="L13" s="15">
        <f>(E7-J$4)/(J$3-J$4)</f>
        <v>0.55255232645685892</v>
      </c>
      <c r="M13" s="19"/>
      <c r="N13" s="20">
        <f t="shared" si="1"/>
        <v>0.2847785402370554</v>
      </c>
      <c r="O13" s="20">
        <f t="shared" si="2"/>
        <v>0.34482588793924274</v>
      </c>
      <c r="P13" s="21">
        <f t="shared" si="3"/>
        <v>0.25214724067572813</v>
      </c>
    </row>
    <row r="14" spans="1:16" x14ac:dyDescent="0.2">
      <c r="A14" s="11">
        <v>13</v>
      </c>
      <c r="B14" s="2" t="s">
        <v>17</v>
      </c>
      <c r="C14" s="3">
        <v>69.400000000000006</v>
      </c>
      <c r="D14" s="3">
        <v>77.8</v>
      </c>
      <c r="E14" s="3">
        <v>4036</v>
      </c>
      <c r="H14" s="11">
        <v>7</v>
      </c>
      <c r="I14" s="2" t="s">
        <v>11</v>
      </c>
      <c r="J14" s="14">
        <f>(C8-H$4)/(H$3-H$4)</f>
        <v>0.68421052631578916</v>
      </c>
      <c r="K14" s="14">
        <f>(D8-I$4)/(I$3-I$4)</f>
        <v>0.93231441048034946</v>
      </c>
      <c r="L14" s="14">
        <f>(E8-J$4)/(J$3-J$4)</f>
        <v>3.4859207950609851E-2</v>
      </c>
      <c r="M14" s="16"/>
      <c r="N14" s="30">
        <f t="shared" si="1"/>
        <v>0.63789933348655459</v>
      </c>
      <c r="O14" s="30">
        <f t="shared" si="2"/>
        <v>2.3851037018838308E-2</v>
      </c>
      <c r="P14" s="31">
        <f t="shared" si="3"/>
        <v>3.2499741910284735E-2</v>
      </c>
    </row>
    <row r="15" spans="1:16" x14ac:dyDescent="0.2">
      <c r="A15" s="11">
        <v>14</v>
      </c>
      <c r="B15" s="2" t="s">
        <v>18</v>
      </c>
      <c r="C15" s="3">
        <v>66.7</v>
      </c>
      <c r="D15" s="3">
        <v>53.7</v>
      </c>
      <c r="E15" s="3">
        <v>3041</v>
      </c>
      <c r="H15" s="11">
        <v>8</v>
      </c>
      <c r="I15" s="2" t="s">
        <v>12</v>
      </c>
      <c r="J15" s="14">
        <f>(C9-H$4)/(H$3-H$4)</f>
        <v>0</v>
      </c>
      <c r="K15" s="14">
        <f>(D9-I$4)/(I$3-I$4)</f>
        <v>1</v>
      </c>
      <c r="L15" s="14">
        <f>(E9-J$4)/(J$3-J$4)</f>
        <v>0.12870802589971389</v>
      </c>
      <c r="M15" s="19"/>
      <c r="N15" s="20">
        <f t="shared" si="1"/>
        <v>0</v>
      </c>
      <c r="O15" s="20">
        <f t="shared" si="2"/>
        <v>0</v>
      </c>
      <c r="P15" s="21">
        <f t="shared" si="3"/>
        <v>0.12870802589971389</v>
      </c>
    </row>
    <row r="16" spans="1:16" x14ac:dyDescent="0.2">
      <c r="A16" s="13">
        <v>15</v>
      </c>
      <c r="B16" s="6" t="s">
        <v>19</v>
      </c>
      <c r="C16" s="7">
        <v>78.7</v>
      </c>
      <c r="D16" s="7">
        <v>99</v>
      </c>
      <c r="E16" s="7">
        <v>20659</v>
      </c>
      <c r="H16" s="11">
        <v>9</v>
      </c>
      <c r="I16" s="2" t="s">
        <v>13</v>
      </c>
      <c r="J16" s="14">
        <f>(C10-H$4)/(H$3-H$4)</f>
        <v>0.34586466165413499</v>
      </c>
      <c r="K16" s="14">
        <f>(D10-I$4)/(I$3-I$4)</f>
        <v>0.97161572052401757</v>
      </c>
      <c r="L16" s="14">
        <f>(E10-J$4)/(J$3-J$4)</f>
        <v>6.6556241529890078E-2</v>
      </c>
      <c r="M16" s="19"/>
      <c r="N16" s="20">
        <f t="shared" si="1"/>
        <v>0.3360475424368779</v>
      </c>
      <c r="O16" s="20">
        <f t="shared" si="2"/>
        <v>2.301945195770632E-2</v>
      </c>
      <c r="P16" s="21">
        <f t="shared" si="3"/>
        <v>6.466709056943469E-2</v>
      </c>
    </row>
    <row r="17" spans="1:16" x14ac:dyDescent="0.2">
      <c r="A17" s="13">
        <v>16</v>
      </c>
      <c r="B17" s="6" t="s">
        <v>20</v>
      </c>
      <c r="C17" s="7">
        <v>78.2</v>
      </c>
      <c r="D17" s="7">
        <v>96.9</v>
      </c>
      <c r="E17" s="7">
        <v>13943</v>
      </c>
      <c r="H17" s="11">
        <v>10</v>
      </c>
      <c r="I17" s="2" t="s">
        <v>14</v>
      </c>
      <c r="J17" s="14">
        <f>(C11-H$4)/(H$3-H$4)</f>
        <v>0.30075187969924816</v>
      </c>
      <c r="K17" s="14">
        <f>(D11-I$4)/(I$3-I$4)</f>
        <v>0.81877729257641929</v>
      </c>
      <c r="L17" s="14">
        <f>(E11-J$4)/(J$3-J$4)</f>
        <v>0.11161722632133715</v>
      </c>
      <c r="M17" s="19"/>
      <c r="N17" s="20">
        <f t="shared" si="1"/>
        <v>0.24624880979741937</v>
      </c>
      <c r="O17" s="20">
        <f t="shared" si="2"/>
        <v>3.3569090622958549E-2</v>
      </c>
      <c r="P17" s="21">
        <f t="shared" si="3"/>
        <v>9.1389650372273881E-2</v>
      </c>
    </row>
    <row r="18" spans="1:16" x14ac:dyDescent="0.2">
      <c r="A18" s="13">
        <v>17</v>
      </c>
      <c r="B18" s="6" t="s">
        <v>21</v>
      </c>
      <c r="C18" s="7">
        <v>70.2</v>
      </c>
      <c r="D18" s="7">
        <v>97.9</v>
      </c>
      <c r="E18" s="7">
        <v>5648</v>
      </c>
      <c r="H18" s="11">
        <v>11</v>
      </c>
      <c r="I18" s="2" t="s">
        <v>15</v>
      </c>
      <c r="J18" s="14">
        <f>(C12-H$4)/(H$3-H$4)</f>
        <v>0.46616541353383489</v>
      </c>
      <c r="K18" s="14">
        <f>(D12-I$4)/(I$3-I$4)</f>
        <v>0.98908296943231444</v>
      </c>
      <c r="L18" s="14">
        <f>(E12-J$4)/(J$3-J$4)</f>
        <v>1.1745219093510013E-2</v>
      </c>
      <c r="M18" s="19"/>
      <c r="N18" s="20">
        <f t="shared" si="1"/>
        <v>0.46107627146468821</v>
      </c>
      <c r="O18" s="20">
        <f t="shared" si="2"/>
        <v>5.4752149157715887E-3</v>
      </c>
      <c r="P18" s="21">
        <f t="shared" si="3"/>
        <v>1.1616996177642001E-2</v>
      </c>
    </row>
    <row r="19" spans="1:16" x14ac:dyDescent="0.2">
      <c r="A19" s="13">
        <v>18</v>
      </c>
      <c r="B19" s="6" t="s">
        <v>22</v>
      </c>
      <c r="C19" s="7">
        <v>68</v>
      </c>
      <c r="D19" s="7">
        <v>82.8</v>
      </c>
      <c r="E19" s="7">
        <v>3105</v>
      </c>
      <c r="H19" s="11">
        <v>12</v>
      </c>
      <c r="I19" s="2" t="s">
        <v>16</v>
      </c>
      <c r="J19" s="14">
        <f>(C13-H$4)/(H$3-H$4)</f>
        <v>0.23308270676691692</v>
      </c>
      <c r="K19" s="14">
        <f>(D13-I$4)/(I$3-I$4)</f>
        <v>0.85371179039301304</v>
      </c>
      <c r="L19" s="14">
        <f>(E13-J$4)/(J$3-J$4)</f>
        <v>4.6943231441048033E-2</v>
      </c>
      <c r="M19" s="19"/>
      <c r="N19" s="20">
        <f t="shared" si="1"/>
        <v>0.19898545490363431</v>
      </c>
      <c r="O19" s="20">
        <f t="shared" si="2"/>
        <v>1.0941655448665313E-2</v>
      </c>
      <c r="P19" s="21">
        <f t="shared" si="3"/>
        <v>4.0075990160370695E-2</v>
      </c>
    </row>
    <row r="20" spans="1:16" x14ac:dyDescent="0.2">
      <c r="H20" s="11">
        <v>13</v>
      </c>
      <c r="I20" s="2" t="s">
        <v>17</v>
      </c>
      <c r="J20" s="14">
        <f>(C14-H$4)/(H$3-H$4)</f>
        <v>0.20300751879699275</v>
      </c>
      <c r="K20" s="14">
        <f>(D14-I$4)/(I$3-I$4)</f>
        <v>0.52620087336244536</v>
      </c>
      <c r="L20" s="14">
        <f>(E14-J$4)/(J$3-J$4)</f>
        <v>3.7456708327059177E-2</v>
      </c>
      <c r="M20" s="19"/>
      <c r="N20" s="20">
        <f t="shared" si="1"/>
        <v>0.10682273369012063</v>
      </c>
      <c r="O20" s="20">
        <f t="shared" si="2"/>
        <v>7.6039934197789406E-3</v>
      </c>
      <c r="P20" s="21">
        <f t="shared" si="3"/>
        <v>1.9709752634980919E-2</v>
      </c>
    </row>
    <row r="21" spans="1:16" x14ac:dyDescent="0.2">
      <c r="H21" s="11">
        <v>14</v>
      </c>
      <c r="I21" s="2" t="s">
        <v>18</v>
      </c>
      <c r="J21" s="15">
        <f>(C15-H$4)/(H$3-H$4)</f>
        <v>0</v>
      </c>
      <c r="K21" s="15">
        <f>(D15-I$4)/(I$3-I$4)</f>
        <v>0</v>
      </c>
      <c r="L21" s="15">
        <f>(E15-J$4)/(J$3-J$4)</f>
        <v>0</v>
      </c>
      <c r="M21" s="22"/>
      <c r="N21" s="23">
        <f t="shared" si="1"/>
        <v>0</v>
      </c>
      <c r="O21" s="23">
        <f t="shared" si="2"/>
        <v>0</v>
      </c>
      <c r="P21" s="24">
        <f t="shared" si="3"/>
        <v>0</v>
      </c>
    </row>
    <row r="22" spans="1:16" x14ac:dyDescent="0.2">
      <c r="C22" t="s">
        <v>32</v>
      </c>
      <c r="D22">
        <v>6</v>
      </c>
      <c r="H22" s="13">
        <v>15</v>
      </c>
      <c r="I22" s="6" t="s">
        <v>19</v>
      </c>
      <c r="J22" s="14">
        <f>(C16-H$4)/(H$3-H$4)</f>
        <v>0.90225563909774453</v>
      </c>
      <c r="K22" s="14">
        <f>(D16-I$4)/(I$3-I$4)</f>
        <v>0.98908296943231444</v>
      </c>
      <c r="L22" s="14">
        <f>(E16-J$4)/(J$3-J$4)</f>
        <v>0.66322842945339555</v>
      </c>
      <c r="M22" s="32" t="s">
        <v>61</v>
      </c>
      <c r="N22" s="33">
        <v>4.2913123419903458</v>
      </c>
      <c r="O22" s="33">
        <v>3.5119546721041419</v>
      </c>
      <c r="P22" s="34">
        <v>3.9125610127374673</v>
      </c>
    </row>
    <row r="23" spans="1:16" x14ac:dyDescent="0.2">
      <c r="C23" t="s">
        <v>33</v>
      </c>
      <c r="D23">
        <v>8</v>
      </c>
      <c r="H23" s="13">
        <v>16</v>
      </c>
      <c r="I23" s="6" t="s">
        <v>20</v>
      </c>
      <c r="J23" s="14">
        <f>(C17-H$4)/(H$3-H$4)</f>
        <v>0.86466165413533858</v>
      </c>
      <c r="K23" s="14">
        <f>(D17-I$4)/(I$3-I$4)</f>
        <v>0.94323144104803502</v>
      </c>
      <c r="L23" s="14">
        <f>(E17-J$4)/(J$3-J$4)</f>
        <v>0.41040505947899414</v>
      </c>
      <c r="M23" s="25" t="s">
        <v>62</v>
      </c>
      <c r="N23" s="26">
        <v>1.9870801457792948</v>
      </c>
      <c r="O23" s="26">
        <v>0.10446044338371901</v>
      </c>
      <c r="P23" s="27">
        <v>0.38866724772470079</v>
      </c>
    </row>
    <row r="24" spans="1:16" x14ac:dyDescent="0.2">
      <c r="H24" s="13">
        <v>17</v>
      </c>
      <c r="I24" s="6" t="s">
        <v>21</v>
      </c>
      <c r="J24" s="14">
        <f>(C18-H$4)/(H$3-H$4)</f>
        <v>0.26315789473684215</v>
      </c>
      <c r="K24" s="14">
        <f>(D18-I$4)/(I$3-I$4)</f>
        <v>0.96506550218340625</v>
      </c>
      <c r="L24" s="14">
        <f>(E18-J$4)/(J$3-J$4)</f>
        <v>9.8140340310194252E-2</v>
      </c>
    </row>
    <row r="25" spans="1:16" x14ac:dyDescent="0.2">
      <c r="H25" s="13">
        <v>18</v>
      </c>
      <c r="I25" s="6" t="s">
        <v>22</v>
      </c>
      <c r="J25" s="14">
        <f>(C19-H$4)/(H$3-H$4)</f>
        <v>9.7744360902255439E-2</v>
      </c>
      <c r="K25" s="14">
        <f>(D19-I$4)/(I$3-I$4)</f>
        <v>0.63537117903930118</v>
      </c>
      <c r="L25" s="14">
        <f>(E19-J$4)/(J$3-J$4)</f>
        <v>2.4092757114892336E-3</v>
      </c>
    </row>
    <row r="26" spans="1:16" x14ac:dyDescent="0.2">
      <c r="A26" s="8" t="s">
        <v>49</v>
      </c>
    </row>
    <row r="27" spans="1:16" x14ac:dyDescent="0.2"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</row>
    <row r="28" spans="1:16" x14ac:dyDescent="0.2">
      <c r="A28" t="s">
        <v>30</v>
      </c>
      <c r="B28" s="14">
        <f>SUM(J8:J13)</f>
        <v>4.6992481203007497</v>
      </c>
      <c r="C28" s="14">
        <f t="shared" ref="C28:D28" si="4">SUM(K8:K13)</f>
        <v>5.3515283842794767</v>
      </c>
      <c r="D28" s="14">
        <f t="shared" si="4"/>
        <v>4.2705164884806504</v>
      </c>
      <c r="E28" s="14">
        <f>AVERAGE(J8:J13)</f>
        <v>0.78320802005012491</v>
      </c>
      <c r="F28" s="14">
        <f t="shared" ref="F28:G28" si="5">AVERAGE(K8:K13)</f>
        <v>0.89192139737991283</v>
      </c>
      <c r="G28" s="14">
        <f t="shared" si="5"/>
        <v>0.71175274808010836</v>
      </c>
      <c r="H28" s="14">
        <f>SUMSQ(J8:J13)</f>
        <v>3.8809994912092245</v>
      </c>
      <c r="I28" s="14">
        <f t="shared" ref="I28:J28" si="6">SUMSQ(K8:K13)</f>
        <v>5.0028460555672094</v>
      </c>
      <c r="J28" s="14">
        <f t="shared" si="6"/>
        <v>3.3120735100049359</v>
      </c>
      <c r="K28" s="10">
        <f>B28^2</f>
        <v>22.08293289615013</v>
      </c>
      <c r="L28" s="10">
        <f t="shared" ref="L28:M29" si="7">C28^2</f>
        <v>28.638856047748906</v>
      </c>
      <c r="M28" s="10">
        <f t="shared" si="7"/>
        <v>18.237311078385105</v>
      </c>
    </row>
    <row r="29" spans="1:16" x14ac:dyDescent="0.2">
      <c r="A29" t="s">
        <v>31</v>
      </c>
      <c r="B29" s="14">
        <f>SUM(J14:J21)</f>
        <v>2.233082706766917</v>
      </c>
      <c r="C29" s="14">
        <f>SUM(K14:K21)</f>
        <v>6.0917030567685595</v>
      </c>
      <c r="D29" s="14">
        <f>SUM(L14:L21)</f>
        <v>0.43788586056316814</v>
      </c>
      <c r="E29" s="14">
        <f>AVERAGE(J14:J21)</f>
        <v>0.27913533834586463</v>
      </c>
      <c r="F29" s="14">
        <f t="shared" ref="F29:G29" si="8">AVERAGE(K14:K21)</f>
        <v>0.76146288209606994</v>
      </c>
      <c r="G29" s="14">
        <f t="shared" si="8"/>
        <v>5.4735732570396017E-2</v>
      </c>
      <c r="H29" s="14">
        <f>SUMSQ(J14:J21)</f>
        <v>0.99106789530216477</v>
      </c>
      <c r="I29" s="14">
        <f t="shared" ref="I29:J29" si="9">SUMSQ(K14:K21)</f>
        <v>5.4676398238019868</v>
      </c>
      <c r="J29" s="14">
        <f t="shared" si="9"/>
        <v>3.8413680956579689E-2</v>
      </c>
      <c r="K29" s="10">
        <f>B29^2</f>
        <v>4.9866583752614604</v>
      </c>
      <c r="L29" s="10">
        <f t="shared" si="7"/>
        <v>37.108846131843414</v>
      </c>
      <c r="M29" s="10">
        <f>D29^2</f>
        <v>0.19174402688114633</v>
      </c>
    </row>
    <row r="31" spans="1:16" x14ac:dyDescent="0.2">
      <c r="A31" s="8" t="s">
        <v>50</v>
      </c>
      <c r="E31" s="8" t="s">
        <v>51</v>
      </c>
    </row>
    <row r="32" spans="1:16" x14ac:dyDescent="0.2">
      <c r="A32" t="s">
        <v>46</v>
      </c>
      <c r="B32" s="28">
        <f>E28-E29</f>
        <v>0.50407268170426023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</row>
    <row r="33" spans="1:12" x14ac:dyDescent="0.2">
      <c r="A33" t="s">
        <v>47</v>
      </c>
      <c r="B33" s="28">
        <f>F28-F29</f>
        <v>0.13045851528384289</v>
      </c>
      <c r="D33" t="s">
        <v>30</v>
      </c>
      <c r="E33" s="28">
        <f>H28-K28/D22</f>
        <v>0.20051067518420274</v>
      </c>
      <c r="F33" s="28">
        <f>N22-B28*C28/D22</f>
        <v>9.9952391896772852E-2</v>
      </c>
      <c r="G33" s="28">
        <f>O22-B28*D28/D22</f>
        <v>0.16725190856979921</v>
      </c>
      <c r="H33" s="28">
        <f>I28-L28/D22</f>
        <v>0.22970338094239207</v>
      </c>
      <c r="I33" s="28">
        <f>P22-C28*D28/D22</f>
        <v>0.10359597879784754</v>
      </c>
      <c r="J33" s="28">
        <f>J28-M28/D22</f>
        <v>0.27252166360741858</v>
      </c>
    </row>
    <row r="34" spans="1:12" x14ac:dyDescent="0.2">
      <c r="A34" t="s">
        <v>48</v>
      </c>
      <c r="B34" s="28">
        <f>G28-G29</f>
        <v>0.65701701550971237</v>
      </c>
      <c r="D34" t="s">
        <v>31</v>
      </c>
      <c r="E34" s="28">
        <f>H29-K29/D23</f>
        <v>0.36773559839448222</v>
      </c>
      <c r="F34" s="28">
        <f>N23-B29*C29/D23</f>
        <v>0.28667055192566515</v>
      </c>
      <c r="G34" s="28">
        <f>O23-B29*D29/D23</f>
        <v>-1.7768974461451023E-2</v>
      </c>
      <c r="H34" s="28">
        <f>I29-L29/D23</f>
        <v>0.82903405732155999</v>
      </c>
      <c r="I34" s="28">
        <f>P23-C29*D29/D23</f>
        <v>5.5233418311152971E-2</v>
      </c>
      <c r="J34" s="28">
        <f>J29-M29/D23</f>
        <v>1.4445677596436397E-2</v>
      </c>
    </row>
    <row r="35" spans="1:12" x14ac:dyDescent="0.2">
      <c r="D35" t="s">
        <v>63</v>
      </c>
      <c r="E35" s="10">
        <f>E33+E34</f>
        <v>0.56824627357868496</v>
      </c>
      <c r="F35" s="10">
        <f t="shared" ref="F35:J35" si="10">F33+F34</f>
        <v>0.386622943822438</v>
      </c>
      <c r="G35" s="10">
        <f t="shared" si="10"/>
        <v>0.14948293410834818</v>
      </c>
      <c r="H35" s="10">
        <f t="shared" si="10"/>
        <v>1.0587374382639521</v>
      </c>
      <c r="I35" s="10">
        <f t="shared" si="10"/>
        <v>0.15882939710900051</v>
      </c>
      <c r="J35" s="10">
        <f t="shared" si="10"/>
        <v>0.28696734120385498</v>
      </c>
    </row>
    <row r="38" spans="1:12" x14ac:dyDescent="0.2">
      <c r="A38" s="41" t="s">
        <v>73</v>
      </c>
      <c r="B38" s="30"/>
      <c r="C38" s="30"/>
      <c r="D38" s="31"/>
      <c r="F38" s="8" t="s">
        <v>74</v>
      </c>
    </row>
    <row r="39" spans="1:12" x14ac:dyDescent="0.2">
      <c r="A39" s="19" t="s">
        <v>52</v>
      </c>
      <c r="B39" s="20" t="s">
        <v>53</v>
      </c>
      <c r="C39" s="20" t="s">
        <v>54</v>
      </c>
      <c r="D39" s="21" t="s">
        <v>46</v>
      </c>
      <c r="G39" t="s">
        <v>75</v>
      </c>
    </row>
    <row r="40" spans="1:12" x14ac:dyDescent="0.2">
      <c r="A40" s="19" t="s">
        <v>64</v>
      </c>
      <c r="B40" s="20" t="s">
        <v>55</v>
      </c>
      <c r="C40" s="20" t="s">
        <v>56</v>
      </c>
      <c r="D40" s="21" t="s">
        <v>47</v>
      </c>
      <c r="F40" t="s">
        <v>30</v>
      </c>
      <c r="G40" s="10">
        <f>$B$52*E$28+$B$53*F28+$B$54*G28</f>
        <v>1.6623887311721233</v>
      </c>
    </row>
    <row r="41" spans="1:12" x14ac:dyDescent="0.2">
      <c r="A41" s="19" t="s">
        <v>65</v>
      </c>
      <c r="B41" s="20" t="s">
        <v>66</v>
      </c>
      <c r="C41" s="20" t="s">
        <v>57</v>
      </c>
      <c r="D41" s="21" t="s">
        <v>48</v>
      </c>
      <c r="F41" t="s">
        <v>31</v>
      </c>
      <c r="G41" s="10">
        <f>$B$52*E29+$B$53*F29+$B$54*G29</f>
        <v>-3.7377569944643682E-2</v>
      </c>
    </row>
    <row r="42" spans="1:12" x14ac:dyDescent="0.2">
      <c r="A42" s="19" t="s">
        <v>67</v>
      </c>
      <c r="B42" s="20"/>
      <c r="C42" s="20"/>
      <c r="D42" s="21"/>
      <c r="F42" t="s">
        <v>76</v>
      </c>
      <c r="G42" s="28">
        <f>(D22*G40+D23*G41)/(D22+D23)</f>
        <v>0.69109370196254205</v>
      </c>
    </row>
    <row r="43" spans="1:12" x14ac:dyDescent="0.2">
      <c r="A43" s="36">
        <v>0.56824627357868496</v>
      </c>
      <c r="B43" s="37">
        <v>0.386622943822438</v>
      </c>
      <c r="C43" s="37">
        <v>0.14948293410834818</v>
      </c>
      <c r="D43" s="38">
        <v>0.50407268170426023</v>
      </c>
    </row>
    <row r="44" spans="1:12" x14ac:dyDescent="0.2">
      <c r="A44" s="36">
        <v>0.386622943822438</v>
      </c>
      <c r="B44" s="37">
        <v>1.0587374382639521</v>
      </c>
      <c r="C44" s="37">
        <v>0.15882939710900051</v>
      </c>
      <c r="D44" s="38">
        <v>0.13045851528384289</v>
      </c>
    </row>
    <row r="45" spans="1:12" x14ac:dyDescent="0.2">
      <c r="A45" s="36">
        <v>0.14948293410834818</v>
      </c>
      <c r="B45" s="37">
        <v>0.15882939710900051</v>
      </c>
      <c r="C45" s="37">
        <v>0.28696734120385498</v>
      </c>
      <c r="D45" s="38">
        <v>0.65701701550971237</v>
      </c>
      <c r="F45" s="8" t="s">
        <v>77</v>
      </c>
    </row>
    <row r="46" spans="1:12" x14ac:dyDescent="0.2">
      <c r="A46" s="19" t="s">
        <v>68</v>
      </c>
      <c r="B46" s="20"/>
      <c r="C46" s="20"/>
      <c r="D46" s="21"/>
      <c r="F46" t="s">
        <v>78</v>
      </c>
      <c r="K46" t="s">
        <v>83</v>
      </c>
      <c r="L46" t="s">
        <v>84</v>
      </c>
    </row>
    <row r="47" spans="1:12" x14ac:dyDescent="0.2">
      <c r="A47" s="36">
        <f t="array" ref="A47:C49">MINVERSE(A43:C45)</f>
        <v>2.5299984183538009</v>
      </c>
      <c r="B47" s="37">
        <v>-0.79193704583700086</v>
      </c>
      <c r="C47" s="37">
        <v>-0.87957292376043339</v>
      </c>
      <c r="D47" s="39">
        <f t="array" ref="D47:D49">MMULT(A47:C49,D43:D45)</f>
        <v>0.59409377895673787</v>
      </c>
      <c r="F47" s="1" t="s">
        <v>87</v>
      </c>
      <c r="G47" s="1" t="s">
        <v>88</v>
      </c>
      <c r="H47" s="1" t="s">
        <v>89</v>
      </c>
      <c r="I47" s="1" t="s">
        <v>90</v>
      </c>
      <c r="J47" s="1" t="s">
        <v>91</v>
      </c>
    </row>
    <row r="48" spans="1:12" x14ac:dyDescent="0.2">
      <c r="A48" s="36">
        <v>-0.79193704583700064</v>
      </c>
      <c r="B48" s="37">
        <v>1.2779384212071196</v>
      </c>
      <c r="C48" s="37">
        <v>-0.29478307666324122</v>
      </c>
      <c r="D48" s="39">
        <v>-0.42615337863320102</v>
      </c>
      <c r="F48" s="11">
        <v>1</v>
      </c>
      <c r="G48" s="2" t="s">
        <v>92</v>
      </c>
      <c r="H48" s="14">
        <v>0.93233082706766868</v>
      </c>
      <c r="I48" s="14">
        <v>0.98908296943231444</v>
      </c>
      <c r="J48" s="14">
        <v>0.77326456858906789</v>
      </c>
      <c r="K48" s="28">
        <f t="shared" ref="K48:K61" si="11">H48*$B$52+I48*$B$53+J48*$B$54</f>
        <v>1.8458810215460313</v>
      </c>
      <c r="L48" t="s">
        <v>85</v>
      </c>
    </row>
    <row r="49" spans="1:12" x14ac:dyDescent="0.2">
      <c r="A49" s="36">
        <v>-0.87957292376043339</v>
      </c>
      <c r="B49" s="37">
        <v>-0.29478307666324116</v>
      </c>
      <c r="C49" s="37">
        <v>4.1060468930270666</v>
      </c>
      <c r="D49" s="39">
        <v>2.2159170302529021</v>
      </c>
      <c r="F49" s="11">
        <v>2</v>
      </c>
      <c r="G49" s="2" t="s">
        <v>93</v>
      </c>
      <c r="H49" s="14">
        <v>0.75939849624060118</v>
      </c>
      <c r="I49" s="14">
        <v>0.98908296943231444</v>
      </c>
      <c r="J49" s="14">
        <v>1</v>
      </c>
      <c r="K49" s="28">
        <f>H49*$B$52+I49*$B$53+J49*$B$54</f>
        <v>2.2455699034464049</v>
      </c>
      <c r="L49" t="s">
        <v>85</v>
      </c>
    </row>
    <row r="50" spans="1:12" x14ac:dyDescent="0.2">
      <c r="A50" s="19"/>
      <c r="B50" s="20"/>
      <c r="C50" s="20"/>
      <c r="D50" s="21"/>
      <c r="F50" s="11">
        <v>3</v>
      </c>
      <c r="G50" s="2" t="s">
        <v>94</v>
      </c>
      <c r="H50" s="14">
        <v>1</v>
      </c>
      <c r="I50" s="14">
        <v>0.98908296943231444</v>
      </c>
      <c r="J50" s="14">
        <v>0.76102996536666168</v>
      </c>
      <c r="K50" s="28">
        <f t="shared" si="11"/>
        <v>1.8589719905733597</v>
      </c>
      <c r="L50" t="s">
        <v>85</v>
      </c>
    </row>
    <row r="51" spans="1:12" x14ac:dyDescent="0.2">
      <c r="A51" s="19" t="s">
        <v>69</v>
      </c>
      <c r="B51" s="20"/>
      <c r="C51" s="20"/>
      <c r="D51" s="21"/>
      <c r="F51" s="11">
        <v>4</v>
      </c>
      <c r="G51" s="2" t="s">
        <v>95</v>
      </c>
      <c r="H51" s="14">
        <v>0.90225563909774453</v>
      </c>
      <c r="I51" s="14">
        <v>0.98908296943231444</v>
      </c>
      <c r="J51" s="14">
        <v>0.84591928926366511</v>
      </c>
      <c r="K51" s="28">
        <f t="shared" si="11"/>
        <v>1.9890103723432524</v>
      </c>
      <c r="L51" t="s">
        <v>85</v>
      </c>
    </row>
    <row r="52" spans="1:12" x14ac:dyDescent="0.2">
      <c r="A52" s="19" t="s">
        <v>70</v>
      </c>
      <c r="B52" s="40">
        <v>0.59409377895673787</v>
      </c>
      <c r="C52" s="20"/>
      <c r="D52" s="21"/>
      <c r="F52" s="42">
        <v>5</v>
      </c>
      <c r="G52" s="43" t="s">
        <v>96</v>
      </c>
      <c r="H52" s="44">
        <v>0.48120300751879647</v>
      </c>
      <c r="I52" s="44">
        <v>0.93886462882096078</v>
      </c>
      <c r="J52" s="44">
        <v>0.33775033880439692</v>
      </c>
      <c r="K52" s="45">
        <f t="shared" si="11"/>
        <v>0.63420610726128146</v>
      </c>
      <c r="L52" t="s">
        <v>86</v>
      </c>
    </row>
    <row r="53" spans="1:12" x14ac:dyDescent="0.2">
      <c r="A53" s="19" t="s">
        <v>71</v>
      </c>
      <c r="B53" s="40">
        <v>-0.42615337863320102</v>
      </c>
      <c r="C53" s="20"/>
      <c r="D53" s="21"/>
      <c r="F53" s="12">
        <v>6</v>
      </c>
      <c r="G53" s="4" t="s">
        <v>97</v>
      </c>
      <c r="H53" s="15">
        <v>0.62406015037593976</v>
      </c>
      <c r="I53" s="15">
        <v>0.45633187772925748</v>
      </c>
      <c r="J53" s="15">
        <v>0.55255232645685892</v>
      </c>
      <c r="K53" s="28">
        <f t="shared" si="11"/>
        <v>1.4006929918624114</v>
      </c>
      <c r="L53" t="s">
        <v>85</v>
      </c>
    </row>
    <row r="54" spans="1:12" x14ac:dyDescent="0.2">
      <c r="A54" s="22" t="s">
        <v>72</v>
      </c>
      <c r="B54" s="29">
        <v>2.2159170302529021</v>
      </c>
      <c r="C54" s="23"/>
      <c r="D54" s="24"/>
      <c r="F54" s="11">
        <v>7</v>
      </c>
      <c r="G54" s="2" t="s">
        <v>98</v>
      </c>
      <c r="H54" s="14">
        <v>0.68421052631578916</v>
      </c>
      <c r="I54" s="14">
        <v>0.93231441048034946</v>
      </c>
      <c r="J54" s="14">
        <v>3.4859207950609851E-2</v>
      </c>
      <c r="K54" s="28">
        <f t="shared" si="11"/>
        <v>8.6421393765187496E-2</v>
      </c>
      <c r="L54" t="s">
        <v>86</v>
      </c>
    </row>
    <row r="55" spans="1:12" x14ac:dyDescent="0.2">
      <c r="F55" s="11">
        <v>8</v>
      </c>
      <c r="G55" s="2" t="s">
        <v>99</v>
      </c>
      <c r="H55" s="14">
        <v>0</v>
      </c>
      <c r="I55" s="14">
        <v>1</v>
      </c>
      <c r="J55" s="14">
        <v>0.12870802589971389</v>
      </c>
      <c r="K55" s="28">
        <f t="shared" si="11"/>
        <v>-0.14094707211179341</v>
      </c>
      <c r="L55" t="s">
        <v>86</v>
      </c>
    </row>
    <row r="56" spans="1:12" x14ac:dyDescent="0.2">
      <c r="F56" s="11">
        <v>9</v>
      </c>
      <c r="G56" s="2" t="s">
        <v>100</v>
      </c>
      <c r="H56" s="14">
        <v>0.34586466165413499</v>
      </c>
      <c r="I56" s="14">
        <v>0.97161572052401757</v>
      </c>
      <c r="J56" s="14">
        <v>6.6556241529890078E-2</v>
      </c>
      <c r="K56" s="28">
        <f t="shared" si="11"/>
        <v>-6.1098169109034567E-2</v>
      </c>
      <c r="L56" t="s">
        <v>86</v>
      </c>
    </row>
    <row r="57" spans="1:12" x14ac:dyDescent="0.2">
      <c r="F57" s="11">
        <v>10</v>
      </c>
      <c r="G57" s="2" t="s">
        <v>101</v>
      </c>
      <c r="H57" s="14">
        <v>0.30075187969924816</v>
      </c>
      <c r="I57" s="14">
        <v>0.81877729257641929</v>
      </c>
      <c r="J57" s="14">
        <v>0.11161722632133715</v>
      </c>
      <c r="K57" s="28">
        <f t="shared" si="11"/>
        <v>7.7084623834325988E-2</v>
      </c>
      <c r="L57" t="s">
        <v>86</v>
      </c>
    </row>
    <row r="58" spans="1:12" x14ac:dyDescent="0.2">
      <c r="F58" s="11">
        <v>11</v>
      </c>
      <c r="G58" s="2" t="s">
        <v>102</v>
      </c>
      <c r="H58" s="14">
        <v>0.46616541353383489</v>
      </c>
      <c r="I58" s="14">
        <v>0.98908296943231444</v>
      </c>
      <c r="J58" s="14">
        <v>1.1745219093510013E-2</v>
      </c>
      <c r="K58" s="28">
        <f t="shared" si="11"/>
        <v>-0.11852864601353308</v>
      </c>
      <c r="L58" t="s">
        <v>86</v>
      </c>
    </row>
    <row r="59" spans="1:12" x14ac:dyDescent="0.2">
      <c r="F59" s="11">
        <v>12</v>
      </c>
      <c r="G59" s="2" t="s">
        <v>103</v>
      </c>
      <c r="H59" s="14">
        <v>0.23308270676691692</v>
      </c>
      <c r="I59" s="14">
        <v>0.85371179039301304</v>
      </c>
      <c r="J59" s="14">
        <v>4.6943231441048033E-2</v>
      </c>
      <c r="K59" s="28">
        <f t="shared" si="11"/>
        <v>-0.12131687177703689</v>
      </c>
      <c r="L59" t="s">
        <v>86</v>
      </c>
    </row>
    <row r="60" spans="1:12" x14ac:dyDescent="0.2">
      <c r="F60" s="11">
        <v>13</v>
      </c>
      <c r="G60" s="2" t="s">
        <v>104</v>
      </c>
      <c r="H60" s="14">
        <v>0.20300751879699275</v>
      </c>
      <c r="I60" s="14">
        <v>0.52620087336244536</v>
      </c>
      <c r="J60" s="14">
        <v>3.7456708327059177E-2</v>
      </c>
      <c r="K60" s="28">
        <f t="shared" si="11"/>
        <v>-2.0635818145264717E-2</v>
      </c>
      <c r="L60" t="s">
        <v>86</v>
      </c>
    </row>
    <row r="61" spans="1:12" x14ac:dyDescent="0.2">
      <c r="F61" s="11">
        <v>14</v>
      </c>
      <c r="G61" s="2" t="s">
        <v>105</v>
      </c>
      <c r="H61" s="15">
        <v>0</v>
      </c>
      <c r="I61" s="15">
        <v>0</v>
      </c>
      <c r="J61" s="15">
        <v>0</v>
      </c>
      <c r="K61" s="29">
        <f t="shared" si="11"/>
        <v>0</v>
      </c>
      <c r="L61" t="s">
        <v>86</v>
      </c>
    </row>
    <row r="62" spans="1:12" x14ac:dyDescent="0.2">
      <c r="F62" s="13">
        <v>15</v>
      </c>
      <c r="G62" s="6" t="s">
        <v>79</v>
      </c>
      <c r="H62" s="14">
        <v>0.90225563909774498</v>
      </c>
      <c r="I62" s="14">
        <v>0.98908296943231444</v>
      </c>
      <c r="J62" s="14">
        <v>0.66322842945339555</v>
      </c>
      <c r="K62" s="28">
        <f>H62*$B$52+I62*$B$53+J62*$B$54</f>
        <v>1.5841825848181308</v>
      </c>
      <c r="L62" t="s">
        <v>85</v>
      </c>
    </row>
    <row r="63" spans="1:12" x14ac:dyDescent="0.2">
      <c r="F63" s="13">
        <v>16</v>
      </c>
      <c r="G63" s="6" t="s">
        <v>80</v>
      </c>
      <c r="H63" s="14">
        <v>0.86466165413533858</v>
      </c>
      <c r="I63" s="14">
        <v>0.94323144104803502</v>
      </c>
      <c r="J63" s="14">
        <v>0.41040505947899414</v>
      </c>
      <c r="K63" s="28">
        <f t="shared" ref="K63:K65" si="12">H63*$B$52+I63*$B$53+J63*$B$54</f>
        <v>1.0211524047900224</v>
      </c>
      <c r="L63" t="s">
        <v>85</v>
      </c>
    </row>
    <row r="64" spans="1:12" x14ac:dyDescent="0.2">
      <c r="F64" s="13">
        <v>17</v>
      </c>
      <c r="G64" s="6" t="s">
        <v>81</v>
      </c>
      <c r="H64" s="14">
        <v>0.26315789473684215</v>
      </c>
      <c r="I64" s="14">
        <v>0.96506550218340625</v>
      </c>
      <c r="J64" s="14">
        <v>9.8140340310194252E-2</v>
      </c>
      <c r="K64" s="28">
        <f t="shared" si="12"/>
        <v>-3.7454604763120597E-2</v>
      </c>
      <c r="L64" t="s">
        <v>86</v>
      </c>
    </row>
    <row r="65" spans="6:12" x14ac:dyDescent="0.2">
      <c r="F65" s="13">
        <v>18</v>
      </c>
      <c r="G65" s="6" t="s">
        <v>82</v>
      </c>
      <c r="H65" s="14">
        <v>9.7744360902255439E-2</v>
      </c>
      <c r="I65" s="14">
        <v>0.63537117903930118</v>
      </c>
      <c r="J65" s="14">
        <v>2.4092757114892336E-3</v>
      </c>
      <c r="K65" s="28">
        <f t="shared" si="12"/>
        <v>-0.20735750281396284</v>
      </c>
      <c r="L65" t="s">
        <v>86</v>
      </c>
    </row>
    <row r="66" spans="6:12" x14ac:dyDescent="0.2">
      <c r="J66" s="6" t="s">
        <v>79</v>
      </c>
      <c r="K66" s="35" t="s">
        <v>30</v>
      </c>
    </row>
    <row r="67" spans="6:12" x14ac:dyDescent="0.2">
      <c r="F67" s="46" t="s">
        <v>106</v>
      </c>
      <c r="G67" s="46"/>
      <c r="H67" s="46"/>
      <c r="I67" s="46"/>
      <c r="J67" s="6" t="s">
        <v>80</v>
      </c>
      <c r="K67" s="35" t="s">
        <v>30</v>
      </c>
    </row>
    <row r="68" spans="6:12" x14ac:dyDescent="0.2">
      <c r="F68" s="46" t="s">
        <v>107</v>
      </c>
      <c r="G68" s="46"/>
      <c r="H68" s="46"/>
      <c r="I68" s="46"/>
      <c r="J68" s="6" t="s">
        <v>81</v>
      </c>
      <c r="K68" s="35" t="s">
        <v>31</v>
      </c>
    </row>
    <row r="69" spans="6:12" x14ac:dyDescent="0.2">
      <c r="F69" s="46" t="s">
        <v>108</v>
      </c>
      <c r="G69" s="46"/>
      <c r="H69" s="46"/>
      <c r="I69" s="46"/>
      <c r="J69" s="6" t="s">
        <v>82</v>
      </c>
      <c r="K69" s="35" t="s">
        <v>31</v>
      </c>
    </row>
    <row r="71" spans="6:12" x14ac:dyDescent="0.2">
      <c r="F71" s="8" t="s">
        <v>109</v>
      </c>
    </row>
    <row r="72" spans="6:12" x14ac:dyDescent="0.2">
      <c r="F72" t="s">
        <v>110</v>
      </c>
      <c r="G72" s="10">
        <f>(B52*D43+B53*D44+B54*D45)*(D22+D23-2)</f>
        <v>20.397195613401202</v>
      </c>
    </row>
    <row r="73" spans="6:12" x14ac:dyDescent="0.2">
      <c r="F73" t="s">
        <v>111</v>
      </c>
      <c r="G73" s="10">
        <f>(D22*D23/((D22+D23)*(D22+D23-2)))*((D22+D23-3-1)/3)*G72</f>
        <v>19.42590058419162</v>
      </c>
    </row>
    <row r="74" spans="6:12" x14ac:dyDescent="0.2">
      <c r="F74" t="s">
        <v>112</v>
      </c>
      <c r="G74" s="10">
        <f>FINV(0.01,3,D22+D23-3-1)</f>
        <v>6.5523125575152115</v>
      </c>
    </row>
    <row r="75" spans="6:12" x14ac:dyDescent="0.2">
      <c r="F75" s="46" t="s">
        <v>113</v>
      </c>
      <c r="G75" s="46"/>
      <c r="H75" s="46"/>
      <c r="I75" s="46"/>
      <c r="J75" s="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xizhe wu</dc:creator>
  <cp:lastModifiedBy>xizhe wu</cp:lastModifiedBy>
  <dcterms:created xsi:type="dcterms:W3CDTF">2015-06-05T18:19:34Z</dcterms:created>
  <dcterms:modified xsi:type="dcterms:W3CDTF">2019-12-03T13:57:02Z</dcterms:modified>
</cp:coreProperties>
</file>