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0785"/>
  </bookViews>
  <sheets>
    <sheet name="Sheet4" sheetId="1" r:id="rId1"/>
  </sheets>
  <calcPr calcId="144525"/>
</workbook>
</file>

<file path=xl/calcChain.xml><?xml version="1.0" encoding="utf-8"?>
<calcChain xmlns="http://schemas.openxmlformats.org/spreadsheetml/2006/main">
  <c r="G12" i="1" l="1"/>
  <c r="G14" i="1"/>
  <c r="G15" i="1"/>
  <c r="G16" i="1"/>
  <c r="G17" i="1"/>
  <c r="G18" i="1"/>
  <c r="G19" i="1"/>
  <c r="G20" i="1"/>
  <c r="G13" i="1"/>
  <c r="F37" i="1"/>
  <c r="G33" i="1"/>
  <c r="E34" i="1"/>
  <c r="E33" i="1"/>
  <c r="I26" i="1"/>
  <c r="I27" i="1"/>
  <c r="I28" i="1"/>
  <c r="I29" i="1"/>
  <c r="I30" i="1"/>
  <c r="I31" i="1"/>
  <c r="I32" i="1"/>
  <c r="I25" i="1"/>
  <c r="I33" i="1"/>
  <c r="K33" i="1" s="1"/>
  <c r="K26" i="1"/>
  <c r="K27" i="1"/>
  <c r="K28" i="1"/>
  <c r="K29" i="1"/>
  <c r="K30" i="1"/>
  <c r="K31" i="1"/>
  <c r="K32" i="1"/>
  <c r="K25" i="1"/>
  <c r="F31" i="1"/>
  <c r="F32" i="1"/>
  <c r="F33" i="1"/>
  <c r="G32" i="1"/>
  <c r="G31" i="1"/>
  <c r="G30" i="1"/>
  <c r="F30" i="1"/>
  <c r="G29" i="1" s="1"/>
  <c r="F29" i="1"/>
  <c r="G28" i="1" s="1"/>
  <c r="F28" i="1"/>
  <c r="G27" i="1" s="1"/>
  <c r="F27" i="1"/>
  <c r="G26" i="1" s="1"/>
  <c r="F26" i="1"/>
  <c r="G25" i="1" s="1"/>
  <c r="F25" i="1"/>
  <c r="H9" i="1"/>
  <c r="H8" i="1"/>
  <c r="E9" i="1"/>
  <c r="E8" i="1"/>
  <c r="E10" i="1" s="1"/>
  <c r="E11" i="1" l="1"/>
  <c r="E12" i="1" s="1"/>
  <c r="E25" i="1" l="1"/>
  <c r="E13" i="1"/>
  <c r="E26" i="1" l="1"/>
  <c r="E14" i="1"/>
  <c r="E27" i="1" l="1"/>
  <c r="E15" i="1"/>
  <c r="E28" i="1" l="1"/>
  <c r="E16" i="1"/>
  <c r="E29" i="1" l="1"/>
  <c r="E17" i="1"/>
  <c r="E30" i="1" l="1"/>
  <c r="E18" i="1"/>
  <c r="E31" i="1" l="1"/>
  <c r="E19" i="1"/>
  <c r="E32" i="1" l="1"/>
  <c r="E20" i="1"/>
  <c r="E21" i="1" l="1"/>
</calcChain>
</file>

<file path=xl/sharedStrings.xml><?xml version="1.0" encoding="utf-8"?>
<sst xmlns="http://schemas.openxmlformats.org/spreadsheetml/2006/main" count="54" uniqueCount="46">
  <si>
    <t>降水资料</t>
  </si>
  <si>
    <t>1. 假设数据服从正太分布</t>
    <phoneticPr fontId="1" type="noConversion"/>
  </si>
  <si>
    <t>n = 100</t>
    <phoneticPr fontId="1" type="noConversion"/>
  </si>
  <si>
    <t>组数 = 9</t>
    <phoneticPr fontId="1" type="noConversion"/>
  </si>
  <si>
    <t>组距 = (max - min) / 8</t>
    <phoneticPr fontId="1" type="noConversion"/>
  </si>
  <si>
    <t>最大值 →</t>
    <phoneticPr fontId="1" type="noConversion"/>
  </si>
  <si>
    <t>最小值 →</t>
    <phoneticPr fontId="1" type="noConversion"/>
  </si>
  <si>
    <t>组距 →</t>
    <phoneticPr fontId="1" type="noConversion"/>
  </si>
  <si>
    <t>降水资料 升序</t>
    <phoneticPr fontId="1" type="noConversion"/>
  </si>
  <si>
    <t>全距 →</t>
    <phoneticPr fontId="1" type="noConversion"/>
  </si>
  <si>
    <t>平均数 →</t>
    <phoneticPr fontId="1" type="noConversion"/>
  </si>
  <si>
    <t>标准差 →</t>
    <phoneticPr fontId="1" type="noConversion"/>
  </si>
  <si>
    <t>第一组下限 →</t>
    <phoneticPr fontId="1" type="noConversion"/>
  </si>
  <si>
    <t>第1组</t>
    <phoneticPr fontId="1" type="noConversion"/>
  </si>
  <si>
    <t>第2组</t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</si>
  <si>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</si>
  <si>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</si>
  <si>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</si>
  <si>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</si>
  <si>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</si>
  <si>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</si>
  <si>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</si>
  <si>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</si>
  <si>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第1组</t>
    <phoneticPr fontId="1" type="noConversion"/>
  </si>
  <si>
    <t>正态分布表</t>
    <phoneticPr fontId="1" type="noConversion"/>
  </si>
  <si>
    <t xml:space="preserve">概率 </t>
  </si>
  <si>
    <t>(组限 - 平均值) / 标准差</t>
    <phoneticPr fontId="1" type="noConversion"/>
  </si>
  <si>
    <t>第1组 下限</t>
    <phoneticPr fontId="1" type="noConversion"/>
  </si>
  <si>
    <t>第2组 上限 第3组下限</t>
    <phoneticPr fontId="1" type="noConversion"/>
  </si>
  <si>
    <t>第3组 上限 第4组下限</t>
    <phoneticPr fontId="1" type="noConversion"/>
  </si>
  <si>
    <t>第4组 上限 第5组下限</t>
    <phoneticPr fontId="1" type="noConversion"/>
  </si>
  <si>
    <t>第5组 上限 第6组下限</t>
    <phoneticPr fontId="1" type="noConversion"/>
  </si>
  <si>
    <t>第6组 上限 第7组下限</t>
    <phoneticPr fontId="1" type="noConversion"/>
  </si>
  <si>
    <t>第7组 上限 第8组下限</t>
    <phoneticPr fontId="1" type="noConversion"/>
  </si>
  <si>
    <t>第8组 上限 第9组下限</t>
    <phoneticPr fontId="1" type="noConversion"/>
  </si>
  <si>
    <t>第1组 上限 第2组下限</t>
    <phoneticPr fontId="1" type="noConversion"/>
  </si>
  <si>
    <t>理论次数</t>
    <phoneticPr fontId="1" type="noConversion"/>
  </si>
  <si>
    <t>实际次数</t>
    <phoneticPr fontId="1" type="noConversion"/>
  </si>
  <si>
    <t>(实际次数-理论次数)²/理论次数</t>
    <phoneticPr fontId="1" type="noConversion"/>
  </si>
  <si>
    <t>X² →</t>
    <phoneticPr fontId="1" type="noConversion"/>
  </si>
  <si>
    <t>&lt;</t>
    <phoneticPr fontId="1" type="noConversion"/>
  </si>
  <si>
    <t>自由度 f=k-r-1 ↓</t>
    <phoneticPr fontId="1" type="noConversion"/>
  </si>
  <si>
    <t>X²0.05 ↓</t>
    <phoneticPr fontId="1" type="noConversion"/>
  </si>
  <si>
    <t>↓</t>
  </si>
  <si>
    <t>接受原假设</t>
    <phoneticPr fontId="1" type="noConversion"/>
  </si>
  <si>
    <t>数据符合正态分布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</si>
</sst>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B8" workbookViewId="0">
      <selection activeCell="H27" sqref="H27"/>
    </sheetView>
  </sheetViews>
  <sheetFormatPr defaultColWidth="8.75" defaultRowHeight="13.5" x14ac:dyDescent="0.15"/>
  <cols>
    <col min="4" max="4" width="21.625" bestFit="1" customWidth="1"/>
    <col min="5" max="5" width="13.875" bestFit="1" customWidth="1"/>
    <col min="6" max="6" width="16.25" bestFit="1" customWidth="1"/>
    <col min="7" max="7" width="17.25" bestFit="1" customWidth="1"/>
    <col min="8" max="8" width="12.75" bestFit="1" customWidth="1"/>
    <col min="9" max="9" width="9" bestFit="1" customWidth="1"/>
    <col min="11" max="11" width="31.125" bestFit="1" customWidth="1"/>
    <col min="12" max="12" width="14.125" style="4" bestFit="1" customWidth="1"/>
    <col min="13" max="14" width="11.625" bestFit="1" customWidth="1"/>
  </cols>
  <sheetData>
    <row r="1" spans="1:21" x14ac:dyDescent="0.15">
      <c r="B1" t="s">
        <v>0</v>
      </c>
      <c r="L1" s="4" t="s">
        <v>8</v>
      </c>
      <c r="M1" s="4" t="s">
        <v>13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</row>
    <row r="2" spans="1:21" x14ac:dyDescent="0.15">
      <c r="B2">
        <v>1101.9000000000001</v>
      </c>
      <c r="D2" s="2" t="s">
        <v>1</v>
      </c>
      <c r="E2" s="2"/>
      <c r="F2" s="2"/>
      <c r="L2" s="3">
        <v>709</v>
      </c>
      <c r="M2" s="3">
        <v>709</v>
      </c>
      <c r="N2" s="5">
        <v>791.2</v>
      </c>
      <c r="O2" s="3">
        <v>935</v>
      </c>
      <c r="P2" s="5">
        <v>1062.3</v>
      </c>
      <c r="Q2" s="3">
        <v>1191.8</v>
      </c>
      <c r="R2" s="5">
        <v>1330.9</v>
      </c>
      <c r="S2" s="3">
        <v>1477</v>
      </c>
      <c r="T2" s="5">
        <v>1602</v>
      </c>
      <c r="U2" s="3">
        <v>1806.3</v>
      </c>
    </row>
    <row r="3" spans="1:21" x14ac:dyDescent="0.15">
      <c r="B3">
        <v>947.1</v>
      </c>
      <c r="L3" s="3">
        <v>769.8</v>
      </c>
      <c r="M3" s="3">
        <v>769.8</v>
      </c>
      <c r="N3" s="5">
        <v>794.7</v>
      </c>
      <c r="O3" s="3">
        <v>942.7</v>
      </c>
      <c r="P3" s="5">
        <v>1063.8</v>
      </c>
      <c r="Q3" s="3">
        <v>1195</v>
      </c>
      <c r="R3" s="5">
        <v>1331</v>
      </c>
      <c r="S3" s="3">
        <v>1480</v>
      </c>
      <c r="T3" s="5">
        <v>1659.3</v>
      </c>
    </row>
    <row r="4" spans="1:21" x14ac:dyDescent="0.15">
      <c r="B4">
        <v>1008.6</v>
      </c>
      <c r="D4" t="s">
        <v>2</v>
      </c>
      <c r="L4" s="5">
        <v>791.2</v>
      </c>
      <c r="N4" s="5">
        <v>811.4</v>
      </c>
      <c r="O4" s="3">
        <v>947.1</v>
      </c>
      <c r="P4" s="5">
        <v>1078.0999999999999</v>
      </c>
      <c r="Q4" s="3">
        <v>1196.5</v>
      </c>
      <c r="R4" s="5">
        <v>1340.2</v>
      </c>
      <c r="S4" s="3">
        <v>1507.1</v>
      </c>
    </row>
    <row r="5" spans="1:21" x14ac:dyDescent="0.15">
      <c r="B5">
        <v>1115.8</v>
      </c>
      <c r="D5" t="s">
        <v>3</v>
      </c>
      <c r="L5" s="5">
        <v>794.7</v>
      </c>
      <c r="N5" s="5">
        <v>820.9</v>
      </c>
      <c r="O5" s="3">
        <v>947.8</v>
      </c>
      <c r="P5" s="5">
        <v>1085</v>
      </c>
      <c r="Q5" s="3">
        <v>1197.0999999999999</v>
      </c>
      <c r="R5" s="5">
        <v>1402.5</v>
      </c>
      <c r="S5" s="3">
        <v>1588.1</v>
      </c>
    </row>
    <row r="6" spans="1:21" x14ac:dyDescent="0.15">
      <c r="B6">
        <v>1015.5</v>
      </c>
      <c r="D6" s="2" t="s">
        <v>4</v>
      </c>
      <c r="E6" s="2"/>
      <c r="F6" s="2"/>
      <c r="L6" s="5">
        <v>811.4</v>
      </c>
      <c r="N6" s="5">
        <v>849.9</v>
      </c>
      <c r="O6" s="3">
        <v>951.4</v>
      </c>
      <c r="P6" s="5">
        <v>1086.2</v>
      </c>
      <c r="Q6" s="3">
        <v>1203.4000000000001</v>
      </c>
      <c r="R6" s="5">
        <v>1405</v>
      </c>
    </row>
    <row r="7" spans="1:21" x14ac:dyDescent="0.15">
      <c r="B7">
        <v>1143.8</v>
      </c>
      <c r="L7" s="5">
        <v>820.9</v>
      </c>
      <c r="N7" s="5">
        <v>859.4</v>
      </c>
      <c r="O7" s="3">
        <v>975.4</v>
      </c>
      <c r="P7" s="5">
        <v>1088.0999999999999</v>
      </c>
      <c r="Q7" s="3">
        <v>1204.9000000000001</v>
      </c>
      <c r="R7" s="5">
        <v>1416</v>
      </c>
    </row>
    <row r="8" spans="1:21" x14ac:dyDescent="0.15">
      <c r="B8">
        <v>1140.7</v>
      </c>
      <c r="D8" t="s">
        <v>5</v>
      </c>
      <c r="E8">
        <f>MAX(B2:B101)</f>
        <v>1806.3</v>
      </c>
      <c r="G8" s="4" t="s">
        <v>10</v>
      </c>
      <c r="H8">
        <f>AVERAGE(B2:B101)</f>
        <v>1140.4879999999994</v>
      </c>
      <c r="L8" s="5">
        <v>849.9</v>
      </c>
      <c r="N8" s="5">
        <v>870.6</v>
      </c>
      <c r="O8" s="3">
        <v>984.8</v>
      </c>
      <c r="P8" s="5">
        <v>1101.9000000000001</v>
      </c>
      <c r="Q8" s="3">
        <v>1206.8</v>
      </c>
      <c r="R8" s="5">
        <v>1439.4</v>
      </c>
    </row>
    <row r="9" spans="1:21" x14ac:dyDescent="0.15">
      <c r="B9">
        <v>1402.5</v>
      </c>
      <c r="D9" t="s">
        <v>6</v>
      </c>
      <c r="E9">
        <f>MIN(B2:B101)</f>
        <v>709</v>
      </c>
      <c r="G9" s="4" t="s">
        <v>11</v>
      </c>
      <c r="H9">
        <f>_xlfn.STDEV.S(B2:B101)</f>
        <v>203.54666567416996</v>
      </c>
      <c r="L9" s="5">
        <v>859.4</v>
      </c>
      <c r="N9" s="5">
        <v>901.7</v>
      </c>
      <c r="O9" s="3">
        <v>986.1</v>
      </c>
      <c r="P9" s="5">
        <v>1105.7</v>
      </c>
      <c r="Q9" s="3">
        <v>1208.7</v>
      </c>
      <c r="R9" s="5">
        <v>1462.3</v>
      </c>
    </row>
    <row r="10" spans="1:21" x14ac:dyDescent="0.15">
      <c r="B10">
        <v>1197.0999999999999</v>
      </c>
      <c r="D10" t="s">
        <v>9</v>
      </c>
      <c r="E10">
        <f>E8-E9</f>
        <v>1097.3</v>
      </c>
      <c r="L10" s="5">
        <v>870.6</v>
      </c>
      <c r="N10" s="5">
        <v>909.3</v>
      </c>
      <c r="O10" s="3">
        <v>1002.5</v>
      </c>
      <c r="P10" s="5">
        <v>1107.5</v>
      </c>
      <c r="Q10" s="3">
        <v>1217.5</v>
      </c>
    </row>
    <row r="11" spans="1:21" x14ac:dyDescent="0.15">
      <c r="B11">
        <v>1107.5</v>
      </c>
      <c r="D11" t="s">
        <v>7</v>
      </c>
      <c r="E11">
        <f>(E8-E9)/8</f>
        <v>137.16249999999999</v>
      </c>
      <c r="G11">
        <v>0</v>
      </c>
      <c r="L11" s="5">
        <v>901.7</v>
      </c>
      <c r="N11" s="5">
        <v>910.2</v>
      </c>
      <c r="O11" s="3">
        <v>1004.9</v>
      </c>
      <c r="P11" s="5">
        <v>1113.4000000000001</v>
      </c>
      <c r="Q11" s="3">
        <v>1217.7</v>
      </c>
    </row>
    <row r="12" spans="1:21" x14ac:dyDescent="0.15">
      <c r="A12" s="1"/>
      <c r="B12">
        <v>1340.2</v>
      </c>
      <c r="D12" s="4" t="s">
        <v>12</v>
      </c>
      <c r="E12">
        <f>E9 - E11/2</f>
        <v>640.41875000000005</v>
      </c>
      <c r="F12">
        <v>1</v>
      </c>
      <c r="G12">
        <f>COUNTIFS(B2:B101,"&gt;"&amp;E12,B2:B101,"&lt;"&amp;E13)</f>
        <v>2</v>
      </c>
      <c r="L12" s="5">
        <v>909.3</v>
      </c>
      <c r="N12" s="5">
        <v>911.4</v>
      </c>
      <c r="O12" s="3">
        <v>1008.6</v>
      </c>
      <c r="P12" s="5">
        <v>1115.8</v>
      </c>
      <c r="Q12" s="3">
        <v>1233.4000000000001</v>
      </c>
    </row>
    <row r="13" spans="1:21" x14ac:dyDescent="0.15">
      <c r="B13">
        <v>1416</v>
      </c>
      <c r="E13">
        <f>E12+$E$11</f>
        <v>777.58125000000007</v>
      </c>
      <c r="F13">
        <v>2</v>
      </c>
      <c r="G13">
        <f>COUNTIFS(B3:B102,"&gt;"&amp;E13,B3:B102,"&lt;"&amp;E14)</f>
        <v>12</v>
      </c>
      <c r="L13" s="5">
        <v>910.2</v>
      </c>
      <c r="N13" s="5">
        <v>912</v>
      </c>
      <c r="O13" s="3">
        <v>1008.9</v>
      </c>
      <c r="P13" s="5">
        <v>1123.3</v>
      </c>
      <c r="Q13" s="3">
        <v>1236.5</v>
      </c>
    </row>
    <row r="14" spans="1:21" x14ac:dyDescent="0.15">
      <c r="B14">
        <v>1063.8</v>
      </c>
      <c r="E14">
        <f t="shared" ref="E14:E21" si="0">E13+$E$11</f>
        <v>914.74375000000009</v>
      </c>
      <c r="F14">
        <v>3</v>
      </c>
      <c r="G14">
        <f t="shared" ref="G14:G20" si="1">COUNTIFS(B4:B103,"&gt;"&amp;E14,B4:B103,"&lt;"&amp;E15)</f>
        <v>21</v>
      </c>
      <c r="L14" s="5">
        <v>911.4</v>
      </c>
      <c r="O14" s="3">
        <v>1015.5</v>
      </c>
      <c r="P14" s="5">
        <v>1124.4000000000001</v>
      </c>
      <c r="Q14" s="3">
        <v>1243.7</v>
      </c>
    </row>
    <row r="15" spans="1:21" x14ac:dyDescent="0.15">
      <c r="B15">
        <v>1217.5</v>
      </c>
      <c r="E15">
        <f t="shared" si="0"/>
        <v>1051.90625</v>
      </c>
      <c r="F15">
        <v>4</v>
      </c>
      <c r="G15">
        <f t="shared" si="1"/>
        <v>24</v>
      </c>
      <c r="L15" s="5">
        <v>912</v>
      </c>
      <c r="O15" s="3">
        <v>1016.3</v>
      </c>
      <c r="P15" s="5">
        <v>1131.5</v>
      </c>
      <c r="Q15" s="3">
        <v>1255.9000000000001</v>
      </c>
    </row>
    <row r="16" spans="1:21" x14ac:dyDescent="0.15">
      <c r="B16">
        <v>1507.1</v>
      </c>
      <c r="E16">
        <f t="shared" si="0"/>
        <v>1189.0687499999999</v>
      </c>
      <c r="F16">
        <v>5</v>
      </c>
      <c r="G16">
        <f t="shared" si="1"/>
        <v>24</v>
      </c>
      <c r="L16" s="3">
        <v>935</v>
      </c>
      <c r="O16" s="3">
        <v>1017</v>
      </c>
      <c r="P16" s="5">
        <v>1140.7</v>
      </c>
      <c r="Q16" s="3">
        <v>1256.0999999999999</v>
      </c>
    </row>
    <row r="17" spans="1:17" x14ac:dyDescent="0.15">
      <c r="B17">
        <v>1602</v>
      </c>
      <c r="E17">
        <f t="shared" si="0"/>
        <v>1326.2312499999998</v>
      </c>
      <c r="F17">
        <v>6</v>
      </c>
      <c r="G17">
        <f t="shared" si="1"/>
        <v>8</v>
      </c>
      <c r="L17" s="3">
        <v>942.7</v>
      </c>
      <c r="O17" s="3">
        <v>1018.8</v>
      </c>
      <c r="P17" s="5">
        <v>1143</v>
      </c>
      <c r="Q17" s="3">
        <v>1264.2</v>
      </c>
    </row>
    <row r="18" spans="1:17" x14ac:dyDescent="0.15">
      <c r="B18">
        <v>1659.3</v>
      </c>
      <c r="E18">
        <f t="shared" si="0"/>
        <v>1463.3937499999997</v>
      </c>
      <c r="F18">
        <v>7</v>
      </c>
      <c r="G18">
        <f t="shared" si="1"/>
        <v>4</v>
      </c>
      <c r="L18" s="3">
        <v>947.1</v>
      </c>
      <c r="O18" s="3">
        <v>1021.3</v>
      </c>
      <c r="P18" s="5">
        <v>1143.8</v>
      </c>
      <c r="Q18" s="3">
        <v>1269.9000000000001</v>
      </c>
    </row>
    <row r="19" spans="1:17" x14ac:dyDescent="0.15">
      <c r="B19">
        <v>1256.0999999999999</v>
      </c>
      <c r="E19">
        <f t="shared" si="0"/>
        <v>1600.5562499999996</v>
      </c>
      <c r="F19">
        <v>8</v>
      </c>
      <c r="G19">
        <f t="shared" si="1"/>
        <v>2</v>
      </c>
      <c r="L19" s="3">
        <v>947.8</v>
      </c>
      <c r="O19" s="3">
        <v>1022.5</v>
      </c>
      <c r="P19" s="5">
        <v>1147.5</v>
      </c>
      <c r="Q19" s="3">
        <v>1271.4000000000001</v>
      </c>
    </row>
    <row r="20" spans="1:17" x14ac:dyDescent="0.15">
      <c r="B20">
        <v>1143</v>
      </c>
      <c r="E20">
        <f t="shared" si="0"/>
        <v>1737.7187499999995</v>
      </c>
      <c r="F20">
        <v>9</v>
      </c>
      <c r="G20">
        <f t="shared" si="1"/>
        <v>1</v>
      </c>
      <c r="L20" s="3">
        <v>951.4</v>
      </c>
      <c r="O20" s="3">
        <v>1025.2</v>
      </c>
      <c r="P20" s="5">
        <v>1159.5999999999999</v>
      </c>
      <c r="Q20" s="3">
        <v>1285.9000000000001</v>
      </c>
    </row>
    <row r="21" spans="1:17" x14ac:dyDescent="0.15">
      <c r="B21">
        <v>911.4</v>
      </c>
      <c r="E21">
        <f t="shared" si="0"/>
        <v>1874.8812499999995</v>
      </c>
      <c r="L21" s="3">
        <v>975.4</v>
      </c>
      <c r="O21" s="3">
        <v>1030.3</v>
      </c>
      <c r="P21" s="5">
        <v>1161.7</v>
      </c>
      <c r="Q21" s="3">
        <v>1287.3</v>
      </c>
    </row>
    <row r="22" spans="1:17" x14ac:dyDescent="0.15">
      <c r="A22" s="1"/>
      <c r="B22">
        <v>1331</v>
      </c>
      <c r="L22" s="3">
        <v>984.8</v>
      </c>
      <c r="O22" s="3">
        <v>1031.5999999999999</v>
      </c>
      <c r="P22" s="5">
        <v>1167.2</v>
      </c>
      <c r="Q22" s="3">
        <v>1288.7</v>
      </c>
    </row>
    <row r="23" spans="1:17" x14ac:dyDescent="0.15">
      <c r="B23">
        <v>709</v>
      </c>
      <c r="L23" s="3">
        <v>986.1</v>
      </c>
      <c r="O23" s="3">
        <v>1049.2</v>
      </c>
      <c r="P23" s="5">
        <v>1170.5999999999999</v>
      </c>
      <c r="Q23" s="3">
        <v>1305.5</v>
      </c>
    </row>
    <row r="24" spans="1:17" x14ac:dyDescent="0.15">
      <c r="B24">
        <v>1004.9</v>
      </c>
      <c r="D24" s="6" t="s">
        <v>26</v>
      </c>
      <c r="E24" s="2"/>
      <c r="F24" s="4" t="s">
        <v>24</v>
      </c>
      <c r="G24" t="s">
        <v>25</v>
      </c>
      <c r="I24" s="4" t="s">
        <v>36</v>
      </c>
      <c r="J24" s="4" t="s">
        <v>37</v>
      </c>
      <c r="K24" s="4" t="s">
        <v>38</v>
      </c>
      <c r="L24" s="3">
        <v>1002.5</v>
      </c>
      <c r="P24" s="5">
        <v>1170.7</v>
      </c>
      <c r="Q24" s="3">
        <v>1318.4</v>
      </c>
    </row>
    <row r="25" spans="1:17" x14ac:dyDescent="0.15">
      <c r="B25">
        <v>1320.7</v>
      </c>
      <c r="D25" s="4" t="s">
        <v>27</v>
      </c>
      <c r="E25">
        <f>(E12-$H$8)/$H$9</f>
        <v>-2.456779374615214</v>
      </c>
      <c r="F25">
        <f>1 - 0.993053</f>
        <v>6.9470000000000365E-3</v>
      </c>
      <c r="G25">
        <f>F26-F25</f>
        <v>3.0592999999999981E-2</v>
      </c>
      <c r="H25" s="4" t="s">
        <v>23</v>
      </c>
      <c r="I25" s="4">
        <f>100*G25</f>
        <v>3.0592999999999981</v>
      </c>
      <c r="J25">
        <v>2</v>
      </c>
      <c r="K25">
        <f>POWER(J25-I25,2)/I25</f>
        <v>0.36678864119242854</v>
      </c>
      <c r="L25" s="3">
        <v>1004.9</v>
      </c>
      <c r="P25" s="5">
        <v>1184.0999999999999</v>
      </c>
      <c r="Q25" s="3">
        <v>1320.7</v>
      </c>
    </row>
    <row r="26" spans="1:17" x14ac:dyDescent="0.15">
      <c r="B26">
        <v>1159.5999999999999</v>
      </c>
      <c r="D26" s="4" t="s">
        <v>35</v>
      </c>
      <c r="E26">
        <f>(E13-$H$8)/$H$9</f>
        <v>-1.7829167026539612</v>
      </c>
      <c r="F26">
        <f>1-0.96246</f>
        <v>3.7540000000000018E-2</v>
      </c>
      <c r="G26">
        <f>F27-F26</f>
        <v>9.5959999999999934E-2</v>
      </c>
      <c r="H26" s="4" t="s">
        <v>14</v>
      </c>
      <c r="I26" s="4">
        <f t="shared" ref="I26:I33" si="2">100*G26</f>
        <v>9.595999999999993</v>
      </c>
      <c r="J26">
        <v>12</v>
      </c>
      <c r="K26">
        <f t="shared" ref="K26:K33" si="3">POWER(J26-I26,2)/I26</f>
        <v>0.60225260525219237</v>
      </c>
      <c r="L26" s="3">
        <v>1008.6</v>
      </c>
      <c r="P26" s="5">
        <v>1184.4000000000001</v>
      </c>
    </row>
    <row r="27" spans="1:17" x14ac:dyDescent="0.15">
      <c r="B27">
        <v>951.4</v>
      </c>
      <c r="D27" s="4" t="s">
        <v>28</v>
      </c>
      <c r="E27">
        <f t="shared" ref="E27:E33" si="4">(E14-$H$8)/$H$9</f>
        <v>-1.1090540306927081</v>
      </c>
      <c r="F27">
        <f>1-0.8665</f>
        <v>0.13349999999999995</v>
      </c>
      <c r="G27">
        <f t="shared" ref="G27:G32" si="5">F28-F27</f>
        <v>0.19650000000000001</v>
      </c>
      <c r="H27" s="4" t="s">
        <v>16</v>
      </c>
      <c r="I27" s="4">
        <f t="shared" si="2"/>
        <v>19.650000000000002</v>
      </c>
      <c r="J27">
        <v>22</v>
      </c>
      <c r="K27">
        <f t="shared" si="3"/>
        <v>0.28104325699745492</v>
      </c>
      <c r="L27" s="3">
        <v>1008.9</v>
      </c>
    </row>
    <row r="28" spans="1:17" x14ac:dyDescent="0.15">
      <c r="B28">
        <v>942.7</v>
      </c>
      <c r="D28" s="4" t="s">
        <v>29</v>
      </c>
      <c r="E28">
        <f t="shared" si="4"/>
        <v>-0.4351913587314557</v>
      </c>
      <c r="F28">
        <f>1-0.67</f>
        <v>0.32999999999999996</v>
      </c>
      <c r="G28">
        <f t="shared" si="5"/>
        <v>0.26480000000000004</v>
      </c>
      <c r="H28" s="4" t="s">
        <v>17</v>
      </c>
      <c r="I28" s="4">
        <f t="shared" si="2"/>
        <v>26.480000000000004</v>
      </c>
      <c r="J28">
        <v>25</v>
      </c>
      <c r="K28">
        <f t="shared" si="3"/>
        <v>8.271903323262883E-2</v>
      </c>
      <c r="L28" s="3">
        <v>1015.5</v>
      </c>
    </row>
    <row r="29" spans="1:17" x14ac:dyDescent="0.15">
      <c r="B29">
        <v>1285.9000000000001</v>
      </c>
      <c r="D29" s="4" t="s">
        <v>30</v>
      </c>
      <c r="E29">
        <f t="shared" si="4"/>
        <v>0.23867131322979673</v>
      </c>
      <c r="F29">
        <f>0.5948</f>
        <v>0.5948</v>
      </c>
      <c r="G29">
        <f t="shared" si="5"/>
        <v>0.2238</v>
      </c>
      <c r="H29" s="4" t="s">
        <v>18</v>
      </c>
      <c r="I29" s="4">
        <f t="shared" si="2"/>
        <v>22.38</v>
      </c>
      <c r="J29">
        <v>24</v>
      </c>
      <c r="K29">
        <f t="shared" si="3"/>
        <v>0.117265415549598</v>
      </c>
      <c r="L29" s="3">
        <v>1016.3</v>
      </c>
    </row>
    <row r="30" spans="1:17" x14ac:dyDescent="0.15">
      <c r="B30">
        <v>1018.8</v>
      </c>
      <c r="D30" s="4" t="s">
        <v>31</v>
      </c>
      <c r="E30">
        <f t="shared" si="4"/>
        <v>0.91253398519104911</v>
      </c>
      <c r="F30">
        <f>0.8186</f>
        <v>0.81859999999999999</v>
      </c>
      <c r="G30">
        <f t="shared" si="5"/>
        <v>0.12548000000000004</v>
      </c>
      <c r="H30" s="4" t="s">
        <v>19</v>
      </c>
      <c r="I30" s="4">
        <f t="shared" si="2"/>
        <v>12.548000000000004</v>
      </c>
      <c r="J30">
        <v>8</v>
      </c>
      <c r="K30">
        <f t="shared" si="3"/>
        <v>1.6484144086707067</v>
      </c>
      <c r="L30" s="3">
        <v>1017</v>
      </c>
    </row>
    <row r="31" spans="1:17" x14ac:dyDescent="0.15">
      <c r="B31">
        <v>901.7</v>
      </c>
      <c r="D31" s="4" t="s">
        <v>32</v>
      </c>
      <c r="E31">
        <f t="shared" si="4"/>
        <v>1.5863966571523016</v>
      </c>
      <c r="F31">
        <f>0.94408</f>
        <v>0.94408000000000003</v>
      </c>
      <c r="G31">
        <f t="shared" si="5"/>
        <v>4.4009999999999994E-2</v>
      </c>
      <c r="H31" s="4" t="s">
        <v>20</v>
      </c>
      <c r="I31" s="4">
        <f t="shared" si="2"/>
        <v>4.4009999999999998</v>
      </c>
      <c r="J31">
        <v>4</v>
      </c>
      <c r="K31">
        <f t="shared" si="3"/>
        <v>3.6537377868666177E-2</v>
      </c>
      <c r="L31" s="3">
        <v>1018.8</v>
      </c>
    </row>
    <row r="32" spans="1:17" x14ac:dyDescent="0.15">
      <c r="A32" s="1"/>
      <c r="B32">
        <v>947.8</v>
      </c>
      <c r="D32" s="4" t="s">
        <v>33</v>
      </c>
      <c r="E32">
        <f t="shared" si="4"/>
        <v>2.2602593291135542</v>
      </c>
      <c r="F32">
        <f>0.98809</f>
        <v>0.98809000000000002</v>
      </c>
      <c r="G32">
        <f t="shared" si="5"/>
        <v>1.0214999999999974E-2</v>
      </c>
      <c r="H32" s="4" t="s">
        <v>21</v>
      </c>
      <c r="I32" s="4">
        <f t="shared" si="2"/>
        <v>1.0214999999999974</v>
      </c>
      <c r="J32">
        <v>2</v>
      </c>
      <c r="K32">
        <f t="shared" si="3"/>
        <v>0.93731008321097165</v>
      </c>
      <c r="L32" s="3">
        <v>1021.3</v>
      </c>
    </row>
    <row r="33" spans="1:12" x14ac:dyDescent="0.15">
      <c r="B33">
        <v>1085</v>
      </c>
      <c r="D33" s="4" t="s">
        <v>34</v>
      </c>
      <c r="E33">
        <f>(E20-$H$8)/$H$9</f>
        <v>2.9341220010748064</v>
      </c>
      <c r="F33">
        <f>0.998305</f>
        <v>0.998305</v>
      </c>
      <c r="G33">
        <f>F34-F33</f>
        <v>1.5418999999999849E-3</v>
      </c>
      <c r="H33" s="4" t="s">
        <v>22</v>
      </c>
      <c r="I33" s="4">
        <f t="shared" si="2"/>
        <v>0.15418999999999849</v>
      </c>
      <c r="J33">
        <v>1</v>
      </c>
      <c r="K33">
        <f>POWER(J33-I33,2)/I33</f>
        <v>4.639694896556259</v>
      </c>
      <c r="L33" s="3">
        <v>1022.5</v>
      </c>
    </row>
    <row r="34" spans="1:12" x14ac:dyDescent="0.15">
      <c r="B34">
        <v>1147.5</v>
      </c>
      <c r="D34" s="4"/>
      <c r="E34">
        <f>(E21-$H$8)/$H$9</f>
        <v>3.607984673036059</v>
      </c>
      <c r="F34">
        <v>0.99984689999999998</v>
      </c>
      <c r="H34" s="4"/>
      <c r="I34" s="4"/>
      <c r="L34" s="3">
        <v>1025.2</v>
      </c>
    </row>
    <row r="35" spans="1:12" x14ac:dyDescent="0.15">
      <c r="B35">
        <v>1086.2</v>
      </c>
      <c r="D35" s="4"/>
      <c r="L35" s="3">
        <v>1030.3</v>
      </c>
    </row>
    <row r="36" spans="1:12" x14ac:dyDescent="0.15">
      <c r="B36">
        <v>1078.0999999999999</v>
      </c>
      <c r="D36" s="4"/>
      <c r="H36" s="4" t="s">
        <v>42</v>
      </c>
      <c r="I36" s="6" t="s">
        <v>41</v>
      </c>
      <c r="J36" s="6"/>
      <c r="L36" s="3">
        <v>1031.5999999999999</v>
      </c>
    </row>
    <row r="37" spans="1:12" x14ac:dyDescent="0.15">
      <c r="B37">
        <v>1021.3</v>
      </c>
      <c r="E37" s="4" t="s">
        <v>39</v>
      </c>
      <c r="F37">
        <f>SUM(K25:K33)</f>
        <v>8.7120257185309065</v>
      </c>
      <c r="G37" s="4" t="s">
        <v>40</v>
      </c>
      <c r="H37">
        <v>12.592000000000001</v>
      </c>
      <c r="I37">
        <v>6</v>
      </c>
      <c r="L37" s="3">
        <v>1049.2</v>
      </c>
    </row>
    <row r="38" spans="1:12" x14ac:dyDescent="0.15">
      <c r="B38">
        <v>1002.5</v>
      </c>
      <c r="D38" s="4"/>
      <c r="G38" s="4" t="s">
        <v>43</v>
      </c>
      <c r="L38" s="5">
        <v>1062.3</v>
      </c>
    </row>
    <row r="39" spans="1:12" x14ac:dyDescent="0.15">
      <c r="B39">
        <v>1123.3</v>
      </c>
      <c r="G39" s="4" t="s">
        <v>44</v>
      </c>
      <c r="L39" s="5">
        <v>1063.8</v>
      </c>
    </row>
    <row r="40" spans="1:12" x14ac:dyDescent="0.15">
      <c r="B40">
        <v>984.8</v>
      </c>
      <c r="G40" t="s">
        <v>43</v>
      </c>
      <c r="L40" s="5">
        <v>1078.0999999999999</v>
      </c>
    </row>
    <row r="41" spans="1:12" x14ac:dyDescent="0.15">
      <c r="B41">
        <v>1243.7</v>
      </c>
      <c r="G41" s="4" t="s">
        <v>45</v>
      </c>
      <c r="L41" s="5">
        <v>1085</v>
      </c>
    </row>
    <row r="42" spans="1:12" x14ac:dyDescent="0.15">
      <c r="A42" s="1"/>
      <c r="B42">
        <v>1806.3</v>
      </c>
      <c r="L42" s="5">
        <v>1086.2</v>
      </c>
    </row>
    <row r="43" spans="1:12" x14ac:dyDescent="0.15">
      <c r="B43">
        <v>1184.4000000000001</v>
      </c>
      <c r="L43" s="5">
        <v>1088.0999999999999</v>
      </c>
    </row>
    <row r="44" spans="1:12" x14ac:dyDescent="0.15">
      <c r="B44">
        <v>935</v>
      </c>
      <c r="L44" s="5">
        <v>1101.9000000000001</v>
      </c>
    </row>
    <row r="45" spans="1:12" x14ac:dyDescent="0.15">
      <c r="B45">
        <v>1022.5</v>
      </c>
      <c r="L45" s="5">
        <v>1105.7</v>
      </c>
    </row>
    <row r="46" spans="1:12" x14ac:dyDescent="0.15">
      <c r="B46">
        <v>1203.4000000000001</v>
      </c>
      <c r="L46" s="5">
        <v>1107.5</v>
      </c>
    </row>
    <row r="47" spans="1:12" x14ac:dyDescent="0.15">
      <c r="B47">
        <v>986.1</v>
      </c>
      <c r="L47" s="5">
        <v>1113.4000000000001</v>
      </c>
    </row>
    <row r="48" spans="1:12" x14ac:dyDescent="0.15">
      <c r="B48">
        <v>859.4</v>
      </c>
      <c r="L48" s="5">
        <v>1115.8</v>
      </c>
    </row>
    <row r="49" spans="1:12" x14ac:dyDescent="0.15">
      <c r="B49">
        <v>910.2</v>
      </c>
      <c r="L49" s="5">
        <v>1123.3</v>
      </c>
    </row>
    <row r="50" spans="1:12" x14ac:dyDescent="0.15">
      <c r="B50">
        <v>1195</v>
      </c>
      <c r="L50" s="5">
        <v>1124.4000000000001</v>
      </c>
    </row>
    <row r="51" spans="1:12" x14ac:dyDescent="0.15">
      <c r="B51">
        <v>909.3</v>
      </c>
      <c r="L51" s="5">
        <v>1131.5</v>
      </c>
    </row>
    <row r="52" spans="1:12" x14ac:dyDescent="0.15">
      <c r="A52" s="1"/>
      <c r="B52">
        <v>1588.1</v>
      </c>
      <c r="L52" s="5">
        <v>1140.7</v>
      </c>
    </row>
    <row r="53" spans="1:12" x14ac:dyDescent="0.15">
      <c r="B53">
        <v>1113.4000000000001</v>
      </c>
      <c r="L53" s="5">
        <v>1143</v>
      </c>
    </row>
    <row r="54" spans="1:12" x14ac:dyDescent="0.15">
      <c r="B54">
        <v>1016.3</v>
      </c>
      <c r="L54" s="5">
        <v>1143.8</v>
      </c>
    </row>
    <row r="55" spans="1:12" x14ac:dyDescent="0.15">
      <c r="B55">
        <v>1330.9</v>
      </c>
      <c r="L55" s="5">
        <v>1147.5</v>
      </c>
    </row>
    <row r="56" spans="1:12" x14ac:dyDescent="0.15">
      <c r="B56">
        <v>1480</v>
      </c>
      <c r="L56" s="5">
        <v>1159.5999999999999</v>
      </c>
    </row>
    <row r="57" spans="1:12" x14ac:dyDescent="0.15">
      <c r="B57">
        <v>794.7</v>
      </c>
      <c r="L57" s="5">
        <v>1161.7</v>
      </c>
    </row>
    <row r="58" spans="1:12" x14ac:dyDescent="0.15">
      <c r="B58">
        <v>870.6</v>
      </c>
      <c r="L58" s="5">
        <v>1167.2</v>
      </c>
    </row>
    <row r="59" spans="1:12" x14ac:dyDescent="0.15">
      <c r="B59">
        <v>1405</v>
      </c>
      <c r="L59" s="5">
        <v>1170.5999999999999</v>
      </c>
    </row>
    <row r="60" spans="1:12" x14ac:dyDescent="0.15">
      <c r="B60">
        <v>1062.3</v>
      </c>
      <c r="L60" s="5">
        <v>1170.7</v>
      </c>
    </row>
    <row r="61" spans="1:12" x14ac:dyDescent="0.15">
      <c r="B61">
        <v>1030.3</v>
      </c>
      <c r="L61" s="5">
        <v>1184.0999999999999</v>
      </c>
    </row>
    <row r="62" spans="1:12" x14ac:dyDescent="0.15">
      <c r="A62" s="1"/>
      <c r="B62">
        <v>769.8</v>
      </c>
      <c r="L62" s="5">
        <v>1184.4000000000001</v>
      </c>
    </row>
    <row r="63" spans="1:12" x14ac:dyDescent="0.15">
      <c r="B63">
        <v>1204.9000000000001</v>
      </c>
      <c r="L63" s="3">
        <v>1191.8</v>
      </c>
    </row>
    <row r="64" spans="1:12" x14ac:dyDescent="0.15">
      <c r="B64">
        <v>1031.5999999999999</v>
      </c>
      <c r="L64" s="3">
        <v>1195</v>
      </c>
    </row>
    <row r="65" spans="1:12" x14ac:dyDescent="0.15">
      <c r="B65">
        <v>1439.4</v>
      </c>
      <c r="L65" s="3">
        <v>1196.5</v>
      </c>
    </row>
    <row r="66" spans="1:12" x14ac:dyDescent="0.15">
      <c r="B66">
        <v>1269.9000000000001</v>
      </c>
      <c r="L66" s="3">
        <v>1197.0999999999999</v>
      </c>
    </row>
    <row r="67" spans="1:12" x14ac:dyDescent="0.15">
      <c r="B67">
        <v>1131.5</v>
      </c>
      <c r="L67" s="3">
        <v>1203.4000000000001</v>
      </c>
    </row>
    <row r="68" spans="1:12" x14ac:dyDescent="0.15">
      <c r="B68">
        <v>912</v>
      </c>
      <c r="L68" s="3">
        <v>1204.9000000000001</v>
      </c>
    </row>
    <row r="69" spans="1:12" x14ac:dyDescent="0.15">
      <c r="B69">
        <v>1208.7</v>
      </c>
      <c r="L69" s="3">
        <v>1206.8</v>
      </c>
    </row>
    <row r="70" spans="1:12" x14ac:dyDescent="0.15">
      <c r="B70">
        <v>1287.3</v>
      </c>
      <c r="L70" s="3">
        <v>1208.7</v>
      </c>
    </row>
    <row r="71" spans="1:12" x14ac:dyDescent="0.15">
      <c r="B71">
        <v>1124.4000000000001</v>
      </c>
      <c r="L71" s="3">
        <v>1217.5</v>
      </c>
    </row>
    <row r="72" spans="1:12" x14ac:dyDescent="0.15">
      <c r="A72" s="1"/>
      <c r="B72">
        <v>1008.9</v>
      </c>
      <c r="L72" s="3">
        <v>1217.7</v>
      </c>
    </row>
    <row r="73" spans="1:12" x14ac:dyDescent="0.15">
      <c r="B73">
        <v>1170.7</v>
      </c>
      <c r="L73" s="3">
        <v>1233.4000000000001</v>
      </c>
    </row>
    <row r="74" spans="1:12" x14ac:dyDescent="0.15">
      <c r="B74">
        <v>1105.7</v>
      </c>
      <c r="L74" s="3">
        <v>1236.5</v>
      </c>
    </row>
    <row r="75" spans="1:12" x14ac:dyDescent="0.15">
      <c r="B75">
        <v>1236.5</v>
      </c>
      <c r="L75" s="3">
        <v>1243.7</v>
      </c>
    </row>
    <row r="76" spans="1:12" x14ac:dyDescent="0.15">
      <c r="B76">
        <v>1049.2</v>
      </c>
      <c r="L76" s="3">
        <v>1255.9000000000001</v>
      </c>
    </row>
    <row r="77" spans="1:12" x14ac:dyDescent="0.15">
      <c r="B77">
        <v>1170.5999999999999</v>
      </c>
      <c r="L77" s="3">
        <v>1256.0999999999999</v>
      </c>
    </row>
    <row r="78" spans="1:12" x14ac:dyDescent="0.15">
      <c r="B78">
        <v>1025.2</v>
      </c>
      <c r="L78" s="3">
        <v>1264.2</v>
      </c>
    </row>
    <row r="79" spans="1:12" x14ac:dyDescent="0.15">
      <c r="B79">
        <v>1305.5</v>
      </c>
      <c r="L79" s="3">
        <v>1269.9000000000001</v>
      </c>
    </row>
    <row r="80" spans="1:12" x14ac:dyDescent="0.15">
      <c r="B80">
        <v>1477</v>
      </c>
      <c r="L80" s="3">
        <v>1271.4000000000001</v>
      </c>
    </row>
    <row r="81" spans="1:12" x14ac:dyDescent="0.15">
      <c r="B81">
        <v>811.4</v>
      </c>
      <c r="L81" s="3">
        <v>1285.9000000000001</v>
      </c>
    </row>
    <row r="82" spans="1:12" x14ac:dyDescent="0.15">
      <c r="A82" s="1"/>
      <c r="B82">
        <v>1206.8</v>
      </c>
      <c r="L82" s="3">
        <v>1287.3</v>
      </c>
    </row>
    <row r="83" spans="1:12" x14ac:dyDescent="0.15">
      <c r="B83">
        <v>975.4</v>
      </c>
      <c r="L83" s="3">
        <v>1288.7</v>
      </c>
    </row>
    <row r="84" spans="1:12" x14ac:dyDescent="0.15">
      <c r="B84">
        <v>849.9</v>
      </c>
      <c r="L84" s="3">
        <v>1305.5</v>
      </c>
    </row>
    <row r="85" spans="1:12" x14ac:dyDescent="0.15">
      <c r="B85">
        <v>1088.0999999999999</v>
      </c>
      <c r="L85" s="3">
        <v>1318.4</v>
      </c>
    </row>
    <row r="86" spans="1:12" x14ac:dyDescent="0.15">
      <c r="B86">
        <v>1318.4</v>
      </c>
      <c r="L86" s="3">
        <v>1320.7</v>
      </c>
    </row>
    <row r="87" spans="1:12" x14ac:dyDescent="0.15">
      <c r="B87">
        <v>1161.7</v>
      </c>
      <c r="L87" s="5">
        <v>1330.9</v>
      </c>
    </row>
    <row r="88" spans="1:12" x14ac:dyDescent="0.15">
      <c r="B88">
        <v>1264.2</v>
      </c>
      <c r="L88" s="5">
        <v>1331</v>
      </c>
    </row>
    <row r="89" spans="1:12" x14ac:dyDescent="0.15">
      <c r="B89">
        <v>1167.2</v>
      </c>
      <c r="L89" s="5">
        <v>1340.2</v>
      </c>
    </row>
    <row r="90" spans="1:12" x14ac:dyDescent="0.15">
      <c r="B90">
        <v>1017</v>
      </c>
      <c r="L90" s="5">
        <v>1402.5</v>
      </c>
    </row>
    <row r="91" spans="1:12" x14ac:dyDescent="0.15">
      <c r="B91">
        <v>820.9</v>
      </c>
      <c r="L91" s="5">
        <v>1405</v>
      </c>
    </row>
    <row r="92" spans="1:12" x14ac:dyDescent="0.15">
      <c r="A92" s="1"/>
      <c r="B92">
        <v>1271.4000000000001</v>
      </c>
      <c r="L92" s="5">
        <v>1416</v>
      </c>
    </row>
    <row r="93" spans="1:12" x14ac:dyDescent="0.15">
      <c r="B93">
        <v>1462.3</v>
      </c>
      <c r="L93" s="5">
        <v>1439.4</v>
      </c>
    </row>
    <row r="94" spans="1:12" x14ac:dyDescent="0.15">
      <c r="B94">
        <v>1233.4000000000001</v>
      </c>
      <c r="L94" s="5">
        <v>1462.3</v>
      </c>
    </row>
    <row r="95" spans="1:12" x14ac:dyDescent="0.15">
      <c r="B95">
        <v>1288.7</v>
      </c>
      <c r="L95" s="3">
        <v>1477</v>
      </c>
    </row>
    <row r="96" spans="1:12" x14ac:dyDescent="0.15">
      <c r="B96">
        <v>1191.8</v>
      </c>
      <c r="L96" s="3">
        <v>1480</v>
      </c>
    </row>
    <row r="97" spans="2:12" x14ac:dyDescent="0.15">
      <c r="B97">
        <v>791.2</v>
      </c>
      <c r="L97" s="3">
        <v>1507.1</v>
      </c>
    </row>
    <row r="98" spans="2:12" x14ac:dyDescent="0.15">
      <c r="B98">
        <v>1196.5</v>
      </c>
      <c r="L98" s="3">
        <v>1588.1</v>
      </c>
    </row>
    <row r="99" spans="2:12" x14ac:dyDescent="0.15">
      <c r="B99">
        <v>1255.9000000000001</v>
      </c>
      <c r="L99" s="5">
        <v>1602</v>
      </c>
    </row>
    <row r="100" spans="2:12" x14ac:dyDescent="0.15">
      <c r="B100">
        <v>1217.7</v>
      </c>
      <c r="L100" s="5">
        <v>1659.3</v>
      </c>
    </row>
    <row r="101" spans="2:12" x14ac:dyDescent="0.15">
      <c r="B101">
        <v>1184.0999999999999</v>
      </c>
      <c r="L101" s="3">
        <v>1806.3</v>
      </c>
    </row>
  </sheetData>
  <sortState ref="L2:L101">
    <sortCondition ref="L1"/>
  </sortState>
  <mergeCells count="4">
    <mergeCell ref="D2:F2"/>
    <mergeCell ref="D6:F6"/>
    <mergeCell ref="D24:E24"/>
    <mergeCell ref="I36:J36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405</cp:lastModifiedBy>
  <dcterms:created xsi:type="dcterms:W3CDTF">2019-10-21T23:24:00Z</dcterms:created>
  <dcterms:modified xsi:type="dcterms:W3CDTF">2019-10-22T01:34:08Z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