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4F9E2BB-B88F-40B5-B988-9CC677E8B3F8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统计分组" sheetId="2" r:id="rId1"/>
    <sheet name="统计指标计算" sheetId="3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2" i="3" l="1"/>
  <c r="H10" i="3"/>
  <c r="I10" i="3"/>
  <c r="J10" i="3"/>
  <c r="K10" i="3"/>
  <c r="L10" i="3"/>
  <c r="M10" i="3"/>
  <c r="N10" i="3"/>
  <c r="O10" i="3"/>
  <c r="P10" i="3"/>
  <c r="Q10" i="3"/>
  <c r="R10" i="3"/>
  <c r="G10" i="3"/>
  <c r="G8" i="3"/>
  <c r="L33" i="3"/>
  <c r="H8" i="3"/>
  <c r="I8" i="3"/>
  <c r="J8" i="3"/>
  <c r="K8" i="3"/>
  <c r="L8" i="3"/>
  <c r="M8" i="3"/>
  <c r="N8" i="3"/>
  <c r="O8" i="3"/>
  <c r="P8" i="3"/>
  <c r="Q8" i="3"/>
  <c r="R8" i="3"/>
  <c r="F29" i="3"/>
  <c r="B27" i="3"/>
  <c r="A27" i="3"/>
  <c r="B25" i="3"/>
  <c r="C25" i="3"/>
  <c r="C24" i="3"/>
  <c r="B24" i="3"/>
  <c r="B21" i="3" l="1"/>
  <c r="C20" i="3"/>
  <c r="D20" i="3"/>
  <c r="E20" i="3"/>
  <c r="F20" i="3"/>
  <c r="G20" i="3"/>
  <c r="H20" i="3"/>
  <c r="I20" i="3"/>
  <c r="J20" i="3"/>
  <c r="K20" i="3"/>
  <c r="L20" i="3"/>
  <c r="M20" i="3"/>
  <c r="B20" i="3"/>
  <c r="C16" i="3"/>
  <c r="D16" i="3"/>
  <c r="E16" i="3"/>
  <c r="F16" i="3"/>
  <c r="G16" i="3"/>
  <c r="H16" i="3"/>
  <c r="I16" i="3"/>
  <c r="J16" i="3"/>
  <c r="K16" i="3"/>
  <c r="L16" i="3"/>
  <c r="M16" i="3"/>
  <c r="B16" i="3"/>
  <c r="B8" i="3"/>
  <c r="B13" i="3"/>
  <c r="B7" i="3"/>
  <c r="B6" i="3"/>
  <c r="B5" i="3"/>
  <c r="O7" i="2" l="1"/>
  <c r="O8" i="2"/>
  <c r="O9" i="2"/>
  <c r="O10" i="2"/>
  <c r="O11" i="2"/>
  <c r="O12" i="2"/>
  <c r="O6" i="2"/>
  <c r="N8" i="2" l="1"/>
  <c r="N9" i="2"/>
  <c r="N10" i="2" s="1"/>
  <c r="N11" i="2" s="1"/>
  <c r="N12" i="2" s="1"/>
  <c r="N7" i="2"/>
  <c r="N6" i="2"/>
  <c r="M8" i="2"/>
  <c r="M9" i="2" s="1"/>
  <c r="M10" i="2" s="1"/>
  <c r="M11" i="2" s="1"/>
  <c r="M12" i="2" s="1"/>
  <c r="M7" i="2"/>
  <c r="M6" i="2"/>
  <c r="K7" i="2"/>
  <c r="K8" i="2"/>
  <c r="L8" i="2" s="1"/>
  <c r="K9" i="2"/>
  <c r="L9" i="2" s="1"/>
  <c r="K10" i="2"/>
  <c r="K11" i="2"/>
  <c r="K12" i="2"/>
  <c r="L12" i="2" s="1"/>
  <c r="K6" i="2"/>
  <c r="L6" i="2" s="1"/>
  <c r="J12" i="2"/>
  <c r="L11" i="2"/>
  <c r="L10" i="2"/>
  <c r="L7" i="2"/>
  <c r="J7" i="2"/>
  <c r="J8" i="2"/>
  <c r="J9" i="2"/>
  <c r="J10" i="2"/>
  <c r="J11" i="2"/>
  <c r="J6" i="2"/>
  <c r="H9" i="2"/>
  <c r="I8" i="2"/>
  <c r="I9" i="2"/>
  <c r="H10" i="2" s="1"/>
  <c r="I10" i="2" s="1"/>
  <c r="H11" i="2" s="1"/>
  <c r="I11" i="2" s="1"/>
  <c r="H12" i="2" s="1"/>
  <c r="I12" i="2" s="1"/>
  <c r="H8" i="2"/>
  <c r="I7" i="2"/>
  <c r="H7" i="2"/>
  <c r="I6" i="2"/>
  <c r="H6" i="2"/>
  <c r="D20" i="2"/>
  <c r="D18" i="2"/>
  <c r="D14" i="2"/>
  <c r="D11" i="2"/>
  <c r="D9" i="2"/>
  <c r="D3" i="2"/>
  <c r="D6" i="2"/>
  <c r="D2" i="2"/>
  <c r="D1" i="2"/>
</calcChain>
</file>

<file path=xl/sharedStrings.xml><?xml version="1.0" encoding="utf-8"?>
<sst xmlns="http://schemas.openxmlformats.org/spreadsheetml/2006/main" count="48" uniqueCount="44">
  <si>
    <t>2015年</t>
  </si>
  <si>
    <t>样品最大值</t>
    <phoneticPr fontId="1" type="noConversion"/>
  </si>
  <si>
    <t>样品最小值</t>
    <phoneticPr fontId="1" type="noConversion"/>
  </si>
  <si>
    <t>全距=最大值-最小值</t>
    <phoneticPr fontId="1" type="noConversion"/>
  </si>
  <si>
    <t>确定组数=1+3.32lgN</t>
    <phoneticPr fontId="1" type="noConversion"/>
  </si>
  <si>
    <t>全距R</t>
    <phoneticPr fontId="1" type="noConversion"/>
  </si>
  <si>
    <t>组数n</t>
    <phoneticPr fontId="1" type="noConversion"/>
  </si>
  <si>
    <t>样品数N</t>
    <phoneticPr fontId="1" type="noConversion"/>
  </si>
  <si>
    <t>（四舍五入取整）↓</t>
    <phoneticPr fontId="1" type="noConversion"/>
  </si>
  <si>
    <t>计算组距=全距/组数</t>
    <phoneticPr fontId="1" type="noConversion"/>
  </si>
  <si>
    <t>组距h</t>
    <phoneticPr fontId="1" type="noConversion"/>
  </si>
  <si>
    <t>确定组限和最终组数</t>
    <phoneticPr fontId="1" type="noConversion"/>
  </si>
  <si>
    <t>第一组下限=最小值-0.5*组距</t>
    <phoneticPr fontId="1" type="noConversion"/>
  </si>
  <si>
    <t>第一组下限</t>
    <phoneticPr fontId="1" type="noConversion"/>
  </si>
  <si>
    <t>（最终组数=已确定组数+1）</t>
    <phoneticPr fontId="1" type="noConversion"/>
  </si>
  <si>
    <t>最终组数</t>
    <phoneticPr fontId="1" type="noConversion"/>
  </si>
  <si>
    <t>组序</t>
    <phoneticPr fontId="1" type="noConversion"/>
  </si>
  <si>
    <t>组下限</t>
    <phoneticPr fontId="1" type="noConversion"/>
  </si>
  <si>
    <t>组上限</t>
    <phoneticPr fontId="1" type="noConversion"/>
  </si>
  <si>
    <t>组中距</t>
    <phoneticPr fontId="1" type="noConversion"/>
  </si>
  <si>
    <t>频数</t>
    <phoneticPr fontId="1" type="noConversion"/>
  </si>
  <si>
    <t>频率%</t>
    <phoneticPr fontId="1" type="noConversion"/>
  </si>
  <si>
    <t>累积频数</t>
    <phoneticPr fontId="1" type="noConversion"/>
  </si>
  <si>
    <t>累积频率%</t>
    <phoneticPr fontId="1" type="noConversion"/>
  </si>
  <si>
    <t>组距符号化</t>
    <phoneticPr fontId="1" type="noConversion"/>
  </si>
  <si>
    <r>
      <t>地块编号</t>
    </r>
    <r>
      <rPr>
        <sz val="22"/>
        <color rgb="FF000000"/>
        <rFont val="Calibri"/>
        <family val="2"/>
      </rPr>
      <t xml:space="preserve"> </t>
    </r>
    <phoneticPr fontId="7" type="noConversion"/>
  </si>
  <si>
    <r>
      <t>面积</t>
    </r>
    <r>
      <rPr>
        <sz val="11"/>
        <color rgb="FF000000"/>
        <rFont val="宋体"/>
        <family val="3"/>
        <charset val="134"/>
      </rPr>
      <t>/hm</t>
    </r>
    <r>
      <rPr>
        <vertAlign val="superscript"/>
        <sz val="11"/>
        <color rgb="FF000000"/>
        <rFont val="宋体"/>
        <family val="3"/>
        <charset val="134"/>
      </rPr>
      <t>2</t>
    </r>
    <phoneticPr fontId="7" type="noConversion"/>
  </si>
  <si>
    <t>极差R=max-min</t>
    <phoneticPr fontId="1" type="noConversion"/>
  </si>
  <si>
    <t>样品数</t>
    <phoneticPr fontId="1" type="noConversion"/>
  </si>
  <si>
    <t>极差</t>
    <phoneticPr fontId="1" type="noConversion"/>
  </si>
  <si>
    <t>离差</t>
    <phoneticPr fontId="1" type="noConversion"/>
  </si>
  <si>
    <t>离差di=xi-均值</t>
    <phoneticPr fontId="1" type="noConversion"/>
  </si>
  <si>
    <t>均值</t>
    <phoneticPr fontId="1" type="noConversion"/>
  </si>
  <si>
    <t>离差平方</t>
    <phoneticPr fontId="1" type="noConversion"/>
  </si>
  <si>
    <t>离差平方和</t>
    <phoneticPr fontId="1" type="noConversion"/>
  </si>
  <si>
    <t>变异系数：地理数据的相对变化（波动）程度</t>
    <phoneticPr fontId="1" type="noConversion"/>
  </si>
  <si>
    <t>无偏估计标准差S</t>
    <phoneticPr fontId="1" type="noConversion"/>
  </si>
  <si>
    <t>方差σ²</t>
    <phoneticPr fontId="1" type="noConversion"/>
  </si>
  <si>
    <t>标准差σ</t>
    <phoneticPr fontId="1" type="noConversion"/>
  </si>
  <si>
    <t>变异系数</t>
    <phoneticPr fontId="1" type="noConversion"/>
  </si>
  <si>
    <t>偏度系数</t>
  </si>
  <si>
    <t>偏度系数：测度地理数据分布的不对称性性情况，刻画以平均数为中心的偏向情况</t>
    <phoneticPr fontId="1" type="noConversion"/>
  </si>
  <si>
    <t>峰度系数</t>
    <phoneticPr fontId="1" type="noConversion"/>
  </si>
  <si>
    <t>峰度系数：测度地理数据在均值附近的集中程度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</si>
</sst>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22"/>
      <color rgb="FF000000"/>
      <name val="Calibri"/>
      <family val="2"/>
    </font>
    <font>
      <sz val="9"/>
      <name val="等线"/>
      <family val="2"/>
      <charset val="134"/>
      <scheme val="minor"/>
    </font>
    <font>
      <sz val="11"/>
      <color rgb="FF000000"/>
      <name val="宋体"/>
      <family val="3"/>
      <charset val="134"/>
    </font>
    <font>
      <vertAlign val="superscript"/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right" vertical="center"/>
    </xf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0" borderId="5" xfId="0" applyFont="1" applyBorder="1"/>
    <xf numFmtId="0" fontId="0" fillId="0" borderId="0" xfId="0" applyBorder="1"/>
    <xf numFmtId="0" fontId="0" fillId="0" borderId="8" xfId="0" applyBorder="1"/>
    <xf numFmtId="0" fontId="0" fillId="0" borderId="1" xfId="0" applyBorder="1"/>
    <xf numFmtId="0" fontId="3" fillId="0" borderId="0" xfId="0" applyFont="1" applyBorder="1"/>
    <xf numFmtId="0" fontId="5" fillId="0" borderId="0" xfId="0" applyFont="1" applyBorder="1"/>
    <xf numFmtId="0" fontId="5" fillId="0" borderId="0" xfId="0" applyFont="1" applyFill="1" applyBorder="1"/>
    <xf numFmtId="176" fontId="0" fillId="0" borderId="0" xfId="0" applyNumberFormat="1" applyBorder="1"/>
    <xf numFmtId="0" fontId="0" fillId="0" borderId="0" xfId="0" applyAlignment="1">
      <alignment vertical="center"/>
    </xf>
    <xf numFmtId="0" fontId="5" fillId="0" borderId="5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频数</c:v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统计分组!$O$6:$O$12</c:f>
              <c:strCache>
                <c:ptCount val="7"/>
                <c:pt idx="0">
                  <c:v>[21334.18, 26199.98)</c:v>
                </c:pt>
                <c:pt idx="1">
                  <c:v>[26199.98, 31065.78)</c:v>
                </c:pt>
                <c:pt idx="2">
                  <c:v>[31065.78, 35931.57)</c:v>
                </c:pt>
                <c:pt idx="3">
                  <c:v>[35931.57, 40797.37)</c:v>
                </c:pt>
                <c:pt idx="4">
                  <c:v>[40797.37, 45663.17)</c:v>
                </c:pt>
                <c:pt idx="5">
                  <c:v>[45663.17, 50528.96)</c:v>
                </c:pt>
                <c:pt idx="6">
                  <c:v>[50528.96, 55394.76)</c:v>
                </c:pt>
              </c:strCache>
            </c:strRef>
          </c:cat>
          <c:val>
            <c:numRef>
              <c:f>统计分组!$K$6:$K$12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D-49BE-886F-3EE3DBDC9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896655583"/>
        <c:axId val="2031585935"/>
      </c:barChart>
      <c:catAx>
        <c:axId val="189665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1585935"/>
        <c:crosses val="autoZero"/>
        <c:auto val="1"/>
        <c:lblAlgn val="ctr"/>
        <c:lblOffset val="100"/>
        <c:noMultiLvlLbl val="0"/>
      </c:catAx>
      <c:valAx>
        <c:axId val="2031585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665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13</xdr:row>
      <xdr:rowOff>161926</xdr:rowOff>
    </xdr:from>
    <xdr:to>
      <xdr:col>13</xdr:col>
      <xdr:colOff>233362</xdr:colOff>
      <xdr:row>32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6D2060B-B220-450E-8A77-FDD17885A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</xdr:row>
      <xdr:rowOff>9525</xdr:rowOff>
    </xdr:from>
    <xdr:ext cx="1835631" cy="19223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E51350BD-7919-4F76-A131-F7243F392375}"/>
                </a:ext>
              </a:extLst>
            </xdr:cNvPr>
            <xdr:cNvSpPr txBox="1"/>
          </xdr:nvSpPr>
          <xdr:spPr>
            <a:xfrm>
              <a:off x="0" y="3267075"/>
              <a:ext cx="1835631" cy="1922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>
                  <a:solidFill>
                    <a:srgbClr val="FF0000"/>
                  </a:solidFill>
                </a:rPr>
                <a:t>离差</a:t>
              </a:r>
              <a14:m>
                <m:oMath xmlns:m="http://schemas.openxmlformats.org/officeDocument/2006/math">
                  <m:r>
                    <a:rPr lang="zh-CN" altLang="en-US" sz="1100" i="1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平方和</m:t>
                  </m:r>
                  <m:sSup>
                    <m:sSupPr>
                      <m:ctrlPr>
                        <a:rPr lang="en-US" altLang="zh-CN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altLang="zh-CN" sz="11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US" altLang="zh-CN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d</m:t>
                      </m:r>
                    </m:e>
                    <m:sup>
                      <m:r>
                        <a:rPr lang="en-US" altLang="zh-CN" sz="11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altLang="zh-CN" sz="1100" b="0" i="1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=  </m:t>
                  </m:r>
                  <m:nary>
                    <m:naryPr>
                      <m:chr m:val="∑"/>
                      <m:ctrlPr>
                        <a:rPr lang="en-US" altLang="zh-CN" sz="11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altLang="zh-CN" sz="11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  <m:sup>
                      <m:r>
                        <a:rPr lang="en-US" altLang="zh-CN" sz="11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𝑛</m:t>
                      </m:r>
                    </m:sup>
                    <m:e>
                      <m:d>
                        <m:dPr>
                          <m:ctrlPr>
                            <a:rPr lang="en-US" altLang="zh-CN" sz="1100" b="0" i="1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US" altLang="zh-CN" sz="1100" b="0" i="1">
                                  <a:solidFill>
                                    <a:srgbClr val="FF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altLang="zh-CN" sz="1100" b="0" i="1">
                                  <a:solidFill>
                                    <a:srgbClr val="FF0000"/>
                                  </a:solidFill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altLang="zh-CN" sz="1100" b="0" i="1">
                                  <a:solidFill>
                                    <a:srgbClr val="FF0000"/>
                                  </a:solidFill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</m:sub>
                          </m:sSub>
                          <m:r>
                            <a:rPr lang="en-US" altLang="zh-CN" sz="1100" b="0" i="1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</a:rPr>
                            <m:t>−</m:t>
                          </m:r>
                          <m:acc>
                            <m:accPr>
                              <m:chr m:val="̅"/>
                              <m:ctrlPr>
                                <a:rPr lang="en-US" altLang="zh-CN" sz="1100" b="0" i="1">
                                  <a:solidFill>
                                    <a:srgbClr val="FF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accPr>
                            <m:e>
                              <m:r>
                                <a:rPr lang="en-US" altLang="zh-CN" sz="1100" b="0" i="1">
                                  <a:solidFill>
                                    <a:srgbClr val="FF0000"/>
                                  </a:solidFill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</m:acc>
                        </m:e>
                      </m:d>
                      <m:r>
                        <a:rPr lang="en-US" altLang="zh-CN" sz="11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²</m:t>
                      </m:r>
                    </m:e>
                  </m:nary>
                </m:oMath>
              </a14:m>
              <a:endParaRPr lang="zh-CN" altLang="en-US" sz="11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E51350BD-7919-4F76-A131-F7243F392375}"/>
                </a:ext>
              </a:extLst>
            </xdr:cNvPr>
            <xdr:cNvSpPr txBox="1"/>
          </xdr:nvSpPr>
          <xdr:spPr>
            <a:xfrm>
              <a:off x="0" y="3267075"/>
              <a:ext cx="1835631" cy="1922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>
                  <a:solidFill>
                    <a:srgbClr val="FF0000"/>
                  </a:solidFill>
                </a:rPr>
                <a:t>离差</a:t>
              </a:r>
              <a:r>
                <a:rPr lang="zh-CN" altLang="en-US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平方和</a:t>
              </a:r>
              <a:r>
                <a:rPr lang="en-US" altLang="zh-CN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 </a:t>
              </a:r>
              <a:r>
                <a:rPr lang="en-US" altLang="zh-CN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d〗^</a:t>
              </a:r>
              <a:r>
                <a:rPr lang="en-US" altLang="zh-CN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2=  ∑24_𝑖^𝑛▒(𝑥_𝑖−𝑥 ̅ )²</a:t>
              </a:r>
              <a:endParaRPr lang="zh-CN" altLang="en-US" sz="11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42862</xdr:colOff>
      <xdr:row>24</xdr:row>
      <xdr:rowOff>71437</xdr:rowOff>
    </xdr:from>
    <xdr:ext cx="2981201" cy="54566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文本框 24">
              <a:extLst>
                <a:ext uri="{FF2B5EF4-FFF2-40B4-BE49-F238E27FC236}">
                  <a16:creationId xmlns:a16="http://schemas.microsoft.com/office/drawing/2014/main" id="{5D51BB33-9F0E-48A4-91BF-BB1B6853F5FF}"/>
                </a:ext>
              </a:extLst>
            </xdr:cNvPr>
            <xdr:cNvSpPr txBox="1"/>
          </xdr:nvSpPr>
          <xdr:spPr>
            <a:xfrm>
              <a:off x="2871787" y="4414837"/>
              <a:ext cx="2981201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200" i="1">
                            <a:latin typeface="Cambria Math" panose="02040503050406030204" pitchFamily="18" charset="0"/>
                          </a:rPr>
                          <m:t>v</m:t>
                        </m:r>
                      </m:sub>
                    </m:sSub>
                    <m:r>
                      <a:rPr lang="en-US" altLang="zh-CN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𝑆</m:t>
                        </m:r>
                      </m:num>
                      <m:den>
                        <m:acc>
                          <m:accPr>
                            <m:chr m:val="̅"/>
                            <m:ctrlP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m:rPr>
                                <m:sty m:val="p"/>
                              </m:rP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x</m:t>
                            </m:r>
                          </m:e>
                        </m:acc>
                      </m:den>
                    </m:f>
                    <m:r>
                      <a:rPr lang="en-US" altLang="zh-CN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×100%=</m:t>
                    </m:r>
                    <m:f>
                      <m:fPr>
                        <m:ctrlPr>
                          <a:rPr lang="en-US" altLang="zh-CN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acc>
                          <m:accPr>
                            <m:chr m:val="̅"/>
                            <m:ctrlPr>
                              <a:rPr lang="en-US" altLang="zh-CN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den>
                    </m:f>
                    <m:r>
                      <a:rPr lang="en-US" altLang="zh-CN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ad>
                      <m:radPr>
                        <m:degHide m:val="on"/>
                        <m:ctrlPr>
                          <a:rPr lang="en-US" altLang="zh-CN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altLang="zh-CN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ctrlPr>
                                  <a:rPr lang="en-US" altLang="zh-CN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US" altLang="zh-CN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en-US" altLang="zh-CN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en-US" altLang="zh-CN" sz="12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zh-CN" sz="12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en-US" altLang="zh-CN" sz="12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zh-CN" sz="12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altLang="zh-CN" sz="12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n-US" altLang="zh-CN" sz="12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en-US" altLang="zh-CN" sz="12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US" altLang="zh-CN" sz="12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  <m:r>
                                      <a:rPr lang="en-US" altLang="zh-CN" sz="12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)</m:t>
                                    </m:r>
                                  </m:e>
                                  <m:sup>
                                    <m:r>
                                      <a:rPr lang="en-US" altLang="zh-CN" sz="12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num>
                          <m:den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</m:t>
                            </m:r>
                          </m:den>
                        </m:f>
                        <m:r>
                          <a:rPr lang="en-US" altLang="zh-CN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×100%</m:t>
                        </m:r>
                      </m:e>
                    </m:rad>
                  </m:oMath>
                </m:oMathPara>
              </a14:m>
              <a:endParaRPr lang="zh-CN" altLang="en-US" sz="12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25" name="文本框 24">
              <a:extLst>
                <a:ext uri="{FF2B5EF4-FFF2-40B4-BE49-F238E27FC236}">
                  <a16:creationId xmlns:a16="http://schemas.microsoft.com/office/drawing/2014/main" id="{5D51BB33-9F0E-48A4-91BF-BB1B6853F5FF}"/>
                </a:ext>
              </a:extLst>
            </xdr:cNvPr>
            <xdr:cNvSpPr txBox="1"/>
          </xdr:nvSpPr>
          <xdr:spPr>
            <a:xfrm>
              <a:off x="2871787" y="4414837"/>
              <a:ext cx="2981201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b="0" i="0">
                  <a:latin typeface="Cambria Math" panose="02040503050406030204" pitchFamily="18" charset="0"/>
                </a:rPr>
                <a:t>𝐶_</a:t>
              </a:r>
              <a:r>
                <a:rPr lang="en-US" altLang="zh-CN" sz="1200" i="0">
                  <a:latin typeface="Cambria Math" panose="02040503050406030204" pitchFamily="18" charset="0"/>
                </a:rPr>
                <a:t>v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=𝑆/x ̅ </a:t>
              </a:r>
              <a:r>
                <a:rPr lang="en-US" altLang="zh-CN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×100%=1/𝑥 ̅ ×√((∑24_𝑖^𝑛▒〖(𝑥_𝑖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−𝑥 ̅</a:t>
              </a:r>
              <a:r>
                <a:rPr lang="en-US" altLang="zh-CN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)〗^2 )/(𝑛−1)×100%)</a:t>
              </a:r>
              <a:endParaRPr lang="zh-CN" altLang="en-US" sz="12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 editAs="oneCell">
    <xdr:from>
      <xdr:col>12</xdr:col>
      <xdr:colOff>247650</xdr:colOff>
      <xdr:row>24</xdr:row>
      <xdr:rowOff>114301</xdr:rowOff>
    </xdr:from>
    <xdr:to>
      <xdr:col>17</xdr:col>
      <xdr:colOff>304692</xdr:colOff>
      <xdr:row>29</xdr:row>
      <xdr:rowOff>171450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654FEEB5-8408-488B-A546-D6B4BF703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975" y="4457701"/>
          <a:ext cx="3486042" cy="962024"/>
        </a:xfrm>
        <a:prstGeom prst="rect">
          <a:avLst/>
        </a:prstGeom>
      </xdr:spPr>
    </xdr:pic>
    <xdr:clientData/>
  </xdr:twoCellAnchor>
  <xdr:oneCellAnchor>
    <xdr:from>
      <xdr:col>10</xdr:col>
      <xdr:colOff>138112</xdr:colOff>
      <xdr:row>24</xdr:row>
      <xdr:rowOff>100012</xdr:rowOff>
    </xdr:from>
    <xdr:ext cx="1330557" cy="50411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文本框 26">
              <a:extLst>
                <a:ext uri="{FF2B5EF4-FFF2-40B4-BE49-F238E27FC236}">
                  <a16:creationId xmlns:a16="http://schemas.microsoft.com/office/drawing/2014/main" id="{EB2C65F8-6C51-4B10-83DA-D8917FB1DF89}"/>
                </a:ext>
              </a:extLst>
            </xdr:cNvPr>
            <xdr:cNvSpPr txBox="1"/>
          </xdr:nvSpPr>
          <xdr:spPr>
            <a:xfrm>
              <a:off x="7081837" y="4443412"/>
              <a:ext cx="1330557" cy="5041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zh-CN" sz="1200" i="1">
                            <a:latin typeface="Cambria Math" panose="02040503050406030204" pitchFamily="18" charset="0"/>
                          </a:rPr>
                          <m:t>g</m:t>
                        </m:r>
                      </m:e>
                      <m:sub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altLang="zh-CN" sz="12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altLang="zh-CN" sz="12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2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f>
                          <m:fPr>
                            <m:ctrlP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sSup>
                          <m:sSupPr>
                            <m:ctrlP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zh-CN" sz="1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altLang="zh-CN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altLang="zh-CN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zh-CN" alt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den>
                            </m:f>
                            <m:r>
                              <a:rPr lang="en-US" altLang="zh-CN" sz="1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zh-CN" altLang="en-US" sz="1200"/>
            </a:p>
          </xdr:txBody>
        </xdr:sp>
      </mc:Choice>
      <mc:Fallback>
        <xdr:sp macro="" textlink="">
          <xdr:nvSpPr>
            <xdr:cNvPr id="27" name="文本框 26">
              <a:extLst>
                <a:ext uri="{FF2B5EF4-FFF2-40B4-BE49-F238E27FC236}">
                  <a16:creationId xmlns:a16="http://schemas.microsoft.com/office/drawing/2014/main" id="{EB2C65F8-6C51-4B10-83DA-D8917FB1DF89}"/>
                </a:ext>
              </a:extLst>
            </xdr:cNvPr>
            <xdr:cNvSpPr txBox="1"/>
          </xdr:nvSpPr>
          <xdr:spPr>
            <a:xfrm>
              <a:off x="7081837" y="4443412"/>
              <a:ext cx="1330557" cy="5041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i="0">
                  <a:latin typeface="Cambria Math" panose="02040503050406030204" pitchFamily="18" charset="0"/>
                </a:rPr>
                <a:t>g_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1=∑24_(𝑖=1)^𝑛▒〖1/𝑛 〖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((𝑥_𝑖−𝑥 ̅)/</a:t>
              </a:r>
              <a:r>
                <a:rPr lang="zh-CN" alt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3 〗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5</xdr:col>
      <xdr:colOff>4762</xdr:colOff>
      <xdr:row>6</xdr:row>
      <xdr:rowOff>109537</xdr:rowOff>
    </xdr:from>
    <xdr:ext cx="681661" cy="317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文本框 27">
              <a:extLst>
                <a:ext uri="{FF2B5EF4-FFF2-40B4-BE49-F238E27FC236}">
                  <a16:creationId xmlns:a16="http://schemas.microsoft.com/office/drawing/2014/main" id="{BB58253E-4B76-46F7-8FB4-112BB4698320}"/>
                </a:ext>
              </a:extLst>
            </xdr:cNvPr>
            <xdr:cNvSpPr txBox="1"/>
          </xdr:nvSpPr>
          <xdr:spPr>
            <a:xfrm>
              <a:off x="3519487" y="1204912"/>
              <a:ext cx="681661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</m:den>
                    </m:f>
                    <m:sSup>
                      <m:sSupPr>
                        <m:ctrlP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f>
                          <m:f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acc>
                          </m:num>
                          <m:den>
                            <m:r>
                              <a:rPr lang="zh-CN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𝜎</m:t>
                            </m:r>
                          </m:den>
                        </m:f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zh-CN" altLang="en-US" sz="1200"/>
            </a:p>
          </xdr:txBody>
        </xdr:sp>
      </mc:Choice>
      <mc:Fallback>
        <xdr:sp macro="" textlink="">
          <xdr:nvSpPr>
            <xdr:cNvPr id="28" name="文本框 27">
              <a:extLst>
                <a:ext uri="{FF2B5EF4-FFF2-40B4-BE49-F238E27FC236}">
                  <a16:creationId xmlns:a16="http://schemas.microsoft.com/office/drawing/2014/main" id="{BB58253E-4B76-46F7-8FB4-112BB4698320}"/>
                </a:ext>
              </a:extLst>
            </xdr:cNvPr>
            <xdr:cNvSpPr txBox="1"/>
          </xdr:nvSpPr>
          <xdr:spPr>
            <a:xfrm>
              <a:off x="3519487" y="1204912"/>
              <a:ext cx="681661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1/𝑛 〖((𝑥_𝑖−𝑥 ̅)/</a:t>
              </a:r>
              <a:r>
                <a:rPr lang="zh-CN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)〗^3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0</xdr:col>
      <xdr:colOff>0</xdr:colOff>
      <xdr:row>34</xdr:row>
      <xdr:rowOff>128587</xdr:rowOff>
    </xdr:from>
    <xdr:ext cx="1496115" cy="50411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0" name="文本框 49">
              <a:extLst>
                <a:ext uri="{FF2B5EF4-FFF2-40B4-BE49-F238E27FC236}">
                  <a16:creationId xmlns:a16="http://schemas.microsoft.com/office/drawing/2014/main" id="{5F285D77-CCE9-4DCD-AE73-56D2E68D4132}"/>
                </a:ext>
              </a:extLst>
            </xdr:cNvPr>
            <xdr:cNvSpPr txBox="1"/>
          </xdr:nvSpPr>
          <xdr:spPr>
            <a:xfrm>
              <a:off x="0" y="6291262"/>
              <a:ext cx="1496115" cy="5041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zh-CN" sz="1200" i="1">
                            <a:latin typeface="Cambria Math" panose="02040503050406030204" pitchFamily="18" charset="0"/>
                          </a:rPr>
                          <m:t>g</m:t>
                        </m:r>
                      </m:e>
                      <m:sub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altLang="zh-CN" sz="12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altLang="zh-CN" sz="12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2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f>
                          <m:fPr>
                            <m:ctrlP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sSup>
                          <m:sSupPr>
                            <m:ctrlP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zh-CN" sz="1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altLang="zh-CN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altLang="zh-CN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zh-CN" alt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den>
                            </m:f>
                            <m:r>
                              <a:rPr lang="en-US" altLang="zh-CN" sz="1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e>
                    </m:nary>
                    <m:r>
                      <a:rPr lang="en-US" altLang="zh-CN" sz="1200" b="0" i="1">
                        <a:latin typeface="Cambria Math" panose="02040503050406030204" pitchFamily="18" charset="0"/>
                      </a:rPr>
                      <m:t>-3</m:t>
                    </m:r>
                  </m:oMath>
                </m:oMathPara>
              </a14:m>
              <a:endParaRPr lang="zh-CN" altLang="en-US" sz="1200"/>
            </a:p>
          </xdr:txBody>
        </xdr:sp>
      </mc:Choice>
      <mc:Fallback>
        <xdr:sp macro="" textlink="">
          <xdr:nvSpPr>
            <xdr:cNvPr id="50" name="文本框 49">
              <a:extLst>
                <a:ext uri="{FF2B5EF4-FFF2-40B4-BE49-F238E27FC236}">
                  <a16:creationId xmlns:a16="http://schemas.microsoft.com/office/drawing/2014/main" id="{5F285D77-CCE9-4DCD-AE73-56D2E68D4132}"/>
                </a:ext>
              </a:extLst>
            </xdr:cNvPr>
            <xdr:cNvSpPr txBox="1"/>
          </xdr:nvSpPr>
          <xdr:spPr>
            <a:xfrm>
              <a:off x="0" y="6291262"/>
              <a:ext cx="1496115" cy="5041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i="0">
                  <a:latin typeface="Cambria Math" panose="02040503050406030204" pitchFamily="18" charset="0"/>
                </a:rPr>
                <a:t>g_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2=∑24_(𝑖=1)^𝑛▒〖1/𝑛 〖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((𝑥_𝑖−𝑥 ̅)/</a:t>
              </a:r>
              <a:r>
                <a:rPr lang="zh-CN" alt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4 〗-3</a:t>
              </a:r>
              <a:endParaRPr lang="zh-CN" altLang="en-US" sz="1200"/>
            </a:p>
          </xdr:txBody>
        </xdr:sp>
      </mc:Fallback>
    </mc:AlternateContent>
    <xdr:clientData/>
  </xdr:oneCellAnchor>
  <xdr:twoCellAnchor editAs="oneCell">
    <xdr:from>
      <xdr:col>2</xdr:col>
      <xdr:colOff>104775</xdr:colOff>
      <xdr:row>34</xdr:row>
      <xdr:rowOff>57150</xdr:rowOff>
    </xdr:from>
    <xdr:to>
      <xdr:col>4</xdr:col>
      <xdr:colOff>381000</xdr:colOff>
      <xdr:row>40</xdr:row>
      <xdr:rowOff>43095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E23B788A-7F92-4D7B-914D-03B80F79C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2100" y="6219825"/>
          <a:ext cx="1647825" cy="1071795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8</xdr:row>
      <xdr:rowOff>128587</xdr:rowOff>
    </xdr:from>
    <xdr:ext cx="681661" cy="317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2" name="文本框 51">
              <a:extLst>
                <a:ext uri="{FF2B5EF4-FFF2-40B4-BE49-F238E27FC236}">
                  <a16:creationId xmlns:a16="http://schemas.microsoft.com/office/drawing/2014/main" id="{707B18E1-2727-469D-845F-B9852BB6DECB}"/>
                </a:ext>
              </a:extLst>
            </xdr:cNvPr>
            <xdr:cNvSpPr txBox="1"/>
          </xdr:nvSpPr>
          <xdr:spPr>
            <a:xfrm>
              <a:off x="3514725" y="1585912"/>
              <a:ext cx="681661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</m:den>
                    </m:f>
                    <m:sSup>
                      <m:sSupPr>
                        <m:ctrlP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f>
                          <m:f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acc>
                          </m:num>
                          <m:den>
                            <m:r>
                              <a:rPr lang="zh-CN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𝜎</m:t>
                            </m:r>
                          </m:den>
                        </m:f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zh-CN" altLang="en-US" sz="1200"/>
            </a:p>
          </xdr:txBody>
        </xdr:sp>
      </mc:Choice>
      <mc:Fallback>
        <xdr:sp macro="" textlink="">
          <xdr:nvSpPr>
            <xdr:cNvPr id="52" name="文本框 51">
              <a:extLst>
                <a:ext uri="{FF2B5EF4-FFF2-40B4-BE49-F238E27FC236}">
                  <a16:creationId xmlns:a16="http://schemas.microsoft.com/office/drawing/2014/main" id="{707B18E1-2727-469D-845F-B9852BB6DECB}"/>
                </a:ext>
              </a:extLst>
            </xdr:cNvPr>
            <xdr:cNvSpPr txBox="1"/>
          </xdr:nvSpPr>
          <xdr:spPr>
            <a:xfrm>
              <a:off x="3514725" y="1585912"/>
              <a:ext cx="681661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1/𝑛 〖((𝑥_𝑖−𝑥 ̅)/</a:t>
              </a:r>
              <a:r>
                <a:rPr lang="zh-CN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)〗^4</a:t>
              </a:r>
              <a:endParaRPr lang="zh-CN" altLang="en-US" sz="1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FE80-9D8D-4976-9A84-7424C14A5469}">
  <dimension ref="A1:O32"/>
  <sheetViews>
    <sheetView workbookViewId="0">
      <selection activeCell="O25" sqref="O25"/>
    </sheetView>
  </sheetViews>
  <sheetFormatPr defaultRowHeight="14.25" x14ac:dyDescent="0.2"/>
  <cols>
    <col min="3" max="3" width="11" bestFit="1" customWidth="1"/>
    <col min="9" max="10" width="9.375" bestFit="1" customWidth="1"/>
    <col min="15" max="15" width="18.375" customWidth="1"/>
  </cols>
  <sheetData>
    <row r="1" spans="1:15" x14ac:dyDescent="0.2">
      <c r="A1" s="1" t="s">
        <v>0</v>
      </c>
      <c r="C1" t="s">
        <v>1</v>
      </c>
      <c r="D1">
        <f>MAX(A2:A32)</f>
        <v>52961.86</v>
      </c>
    </row>
    <row r="2" spans="1:15" x14ac:dyDescent="0.2">
      <c r="A2" s="2">
        <v>26935.759999999998</v>
      </c>
      <c r="C2" t="s">
        <v>2</v>
      </c>
      <c r="D2">
        <f>MIN(A2:A32)</f>
        <v>23767.08</v>
      </c>
    </row>
    <row r="3" spans="1:15" x14ac:dyDescent="0.2">
      <c r="A3" s="2">
        <v>52859.17</v>
      </c>
      <c r="C3" t="s">
        <v>7</v>
      </c>
      <c r="D3">
        <f>COUNT(A2:A32)</f>
        <v>31</v>
      </c>
    </row>
    <row r="4" spans="1:15" x14ac:dyDescent="0.2">
      <c r="A4" s="2">
        <v>33275.339999999997</v>
      </c>
    </row>
    <row r="5" spans="1:15" x14ac:dyDescent="0.2">
      <c r="A5" s="2">
        <v>23767.08</v>
      </c>
      <c r="C5" s="3" t="s">
        <v>3</v>
      </c>
      <c r="D5" s="4"/>
      <c r="G5" s="11" t="s">
        <v>16</v>
      </c>
      <c r="H5" s="14" t="s">
        <v>17</v>
      </c>
      <c r="I5" s="15" t="s">
        <v>18</v>
      </c>
      <c r="J5" s="15" t="s">
        <v>19</v>
      </c>
      <c r="K5" s="15" t="s">
        <v>20</v>
      </c>
      <c r="L5" s="15" t="s">
        <v>21</v>
      </c>
      <c r="M5" s="15" t="s">
        <v>22</v>
      </c>
      <c r="N5" s="15" t="s">
        <v>23</v>
      </c>
      <c r="O5" s="16" t="s">
        <v>24</v>
      </c>
    </row>
    <row r="6" spans="1:15" x14ac:dyDescent="0.2">
      <c r="A6" s="2">
        <v>34757.160000000003</v>
      </c>
      <c r="C6" s="5" t="s">
        <v>5</v>
      </c>
      <c r="D6" s="6">
        <f>ABS(D1-D2)</f>
        <v>29194.78</v>
      </c>
      <c r="G6" s="11">
        <v>1</v>
      </c>
      <c r="H6" s="11">
        <f>D18</f>
        <v>21334.181666666667</v>
      </c>
      <c r="I6" s="17">
        <f>H6+$D$14</f>
        <v>26199.978333333333</v>
      </c>
      <c r="J6" s="17">
        <f>(H6+I6)/2</f>
        <v>23767.08</v>
      </c>
      <c r="K6" s="11">
        <f>SUMPRODUCT(($A$2:$A$32&gt;=H6)*($A$2:$A$32&lt;=I6))</f>
        <v>10</v>
      </c>
      <c r="L6" s="11">
        <f t="shared" ref="L6:L12" si="0">K6/$D$3</f>
        <v>0.32258064516129031</v>
      </c>
      <c r="M6" s="11">
        <f>K6</f>
        <v>10</v>
      </c>
      <c r="N6" s="11">
        <f>L6</f>
        <v>0.32258064516129031</v>
      </c>
      <c r="O6" t="str">
        <f>"["&amp;ROUND(H6,2)&amp;", "&amp;ROUND(I6,2)&amp;")"</f>
        <v>[21334.18, 26199.98)</v>
      </c>
    </row>
    <row r="7" spans="1:15" x14ac:dyDescent="0.2">
      <c r="A7" s="2">
        <v>26415.87</v>
      </c>
      <c r="G7" s="11">
        <v>2</v>
      </c>
      <c r="H7" s="11">
        <f>I6</f>
        <v>26199.978333333333</v>
      </c>
      <c r="I7" s="17">
        <f>H7+$D$14</f>
        <v>31065.774999999998</v>
      </c>
      <c r="J7" s="17">
        <f t="shared" ref="J7:J11" si="1">(H7+I7)/2</f>
        <v>28632.876666666663</v>
      </c>
      <c r="K7" s="11">
        <f t="shared" ref="K7:K12" si="2">SUMPRODUCT(($A$2:$A$32&gt;=H7)*($A$2:$A$32&lt;=I7))</f>
        <v>12</v>
      </c>
      <c r="L7" s="11">
        <f t="shared" si="0"/>
        <v>0.38709677419354838</v>
      </c>
      <c r="M7" s="11">
        <f>M6+K7</f>
        <v>22</v>
      </c>
      <c r="N7" s="11">
        <f>N6+L7</f>
        <v>0.70967741935483875</v>
      </c>
      <c r="O7" t="str">
        <f t="shared" ref="O7:O12" si="3">"["&amp;ROUND(H7,2)&amp;", "&amp;ROUND(I7,2)&amp;")"</f>
        <v>[26199.98, 31065.78)</v>
      </c>
    </row>
    <row r="8" spans="1:15" x14ac:dyDescent="0.2">
      <c r="A8" s="2">
        <v>24579.64</v>
      </c>
      <c r="C8" s="3" t="s">
        <v>4</v>
      </c>
      <c r="D8" s="4"/>
      <c r="G8" s="11">
        <v>3</v>
      </c>
      <c r="H8" s="11">
        <f>I7</f>
        <v>31065.774999999998</v>
      </c>
      <c r="I8" s="17">
        <f t="shared" ref="I8:I12" si="4">H8+$D$14</f>
        <v>35931.571666666663</v>
      </c>
      <c r="J8" s="17">
        <f t="shared" si="1"/>
        <v>33498.673333333332</v>
      </c>
      <c r="K8" s="11">
        <f t="shared" si="2"/>
        <v>5</v>
      </c>
      <c r="L8" s="11">
        <f t="shared" si="0"/>
        <v>0.16129032258064516</v>
      </c>
      <c r="M8" s="11">
        <f t="shared" ref="M8:M12" si="5">M7+K8</f>
        <v>27</v>
      </c>
      <c r="N8" s="11">
        <f t="shared" ref="N8:N12" si="6">N7+L8</f>
        <v>0.87096774193548387</v>
      </c>
      <c r="O8" t="str">
        <f t="shared" si="3"/>
        <v>[31065.78, 35931.57)</v>
      </c>
    </row>
    <row r="9" spans="1:15" x14ac:dyDescent="0.2">
      <c r="A9" s="2">
        <v>26356.42</v>
      </c>
      <c r="C9" s="7" t="s">
        <v>6</v>
      </c>
      <c r="D9" s="8">
        <f>1+3.32*LOG10(D3)</f>
        <v>5.9513208235297848</v>
      </c>
      <c r="G9" s="11">
        <v>4</v>
      </c>
      <c r="H9" s="11">
        <f t="shared" ref="H9:H12" si="7">I8</f>
        <v>35931.571666666663</v>
      </c>
      <c r="I9" s="17">
        <f t="shared" si="4"/>
        <v>40797.368333333332</v>
      </c>
      <c r="J9" s="17">
        <f t="shared" si="1"/>
        <v>38364.47</v>
      </c>
      <c r="K9" s="11">
        <f t="shared" si="2"/>
        <v>1</v>
      </c>
      <c r="L9" s="11">
        <f t="shared" si="0"/>
        <v>3.2258064516129031E-2</v>
      </c>
      <c r="M9" s="11">
        <f t="shared" si="5"/>
        <v>28</v>
      </c>
      <c r="N9" s="11">
        <f t="shared" si="6"/>
        <v>0.90322580645161288</v>
      </c>
      <c r="O9" t="str">
        <f t="shared" si="3"/>
        <v>[35931.57, 40797.37)</v>
      </c>
    </row>
    <row r="10" spans="1:15" x14ac:dyDescent="0.2">
      <c r="A10" s="2">
        <v>26152.16</v>
      </c>
      <c r="C10" s="7" t="s">
        <v>8</v>
      </c>
      <c r="D10" s="8"/>
      <c r="G10" s="11">
        <v>5</v>
      </c>
      <c r="H10" s="11">
        <f t="shared" si="7"/>
        <v>40797.368333333332</v>
      </c>
      <c r="I10" s="17">
        <f t="shared" si="4"/>
        <v>45663.165000000001</v>
      </c>
      <c r="J10" s="17">
        <f t="shared" si="1"/>
        <v>43230.266666666663</v>
      </c>
      <c r="K10" s="11">
        <f t="shared" si="2"/>
        <v>1</v>
      </c>
      <c r="L10" s="11">
        <f t="shared" si="0"/>
        <v>3.2258064516129031E-2</v>
      </c>
      <c r="M10" s="11">
        <f t="shared" si="5"/>
        <v>29</v>
      </c>
      <c r="N10" s="11">
        <f t="shared" si="6"/>
        <v>0.93548387096774188</v>
      </c>
      <c r="O10" t="str">
        <f t="shared" si="3"/>
        <v>[40797.37, 45663.17)</v>
      </c>
    </row>
    <row r="11" spans="1:15" x14ac:dyDescent="0.2">
      <c r="A11" s="2">
        <v>25575.61</v>
      </c>
      <c r="C11" s="5"/>
      <c r="D11" s="6">
        <f>ROUND(D9,0)</f>
        <v>6</v>
      </c>
      <c r="G11" s="11">
        <v>6</v>
      </c>
      <c r="H11" s="11">
        <f t="shared" si="7"/>
        <v>45663.165000000001</v>
      </c>
      <c r="I11" s="17">
        <f t="shared" si="4"/>
        <v>50528.96166666667</v>
      </c>
      <c r="J11" s="17">
        <f t="shared" si="1"/>
        <v>48096.063333333339</v>
      </c>
      <c r="K11" s="11">
        <f t="shared" si="2"/>
        <v>0</v>
      </c>
      <c r="L11" s="11">
        <f t="shared" si="0"/>
        <v>0</v>
      </c>
      <c r="M11" s="11">
        <f t="shared" si="5"/>
        <v>29</v>
      </c>
      <c r="N11" s="11">
        <f t="shared" si="6"/>
        <v>0.93548387096774188</v>
      </c>
      <c r="O11" t="str">
        <f t="shared" si="3"/>
        <v>[45663.17, 50528.96)</v>
      </c>
    </row>
    <row r="12" spans="1:15" x14ac:dyDescent="0.2">
      <c r="A12" s="2">
        <v>24202.62</v>
      </c>
      <c r="G12" s="11">
        <v>7</v>
      </c>
      <c r="H12" s="11">
        <f t="shared" si="7"/>
        <v>50528.96166666667</v>
      </c>
      <c r="I12" s="17">
        <f t="shared" si="4"/>
        <v>55394.758333333339</v>
      </c>
      <c r="J12" s="17">
        <f>(H12+I12)/2</f>
        <v>52961.86</v>
      </c>
      <c r="K12" s="11">
        <f t="shared" si="2"/>
        <v>2</v>
      </c>
      <c r="L12" s="11">
        <f t="shared" si="0"/>
        <v>6.4516129032258063E-2</v>
      </c>
      <c r="M12" s="11">
        <f t="shared" si="5"/>
        <v>31</v>
      </c>
      <c r="N12" s="11">
        <f t="shared" si="6"/>
        <v>1</v>
      </c>
      <c r="O12" t="str">
        <f t="shared" si="3"/>
        <v>[50528.96, 55394.76)</v>
      </c>
    </row>
    <row r="13" spans="1:15" x14ac:dyDescent="0.2">
      <c r="A13" s="2">
        <v>27051.47</v>
      </c>
      <c r="C13" s="3" t="s">
        <v>9</v>
      </c>
      <c r="D13" s="4"/>
    </row>
    <row r="14" spans="1:15" x14ac:dyDescent="0.2">
      <c r="A14" s="2">
        <v>28838.07</v>
      </c>
      <c r="C14" s="5" t="s">
        <v>10</v>
      </c>
      <c r="D14" s="6">
        <f>D6/D11</f>
        <v>4865.7966666666662</v>
      </c>
    </row>
    <row r="15" spans="1:15" x14ac:dyDescent="0.2">
      <c r="A15" s="2">
        <v>24900.86</v>
      </c>
    </row>
    <row r="16" spans="1:15" x14ac:dyDescent="0.2">
      <c r="A16" s="2">
        <v>37173.480000000003</v>
      </c>
      <c r="C16" s="3" t="s">
        <v>11</v>
      </c>
      <c r="D16" s="9"/>
      <c r="E16" s="4"/>
    </row>
    <row r="17" spans="1:5" x14ac:dyDescent="0.2">
      <c r="A17" s="2">
        <v>26500.12</v>
      </c>
      <c r="C17" s="10" t="s">
        <v>12</v>
      </c>
      <c r="D17" s="11"/>
      <c r="E17" s="8"/>
    </row>
    <row r="18" spans="1:5" x14ac:dyDescent="0.2">
      <c r="A18" s="2">
        <v>31125.73</v>
      </c>
      <c r="C18" s="7" t="s">
        <v>13</v>
      </c>
      <c r="D18" s="11">
        <f>D2-0.5*D14</f>
        <v>21334.181666666667</v>
      </c>
      <c r="E18" s="8"/>
    </row>
    <row r="19" spans="1:5" x14ac:dyDescent="0.2">
      <c r="A19" s="2">
        <v>30594.1</v>
      </c>
      <c r="C19" s="10" t="s">
        <v>14</v>
      </c>
      <c r="D19" s="11"/>
      <c r="E19" s="8"/>
    </row>
    <row r="20" spans="1:5" x14ac:dyDescent="0.2">
      <c r="A20" s="2">
        <v>25186.01</v>
      </c>
      <c r="C20" s="5" t="s">
        <v>15</v>
      </c>
      <c r="D20" s="12">
        <f>D11+1</f>
        <v>7</v>
      </c>
      <c r="E20" s="6"/>
    </row>
    <row r="21" spans="1:5" x14ac:dyDescent="0.2">
      <c r="A21" s="2">
        <v>24542.35</v>
      </c>
    </row>
    <row r="22" spans="1:5" x14ac:dyDescent="0.2">
      <c r="A22" s="2">
        <v>31545.27</v>
      </c>
    </row>
    <row r="23" spans="1:5" x14ac:dyDescent="0.2">
      <c r="A23" s="2">
        <v>25827.72</v>
      </c>
    </row>
    <row r="24" spans="1:5" x14ac:dyDescent="0.2">
      <c r="A24" s="2">
        <v>26420.21</v>
      </c>
    </row>
    <row r="25" spans="1:5" x14ac:dyDescent="0.2">
      <c r="A25" s="2">
        <v>52961.86</v>
      </c>
    </row>
    <row r="26" spans="1:5" x14ac:dyDescent="0.2">
      <c r="A26" s="2">
        <v>26205.25</v>
      </c>
    </row>
    <row r="27" spans="1:5" x14ac:dyDescent="0.2">
      <c r="A27" s="2">
        <v>34101.35</v>
      </c>
    </row>
    <row r="28" spans="1:5" x14ac:dyDescent="0.2">
      <c r="A28" s="2">
        <v>25456.63</v>
      </c>
    </row>
    <row r="29" spans="1:5" x14ac:dyDescent="0.2">
      <c r="A29" s="2">
        <v>26274.66</v>
      </c>
    </row>
    <row r="30" spans="1:5" x14ac:dyDescent="0.2">
      <c r="A30" s="2">
        <v>26373.23</v>
      </c>
    </row>
    <row r="31" spans="1:5" x14ac:dyDescent="0.2">
      <c r="A31" s="2">
        <v>43714.48</v>
      </c>
    </row>
    <row r="32" spans="1:5" x14ac:dyDescent="0.2">
      <c r="A32" s="2">
        <v>27238.84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6B8DD-2336-49BC-9E63-D2F1E9C295E6}">
  <dimension ref="A1:R42"/>
  <sheetViews>
    <sheetView tabSelected="1" workbookViewId="0">
      <selection activeCell="I10" sqref="I10"/>
    </sheetView>
  </sheetViews>
  <sheetFormatPr defaultRowHeight="14.25" x14ac:dyDescent="0.2"/>
  <cols>
    <col min="1" max="1" width="10.125" customWidth="1"/>
  </cols>
  <sheetData>
    <row r="1" spans="1:18" ht="14.25" customHeight="1" x14ac:dyDescent="0.2">
      <c r="A1" s="18" t="s">
        <v>25</v>
      </c>
      <c r="B1" s="18">
        <v>1</v>
      </c>
      <c r="C1" s="18">
        <v>2</v>
      </c>
      <c r="D1" s="18">
        <v>3</v>
      </c>
      <c r="E1" s="18">
        <v>4</v>
      </c>
      <c r="F1" s="18">
        <v>5</v>
      </c>
      <c r="G1" s="18">
        <v>6</v>
      </c>
      <c r="H1" s="18">
        <v>7</v>
      </c>
      <c r="I1" s="18">
        <v>8</v>
      </c>
      <c r="J1" s="18">
        <v>9</v>
      </c>
      <c r="K1" s="18">
        <v>10</v>
      </c>
      <c r="L1" s="18">
        <v>11</v>
      </c>
      <c r="M1" s="18">
        <v>12</v>
      </c>
    </row>
    <row r="2" spans="1:18" ht="14.25" customHeight="1" x14ac:dyDescent="0.2">
      <c r="A2" s="18" t="s">
        <v>26</v>
      </c>
      <c r="B2" s="18">
        <v>12</v>
      </c>
      <c r="C2" s="18">
        <v>83</v>
      </c>
      <c r="D2" s="18">
        <v>50</v>
      </c>
      <c r="E2" s="18">
        <v>35</v>
      </c>
      <c r="F2" s="18">
        <v>55</v>
      </c>
      <c r="G2" s="18">
        <v>50</v>
      </c>
      <c r="H2" s="18">
        <v>72</v>
      </c>
      <c r="I2" s="18">
        <v>40</v>
      </c>
      <c r="J2" s="18">
        <v>85</v>
      </c>
      <c r="K2" s="18">
        <v>29</v>
      </c>
      <c r="L2" s="18">
        <v>65</v>
      </c>
      <c r="M2" s="18">
        <v>75</v>
      </c>
    </row>
    <row r="3" spans="1:18" x14ac:dyDescent="0.2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8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</row>
    <row r="5" spans="1:18" ht="13.5" customHeight="1" x14ac:dyDescent="0.2">
      <c r="A5" t="s">
        <v>2</v>
      </c>
      <c r="B5">
        <f>MIN(B2:M2)</f>
        <v>12</v>
      </c>
      <c r="F5" s="18" t="s">
        <v>25</v>
      </c>
      <c r="G5" s="18">
        <v>1</v>
      </c>
      <c r="H5" s="18">
        <v>2</v>
      </c>
      <c r="I5" s="18">
        <v>3</v>
      </c>
      <c r="J5" s="18">
        <v>4</v>
      </c>
      <c r="K5" s="18">
        <v>5</v>
      </c>
      <c r="L5" s="18">
        <v>6</v>
      </c>
      <c r="M5" s="18">
        <v>7</v>
      </c>
      <c r="N5" s="18">
        <v>8</v>
      </c>
      <c r="O5" s="18">
        <v>9</v>
      </c>
      <c r="P5" s="18">
        <v>10</v>
      </c>
      <c r="Q5" s="18">
        <v>11</v>
      </c>
      <c r="R5" s="18">
        <v>12</v>
      </c>
    </row>
    <row r="6" spans="1:18" ht="15.75" x14ac:dyDescent="0.2">
      <c r="A6" s="18" t="s">
        <v>1</v>
      </c>
      <c r="B6">
        <f>MAX(B2:M2)</f>
        <v>85</v>
      </c>
      <c r="F6" s="18" t="s">
        <v>26</v>
      </c>
      <c r="G6" s="18">
        <v>12</v>
      </c>
      <c r="H6" s="18">
        <v>83</v>
      </c>
      <c r="I6" s="18">
        <v>50</v>
      </c>
      <c r="J6" s="18">
        <v>35</v>
      </c>
      <c r="K6" s="18">
        <v>55</v>
      </c>
      <c r="L6" s="18">
        <v>50</v>
      </c>
      <c r="M6" s="18">
        <v>72</v>
      </c>
      <c r="N6" s="18">
        <v>40</v>
      </c>
      <c r="O6" s="18">
        <v>85</v>
      </c>
      <c r="P6" s="18">
        <v>29</v>
      </c>
      <c r="Q6" s="18">
        <v>65</v>
      </c>
      <c r="R6" s="18">
        <v>75</v>
      </c>
    </row>
    <row r="7" spans="1:18" x14ac:dyDescent="0.2">
      <c r="A7" s="18" t="s">
        <v>28</v>
      </c>
      <c r="B7">
        <f>COUNT(B2:M2)</f>
        <v>12</v>
      </c>
    </row>
    <row r="8" spans="1:18" x14ac:dyDescent="0.2">
      <c r="A8" s="18" t="s">
        <v>32</v>
      </c>
      <c r="B8">
        <f>AVERAGE(B2:M2)</f>
        <v>54.25</v>
      </c>
      <c r="G8">
        <f>(1/$B$7)*((G6-$B$8)/$B$25)^3</f>
        <v>-0.61252971890504915</v>
      </c>
      <c r="H8">
        <f t="shared" ref="H8:R8" si="0">(1/$B$7)*((H6-$B$8)/$B$25)^3</f>
        <v>0.19300145007596453</v>
      </c>
      <c r="I8">
        <f t="shared" si="0"/>
        <v>-6.2346749353050981E-4</v>
      </c>
      <c r="J8">
        <f t="shared" si="0"/>
        <v>-5.7934761901885637E-2</v>
      </c>
      <c r="K8">
        <f t="shared" si="0"/>
        <v>3.4263428303121849E-6</v>
      </c>
      <c r="L8">
        <f t="shared" si="0"/>
        <v>-6.2346749353050981E-4</v>
      </c>
      <c r="M8">
        <f t="shared" si="0"/>
        <v>4.5419473657032014E-2</v>
      </c>
      <c r="N8">
        <f t="shared" si="0"/>
        <v>-2.3501285473111269E-2</v>
      </c>
      <c r="O8">
        <f t="shared" si="0"/>
        <v>0.236146974207946</v>
      </c>
      <c r="P8">
        <f t="shared" si="0"/>
        <v>-0.13074683127457307</v>
      </c>
      <c r="Q8">
        <f t="shared" si="0"/>
        <v>1.0089564422578919E-2</v>
      </c>
      <c r="R8">
        <f t="shared" si="0"/>
        <v>7.2560677330211598E-2</v>
      </c>
    </row>
    <row r="10" spans="1:18" x14ac:dyDescent="0.2">
      <c r="G10">
        <f>(1/$B$7)*((G6-$B$8)/$B$25)^4</f>
        <v>1.1909585183322891</v>
      </c>
      <c r="H10">
        <f t="shared" ref="H10:R10" si="1">(1/$B$7)*((H6-$B$8)/$B$25)^4</f>
        <v>0.2553531255388275</v>
      </c>
      <c r="I10">
        <f t="shared" si="1"/>
        <v>1.21939806665233E-4</v>
      </c>
      <c r="J10">
        <f t="shared" si="1"/>
        <v>5.1323080701081256E-2</v>
      </c>
      <c r="K10">
        <f t="shared" si="1"/>
        <v>1.1825917242231144E-7</v>
      </c>
      <c r="L10">
        <f t="shared" si="1"/>
        <v>1.21939806665233E-4</v>
      </c>
      <c r="M10">
        <f t="shared" si="1"/>
        <v>3.7100794628639203E-2</v>
      </c>
      <c r="N10">
        <f t="shared" si="1"/>
        <v>1.541165360924804E-2</v>
      </c>
      <c r="O10">
        <f t="shared" si="1"/>
        <v>0.33417215732324301</v>
      </c>
      <c r="P10">
        <f t="shared" si="1"/>
        <v>0.15192712227399829</v>
      </c>
      <c r="Q10">
        <f t="shared" si="1"/>
        <v>4.9914145300811183E-3</v>
      </c>
      <c r="R10">
        <f t="shared" si="1"/>
        <v>6.9288663777930901E-2</v>
      </c>
    </row>
    <row r="12" spans="1:18" x14ac:dyDescent="0.2">
      <c r="A12" s="3" t="s">
        <v>27</v>
      </c>
      <c r="B12" s="4"/>
    </row>
    <row r="13" spans="1:18" x14ac:dyDescent="0.2">
      <c r="A13" s="5" t="s">
        <v>29</v>
      </c>
      <c r="B13" s="6">
        <f>B6-B5</f>
        <v>73</v>
      </c>
    </row>
    <row r="15" spans="1:18" x14ac:dyDescent="0.2">
      <c r="A15" s="3" t="s">
        <v>31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4"/>
    </row>
    <row r="16" spans="1:18" x14ac:dyDescent="0.2">
      <c r="A16" s="5" t="s">
        <v>30</v>
      </c>
      <c r="B16" s="12">
        <f>B2-$B$8</f>
        <v>-42.25</v>
      </c>
      <c r="C16" s="12">
        <f t="shared" ref="C16:M16" si="2">C2-$B$8</f>
        <v>28.75</v>
      </c>
      <c r="D16" s="12">
        <f t="shared" si="2"/>
        <v>-4.25</v>
      </c>
      <c r="E16" s="12">
        <f t="shared" si="2"/>
        <v>-19.25</v>
      </c>
      <c r="F16" s="12">
        <f t="shared" si="2"/>
        <v>0.75</v>
      </c>
      <c r="G16" s="12">
        <f t="shared" si="2"/>
        <v>-4.25</v>
      </c>
      <c r="H16" s="12">
        <f t="shared" si="2"/>
        <v>17.75</v>
      </c>
      <c r="I16" s="12">
        <f t="shared" si="2"/>
        <v>-14.25</v>
      </c>
      <c r="J16" s="12">
        <f t="shared" si="2"/>
        <v>30.75</v>
      </c>
      <c r="K16" s="12">
        <f t="shared" si="2"/>
        <v>-25.25</v>
      </c>
      <c r="L16" s="12">
        <f t="shared" si="2"/>
        <v>10.75</v>
      </c>
      <c r="M16" s="6">
        <f t="shared" si="2"/>
        <v>20.75</v>
      </c>
    </row>
    <row r="19" spans="1:18" x14ac:dyDescent="0.2">
      <c r="A19" s="13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4"/>
    </row>
    <row r="20" spans="1:18" x14ac:dyDescent="0.2">
      <c r="A20" s="7" t="s">
        <v>33</v>
      </c>
      <c r="B20" s="11">
        <f>B16^2</f>
        <v>1785.0625</v>
      </c>
      <c r="C20" s="11">
        <f t="shared" ref="C20:M20" si="3">C16^2</f>
        <v>826.5625</v>
      </c>
      <c r="D20" s="11">
        <f t="shared" si="3"/>
        <v>18.0625</v>
      </c>
      <c r="E20" s="11">
        <f t="shared" si="3"/>
        <v>370.5625</v>
      </c>
      <c r="F20" s="11">
        <f t="shared" si="3"/>
        <v>0.5625</v>
      </c>
      <c r="G20" s="11">
        <f t="shared" si="3"/>
        <v>18.0625</v>
      </c>
      <c r="H20" s="11">
        <f t="shared" si="3"/>
        <v>315.0625</v>
      </c>
      <c r="I20" s="11">
        <f t="shared" si="3"/>
        <v>203.0625</v>
      </c>
      <c r="J20" s="11">
        <f t="shared" si="3"/>
        <v>945.5625</v>
      </c>
      <c r="K20" s="11">
        <f t="shared" si="3"/>
        <v>637.5625</v>
      </c>
      <c r="L20" s="11">
        <f t="shared" si="3"/>
        <v>115.5625</v>
      </c>
      <c r="M20" s="8">
        <f t="shared" si="3"/>
        <v>430.5625</v>
      </c>
    </row>
    <row r="21" spans="1:18" x14ac:dyDescent="0.2">
      <c r="A21" s="5" t="s">
        <v>34</v>
      </c>
      <c r="B21" s="12">
        <f>SUM(B20:M20)</f>
        <v>5666.25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6"/>
    </row>
    <row r="24" spans="1:18" x14ac:dyDescent="0.2">
      <c r="A24" s="3" t="s">
        <v>37</v>
      </c>
      <c r="B24" s="9">
        <f>1/B7*B21</f>
        <v>472.1875</v>
      </c>
      <c r="C24" s="4">
        <f>_xlfn.VAR.P(B2:M2)</f>
        <v>472.1875</v>
      </c>
      <c r="E24" s="3" t="s">
        <v>35</v>
      </c>
      <c r="F24" s="9"/>
      <c r="G24" s="9"/>
      <c r="H24" s="9"/>
      <c r="I24" s="4"/>
      <c r="K24" s="3" t="s">
        <v>41</v>
      </c>
      <c r="L24" s="9"/>
      <c r="M24" s="9"/>
      <c r="N24" s="9"/>
      <c r="O24" s="9"/>
      <c r="P24" s="9"/>
      <c r="Q24" s="9"/>
      <c r="R24" s="4"/>
    </row>
    <row r="25" spans="1:18" x14ac:dyDescent="0.2">
      <c r="A25" s="19" t="s">
        <v>38</v>
      </c>
      <c r="B25" s="11">
        <f>B24^(1/2)</f>
        <v>21.729875747458841</v>
      </c>
      <c r="C25" s="8">
        <f>_xlfn.STDEV.P(B2:M2)</f>
        <v>21.729875747458841</v>
      </c>
      <c r="E25" s="7"/>
      <c r="F25" s="11"/>
      <c r="G25" s="11"/>
      <c r="H25" s="11"/>
      <c r="I25" s="8"/>
      <c r="K25" s="7"/>
      <c r="L25" s="11"/>
      <c r="M25" s="11"/>
      <c r="N25" s="11"/>
      <c r="O25" s="11"/>
      <c r="P25" s="11"/>
      <c r="Q25" s="11"/>
      <c r="R25" s="8"/>
    </row>
    <row r="26" spans="1:18" x14ac:dyDescent="0.2">
      <c r="A26" s="19" t="s">
        <v>36</v>
      </c>
      <c r="B26" s="11"/>
      <c r="C26" s="8"/>
      <c r="E26" s="7"/>
      <c r="F26" s="11"/>
      <c r="G26" s="11"/>
      <c r="H26" s="11"/>
      <c r="I26" s="8"/>
      <c r="K26" s="7"/>
      <c r="L26" s="11"/>
      <c r="M26" s="11"/>
      <c r="N26" s="11"/>
      <c r="O26" s="11"/>
      <c r="P26" s="11"/>
      <c r="Q26" s="11"/>
      <c r="R26" s="8"/>
    </row>
    <row r="27" spans="1:18" x14ac:dyDescent="0.2">
      <c r="A27" s="5">
        <f>(1/(B7-1)*(B21))^(1/2)</f>
        <v>22.696115005957218</v>
      </c>
      <c r="B27" s="12">
        <f>_xlfn.STDEV.S(B2:M2)</f>
        <v>22.696115005957218</v>
      </c>
      <c r="C27" s="6"/>
      <c r="E27" s="7"/>
      <c r="F27" s="11"/>
      <c r="G27" s="11"/>
      <c r="H27" s="11"/>
      <c r="I27" s="8"/>
      <c r="K27" s="7"/>
      <c r="L27" s="11"/>
      <c r="M27" s="11"/>
      <c r="N27" s="11"/>
      <c r="O27" s="11"/>
      <c r="P27" s="11"/>
      <c r="Q27" s="11"/>
      <c r="R27" s="8"/>
    </row>
    <row r="28" spans="1:18" x14ac:dyDescent="0.2">
      <c r="E28" s="7"/>
      <c r="F28" s="11"/>
      <c r="G28" s="11"/>
      <c r="H28" s="11"/>
      <c r="I28" s="8"/>
      <c r="K28" s="7"/>
      <c r="L28" s="11"/>
      <c r="M28" s="11"/>
      <c r="N28" s="11"/>
      <c r="O28" s="11"/>
      <c r="P28" s="11"/>
      <c r="Q28" s="11"/>
      <c r="R28" s="8"/>
    </row>
    <row r="29" spans="1:18" x14ac:dyDescent="0.2">
      <c r="E29" s="5" t="s">
        <v>39</v>
      </c>
      <c r="F29" s="12">
        <f>A27/B8</f>
        <v>0.41836156693008697</v>
      </c>
      <c r="G29" s="12"/>
      <c r="H29" s="12"/>
      <c r="I29" s="6"/>
      <c r="K29" s="7"/>
      <c r="L29" s="11"/>
      <c r="M29" s="11"/>
      <c r="N29" s="11"/>
      <c r="O29" s="11"/>
      <c r="P29" s="11"/>
      <c r="Q29" s="11"/>
      <c r="R29" s="8"/>
    </row>
    <row r="30" spans="1:18" x14ac:dyDescent="0.2">
      <c r="K30" s="7"/>
      <c r="L30" s="11"/>
      <c r="M30" s="11"/>
      <c r="N30" s="11"/>
      <c r="O30" s="11"/>
      <c r="P30" s="11"/>
      <c r="Q30" s="11"/>
      <c r="R30" s="8"/>
    </row>
    <row r="31" spans="1:18" x14ac:dyDescent="0.2">
      <c r="K31" s="7"/>
      <c r="L31" s="11"/>
      <c r="M31" s="11"/>
      <c r="N31" s="11"/>
      <c r="O31" s="11"/>
      <c r="P31" s="11"/>
      <c r="Q31" s="11"/>
      <c r="R31" s="8"/>
    </row>
    <row r="32" spans="1:18" x14ac:dyDescent="0.2">
      <c r="K32" s="7"/>
      <c r="L32" s="11"/>
      <c r="M32" s="11"/>
      <c r="N32" s="11"/>
      <c r="O32" s="11"/>
      <c r="P32" s="11"/>
      <c r="Q32" s="11"/>
      <c r="R32" s="8"/>
    </row>
    <row r="33" spans="1:18" x14ac:dyDescent="0.2">
      <c r="K33" s="5" t="s">
        <v>40</v>
      </c>
      <c r="L33" s="12">
        <f>SUM(G8:R8)</f>
        <v>-0.26873796650511667</v>
      </c>
      <c r="M33" s="12"/>
      <c r="N33" s="12"/>
      <c r="O33" s="12"/>
      <c r="P33" s="12"/>
      <c r="Q33" s="12"/>
      <c r="R33" s="6"/>
    </row>
    <row r="34" spans="1:18" x14ac:dyDescent="0.2">
      <c r="A34" s="3" t="s">
        <v>43</v>
      </c>
      <c r="B34" s="9"/>
      <c r="C34" s="9"/>
      <c r="D34" s="9"/>
      <c r="E34" s="4"/>
    </row>
    <row r="35" spans="1:18" x14ac:dyDescent="0.2">
      <c r="A35" s="7"/>
      <c r="B35" s="11"/>
      <c r="C35" s="11"/>
      <c r="D35" s="11"/>
      <c r="E35" s="8"/>
    </row>
    <row r="36" spans="1:18" x14ac:dyDescent="0.2">
      <c r="A36" s="7"/>
      <c r="B36" s="11"/>
      <c r="C36" s="11"/>
      <c r="D36" s="11"/>
      <c r="E36" s="8"/>
    </row>
    <row r="37" spans="1:18" x14ac:dyDescent="0.2">
      <c r="A37" s="7"/>
      <c r="B37" s="11"/>
      <c r="C37" s="11"/>
      <c r="D37" s="11"/>
      <c r="E37" s="8"/>
    </row>
    <row r="38" spans="1:18" x14ac:dyDescent="0.2">
      <c r="A38" s="7"/>
      <c r="B38" s="11"/>
      <c r="C38" s="11"/>
      <c r="D38" s="11"/>
      <c r="E38" s="8"/>
    </row>
    <row r="39" spans="1:18" x14ac:dyDescent="0.2">
      <c r="A39" s="7"/>
      <c r="B39" s="11"/>
      <c r="C39" s="11"/>
      <c r="D39" s="11"/>
      <c r="E39" s="8"/>
    </row>
    <row r="40" spans="1:18" x14ac:dyDescent="0.2">
      <c r="A40" s="7"/>
      <c r="B40" s="11"/>
      <c r="C40" s="11"/>
      <c r="D40" s="11"/>
      <c r="E40" s="8"/>
    </row>
    <row r="41" spans="1:18" x14ac:dyDescent="0.2">
      <c r="A41" s="7"/>
      <c r="B41" s="11"/>
      <c r="C41" s="11"/>
      <c r="D41" s="11"/>
      <c r="E41" s="8"/>
    </row>
    <row r="42" spans="1:18" x14ac:dyDescent="0.2">
      <c r="A42" s="5" t="s">
        <v>42</v>
      </c>
      <c r="B42" s="12">
        <f>SUM(G10:R10)-3</f>
        <v>-0.88922947141215847</v>
      </c>
      <c r="C42" s="12"/>
      <c r="D42" s="12"/>
      <c r="E42" s="6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统计分组</vt:lpstr>
      <vt:lpstr>统计指标计算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2019-12-04T09:57:53Z</dcterms:modified>
</cp:coreProperties>
</file>