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HK2_2020_2021\QuanTriHeThongThongTin\ThucHanh\"/>
    </mc:Choice>
  </mc:AlternateContent>
  <bookViews>
    <workbookView xWindow="0" yWindow="0" windowWidth="11088" windowHeight="7128" firstSheet="16" activeTab="19"/>
  </bookViews>
  <sheets>
    <sheet name="Vi du 1" sheetId="1" r:id="rId1"/>
    <sheet name="Vi du 2" sheetId="2" r:id="rId2"/>
    <sheet name="Vi du 3" sheetId="3" r:id="rId3"/>
    <sheet name="Vi du 4" sheetId="4" r:id="rId4"/>
    <sheet name="Vi du 5" sheetId="5" r:id="rId5"/>
    <sheet name="Vi du 6" sheetId="6" r:id="rId6"/>
    <sheet name="Vi du 7" sheetId="7" r:id="rId7"/>
    <sheet name="Vi du 8" sheetId="8" r:id="rId8"/>
    <sheet name="Vi du 9" sheetId="9" r:id="rId9"/>
    <sheet name="Vi du 10" sheetId="10" r:id="rId10"/>
    <sheet name="Vi du 11" sheetId="11" r:id="rId11"/>
    <sheet name="Vi du 12" sheetId="12" r:id="rId12"/>
    <sheet name="Vi du 13" sheetId="13" r:id="rId13"/>
    <sheet name="Vi du 14" sheetId="14" r:id="rId14"/>
    <sheet name="Vi du 15" sheetId="15" r:id="rId15"/>
    <sheet name="Vi du 16" sheetId="16" r:id="rId16"/>
    <sheet name="Vi du 17" sheetId="17" r:id="rId17"/>
    <sheet name="Vi du 18" sheetId="18" r:id="rId18"/>
    <sheet name="Vi du 19" sheetId="19" r:id="rId19"/>
    <sheet name="Vi du 20" sheetId="20" r:id="rId20"/>
  </sheets>
  <externalReferences>
    <externalReference r:id="rId21"/>
  </externalReferences>
  <definedNames>
    <definedName name="_xlnm._FilterDatabase" localSheetId="17" hidden="1">'Vi du 18'!$A$3:$E$13</definedName>
    <definedName name="_xlnm._FilterDatabase" localSheetId="18" hidden="1">'Vi du 19'!$B$4:$E$14</definedName>
    <definedName name="_xlnm.Criteria" localSheetId="18">'Vi du 19'!$E$21:$E$22</definedName>
    <definedName name="_xlnm.Extract" localSheetId="18">'Vi du 19'!$B$39:$E$39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0" l="1"/>
  <c r="D6" i="20"/>
  <c r="D7" i="20"/>
  <c r="D8" i="20"/>
  <c r="D9" i="20"/>
  <c r="D10" i="20"/>
  <c r="D11" i="20"/>
  <c r="D12" i="20"/>
  <c r="D4" i="20"/>
  <c r="C5" i="20"/>
  <c r="C6" i="20"/>
  <c r="C7" i="20"/>
  <c r="C8" i="20"/>
  <c r="C9" i="20"/>
  <c r="C10" i="20"/>
  <c r="C11" i="20"/>
  <c r="C12" i="20"/>
  <c r="C4" i="20"/>
  <c r="H5" i="17"/>
  <c r="H6" i="17"/>
  <c r="H7" i="17"/>
  <c r="H8" i="17"/>
  <c r="H4" i="17"/>
  <c r="F5" i="17"/>
  <c r="G5" i="17"/>
  <c r="F6" i="17"/>
  <c r="G6" i="17"/>
  <c r="F7" i="17"/>
  <c r="G7" i="17"/>
  <c r="F8" i="17"/>
  <c r="G8" i="17"/>
  <c r="G4" i="17"/>
  <c r="F4" i="17"/>
  <c r="E5" i="17"/>
  <c r="E6" i="17"/>
  <c r="E7" i="17"/>
  <c r="E8" i="17"/>
  <c r="E4" i="17"/>
  <c r="D5" i="17"/>
  <c r="D6" i="17"/>
  <c r="D7" i="17"/>
  <c r="D8" i="17"/>
  <c r="D4" i="17"/>
  <c r="C5" i="17"/>
  <c r="C6" i="17"/>
  <c r="C7" i="17"/>
  <c r="C8" i="17"/>
  <c r="C4" i="17"/>
  <c r="G4" i="16"/>
  <c r="G5" i="16"/>
  <c r="G6" i="16"/>
  <c r="G7" i="16"/>
  <c r="G3" i="16"/>
  <c r="F4" i="16"/>
  <c r="F5" i="16"/>
  <c r="F6" i="16"/>
  <c r="F7" i="16"/>
  <c r="F3" i="16"/>
  <c r="B15" i="15"/>
  <c r="C15" i="15"/>
  <c r="B16" i="15"/>
  <c r="C16" i="15"/>
  <c r="B17" i="15"/>
  <c r="C17" i="15"/>
  <c r="B18" i="15"/>
  <c r="C18" i="15"/>
  <c r="B19" i="15"/>
  <c r="C19" i="15"/>
  <c r="C14" i="15"/>
  <c r="B14" i="15"/>
  <c r="C6" i="15"/>
  <c r="C7" i="15"/>
  <c r="C8" i="15"/>
  <c r="C9" i="15"/>
  <c r="C10" i="15"/>
  <c r="C5" i="15"/>
  <c r="B6" i="15"/>
  <c r="B7" i="15"/>
  <c r="B8" i="15"/>
  <c r="B9" i="15"/>
  <c r="B10" i="15"/>
  <c r="B5" i="15"/>
  <c r="C23" i="14"/>
  <c r="C24" i="14"/>
  <c r="C25" i="14"/>
  <c r="C26" i="14"/>
  <c r="C27" i="14"/>
  <c r="C28" i="14"/>
  <c r="C29" i="14"/>
  <c r="C22" i="14"/>
  <c r="C14" i="14" l="1"/>
  <c r="C15" i="14"/>
  <c r="C16" i="14"/>
  <c r="C17" i="14"/>
  <c r="C18" i="14"/>
  <c r="C13" i="14"/>
  <c r="B13" i="14"/>
  <c r="B14" i="14"/>
  <c r="B15" i="14"/>
  <c r="B16" i="14"/>
  <c r="B17" i="14"/>
  <c r="B18" i="14"/>
  <c r="C6" i="14"/>
  <c r="C7" i="14"/>
  <c r="C8" i="14"/>
  <c r="C9" i="14"/>
  <c r="C10" i="14"/>
  <c r="C5" i="14"/>
  <c r="B6" i="14"/>
  <c r="B7" i="14"/>
  <c r="B8" i="14"/>
  <c r="B9" i="14"/>
  <c r="B10" i="14"/>
  <c r="B5" i="14"/>
  <c r="D5" i="13"/>
  <c r="D6" i="13"/>
  <c r="D7" i="13"/>
  <c r="D4" i="13"/>
  <c r="F5" i="12"/>
  <c r="F6" i="12"/>
  <c r="F7" i="12"/>
  <c r="F8" i="12"/>
  <c r="F9" i="12"/>
  <c r="F10" i="12"/>
  <c r="F11" i="12"/>
  <c r="F4" i="12"/>
  <c r="E5" i="12"/>
  <c r="E6" i="12"/>
  <c r="E7" i="12"/>
  <c r="E8" i="12"/>
  <c r="E9" i="12"/>
  <c r="E10" i="12"/>
  <c r="E11" i="12"/>
  <c r="E4" i="12"/>
  <c r="C5" i="12"/>
  <c r="C6" i="12"/>
  <c r="C7" i="12"/>
  <c r="C8" i="12"/>
  <c r="C9" i="12"/>
  <c r="C10" i="12"/>
  <c r="C11" i="12"/>
  <c r="C4" i="12"/>
  <c r="D11" i="12"/>
  <c r="D10" i="12"/>
  <c r="D9" i="12"/>
  <c r="D8" i="12"/>
  <c r="D7" i="12"/>
  <c r="D6" i="12"/>
  <c r="D5" i="12"/>
  <c r="D4" i="12"/>
  <c r="D12" i="12" s="1"/>
  <c r="C10" i="11"/>
  <c r="C5" i="11"/>
  <c r="D5" i="11"/>
  <c r="C6" i="11"/>
  <c r="D6" i="11"/>
  <c r="C7" i="11"/>
  <c r="D7" i="11"/>
  <c r="C8" i="11"/>
  <c r="D8" i="11"/>
  <c r="C9" i="11"/>
  <c r="D9" i="11"/>
  <c r="D10" i="11"/>
  <c r="D4" i="11"/>
  <c r="C4" i="11"/>
  <c r="G5" i="10"/>
  <c r="G6" i="10"/>
  <c r="G7" i="10"/>
  <c r="G8" i="10"/>
  <c r="G9" i="10"/>
  <c r="G10" i="10"/>
  <c r="G4" i="10"/>
  <c r="F5" i="10"/>
  <c r="F6" i="10"/>
  <c r="F7" i="10"/>
  <c r="F8" i="10"/>
  <c r="F9" i="10"/>
  <c r="F10" i="10"/>
  <c r="F4" i="10"/>
  <c r="D5" i="9"/>
  <c r="D6" i="9"/>
  <c r="D7" i="9"/>
  <c r="D8" i="9"/>
  <c r="D9" i="9"/>
  <c r="D10" i="9"/>
  <c r="D4" i="9"/>
  <c r="C5" i="9"/>
  <c r="C6" i="9"/>
  <c r="C7" i="9"/>
  <c r="C8" i="9"/>
  <c r="C9" i="9"/>
  <c r="C10" i="9"/>
  <c r="C4" i="9"/>
  <c r="D5" i="8"/>
  <c r="D6" i="8"/>
  <c r="D7" i="8"/>
  <c r="D8" i="8"/>
  <c r="D9" i="8"/>
  <c r="D10" i="8"/>
  <c r="D4" i="8"/>
  <c r="F6" i="7"/>
  <c r="F5" i="7"/>
  <c r="F4" i="7"/>
  <c r="C5" i="7"/>
  <c r="C6" i="7"/>
  <c r="C7" i="7"/>
  <c r="C8" i="7"/>
  <c r="C9" i="7"/>
  <c r="C10" i="7"/>
  <c r="C4" i="7"/>
  <c r="E8" i="5"/>
  <c r="F8" i="5"/>
  <c r="D8" i="5"/>
  <c r="F5" i="5"/>
  <c r="F6" i="5"/>
  <c r="F7" i="5"/>
  <c r="F4" i="5"/>
  <c r="F4" i="4"/>
  <c r="F5" i="4"/>
  <c r="F6" i="4"/>
  <c r="F3" i="4"/>
  <c r="E4" i="4"/>
  <c r="E5" i="4"/>
  <c r="E6" i="4"/>
  <c r="E3" i="4"/>
  <c r="F5" i="3"/>
  <c r="F6" i="3"/>
  <c r="F7" i="3"/>
  <c r="F8" i="3"/>
  <c r="F4" i="3"/>
  <c r="C5" i="3"/>
  <c r="C6" i="3"/>
  <c r="C7" i="3"/>
  <c r="C8" i="3"/>
  <c r="C4" i="3"/>
  <c r="F5" i="2"/>
  <c r="E5" i="2"/>
  <c r="D5" i="2"/>
  <c r="C5" i="2"/>
  <c r="F4" i="2"/>
  <c r="E4" i="2"/>
  <c r="D4" i="2"/>
  <c r="C4" i="2"/>
  <c r="F3" i="2"/>
  <c r="E3" i="2"/>
  <c r="D3" i="2"/>
  <c r="C3" i="2"/>
  <c r="F2" i="2"/>
  <c r="F6" i="2" s="1"/>
  <c r="E2" i="2"/>
  <c r="E6" i="2" s="1"/>
  <c r="D2" i="2"/>
  <c r="D6" i="2" s="1"/>
  <c r="C2" i="2"/>
  <c r="C6" i="2" s="1"/>
  <c r="E7" i="1"/>
  <c r="E4" i="1"/>
  <c r="E5" i="1"/>
  <c r="E6" i="1"/>
  <c r="E3" i="1"/>
</calcChain>
</file>

<file path=xl/sharedStrings.xml><?xml version="1.0" encoding="utf-8"?>
<sst xmlns="http://schemas.openxmlformats.org/spreadsheetml/2006/main" count="550" uniqueCount="272">
  <si>
    <t>Stt</t>
  </si>
  <si>
    <t>Tên hàng</t>
  </si>
  <si>
    <t>Đơn giá</t>
  </si>
  <si>
    <t>Số lượng</t>
  </si>
  <si>
    <t>Thành tiền</t>
  </si>
  <si>
    <t>Radio</t>
  </si>
  <si>
    <t>Tivi</t>
  </si>
  <si>
    <t>Dau may</t>
  </si>
  <si>
    <t>Xe cub</t>
  </si>
  <si>
    <t>Tổng cộng</t>
  </si>
  <si>
    <t>A</t>
  </si>
  <si>
    <t>B</t>
  </si>
  <si>
    <t>A + B</t>
  </si>
  <si>
    <t>A - B</t>
  </si>
  <si>
    <t>A * B</t>
  </si>
  <si>
    <t>A / B</t>
  </si>
  <si>
    <t>Tính tổng cộng:</t>
  </si>
  <si>
    <t>Tháng 01</t>
  </si>
  <si>
    <t>Tháng 02</t>
  </si>
  <si>
    <t>Tỷ giá</t>
  </si>
  <si>
    <t>TTUSD</t>
  </si>
  <si>
    <t>TTVND</t>
  </si>
  <si>
    <t>Yêu cầu : Quy ra tiền Việt Nam.</t>
  </si>
  <si>
    <t>TTVND = TTUSD * TIGIA</t>
  </si>
  <si>
    <t>DTB</t>
  </si>
  <si>
    <t>Minh</t>
  </si>
  <si>
    <t>Lan</t>
  </si>
  <si>
    <t>Dung</t>
  </si>
  <si>
    <t>Nam</t>
  </si>
  <si>
    <t>Yeâu caàu tính toaùn :</t>
  </si>
  <si>
    <r>
      <t>Caâu 1 :</t>
    </r>
    <r>
      <rPr>
        <sz val="12"/>
        <color indexed="48"/>
        <rFont val="VNI-Helve-Condense"/>
      </rPr>
      <t xml:space="preserve"> Ñieàn soá thöù töï vaøo baûng tính.</t>
    </r>
  </si>
  <si>
    <r>
      <t>Caâu 2 :</t>
    </r>
    <r>
      <rPr>
        <sz val="12"/>
        <color indexed="48"/>
        <rFont val="VNI-Helve-Condense"/>
      </rPr>
      <t xml:space="preserve"> Tính DTB, cho bieát </t>
    </r>
    <r>
      <rPr>
        <b/>
        <sz val="12"/>
        <color indexed="48"/>
        <rFont val="VNI-Helve-Condense"/>
      </rPr>
      <t>Toan</t>
    </r>
    <r>
      <rPr>
        <sz val="12"/>
        <color indexed="48"/>
        <rFont val="VNI-Helve-Condense"/>
      </rPr>
      <t xml:space="preserve"> coù heä soá </t>
    </r>
    <r>
      <rPr>
        <b/>
        <sz val="12"/>
        <color indexed="48"/>
        <rFont val="VNI-Helve-Condense"/>
      </rPr>
      <t>2</t>
    </r>
    <r>
      <rPr>
        <sz val="12"/>
        <color indexed="48"/>
        <rFont val="VNI-Helve-Condense"/>
      </rPr>
      <t xml:space="preserve"> vaø </t>
    </r>
    <r>
      <rPr>
        <b/>
        <sz val="12"/>
        <color indexed="48"/>
        <rFont val="VNI-Helve-Condense"/>
      </rPr>
      <t>Van</t>
    </r>
    <r>
      <rPr>
        <sz val="12"/>
        <color indexed="48"/>
        <rFont val="VNI-Helve-Condense"/>
      </rPr>
      <t xml:space="preserve"> heä soá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, vaø laøm troøn </t>
    </r>
    <r>
      <rPr>
        <b/>
        <sz val="12"/>
        <color indexed="48"/>
        <rFont val="VNI-Helve-Condense"/>
      </rPr>
      <t>1</t>
    </r>
    <r>
      <rPr>
        <sz val="12"/>
        <color indexed="48"/>
        <rFont val="VNI-Helve-Condense"/>
      </rPr>
      <t xml:space="preserve"> soá leû</t>
    </r>
  </si>
  <si>
    <t>Tên</t>
  </si>
  <si>
    <t>Toán</t>
  </si>
  <si>
    <t>Văn</t>
  </si>
  <si>
    <t>Hạng</t>
  </si>
  <si>
    <t>BÁO CÁO BÁN HÀNG</t>
  </si>
  <si>
    <t>Tên hang</t>
  </si>
  <si>
    <t>Trị giá</t>
  </si>
  <si>
    <t>VÍ DỤ VỀ HÀM TRONG MICROSOFT EXCEL</t>
  </si>
  <si>
    <t>BẢNG ĐIỂM CUỐI KHÓA</t>
  </si>
  <si>
    <t>Yêu cầu: Trình bày bảng tính theo mẫu sau.</t>
  </si>
  <si>
    <t>So tt</t>
  </si>
  <si>
    <t>Họ tên
Học viên</t>
  </si>
  <si>
    <t>Phái</t>
  </si>
  <si>
    <t>ĐIỂM</t>
  </si>
  <si>
    <t>Lý</t>
  </si>
  <si>
    <t>Hóa</t>
  </si>
  <si>
    <t>HẠNG</t>
  </si>
  <si>
    <t>Tổng điểm</t>
  </si>
  <si>
    <t>Kết quả</t>
  </si>
  <si>
    <t>Bình quân</t>
  </si>
  <si>
    <t>Cao nhất</t>
  </si>
  <si>
    <t>Thấp nhất</t>
  </si>
  <si>
    <t>Yêu cầu:</t>
  </si>
  <si>
    <t>1.Xếp hạng dựa vào cột điểm.</t>
  </si>
  <si>
    <t>2.Tính điểm bình quân, dựa vào cột điểm.</t>
  </si>
  <si>
    <t>3.Cho biết điểm cao nhất trong cột điểm.</t>
  </si>
  <si>
    <t>4.Cho biết điểm thấp nhất trong cột điểm.</t>
  </si>
  <si>
    <t>Number</t>
  </si>
  <si>
    <t>num_digits</t>
  </si>
  <si>
    <t>KẾTQUẢ</t>
  </si>
  <si>
    <t>XẾP LOẠI</t>
  </si>
  <si>
    <t>1.Lập công thức điền dữ liệu vào cột kết quả: Nếu DTB&gt;=5 Thì "Đậu", ngược lại "Rớt".</t>
  </si>
  <si>
    <t>2.Lập công thức điền dữ liệu vào cột xếp loại:</t>
  </si>
  <si>
    <t>Nếu DTB&gt;=8 Thì xếp loại "Giỏi", Nếu DTB&gt;=5 Thì xếp loại "Khá", các trường hợp còn lại là "Yếu".</t>
  </si>
  <si>
    <t>VÍ DỤ VỀ HM TRONG MICROSOFT EXCEL</t>
  </si>
  <si>
    <t>Tn</t>
  </si>
  <si>
    <t>Phi</t>
  </si>
  <si>
    <t>Tuổi</t>
  </si>
  <si>
    <t>Chức vụ</t>
  </si>
  <si>
    <t>Thưởng8/3</t>
  </si>
  <si>
    <t>Phụ cấp</t>
  </si>
  <si>
    <t>Loan</t>
  </si>
  <si>
    <t>Nu</t>
  </si>
  <si>
    <t>KT</t>
  </si>
  <si>
    <t>Mạnh</t>
  </si>
  <si>
    <t>GD</t>
  </si>
  <si>
    <t>Đức</t>
  </si>
  <si>
    <t>BV</t>
  </si>
  <si>
    <t>Mai</t>
  </si>
  <si>
    <t>NV</t>
  </si>
  <si>
    <t>Huệ</t>
  </si>
  <si>
    <t>Qun</t>
  </si>
  <si>
    <t>Thảo</t>
  </si>
  <si>
    <t>TP</t>
  </si>
  <si>
    <t xml:space="preserve">Yu cầu : </t>
  </si>
  <si>
    <t>1.Tính thưởng 8/3 : Nếu phi Nữ v trn 18 tuổi thì 50000, ngược lại l 3000.</t>
  </si>
  <si>
    <t xml:space="preserve">2.Phụ cấp chức vụ : Nếu Chức vụ l GD thì phụ cấp 5000, </t>
  </si>
  <si>
    <t xml:space="preserve">Nếu chức vụ KT hoặc TP thì phụ cấp 3000, Nếu chức vụ BV v tuổi trn 30 </t>
  </si>
  <si>
    <t>thì phụ cấp 1500, tất cả cc trường hợp cịn lại thì khơng phụ cấp.</t>
  </si>
  <si>
    <t>Số ngày ở</t>
  </si>
  <si>
    <t>Số tuần</t>
  </si>
  <si>
    <t>Số ngày lẻ</t>
  </si>
  <si>
    <t>Yêu cầu tính :</t>
  </si>
  <si>
    <t>1.Tính số tuần, dựa vào số ngày ở</t>
  </si>
  <si>
    <t>2.Tính số ngày lẻ, dựa vào số ngày ở</t>
  </si>
  <si>
    <t>Mã HS</t>
  </si>
  <si>
    <t>Loại</t>
  </si>
  <si>
    <t>Sĩ số</t>
  </si>
  <si>
    <t>Ca học</t>
  </si>
  <si>
    <t>Học Phí</t>
  </si>
  <si>
    <t>A0123</t>
  </si>
  <si>
    <t>A0234</t>
  </si>
  <si>
    <t>B0123</t>
  </si>
  <si>
    <t>C0202</t>
  </si>
  <si>
    <t>A0205</t>
  </si>
  <si>
    <t>C0203</t>
  </si>
  <si>
    <t>A0206</t>
  </si>
  <si>
    <t>A0307</t>
  </si>
  <si>
    <t>Yêu cầu :</t>
  </si>
  <si>
    <t>1.Lập công thức điền vào cột loại, dựa vào ký tự đầu của mã số.</t>
  </si>
  <si>
    <t>2.Điền dữ liệu vào cột sĩ số, dựa vào 2 ký tự cuối của mã số và chuyển sang giá trị số.</t>
  </si>
  <si>
    <t>3.Lập công thức điền vào cột ca học, dựa vào ký tự thứ 3 và lấy 1 ký tự.</t>
  </si>
  <si>
    <t>4.Lập công thức điền vào cột học phí</t>
  </si>
  <si>
    <t>Nếu là A là học phí thì 10000, Nếu là B thì 8000, trường hợp còn lại là 7000.</t>
  </si>
  <si>
    <t>Cho biết :</t>
  </si>
  <si>
    <t>A là Lớp 12.</t>
  </si>
  <si>
    <t>B là Lớp 11.</t>
  </si>
  <si>
    <t>C là lớp 10.</t>
  </si>
  <si>
    <t>Họ HV</t>
  </si>
  <si>
    <t>Tên HV</t>
  </si>
  <si>
    <t>Họ và tên HV</t>
  </si>
  <si>
    <t>trần</t>
  </si>
  <si>
    <t>thảo</t>
  </si>
  <si>
    <t>ngô</t>
  </si>
  <si>
    <t>hồng</t>
  </si>
  <si>
    <t>bùi</t>
  </si>
  <si>
    <t>thuý</t>
  </si>
  <si>
    <t>nguyễn</t>
  </si>
  <si>
    <t>ngọc</t>
  </si>
  <si>
    <t>Trần Thảo</t>
  </si>
  <si>
    <t>Ngô Hồng</t>
  </si>
  <si>
    <t>Bùi Thuý</t>
  </si>
  <si>
    <t>Nguyễn Ngọc</t>
  </si>
  <si>
    <t>Cách dò tìm theo dạng 1 :</t>
  </si>
  <si>
    <t>Bảng chính</t>
  </si>
  <si>
    <t>Bảng phụ</t>
  </si>
  <si>
    <t>MAVT</t>
  </si>
  <si>
    <t>TENVATU</t>
  </si>
  <si>
    <t>DONGIA</t>
  </si>
  <si>
    <t>TENVT</t>
  </si>
  <si>
    <t>RADIO</t>
  </si>
  <si>
    <t>TIIVI</t>
  </si>
  <si>
    <t>C</t>
  </si>
  <si>
    <t>VIDEO</t>
  </si>
  <si>
    <t>1. Điền tên vật tư, dựa vào bảng bên phải.</t>
  </si>
  <si>
    <t>Cách dò tìm theo dạng 2 :</t>
  </si>
  <si>
    <t>2. Điền đơn giá, dựa vào bảng bên phải.</t>
  </si>
  <si>
    <t>A001</t>
  </si>
  <si>
    <t>DG1</t>
  </si>
  <si>
    <t>DG2</t>
  </si>
  <si>
    <t>B001</t>
  </si>
  <si>
    <t>C002</t>
  </si>
  <si>
    <t>B002</t>
  </si>
  <si>
    <t>A002</t>
  </si>
  <si>
    <t>C001</t>
  </si>
  <si>
    <t>Cách dò tìm theo dạng 3 :</t>
  </si>
  <si>
    <t>XEPLOAI</t>
  </si>
  <si>
    <t>Yếu Kém</t>
  </si>
  <si>
    <t>Trung Bình</t>
  </si>
  <si>
    <t>Khá</t>
  </si>
  <si>
    <t>Giỏi</t>
  </si>
  <si>
    <t>Yêu cầu : Dựa vào điểm trung bình để xếp loại.</t>
  </si>
  <si>
    <t>PHIẾU</t>
  </si>
  <si>
    <t>MẶT HÀNG</t>
  </si>
  <si>
    <t>TIỀN</t>
  </si>
  <si>
    <t>TỔNG SỐ PHIẾU</t>
  </si>
  <si>
    <t>TỔNG THU</t>
  </si>
  <si>
    <t>CAM</t>
  </si>
  <si>
    <t>XOAI</t>
  </si>
  <si>
    <t>A003</t>
  </si>
  <si>
    <t>QUIT</t>
  </si>
  <si>
    <t>A004</t>
  </si>
  <si>
    <t>COC</t>
  </si>
  <si>
    <t>A005</t>
  </si>
  <si>
    <t>CHANH</t>
  </si>
  <si>
    <t>A006</t>
  </si>
  <si>
    <t>A007</t>
  </si>
  <si>
    <t>A008</t>
  </si>
  <si>
    <t>Câu 1: Tính tổng số phiếu, dựa vào mặt hàng.</t>
  </si>
  <si>
    <t>A009</t>
  </si>
  <si>
    <t>Câu 2: Tính tổng thu, dựa vào mặt hàng và tiền.</t>
  </si>
  <si>
    <t>A010</t>
  </si>
  <si>
    <t>A011</t>
  </si>
  <si>
    <t>A012</t>
  </si>
  <si>
    <t>Ngày nhập</t>
  </si>
  <si>
    <t>Học phí</t>
  </si>
  <si>
    <t>Thu tiền</t>
  </si>
  <si>
    <t>Ghi chú</t>
  </si>
  <si>
    <t>Ngày</t>
  </si>
  <si>
    <t>Tháng</t>
  </si>
  <si>
    <t>Năm</t>
  </si>
  <si>
    <t>Số Ngày</t>
  </si>
  <si>
    <t>Yêu cầu tính:</t>
  </si>
  <si>
    <t>Câu 1: Lập công thức tính cột thu tiền.</t>
  </si>
  <si>
    <t>Nếu đóng học phí trước 15/08/2020 thì giảm 20% học phí, ngược lại không giảm.</t>
  </si>
  <si>
    <t>Câu 2: Lập công thức điền dữ liệu vào cột ghi chú.</t>
  </si>
  <si>
    <t>Nếu đóng học phí trước 15/08/2020 thì ghi "Giảm 20%", ngược lại bỏ trống.</t>
  </si>
  <si>
    <t>Câu 3: Lập công thức điền dữ liệu vào cột ngày, dựa vào ngày nhập.</t>
  </si>
  <si>
    <t>Câu 4: Lập công thức điền dữ liệu vào cột tháng, dựa vào ngày nhập.</t>
  </si>
  <si>
    <t>Câu 5: Lập công thức điền dữ liệu vào cột năm, dựa vào ngày nhập.</t>
  </si>
  <si>
    <t>Câu 6: Số ngày = Ngày hiện hành - Ngày nhập.</t>
  </si>
  <si>
    <t>STT</t>
  </si>
  <si>
    <t>MÃ SV</t>
  </si>
  <si>
    <t>HỌ VÀ TÊN</t>
  </si>
  <si>
    <t>MÃ NGÀNH</t>
  </si>
  <si>
    <t>TÊN NGÀNH</t>
  </si>
  <si>
    <t>123A</t>
  </si>
  <si>
    <t>Nguyễn Văn Ớt</t>
  </si>
  <si>
    <t>VP</t>
  </si>
  <si>
    <t>321B</t>
  </si>
  <si>
    <t>Lê Thị Chanh</t>
  </si>
  <si>
    <t>124B</t>
  </si>
  <si>
    <t>Phạm Văn Cam</t>
  </si>
  <si>
    <t>NT</t>
  </si>
  <si>
    <t>421C</t>
  </si>
  <si>
    <t>Trần Văn Nho</t>
  </si>
  <si>
    <t>TT</t>
  </si>
  <si>
    <t>125A</t>
  </si>
  <si>
    <t>Huỳnh Thị Bưởi</t>
  </si>
  <si>
    <t>521C</t>
  </si>
  <si>
    <t>Lý Văn Táo</t>
  </si>
  <si>
    <t>QL</t>
  </si>
  <si>
    <t>126A</t>
  </si>
  <si>
    <t>Vũ Thị Xoài</t>
  </si>
  <si>
    <t>Câu 1: Trích lọc danh sách bao gồm các mã ngành VP.</t>
  </si>
  <si>
    <t>621C</t>
  </si>
  <si>
    <t>Hồ Văn Quít</t>
  </si>
  <si>
    <t>Câu 2: Trích lọc danh sách bao gồm các mã ngành NT.</t>
  </si>
  <si>
    <t>134B</t>
  </si>
  <si>
    <t>Phan Văn Mít</t>
  </si>
  <si>
    <t>431C</t>
  </si>
  <si>
    <t>Bùi Thị Me</t>
  </si>
  <si>
    <t>vp</t>
  </si>
  <si>
    <t>*A</t>
  </si>
  <si>
    <t>Câu 1 : Trích lọc danh sách bao gồm các mã ngành VP.</t>
  </si>
  <si>
    <t>Mã ngành</t>
  </si>
  <si>
    <t>Câu 2 : Trích lọc danh sách bao gồm các mã sinh viên có ký tự cuối là A</t>
  </si>
  <si>
    <t>Mã SV</t>
  </si>
  <si>
    <t>Câu 3 : Trích lọc danh sách bao gồm các mã ngành VP hoặc KT.</t>
  </si>
  <si>
    <t>Cách 1:</t>
  </si>
  <si>
    <t>Cách 2:</t>
  </si>
  <si>
    <t>Cách 3:</t>
  </si>
  <si>
    <t>Mã số</t>
  </si>
  <si>
    <t>Mã loại</t>
  </si>
  <si>
    <t>SNCT</t>
  </si>
  <si>
    <t>Hệ số</t>
  </si>
  <si>
    <t>Bảng 1 : Hệ số</t>
  </si>
  <si>
    <t>A4</t>
  </si>
  <si>
    <t>Số năm công tác</t>
  </si>
  <si>
    <t>Thu</t>
  </si>
  <si>
    <t>C2</t>
  </si>
  <si>
    <t>Hoa</t>
  </si>
  <si>
    <t>D1</t>
  </si>
  <si>
    <t>D</t>
  </si>
  <si>
    <t>Đông</t>
  </si>
  <si>
    <t>B4</t>
  </si>
  <si>
    <t>Thanh</t>
  </si>
  <si>
    <t>B7</t>
  </si>
  <si>
    <t>Quang</t>
  </si>
  <si>
    <t>C5</t>
  </si>
  <si>
    <t>Đoàn</t>
  </si>
  <si>
    <t>B3</t>
  </si>
  <si>
    <t>Trung</t>
  </si>
  <si>
    <t>B5</t>
  </si>
  <si>
    <t>Khanh</t>
  </si>
  <si>
    <t>D5</t>
  </si>
  <si>
    <t>Yêu cầu tính toán :</t>
  </si>
  <si>
    <t>Câu 1 : Lập công thức điền dữ liệu vào cột mã loại, dựa vào ký tự đầu của mã số.</t>
  </si>
  <si>
    <t>Câu 2 : Điền dữ liệu vào cột năm công tác, dựa vào ký tự cuối của mã số và chuyên sang giá trị số.</t>
  </si>
  <si>
    <t>Câu 3 : Điền dữ liệu vào cột hệ số, dựa vào mã loại , năm công tác và bảng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</si>
</sst>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3399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2"/>
      <color indexed="14"/>
      <name val="Arial"/>
      <family val="2"/>
    </font>
    <font>
      <sz val="12"/>
      <color indexed="48"/>
      <name val="Arial"/>
      <family val="2"/>
    </font>
    <font>
      <b/>
      <sz val="12"/>
      <color indexed="48"/>
      <name val="Arial"/>
      <family val="2"/>
    </font>
    <font>
      <sz val="10"/>
      <name val="VNI-Times"/>
    </font>
    <font>
      <b/>
      <sz val="12"/>
      <color indexed="14"/>
      <name val="VNI-Helve-Condense"/>
    </font>
    <font>
      <sz val="12"/>
      <name val="VNI-Helve-Condense"/>
    </font>
    <font>
      <b/>
      <sz val="12"/>
      <color indexed="48"/>
      <name val="VNI-Helve-Condense"/>
    </font>
    <font>
      <sz val="12"/>
      <color indexed="48"/>
      <name val="VNI-Helve-Condense"/>
    </font>
    <font>
      <b/>
      <u/>
      <sz val="12"/>
      <color indexed="48"/>
      <name val="VNI-Helve-Condense"/>
    </font>
    <font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VNI-Helve-Condense"/>
    </font>
    <font>
      <b/>
      <sz val="20"/>
      <color indexed="48"/>
      <name val="Arial"/>
      <family val="2"/>
    </font>
    <font>
      <b/>
      <sz val="12"/>
      <color indexed="12"/>
      <name val="Arial"/>
      <family val="2"/>
    </font>
    <font>
      <b/>
      <sz val="11"/>
      <color indexed="48"/>
      <name val="Arial"/>
      <family val="2"/>
    </font>
    <font>
      <sz val="11"/>
      <color indexed="48"/>
      <name val="Arial"/>
      <family val="2"/>
    </font>
    <font>
      <sz val="11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20"/>
      <color indexed="48"/>
      <name val="Times New Roman"/>
      <family val="1"/>
    </font>
    <font>
      <sz val="12"/>
      <color indexed="48"/>
      <name val="Times New Roman"/>
      <family val="1"/>
    </font>
    <font>
      <b/>
      <sz val="11"/>
      <color indexed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1"/>
      <color indexed="12"/>
      <name val="Times New Roman"/>
      <family val="1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1"/>
      <color indexed="15"/>
      <name val="Times New Roman"/>
      <family val="1"/>
    </font>
    <font>
      <sz val="11"/>
      <color indexed="48"/>
      <name val="Times New Roman"/>
      <family val="1"/>
    </font>
    <font>
      <sz val="12"/>
      <color indexed="16"/>
      <name val="Arial"/>
      <family val="2"/>
    </font>
    <font>
      <sz val="12"/>
      <color indexed="12"/>
      <name val="Arial"/>
      <family val="2"/>
    </font>
    <font>
      <sz val="12"/>
      <color indexed="15"/>
      <name val="Arial"/>
      <family val="2"/>
    </font>
    <font>
      <sz val="11"/>
      <color indexed="15"/>
      <name val="Arial"/>
      <family val="2"/>
    </font>
    <font>
      <sz val="10"/>
      <name val="VNI-Helve"/>
    </font>
    <font>
      <sz val="10"/>
      <name val="VNI-Aptima"/>
    </font>
    <font>
      <b/>
      <u/>
      <sz val="12"/>
      <color indexed="10"/>
      <name val="Arial"/>
      <family val="2"/>
    </font>
    <font>
      <b/>
      <u/>
      <sz val="12"/>
      <color indexed="48"/>
      <name val="Arial"/>
      <family val="2"/>
    </font>
    <font>
      <sz val="12"/>
      <color indexed="14"/>
      <name val="Arial"/>
      <family val="2"/>
    </font>
    <font>
      <b/>
      <u/>
      <sz val="11"/>
      <color indexed="14"/>
      <name val="Arial"/>
      <family val="2"/>
    </font>
    <font>
      <sz val="11"/>
      <color indexed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DFD8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thin">
        <color theme="8" tint="0.59999389629810485"/>
      </right>
      <top style="thin">
        <color theme="8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/>
      </right>
      <top style="thin">
        <color theme="8"/>
      </top>
      <bottom style="thin">
        <color theme="8" tint="0.59999389629810485"/>
      </bottom>
      <diagonal/>
    </border>
    <border>
      <left style="thin">
        <color theme="8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/>
      </left>
      <right style="thin">
        <color theme="8" tint="0.59999389629810485"/>
      </right>
      <top style="thin">
        <color theme="8" tint="0.59999389629810485"/>
      </top>
      <bottom style="thin">
        <color theme="8"/>
      </bottom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/>
      </bottom>
      <diagonal/>
    </border>
    <border>
      <left style="thin">
        <color theme="8" tint="0.59999389629810485"/>
      </left>
      <right style="thin">
        <color theme="8"/>
      </right>
      <top style="thin">
        <color theme="8" tint="0.59999389629810485"/>
      </top>
      <bottom style="thin">
        <color theme="8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medium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48"/>
      </left>
      <right style="thin">
        <color indexed="48"/>
      </right>
      <top style="thin">
        <color indexed="48"/>
      </top>
      <bottom style="medium">
        <color indexed="48"/>
      </bottom>
      <diagonal/>
    </border>
    <border>
      <left style="double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double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double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8"/>
      </left>
      <right style="double">
        <color indexed="48"/>
      </right>
      <top style="thin">
        <color indexed="48"/>
      </top>
      <bottom style="thin">
        <color indexed="48"/>
      </bottom>
      <diagonal/>
    </border>
    <border>
      <left style="double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double">
        <color indexed="48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/>
      <diagonal/>
    </border>
    <border>
      <left style="thin">
        <color indexed="10"/>
      </left>
      <right/>
      <top style="double">
        <color indexed="10"/>
      </top>
      <bottom/>
      <diagonal/>
    </border>
    <border>
      <left style="thin">
        <color rgb="FFFF0000"/>
      </left>
      <right style="thin">
        <color rgb="FFFF0000"/>
      </right>
      <top style="double">
        <color indexed="10"/>
      </top>
      <bottom style="thin">
        <color rgb="FFFF0000"/>
      </bottom>
      <diagonal/>
    </border>
    <border>
      <left style="thin">
        <color rgb="FFFF0000"/>
      </left>
      <right/>
      <top style="double">
        <color indexed="10"/>
      </top>
      <bottom style="thin">
        <color rgb="FFFF0000"/>
      </bottom>
      <diagonal/>
    </border>
    <border>
      <left/>
      <right style="double">
        <color indexed="10"/>
      </right>
      <top style="double">
        <color indexed="10"/>
      </top>
      <bottom style="thin">
        <color rgb="FFFF0000"/>
      </bottom>
      <diagonal/>
    </border>
    <border>
      <left style="double">
        <color indexed="10"/>
      </left>
      <right style="thin">
        <color indexed="10"/>
      </right>
      <top/>
      <bottom style="double">
        <color indexed="10"/>
      </bottom>
      <diagonal/>
    </border>
    <border>
      <left style="thin">
        <color indexed="10"/>
      </left>
      <right/>
      <top/>
      <bottom style="double">
        <color indexed="1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double">
        <color indexed="10"/>
      </bottom>
      <diagonal/>
    </border>
    <border>
      <left style="thin">
        <color rgb="FFFF0000"/>
      </left>
      <right style="double">
        <color indexed="10"/>
      </right>
      <top style="thin">
        <color rgb="FFFF0000"/>
      </top>
      <bottom style="double">
        <color indexed="10"/>
      </bottom>
      <diagonal/>
    </border>
    <border>
      <left style="double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double">
        <color indexed="10"/>
      </right>
      <top/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thin">
        <color indexed="10"/>
      </top>
      <bottom style="double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thin">
        <color indexed="10"/>
      </bottom>
      <diagonal/>
    </border>
    <border>
      <left style="double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thin">
        <color indexed="10"/>
      </right>
      <top style="double">
        <color indexed="10"/>
      </top>
      <bottom style="double">
        <color indexed="10"/>
      </bottom>
      <diagonal/>
    </border>
    <border>
      <left style="thin">
        <color indexed="10"/>
      </left>
      <right style="double">
        <color indexed="10"/>
      </right>
      <top style="double">
        <color indexed="10"/>
      </top>
      <bottom style="double">
        <color indexed="10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3" fillId="0" borderId="0"/>
    <xf numFmtId="0" fontId="44" fillId="0" borderId="0"/>
  </cellStyleXfs>
  <cellXfs count="355">
    <xf numFmtId="0" fontId="0" fillId="0" borderId="0" xfId="0"/>
    <xf numFmtId="0" fontId="0" fillId="0" borderId="2" xfId="0" applyBorder="1"/>
    <xf numFmtId="0" fontId="0" fillId="0" borderId="4" xfId="0" applyBorder="1"/>
    <xf numFmtId="0" fontId="4" fillId="0" borderId="3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/>
    <xf numFmtId="0" fontId="4" fillId="0" borderId="11" xfId="0" applyFont="1" applyBorder="1"/>
    <xf numFmtId="0" fontId="3" fillId="0" borderId="12" xfId="0" applyFont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13" xfId="0" applyFont="1" applyBorder="1"/>
    <xf numFmtId="0" fontId="6" fillId="0" borderId="14" xfId="0" applyFont="1" applyBorder="1"/>
    <xf numFmtId="0" fontId="7" fillId="0" borderId="14" xfId="0" applyFont="1" applyBorder="1" applyAlignment="1">
      <alignment horizontal="center"/>
    </xf>
    <xf numFmtId="0" fontId="5" fillId="3" borderId="23" xfId="2" applyFont="1" applyFill="1" applyBorder="1" applyAlignment="1">
      <alignment horizontal="centerContinuous"/>
    </xf>
    <xf numFmtId="0" fontId="5" fillId="3" borderId="24" xfId="2" applyFont="1" applyFill="1" applyBorder="1" applyAlignment="1">
      <alignment horizontal="centerContinuous"/>
    </xf>
    <xf numFmtId="0" fontId="6" fillId="0" borderId="0" xfId="2" applyFont="1" applyFill="1" applyBorder="1"/>
    <xf numFmtId="0" fontId="6" fillId="4" borderId="0" xfId="2" applyFont="1" applyFill="1"/>
    <xf numFmtId="0" fontId="5" fillId="3" borderId="25" xfId="2" applyFont="1" applyFill="1" applyBorder="1" applyAlignment="1">
      <alignment horizontal="center"/>
    </xf>
    <xf numFmtId="0" fontId="5" fillId="3" borderId="26" xfId="2" applyFont="1" applyFill="1" applyBorder="1" applyAlignment="1">
      <alignment horizontal="center"/>
    </xf>
    <xf numFmtId="0" fontId="5" fillId="5" borderId="27" xfId="2" applyFont="1" applyFill="1" applyBorder="1" applyAlignment="1">
      <alignment horizontal="center"/>
    </xf>
    <xf numFmtId="0" fontId="5" fillId="5" borderId="28" xfId="2" applyFont="1" applyFill="1" applyBorder="1" applyAlignment="1">
      <alignment horizontal="center"/>
    </xf>
    <xf numFmtId="0" fontId="6" fillId="4" borderId="0" xfId="2" applyFont="1" applyFill="1" applyBorder="1"/>
    <xf numFmtId="0" fontId="7" fillId="0" borderId="27" xfId="2" applyFont="1" applyFill="1" applyBorder="1" applyAlignment="1">
      <alignment horizontal="center"/>
    </xf>
    <xf numFmtId="0" fontId="7" fillId="0" borderId="28" xfId="2" applyFont="1" applyFill="1" applyBorder="1" applyAlignment="1">
      <alignment horizontal="left"/>
    </xf>
    <xf numFmtId="0" fontId="7" fillId="0" borderId="28" xfId="2" applyFont="1" applyFill="1" applyBorder="1" applyAlignment="1">
      <alignment horizontal="center"/>
    </xf>
    <xf numFmtId="0" fontId="6" fillId="4" borderId="0" xfId="0" applyFont="1" applyFill="1"/>
    <xf numFmtId="0" fontId="7" fillId="0" borderId="29" xfId="2" applyFont="1" applyFill="1" applyBorder="1" applyAlignment="1">
      <alignment horizontal="center"/>
    </xf>
    <xf numFmtId="0" fontId="7" fillId="4" borderId="0" xfId="2" applyFont="1" applyFill="1" applyAlignment="1">
      <alignment horizontal="left"/>
    </xf>
    <xf numFmtId="0" fontId="9" fillId="5" borderId="30" xfId="3" applyFont="1" applyFill="1" applyBorder="1" applyAlignment="1">
      <alignment horizontal="center"/>
    </xf>
    <xf numFmtId="0" fontId="9" fillId="5" borderId="31" xfId="3" applyFont="1" applyFill="1" applyBorder="1" applyAlignment="1">
      <alignment horizontal="center"/>
    </xf>
    <xf numFmtId="0" fontId="9" fillId="5" borderId="32" xfId="3" applyFont="1" applyFill="1" applyBorder="1" applyAlignment="1">
      <alignment horizontal="center"/>
    </xf>
    <xf numFmtId="0" fontId="10" fillId="4" borderId="0" xfId="0" applyFont="1" applyFill="1"/>
    <xf numFmtId="0" fontId="10" fillId="0" borderId="0" xfId="0" applyFont="1"/>
    <xf numFmtId="0" fontId="11" fillId="3" borderId="33" xfId="3" applyFont="1" applyFill="1" applyBorder="1" applyAlignment="1">
      <alignment horizontal="center"/>
    </xf>
    <xf numFmtId="0" fontId="12" fillId="0" borderId="34" xfId="3" applyFont="1" applyFill="1" applyBorder="1"/>
    <xf numFmtId="0" fontId="9" fillId="3" borderId="34" xfId="3" applyNumberFormat="1" applyFont="1" applyFill="1" applyBorder="1" applyAlignment="1">
      <alignment horizontal="center"/>
    </xf>
    <xf numFmtId="0" fontId="9" fillId="3" borderId="35" xfId="3" applyFont="1" applyFill="1" applyBorder="1" applyAlignment="1">
      <alignment horizontal="center"/>
    </xf>
    <xf numFmtId="0" fontId="12" fillId="0" borderId="37" xfId="3" applyFont="1" applyFill="1" applyBorder="1"/>
    <xf numFmtId="0" fontId="12" fillId="4" borderId="0" xfId="3" applyFont="1" applyFill="1"/>
    <xf numFmtId="0" fontId="12" fillId="4" borderId="0" xfId="0" applyFont="1" applyFill="1"/>
    <xf numFmtId="0" fontId="13" fillId="4" borderId="0" xfId="3" applyFont="1" applyFill="1" applyAlignment="1">
      <alignment horizontal="left"/>
    </xf>
    <xf numFmtId="0" fontId="11" fillId="4" borderId="0" xfId="3" applyFont="1" applyFill="1" applyAlignment="1">
      <alignment horizontal="left"/>
    </xf>
    <xf numFmtId="0" fontId="12" fillId="4" borderId="0" xfId="3" applyFont="1" applyFill="1" applyAlignment="1">
      <alignment horizontal="left"/>
    </xf>
    <xf numFmtId="0" fontId="14" fillId="0" borderId="0" xfId="0" applyFont="1"/>
    <xf numFmtId="0" fontId="15" fillId="0" borderId="0" xfId="4" applyFont="1" applyBorder="1" applyAlignment="1">
      <alignment horizontal="center"/>
    </xf>
    <xf numFmtId="0" fontId="16" fillId="0" borderId="0" xfId="4" applyFont="1" applyBorder="1" applyAlignment="1">
      <alignment horizontal="center"/>
    </xf>
    <xf numFmtId="0" fontId="14" fillId="0" borderId="0" xfId="4" applyFont="1" applyBorder="1" applyAlignment="1">
      <alignment horizontal="center"/>
    </xf>
    <xf numFmtId="0" fontId="14" fillId="0" borderId="0" xfId="4" applyFont="1" applyBorder="1"/>
    <xf numFmtId="0" fontId="17" fillId="0" borderId="0" xfId="4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12" fillId="6" borderId="0" xfId="0" applyFont="1" applyFill="1"/>
    <xf numFmtId="0" fontId="20" fillId="0" borderId="0" xfId="4" applyFont="1" applyBorder="1" applyAlignment="1">
      <alignment horizontal="center"/>
    </xf>
    <xf numFmtId="0" fontId="20" fillId="7" borderId="45" xfId="4" applyFont="1" applyFill="1" applyBorder="1" applyAlignment="1">
      <alignment horizontal="center" vertical="center"/>
    </xf>
    <xf numFmtId="0" fontId="20" fillId="7" borderId="46" xfId="4" applyFont="1" applyFill="1" applyBorder="1" applyAlignment="1">
      <alignment horizontal="center" vertical="center"/>
    </xf>
    <xf numFmtId="165" fontId="17" fillId="0" borderId="47" xfId="4" applyNumberFormat="1" applyFont="1" applyBorder="1" applyAlignment="1">
      <alignment horizontal="center"/>
    </xf>
    <xf numFmtId="0" fontId="10" fillId="0" borderId="0" xfId="0" applyFont="1" applyBorder="1"/>
    <xf numFmtId="164" fontId="14" fillId="0" borderId="48" xfId="1" applyNumberFormat="1" applyFont="1" applyBorder="1"/>
    <xf numFmtId="164" fontId="14" fillId="0" borderId="49" xfId="1" applyNumberFormat="1" applyFont="1" applyBorder="1"/>
    <xf numFmtId="0" fontId="7" fillId="0" borderId="0" xfId="0" applyFont="1" applyAlignment="1">
      <alignment horizontal="left" indent="2"/>
    </xf>
    <xf numFmtId="165" fontId="17" fillId="0" borderId="50" xfId="4" applyNumberFormat="1" applyFont="1" applyBorder="1" applyAlignment="1">
      <alignment horizontal="center"/>
    </xf>
    <xf numFmtId="0" fontId="14" fillId="0" borderId="51" xfId="4" applyFont="1" applyBorder="1"/>
    <xf numFmtId="164" fontId="14" fillId="0" borderId="51" xfId="1" applyNumberFormat="1" applyFont="1" applyBorder="1"/>
    <xf numFmtId="164" fontId="14" fillId="0" borderId="52" xfId="1" applyNumberFormat="1" applyFont="1" applyBorder="1"/>
    <xf numFmtId="165" fontId="17" fillId="0" borderId="53" xfId="4" applyNumberFormat="1" applyFont="1" applyBorder="1" applyAlignment="1">
      <alignment horizontal="center"/>
    </xf>
    <xf numFmtId="0" fontId="14" fillId="0" borderId="54" xfId="4" applyFont="1" applyBorder="1"/>
    <xf numFmtId="164" fontId="14" fillId="0" borderId="54" xfId="1" applyNumberFormat="1" applyFont="1" applyBorder="1"/>
    <xf numFmtId="164" fontId="17" fillId="0" borderId="55" xfId="1" applyNumberFormat="1" applyFont="1" applyFill="1" applyBorder="1"/>
    <xf numFmtId="0" fontId="14" fillId="0" borderId="0" xfId="4" applyFont="1"/>
    <xf numFmtId="0" fontId="19" fillId="6" borderId="0" xfId="0" applyFont="1" applyFill="1" applyAlignment="1">
      <alignment horizontal="centerContinuous"/>
    </xf>
    <xf numFmtId="0" fontId="6" fillId="6" borderId="0" xfId="0" applyFont="1" applyFill="1" applyAlignment="1">
      <alignment horizontal="centerContinuous"/>
    </xf>
    <xf numFmtId="0" fontId="14" fillId="4" borderId="0" xfId="0" applyFont="1" applyFill="1"/>
    <xf numFmtId="0" fontId="5" fillId="7" borderId="56" xfId="5" applyFont="1" applyFill="1" applyBorder="1" applyAlignment="1">
      <alignment horizontal="center"/>
    </xf>
    <xf numFmtId="0" fontId="5" fillId="7" borderId="57" xfId="5" applyFont="1" applyFill="1" applyBorder="1" applyAlignment="1">
      <alignment horizontal="center"/>
    </xf>
    <xf numFmtId="0" fontId="14" fillId="0" borderId="0" xfId="5" applyFont="1"/>
    <xf numFmtId="0" fontId="6" fillId="0" borderId="50" xfId="5" applyFont="1" applyFill="1" applyBorder="1" applyAlignment="1">
      <alignment horizontal="center"/>
    </xf>
    <xf numFmtId="0" fontId="7" fillId="0" borderId="52" xfId="5" applyFont="1" applyFill="1" applyBorder="1" applyAlignment="1">
      <alignment horizontal="center"/>
    </xf>
    <xf numFmtId="0" fontId="14" fillId="4" borderId="0" xfId="5" applyFont="1" applyFill="1"/>
    <xf numFmtId="0" fontId="7" fillId="0" borderId="50" xfId="5" applyFont="1" applyFill="1" applyBorder="1" applyAlignment="1">
      <alignment horizontal="left"/>
    </xf>
    <xf numFmtId="0" fontId="5" fillId="0" borderId="52" xfId="5" applyFont="1" applyFill="1" applyBorder="1" applyAlignment="1">
      <alignment horizontal="center"/>
    </xf>
    <xf numFmtId="164" fontId="14" fillId="4" borderId="0" xfId="1" applyNumberFormat="1" applyFont="1" applyFill="1" applyBorder="1"/>
    <xf numFmtId="0" fontId="7" fillId="0" borderId="53" xfId="5" applyFont="1" applyFill="1" applyBorder="1" applyAlignment="1">
      <alignment horizontal="left"/>
    </xf>
    <xf numFmtId="0" fontId="5" fillId="0" borderId="55" xfId="5" applyFont="1" applyFill="1" applyBorder="1" applyAlignment="1">
      <alignment horizontal="center"/>
    </xf>
    <xf numFmtId="0" fontId="5" fillId="4" borderId="0" xfId="5" applyFont="1" applyFill="1"/>
    <xf numFmtId="0" fontId="6" fillId="4" borderId="0" xfId="5" applyFont="1" applyFill="1" applyAlignment="1">
      <alignment horizontal="left" indent="2"/>
    </xf>
    <xf numFmtId="0" fontId="6" fillId="0" borderId="53" xfId="5" applyFont="1" applyFill="1" applyBorder="1" applyAlignment="1">
      <alignment horizontal="center"/>
    </xf>
    <xf numFmtId="0" fontId="6" fillId="4" borderId="0" xfId="0" applyFont="1" applyFill="1" applyAlignment="1">
      <alignment horizontal="left" indent="2"/>
    </xf>
    <xf numFmtId="0" fontId="14" fillId="6" borderId="0" xfId="0" applyFont="1" applyFill="1"/>
    <xf numFmtId="0" fontId="10" fillId="6" borderId="0" xfId="0" applyFont="1" applyFill="1"/>
    <xf numFmtId="0" fontId="5" fillId="4" borderId="56" xfId="5" applyFont="1" applyFill="1" applyBorder="1" applyAlignment="1">
      <alignment horizontal="center"/>
    </xf>
    <xf numFmtId="0" fontId="5" fillId="4" borderId="58" xfId="5" applyFont="1" applyFill="1" applyBorder="1" applyAlignment="1">
      <alignment horizontal="center"/>
    </xf>
    <xf numFmtId="0" fontId="5" fillId="4" borderId="57" xfId="5" applyFont="1" applyFill="1" applyBorder="1" applyAlignment="1">
      <alignment horizontal="center"/>
    </xf>
    <xf numFmtId="0" fontId="6" fillId="4" borderId="50" xfId="5" applyFont="1" applyFill="1" applyBorder="1" applyAlignment="1">
      <alignment horizontal="center"/>
    </xf>
    <xf numFmtId="0" fontId="6" fillId="4" borderId="51" xfId="5" applyFont="1" applyFill="1" applyBorder="1" applyAlignment="1">
      <alignment horizontal="center"/>
    </xf>
    <xf numFmtId="0" fontId="7" fillId="4" borderId="52" xfId="5" applyFont="1" applyFill="1" applyBorder="1" applyAlignment="1">
      <alignment horizontal="center"/>
    </xf>
    <xf numFmtId="0" fontId="6" fillId="4" borderId="53" xfId="5" applyFont="1" applyFill="1" applyBorder="1" applyAlignment="1">
      <alignment horizontal="center"/>
    </xf>
    <xf numFmtId="0" fontId="6" fillId="4" borderId="54" xfId="5" applyFont="1" applyFill="1" applyBorder="1" applyAlignment="1">
      <alignment horizontal="center"/>
    </xf>
    <xf numFmtId="0" fontId="21" fillId="4" borderId="56" xfId="5" applyFont="1" applyFill="1" applyBorder="1" applyAlignment="1">
      <alignment horizontal="center"/>
    </xf>
    <xf numFmtId="0" fontId="21" fillId="4" borderId="58" xfId="5" applyFont="1" applyFill="1" applyBorder="1" applyAlignment="1">
      <alignment horizontal="center"/>
    </xf>
    <xf numFmtId="0" fontId="21" fillId="4" borderId="57" xfId="5" applyFont="1" applyFill="1" applyBorder="1" applyAlignment="1">
      <alignment horizontal="center"/>
    </xf>
    <xf numFmtId="0" fontId="22" fillId="4" borderId="50" xfId="5" applyFont="1" applyFill="1" applyBorder="1" applyAlignment="1">
      <alignment horizontal="center"/>
    </xf>
    <xf numFmtId="0" fontId="21" fillId="4" borderId="51" xfId="5" applyFont="1" applyFill="1" applyBorder="1" applyAlignment="1">
      <alignment horizontal="center"/>
    </xf>
    <xf numFmtId="0" fontId="21" fillId="4" borderId="52" xfId="5" applyFont="1" applyFill="1" applyBorder="1" applyAlignment="1">
      <alignment horizontal="center"/>
    </xf>
    <xf numFmtId="0" fontId="22" fillId="4" borderId="53" xfId="5" applyFont="1" applyFill="1" applyBorder="1" applyAlignment="1">
      <alignment horizontal="center"/>
    </xf>
    <xf numFmtId="0" fontId="23" fillId="4" borderId="0" xfId="0" applyFont="1" applyFill="1"/>
    <xf numFmtId="0" fontId="21" fillId="4" borderId="0" xfId="0" applyFont="1" applyFill="1"/>
    <xf numFmtId="0" fontId="18" fillId="4" borderId="0" xfId="0" applyFont="1" applyFill="1"/>
    <xf numFmtId="0" fontId="22" fillId="4" borderId="0" xfId="0" applyFont="1" applyFill="1" applyAlignment="1">
      <alignment horizontal="left" indent="1"/>
    </xf>
    <xf numFmtId="0" fontId="22" fillId="4" borderId="0" xfId="0" applyFont="1" applyFill="1" applyAlignment="1">
      <alignment horizontal="left" indent="3"/>
    </xf>
    <xf numFmtId="0" fontId="24" fillId="7" borderId="59" xfId="5" applyFont="1" applyFill="1" applyBorder="1" applyAlignment="1">
      <alignment horizontal="center"/>
    </xf>
    <xf numFmtId="0" fontId="24" fillId="7" borderId="60" xfId="5" applyFont="1" applyFill="1" applyBorder="1" applyAlignment="1">
      <alignment horizontal="center"/>
    </xf>
    <xf numFmtId="0" fontId="24" fillId="7" borderId="61" xfId="5" applyFont="1" applyFill="1" applyBorder="1" applyAlignment="1">
      <alignment horizontal="center"/>
    </xf>
    <xf numFmtId="0" fontId="22" fillId="0" borderId="47" xfId="5" applyFont="1" applyBorder="1"/>
    <xf numFmtId="0" fontId="22" fillId="0" borderId="48" xfId="5" applyFont="1" applyFill="1" applyBorder="1" applyAlignment="1">
      <alignment horizontal="left"/>
    </xf>
    <xf numFmtId="0" fontId="22" fillId="0" borderId="48" xfId="5" applyFont="1" applyFill="1" applyBorder="1" applyAlignment="1">
      <alignment horizontal="center"/>
    </xf>
    <xf numFmtId="0" fontId="21" fillId="0" borderId="48" xfId="5" applyFont="1" applyFill="1" applyBorder="1" applyAlignment="1">
      <alignment horizontal="left"/>
    </xf>
    <xf numFmtId="0" fontId="21" fillId="0" borderId="49" xfId="5" applyFont="1" applyFill="1" applyBorder="1" applyAlignment="1">
      <alignment horizontal="center"/>
    </xf>
    <xf numFmtId="0" fontId="22" fillId="0" borderId="50" xfId="5" applyFont="1" applyBorder="1"/>
    <xf numFmtId="0" fontId="22" fillId="0" borderId="51" xfId="5" applyFont="1" applyFill="1" applyBorder="1" applyAlignment="1">
      <alignment horizontal="left"/>
    </xf>
    <xf numFmtId="0" fontId="22" fillId="0" borderId="51" xfId="5" applyFont="1" applyFill="1" applyBorder="1" applyAlignment="1">
      <alignment horizontal="center"/>
    </xf>
    <xf numFmtId="0" fontId="22" fillId="0" borderId="53" xfId="5" applyFont="1" applyBorder="1"/>
    <xf numFmtId="0" fontId="22" fillId="0" borderId="54" xfId="5" applyFont="1" applyFill="1" applyBorder="1" applyAlignment="1">
      <alignment horizontal="left"/>
    </xf>
    <xf numFmtId="0" fontId="22" fillId="0" borderId="54" xfId="5" applyFont="1" applyFill="1" applyBorder="1" applyAlignment="1">
      <alignment horizontal="center"/>
    </xf>
    <xf numFmtId="0" fontId="24" fillId="4" borderId="0" xfId="5" applyFont="1" applyFill="1"/>
    <xf numFmtId="0" fontId="23" fillId="4" borderId="0" xfId="5" applyFont="1" applyFill="1"/>
    <xf numFmtId="0" fontId="23" fillId="4" borderId="0" xfId="5" quotePrefix="1" applyFont="1" applyFill="1"/>
    <xf numFmtId="0" fontId="21" fillId="4" borderId="0" xfId="5" applyFont="1" applyFill="1"/>
    <xf numFmtId="0" fontId="22" fillId="4" borderId="0" xfId="5" applyFont="1" applyFill="1"/>
    <xf numFmtId="0" fontId="21" fillId="4" borderId="0" xfId="5" applyFont="1" applyFill="1" applyAlignment="1">
      <alignment horizontal="left"/>
    </xf>
    <xf numFmtId="0" fontId="22" fillId="4" borderId="0" xfId="5" applyFont="1" applyFill="1" applyAlignment="1">
      <alignment horizontal="centerContinuous"/>
    </xf>
    <xf numFmtId="0" fontId="22" fillId="4" borderId="0" xfId="5" applyFont="1" applyFill="1" applyAlignment="1">
      <alignment horizontal="left" indent="1"/>
    </xf>
    <xf numFmtId="0" fontId="22" fillId="4" borderId="0" xfId="5" applyFont="1" applyFill="1" applyAlignment="1">
      <alignment horizontal="left"/>
    </xf>
    <xf numFmtId="0" fontId="23" fillId="6" borderId="0" xfId="5" applyFont="1" applyFill="1"/>
    <xf numFmtId="0" fontId="5" fillId="7" borderId="58" xfId="5" applyFont="1" applyFill="1" applyBorder="1" applyAlignment="1">
      <alignment horizontal="center"/>
    </xf>
    <xf numFmtId="0" fontId="7" fillId="0" borderId="50" xfId="5" applyFont="1" applyFill="1" applyBorder="1" applyAlignment="1">
      <alignment horizontal="center"/>
    </xf>
    <xf numFmtId="0" fontId="7" fillId="0" borderId="51" xfId="5" applyFont="1" applyFill="1" applyBorder="1" applyAlignment="1">
      <alignment horizontal="center"/>
    </xf>
    <xf numFmtId="0" fontId="7" fillId="0" borderId="53" xfId="5" applyFont="1" applyFill="1" applyBorder="1" applyAlignment="1">
      <alignment horizontal="center"/>
    </xf>
    <xf numFmtId="0" fontId="5" fillId="4" borderId="0" xfId="5" applyFont="1" applyFill="1" applyAlignment="1">
      <alignment horizontal="left" indent="1"/>
    </xf>
    <xf numFmtId="0" fontId="7" fillId="4" borderId="0" xfId="5" applyFont="1" applyFill="1" applyAlignment="1">
      <alignment horizontal="left" indent="1"/>
    </xf>
    <xf numFmtId="0" fontId="5" fillId="7" borderId="30" xfId="5" applyFont="1" applyFill="1" applyBorder="1" applyAlignment="1">
      <alignment horizontal="center"/>
    </xf>
    <xf numFmtId="0" fontId="5" fillId="7" borderId="31" xfId="5" applyFont="1" applyFill="1" applyBorder="1" applyAlignment="1">
      <alignment horizontal="center"/>
    </xf>
    <xf numFmtId="0" fontId="5" fillId="7" borderId="32" xfId="5" applyFont="1" applyFill="1" applyBorder="1" applyAlignment="1">
      <alignment horizontal="center"/>
    </xf>
    <xf numFmtId="0" fontId="7" fillId="0" borderId="33" xfId="5" applyFont="1" applyFill="1" applyBorder="1" applyAlignment="1">
      <alignment horizontal="center"/>
    </xf>
    <xf numFmtId="0" fontId="7" fillId="0" borderId="34" xfId="5" applyFont="1" applyFill="1" applyBorder="1" applyAlignment="1">
      <alignment horizontal="center"/>
    </xf>
    <xf numFmtId="0" fontId="7" fillId="0" borderId="35" xfId="5" applyFont="1" applyFill="1" applyBorder="1" applyAlignment="1">
      <alignment horizontal="center"/>
    </xf>
    <xf numFmtId="0" fontId="7" fillId="0" borderId="36" xfId="5" applyFont="1" applyFill="1" applyBorder="1" applyAlignment="1">
      <alignment horizontal="center"/>
    </xf>
    <xf numFmtId="0" fontId="25" fillId="0" borderId="0" xfId="5" applyFont="1"/>
    <xf numFmtId="0" fontId="23" fillId="0" borderId="0" xfId="0" applyFont="1"/>
    <xf numFmtId="0" fontId="26" fillId="0" borderId="0" xfId="5" applyFont="1" applyAlignment="1"/>
    <xf numFmtId="0" fontId="26" fillId="0" borderId="0" xfId="5" applyFont="1"/>
    <xf numFmtId="0" fontId="27" fillId="0" borderId="0" xfId="5" applyFont="1"/>
    <xf numFmtId="0" fontId="23" fillId="0" borderId="0" xfId="5" applyFont="1"/>
    <xf numFmtId="0" fontId="23" fillId="0" borderId="0" xfId="5" applyFont="1" applyAlignment="1">
      <alignment horizontal="left" indent="3"/>
    </xf>
    <xf numFmtId="0" fontId="25" fillId="0" borderId="0" xfId="5" applyFont="1" applyAlignment="1"/>
    <xf numFmtId="0" fontId="26" fillId="0" borderId="0" xfId="5" applyFont="1" applyAlignment="1">
      <alignment horizontal="left" indent="2"/>
    </xf>
    <xf numFmtId="0" fontId="28" fillId="7" borderId="62" xfId="0" applyFont="1" applyFill="1" applyBorder="1" applyAlignment="1">
      <alignment horizontal="center"/>
    </xf>
    <xf numFmtId="0" fontId="28" fillId="7" borderId="63" xfId="0" applyFont="1" applyFill="1" applyBorder="1" applyAlignment="1">
      <alignment horizontal="center"/>
    </xf>
    <xf numFmtId="0" fontId="28" fillId="7" borderId="64" xfId="0" applyFont="1" applyFill="1" applyBorder="1" applyAlignment="1">
      <alignment horizontal="center"/>
    </xf>
    <xf numFmtId="0" fontId="22" fillId="0" borderId="65" xfId="0" applyFont="1" applyBorder="1"/>
    <xf numFmtId="0" fontId="22" fillId="0" borderId="1" xfId="0" applyFont="1" applyBorder="1"/>
    <xf numFmtId="0" fontId="21" fillId="0" borderId="66" xfId="0" applyFont="1" applyBorder="1" applyAlignment="1">
      <alignment horizontal="center"/>
    </xf>
    <xf numFmtId="0" fontId="22" fillId="0" borderId="67" xfId="0" applyFont="1" applyBorder="1"/>
    <xf numFmtId="0" fontId="22" fillId="0" borderId="68" xfId="0" applyFont="1" applyBorder="1"/>
    <xf numFmtId="0" fontId="25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2" fillId="0" borderId="66" xfId="0" applyFont="1" applyBorder="1" applyAlignment="1">
      <alignment horizontal="left"/>
    </xf>
    <xf numFmtId="0" fontId="22" fillId="0" borderId="69" xfId="0" applyFont="1" applyBorder="1" applyAlignment="1">
      <alignment horizontal="left"/>
    </xf>
    <xf numFmtId="0" fontId="29" fillId="6" borderId="0" xfId="0" applyFont="1" applyFill="1" applyAlignment="1">
      <alignment horizontal="centerContinuous"/>
    </xf>
    <xf numFmtId="0" fontId="30" fillId="6" borderId="0" xfId="0" applyFont="1" applyFill="1" applyAlignment="1">
      <alignment horizontal="centerContinuous"/>
    </xf>
    <xf numFmtId="0" fontId="30" fillId="6" borderId="0" xfId="0" applyFont="1" applyFill="1"/>
    <xf numFmtId="0" fontId="31" fillId="0" borderId="0" xfId="6" applyFont="1"/>
    <xf numFmtId="0" fontId="32" fillId="0" borderId="0" xfId="6" applyFont="1"/>
    <xf numFmtId="0" fontId="32" fillId="0" borderId="0" xfId="6" applyFont="1" applyBorder="1"/>
    <xf numFmtId="0" fontId="33" fillId="0" borderId="0" xfId="0" applyFont="1"/>
    <xf numFmtId="0" fontId="34" fillId="0" borderId="0" xfId="6" applyFont="1"/>
    <xf numFmtId="0" fontId="35" fillId="7" borderId="56" xfId="6" applyFont="1" applyFill="1" applyBorder="1" applyAlignment="1">
      <alignment horizontal="center"/>
    </xf>
    <xf numFmtId="0" fontId="35" fillId="7" borderId="58" xfId="6" applyFont="1" applyFill="1" applyBorder="1" applyAlignment="1">
      <alignment horizontal="center"/>
    </xf>
    <xf numFmtId="0" fontId="35" fillId="7" borderId="57" xfId="6" applyFont="1" applyFill="1" applyBorder="1" applyAlignment="1">
      <alignment horizontal="center"/>
    </xf>
    <xf numFmtId="0" fontId="35" fillId="7" borderId="70" xfId="6" applyFont="1" applyFill="1" applyBorder="1" applyAlignment="1">
      <alignment horizontal="center"/>
    </xf>
    <xf numFmtId="0" fontId="35" fillId="7" borderId="71" xfId="6" applyFont="1" applyFill="1" applyBorder="1" applyAlignment="1">
      <alignment horizontal="center"/>
    </xf>
    <xf numFmtId="0" fontId="35" fillId="7" borderId="72" xfId="6" applyFont="1" applyFill="1" applyBorder="1" applyAlignment="1">
      <alignment horizontal="center"/>
    </xf>
    <xf numFmtId="0" fontId="36" fillId="0" borderId="50" xfId="6" applyFont="1" applyFill="1" applyBorder="1" applyAlignment="1">
      <alignment horizontal="center"/>
    </xf>
    <xf numFmtId="0" fontId="36" fillId="0" borderId="51" xfId="6" applyFont="1" applyBorder="1" applyAlignment="1">
      <alignment horizontal="left"/>
    </xf>
    <xf numFmtId="0" fontId="36" fillId="0" borderId="73" xfId="6" applyFont="1" applyFill="1" applyBorder="1" applyAlignment="1">
      <alignment horizontal="center"/>
    </xf>
    <xf numFmtId="0" fontId="32" fillId="0" borderId="74" xfId="6" applyFont="1" applyFill="1" applyBorder="1"/>
    <xf numFmtId="0" fontId="32" fillId="0" borderId="75" xfId="6" applyFont="1" applyFill="1" applyBorder="1"/>
    <xf numFmtId="0" fontId="36" fillId="0" borderId="65" xfId="6" applyFont="1" applyFill="1" applyBorder="1" applyAlignment="1">
      <alignment horizontal="center"/>
    </xf>
    <xf numFmtId="0" fontId="32" fillId="0" borderId="1" xfId="6" applyFont="1" applyFill="1" applyBorder="1"/>
    <xf numFmtId="0" fontId="32" fillId="0" borderId="66" xfId="6" applyFont="1" applyFill="1" applyBorder="1"/>
    <xf numFmtId="0" fontId="36" fillId="0" borderId="67" xfId="6" applyFont="1" applyFill="1" applyBorder="1" applyAlignment="1">
      <alignment horizontal="center"/>
    </xf>
    <xf numFmtId="0" fontId="32" fillId="0" borderId="68" xfId="6" applyFont="1" applyFill="1" applyBorder="1"/>
    <xf numFmtId="0" fontId="32" fillId="0" borderId="69" xfId="6" applyFont="1" applyFill="1" applyBorder="1"/>
    <xf numFmtId="0" fontId="31" fillId="0" borderId="0" xfId="6" applyFont="1" applyFill="1"/>
    <xf numFmtId="0" fontId="37" fillId="0" borderId="0" xfId="6" applyFont="1" applyFill="1"/>
    <xf numFmtId="0" fontId="32" fillId="0" borderId="0" xfId="6" applyFont="1" applyFill="1"/>
    <xf numFmtId="0" fontId="36" fillId="0" borderId="53" xfId="6" applyFont="1" applyFill="1" applyBorder="1" applyAlignment="1">
      <alignment horizontal="center"/>
    </xf>
    <xf numFmtId="0" fontId="38" fillId="0" borderId="0" xfId="6" applyFont="1" applyFill="1"/>
    <xf numFmtId="0" fontId="36" fillId="8" borderId="70" xfId="6" applyFont="1" applyFill="1" applyBorder="1" applyAlignment="1">
      <alignment horizontal="center"/>
    </xf>
    <xf numFmtId="0" fontId="36" fillId="8" borderId="72" xfId="6" applyFont="1" applyFill="1" applyBorder="1" applyAlignment="1">
      <alignment horizontal="center"/>
    </xf>
    <xf numFmtId="0" fontId="36" fillId="7" borderId="70" xfId="6" applyFont="1" applyFill="1" applyBorder="1" applyAlignment="1">
      <alignment horizontal="center"/>
    </xf>
    <xf numFmtId="0" fontId="36" fillId="7" borderId="72" xfId="6" applyFont="1" applyFill="1" applyBorder="1" applyAlignment="1">
      <alignment horizontal="center"/>
    </xf>
    <xf numFmtId="0" fontId="36" fillId="0" borderId="73" xfId="6" applyFont="1" applyBorder="1" applyAlignment="1">
      <alignment horizontal="center"/>
    </xf>
    <xf numFmtId="0" fontId="36" fillId="0" borderId="75" xfId="6" applyFont="1" applyBorder="1" applyAlignment="1">
      <alignment horizontal="left"/>
    </xf>
    <xf numFmtId="0" fontId="36" fillId="0" borderId="65" xfId="6" applyFont="1" applyBorder="1" applyAlignment="1">
      <alignment horizontal="center"/>
    </xf>
    <xf numFmtId="0" fontId="36" fillId="0" borderId="0" xfId="6" applyFont="1"/>
    <xf numFmtId="0" fontId="36" fillId="0" borderId="67" xfId="6" applyFont="1" applyBorder="1" applyAlignment="1">
      <alignment horizontal="center"/>
    </xf>
    <xf numFmtId="0" fontId="36" fillId="0" borderId="76" xfId="6" applyFont="1" applyBorder="1" applyAlignment="1">
      <alignment horizontal="center"/>
    </xf>
    <xf numFmtId="0" fontId="32" fillId="6" borderId="0" xfId="6" applyFont="1" applyFill="1"/>
    <xf numFmtId="0" fontId="33" fillId="6" borderId="0" xfId="0" applyFont="1" applyFill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0" fillId="7" borderId="38" xfId="4" applyFont="1" applyFill="1" applyBorder="1" applyAlignment="1">
      <alignment horizontal="center" vertical="center"/>
    </xf>
    <xf numFmtId="0" fontId="20" fillId="7" borderId="43" xfId="4" applyFont="1" applyFill="1" applyBorder="1" applyAlignment="1">
      <alignment horizontal="center" vertical="center"/>
    </xf>
    <xf numFmtId="0" fontId="20" fillId="7" borderId="39" xfId="4" applyFont="1" applyFill="1" applyBorder="1" applyAlignment="1">
      <alignment horizontal="center" vertical="center" wrapText="1"/>
    </xf>
    <xf numFmtId="0" fontId="20" fillId="7" borderId="44" xfId="4" applyFont="1" applyFill="1" applyBorder="1" applyAlignment="1">
      <alignment horizontal="center" vertical="center" wrapText="1"/>
    </xf>
    <xf numFmtId="0" fontId="20" fillId="7" borderId="40" xfId="4" applyFont="1" applyFill="1" applyBorder="1" applyAlignment="1">
      <alignment horizontal="center" vertical="center" wrapText="1"/>
    </xf>
    <xf numFmtId="0" fontId="20" fillId="7" borderId="45" xfId="4" applyFont="1" applyFill="1" applyBorder="1" applyAlignment="1">
      <alignment horizontal="center" vertical="center" wrapText="1"/>
    </xf>
    <xf numFmtId="0" fontId="20" fillId="7" borderId="41" xfId="4" applyFont="1" applyFill="1" applyBorder="1" applyAlignment="1">
      <alignment horizontal="center" vertical="center"/>
    </xf>
    <xf numFmtId="0" fontId="20" fillId="7" borderId="42" xfId="4" applyFont="1" applyFill="1" applyBorder="1" applyAlignment="1">
      <alignment horizontal="center" vertical="center"/>
    </xf>
    <xf numFmtId="0" fontId="5" fillId="0" borderId="0" xfId="6" applyFont="1"/>
    <xf numFmtId="0" fontId="14" fillId="0" borderId="0" xfId="6" applyFont="1"/>
    <xf numFmtId="0" fontId="39" fillId="0" borderId="0" xfId="6" applyFont="1" applyBorder="1"/>
    <xf numFmtId="0" fontId="14" fillId="0" borderId="0" xfId="6" applyFont="1" applyBorder="1"/>
    <xf numFmtId="0" fontId="40" fillId="0" borderId="0" xfId="6" applyFont="1"/>
    <xf numFmtId="0" fontId="17" fillId="8" borderId="56" xfId="6" applyFont="1" applyFill="1" applyBorder="1" applyAlignment="1">
      <alignment horizontal="center"/>
    </xf>
    <xf numFmtId="0" fontId="17" fillId="8" borderId="58" xfId="6" applyFont="1" applyFill="1" applyBorder="1" applyAlignment="1">
      <alignment horizontal="center"/>
    </xf>
    <xf numFmtId="0" fontId="17" fillId="8" borderId="57" xfId="6" applyFont="1" applyFill="1" applyBorder="1" applyAlignment="1">
      <alignment horizontal="center"/>
    </xf>
    <xf numFmtId="0" fontId="17" fillId="0" borderId="62" xfId="6" applyFont="1" applyFill="1" applyBorder="1" applyAlignment="1">
      <alignment horizontal="center"/>
    </xf>
    <xf numFmtId="0" fontId="17" fillId="5" borderId="63" xfId="6" applyFont="1" applyFill="1" applyBorder="1" applyAlignment="1">
      <alignment horizontal="center"/>
    </xf>
    <xf numFmtId="0" fontId="17" fillId="5" borderId="64" xfId="6" applyFont="1" applyFill="1" applyBorder="1" applyAlignment="1">
      <alignment horizontal="center"/>
    </xf>
    <xf numFmtId="0" fontId="17" fillId="0" borderId="50" xfId="6" applyFont="1" applyFill="1" applyBorder="1" applyAlignment="1">
      <alignment horizontal="center"/>
    </xf>
    <xf numFmtId="0" fontId="17" fillId="0" borderId="51" xfId="6" applyFont="1" applyBorder="1" applyAlignment="1">
      <alignment horizontal="center"/>
    </xf>
    <xf numFmtId="0" fontId="14" fillId="0" borderId="65" xfId="6" applyFont="1" applyFill="1" applyBorder="1"/>
    <xf numFmtId="0" fontId="14" fillId="7" borderId="1" xfId="6" applyFont="1" applyFill="1" applyBorder="1" applyAlignment="1">
      <alignment horizontal="right"/>
    </xf>
    <xf numFmtId="0" fontId="14" fillId="7" borderId="66" xfId="6" applyFont="1" applyFill="1" applyBorder="1" applyAlignment="1">
      <alignment horizontal="right"/>
    </xf>
    <xf numFmtId="0" fontId="14" fillId="0" borderId="67" xfId="6" applyFont="1" applyFill="1" applyBorder="1"/>
    <xf numFmtId="0" fontId="14" fillId="7" borderId="68" xfId="6" applyFont="1" applyFill="1" applyBorder="1" applyAlignment="1">
      <alignment horizontal="right"/>
    </xf>
    <xf numFmtId="0" fontId="14" fillId="7" borderId="69" xfId="6" applyFont="1" applyFill="1" applyBorder="1" applyAlignment="1">
      <alignment horizontal="right"/>
    </xf>
    <xf numFmtId="0" fontId="14" fillId="0" borderId="0" xfId="6" applyFont="1" applyFill="1"/>
    <xf numFmtId="0" fontId="5" fillId="0" borderId="0" xfId="6" applyFont="1" applyFill="1"/>
    <xf numFmtId="0" fontId="41" fillId="0" borderId="0" xfId="6" applyFont="1" applyFill="1"/>
    <xf numFmtId="0" fontId="6" fillId="0" borderId="0" xfId="6" applyFont="1" applyFill="1"/>
    <xf numFmtId="0" fontId="17" fillId="0" borderId="53" xfId="6" applyFont="1" applyFill="1" applyBorder="1" applyAlignment="1">
      <alignment horizontal="center"/>
    </xf>
    <xf numFmtId="0" fontId="14" fillId="8" borderId="56" xfId="6" applyFont="1" applyFill="1" applyBorder="1"/>
    <xf numFmtId="0" fontId="14" fillId="8" borderId="58" xfId="6" applyFont="1" applyFill="1" applyBorder="1"/>
    <xf numFmtId="0" fontId="14" fillId="8" borderId="57" xfId="6" applyFont="1" applyFill="1" applyBorder="1"/>
    <xf numFmtId="0" fontId="14" fillId="6" borderId="0" xfId="6" applyFont="1" applyFill="1"/>
    <xf numFmtId="0" fontId="21" fillId="3" borderId="56" xfId="7" applyFont="1" applyFill="1" applyBorder="1" applyAlignment="1">
      <alignment horizontal="center"/>
    </xf>
    <xf numFmtId="0" fontId="21" fillId="3" borderId="58" xfId="7" applyFont="1" applyFill="1" applyBorder="1" applyAlignment="1">
      <alignment horizontal="center"/>
    </xf>
    <xf numFmtId="0" fontId="21" fillId="3" borderId="57" xfId="7" applyFont="1" applyFill="1" applyBorder="1" applyAlignment="1">
      <alignment horizontal="center"/>
    </xf>
    <xf numFmtId="0" fontId="23" fillId="0" borderId="0" xfId="7" applyFont="1" applyAlignment="1">
      <alignment horizontal="center"/>
    </xf>
    <xf numFmtId="0" fontId="25" fillId="0" borderId="50" xfId="7" applyFont="1" applyFill="1" applyBorder="1" applyAlignment="1">
      <alignment horizontal="center"/>
    </xf>
    <xf numFmtId="0" fontId="23" fillId="0" borderId="51" xfId="7" applyFont="1" applyFill="1" applyBorder="1"/>
    <xf numFmtId="3" fontId="23" fillId="0" borderId="52" xfId="7" applyNumberFormat="1" applyFont="1" applyFill="1" applyBorder="1"/>
    <xf numFmtId="0" fontId="23" fillId="0" borderId="0" xfId="7" applyFont="1"/>
    <xf numFmtId="0" fontId="23" fillId="0" borderId="50" xfId="7" applyFont="1" applyFill="1" applyBorder="1"/>
    <xf numFmtId="0" fontId="27" fillId="0" borderId="51" xfId="7" applyFont="1" applyFill="1" applyBorder="1" applyAlignment="1">
      <alignment horizontal="left"/>
    </xf>
    <xf numFmtId="0" fontId="27" fillId="0" borderId="52" xfId="7" applyFont="1" applyFill="1" applyBorder="1" applyAlignment="1">
      <alignment horizontal="center"/>
    </xf>
    <xf numFmtId="0" fontId="23" fillId="0" borderId="53" xfId="7" applyFont="1" applyFill="1" applyBorder="1"/>
    <xf numFmtId="0" fontId="24" fillId="0" borderId="0" xfId="7" applyFont="1" applyFill="1"/>
    <xf numFmtId="0" fontId="42" fillId="0" borderId="0" xfId="7" applyFont="1" applyFill="1"/>
    <xf numFmtId="0" fontId="21" fillId="0" borderId="0" xfId="7" applyFont="1" applyFill="1"/>
    <xf numFmtId="0" fontId="25" fillId="0" borderId="53" xfId="7" applyFont="1" applyFill="1" applyBorder="1" applyAlignment="1">
      <alignment horizontal="center"/>
    </xf>
    <xf numFmtId="0" fontId="23" fillId="0" borderId="54" xfId="7" applyFont="1" applyFill="1" applyBorder="1"/>
    <xf numFmtId="3" fontId="23" fillId="0" borderId="55" xfId="7" applyNumberFormat="1" applyFont="1" applyFill="1" applyBorder="1"/>
    <xf numFmtId="0" fontId="6" fillId="0" borderId="0" xfId="0" applyFont="1"/>
    <xf numFmtId="0" fontId="7" fillId="8" borderId="77" xfId="8" applyFont="1" applyFill="1" applyBorder="1" applyAlignment="1">
      <alignment horizontal="center"/>
    </xf>
    <xf numFmtId="0" fontId="7" fillId="8" borderId="78" xfId="8" applyFont="1" applyFill="1" applyBorder="1" applyAlignment="1">
      <alignment horizontal="center"/>
    </xf>
    <xf numFmtId="0" fontId="7" fillId="8" borderId="78" xfId="0" applyFont="1" applyFill="1" applyBorder="1" applyAlignment="1">
      <alignment horizontal="center"/>
    </xf>
    <xf numFmtId="0" fontId="7" fillId="8" borderId="79" xfId="0" applyFont="1" applyFill="1" applyBorder="1" applyAlignment="1">
      <alignment horizontal="center"/>
    </xf>
    <xf numFmtId="14" fontId="6" fillId="0" borderId="80" xfId="8" applyNumberFormat="1" applyFont="1" applyBorder="1"/>
    <xf numFmtId="3" fontId="6" fillId="0" borderId="1" xfId="8" applyNumberFormat="1" applyFont="1" applyBorder="1"/>
    <xf numFmtId="0" fontId="5" fillId="0" borderId="1" xfId="8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81" xfId="0" applyNumberFormat="1" applyFont="1" applyBorder="1" applyAlignment="1">
      <alignment horizontal="center"/>
    </xf>
    <xf numFmtId="14" fontId="6" fillId="0" borderId="82" xfId="8" applyNumberFormat="1" applyFont="1" applyBorder="1"/>
    <xf numFmtId="3" fontId="6" fillId="0" borderId="83" xfId="8" applyNumberFormat="1" applyFont="1" applyBorder="1"/>
    <xf numFmtId="0" fontId="6" fillId="0" borderId="0" xfId="8" applyFont="1"/>
    <xf numFmtId="0" fontId="5" fillId="0" borderId="0" xfId="8" applyFont="1"/>
    <xf numFmtId="0" fontId="7" fillId="0" borderId="0" xfId="8" applyFont="1"/>
    <xf numFmtId="0" fontId="6" fillId="0" borderId="0" xfId="8" applyFont="1" applyAlignment="1">
      <alignment horizontal="left" indent="2"/>
    </xf>
    <xf numFmtId="14" fontId="6" fillId="0" borderId="0" xfId="8" applyNumberFormat="1" applyFont="1"/>
    <xf numFmtId="0" fontId="7" fillId="5" borderId="77" xfId="9" applyFont="1" applyFill="1" applyBorder="1" applyAlignment="1">
      <alignment horizontal="center"/>
    </xf>
    <xf numFmtId="0" fontId="7" fillId="5" borderId="78" xfId="9" applyFont="1" applyFill="1" applyBorder="1" applyAlignment="1">
      <alignment horizontal="center"/>
    </xf>
    <xf numFmtId="0" fontId="7" fillId="5" borderId="79" xfId="9" applyFont="1" applyFill="1" applyBorder="1" applyAlignment="1">
      <alignment horizontal="center"/>
    </xf>
    <xf numFmtId="0" fontId="6" fillId="0" borderId="80" xfId="9" applyFont="1" applyBorder="1" applyAlignment="1">
      <alignment horizontal="center"/>
    </xf>
    <xf numFmtId="0" fontId="6" fillId="0" borderId="1" xfId="9" applyFont="1" applyBorder="1" applyAlignment="1">
      <alignment horizontal="center"/>
    </xf>
    <xf numFmtId="0" fontId="6" fillId="0" borderId="1" xfId="9" applyFont="1" applyBorder="1"/>
    <xf numFmtId="0" fontId="7" fillId="0" borderId="81" xfId="9" applyFont="1" applyBorder="1" applyAlignment="1">
      <alignment horizontal="center"/>
    </xf>
    <xf numFmtId="0" fontId="6" fillId="0" borderId="81" xfId="9" applyFont="1" applyBorder="1"/>
    <xf numFmtId="0" fontId="45" fillId="0" borderId="0" xfId="0" applyFont="1"/>
    <xf numFmtId="0" fontId="7" fillId="0" borderId="0" xfId="9" applyFont="1"/>
    <xf numFmtId="0" fontId="6" fillId="0" borderId="82" xfId="9" applyFont="1" applyBorder="1" applyAlignment="1">
      <alignment horizontal="center"/>
    </xf>
    <xf numFmtId="0" fontId="6" fillId="0" borderId="83" xfId="9" applyFont="1" applyBorder="1" applyAlignment="1">
      <alignment horizontal="center"/>
    </xf>
    <xf numFmtId="0" fontId="6" fillId="0" borderId="83" xfId="9" applyFont="1" applyBorder="1"/>
    <xf numFmtId="0" fontId="6" fillId="0" borderId="84" xfId="9" applyFont="1" applyBorder="1"/>
    <xf numFmtId="0" fontId="14" fillId="0" borderId="0" xfId="9" applyFont="1"/>
    <xf numFmtId="0" fontId="46" fillId="0" borderId="0" xfId="9" applyFont="1"/>
    <xf numFmtId="0" fontId="6" fillId="0" borderId="0" xfId="9" applyFont="1"/>
    <xf numFmtId="0" fontId="12" fillId="0" borderId="0" xfId="0" applyFont="1"/>
    <xf numFmtId="0" fontId="7" fillId="9" borderId="71" xfId="9" applyFont="1" applyFill="1" applyBorder="1" applyAlignment="1">
      <alignment horizontal="center"/>
    </xf>
    <xf numFmtId="0" fontId="6" fillId="0" borderId="0" xfId="9" applyFont="1" applyAlignment="1">
      <alignment horizontal="center"/>
    </xf>
    <xf numFmtId="0" fontId="7" fillId="9" borderId="70" xfId="9" applyFont="1" applyFill="1" applyBorder="1" applyAlignment="1">
      <alignment horizontal="center"/>
    </xf>
    <xf numFmtId="0" fontId="47" fillId="0" borderId="0" xfId="9" applyFont="1" applyAlignment="1">
      <alignment horizontal="left" indent="1"/>
    </xf>
    <xf numFmtId="0" fontId="47" fillId="0" borderId="0" xfId="0" applyFont="1" applyAlignment="1">
      <alignment horizontal="left" indent="2"/>
    </xf>
    <xf numFmtId="0" fontId="47" fillId="0" borderId="0" xfId="0" applyFont="1" applyAlignment="1">
      <alignment horizontal="left" indent="1"/>
    </xf>
    <xf numFmtId="0" fontId="7" fillId="0" borderId="0" xfId="9" applyFont="1" applyFill="1" applyBorder="1" applyAlignment="1">
      <alignment horizontal="center"/>
    </xf>
    <xf numFmtId="0" fontId="6" fillId="0" borderId="0" xfId="9" applyFont="1" applyFill="1" applyBorder="1" applyAlignment="1">
      <alignment horizontal="center"/>
    </xf>
    <xf numFmtId="0" fontId="6" fillId="0" borderId="0" xfId="9" applyFont="1" applyFill="1" applyBorder="1"/>
    <xf numFmtId="0" fontId="14" fillId="0" borderId="0" xfId="0" applyFont="1" applyFill="1" applyBorder="1"/>
    <xf numFmtId="0" fontId="10" fillId="0" borderId="0" xfId="0" applyFont="1" applyFill="1" applyBorder="1"/>
    <xf numFmtId="0" fontId="27" fillId="9" borderId="25" xfId="0" applyFont="1" applyFill="1" applyBorder="1" applyAlignment="1">
      <alignment horizontal="center"/>
    </xf>
    <xf numFmtId="0" fontId="27" fillId="9" borderId="85" xfId="0" applyFont="1" applyFill="1" applyBorder="1" applyAlignment="1">
      <alignment horizontal="center"/>
    </xf>
    <xf numFmtId="0" fontId="27" fillId="9" borderId="26" xfId="0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3" fillId="0" borderId="86" xfId="0" applyFont="1" applyBorder="1"/>
    <xf numFmtId="0" fontId="27" fillId="0" borderId="74" xfId="0" applyFont="1" applyBorder="1" applyAlignment="1">
      <alignment horizontal="center"/>
    </xf>
    <xf numFmtId="0" fontId="27" fillId="0" borderId="79" xfId="0" applyFont="1" applyBorder="1" applyAlignment="1">
      <alignment horizontal="center"/>
    </xf>
    <xf numFmtId="0" fontId="27" fillId="9" borderId="77" xfId="0" applyFont="1" applyFill="1" applyBorder="1" applyAlignment="1">
      <alignment horizontal="center" vertical="center"/>
    </xf>
    <xf numFmtId="0" fontId="27" fillId="0" borderId="78" xfId="0" applyFont="1" applyBorder="1" applyAlignment="1">
      <alignment horizontal="center"/>
    </xf>
    <xf numFmtId="0" fontId="23" fillId="0" borderId="80" xfId="0" applyFont="1" applyBorder="1"/>
    <xf numFmtId="0" fontId="27" fillId="0" borderId="1" xfId="0" applyFont="1" applyBorder="1" applyAlignment="1">
      <alignment horizontal="center"/>
    </xf>
    <xf numFmtId="0" fontId="27" fillId="0" borderId="87" xfId="0" applyFont="1" applyBorder="1" applyAlignment="1">
      <alignment horizontal="center"/>
    </xf>
    <xf numFmtId="0" fontId="27" fillId="9" borderId="82" xfId="0" applyFont="1" applyFill="1" applyBorder="1" applyAlignment="1">
      <alignment horizontal="center" vertical="center"/>
    </xf>
    <xf numFmtId="0" fontId="27" fillId="0" borderId="83" xfId="0" applyFont="1" applyBorder="1" applyAlignment="1">
      <alignment horizontal="center"/>
    </xf>
    <xf numFmtId="0" fontId="27" fillId="0" borderId="84" xfId="0" applyFont="1" applyBorder="1" applyAlignment="1">
      <alignment horizontal="center"/>
    </xf>
    <xf numFmtId="0" fontId="27" fillId="0" borderId="86" xfId="0" applyFont="1" applyBorder="1" applyAlignment="1">
      <alignment horizontal="center"/>
    </xf>
    <xf numFmtId="0" fontId="23" fillId="0" borderId="74" xfId="0" applyFont="1" applyBorder="1"/>
    <xf numFmtId="0" fontId="23" fillId="0" borderId="87" xfId="0" applyFont="1" applyBorder="1"/>
    <xf numFmtId="0" fontId="27" fillId="0" borderId="80" xfId="0" applyFont="1" applyBorder="1" applyAlignment="1">
      <alignment horizontal="center"/>
    </xf>
    <xf numFmtId="0" fontId="23" fillId="0" borderId="1" xfId="0" applyFont="1" applyBorder="1"/>
    <xf numFmtId="0" fontId="23" fillId="0" borderId="81" xfId="0" applyFont="1" applyBorder="1"/>
    <xf numFmtId="0" fontId="27" fillId="0" borderId="82" xfId="0" applyFont="1" applyBorder="1" applyAlignment="1">
      <alignment horizontal="center"/>
    </xf>
    <xf numFmtId="0" fontId="23" fillId="0" borderId="83" xfId="0" applyFont="1" applyBorder="1"/>
    <xf numFmtId="0" fontId="23" fillId="0" borderId="84" xfId="0" applyFont="1" applyBorder="1"/>
    <xf numFmtId="0" fontId="23" fillId="0" borderId="82" xfId="0" applyFont="1" applyBorder="1"/>
    <xf numFmtId="0" fontId="48" fillId="0" borderId="0" xfId="0" applyFont="1"/>
    <xf numFmtId="0" fontId="49" fillId="0" borderId="0" xfId="0" applyFont="1"/>
    <xf numFmtId="0" fontId="24" fillId="0" borderId="0" xfId="0" applyFont="1" applyAlignment="1">
      <alignment horizontal="center"/>
    </xf>
    <xf numFmtId="0" fontId="24" fillId="0" borderId="0" xfId="0" applyFont="1"/>
    <xf numFmtId="0" fontId="49" fillId="0" borderId="0" xfId="0" applyFont="1" applyBorder="1" applyAlignment="1">
      <alignment horizontal="center"/>
    </xf>
    <xf numFmtId="0" fontId="49" fillId="0" borderId="0" xfId="0" applyFont="1" applyBorder="1"/>
  </cellXfs>
  <cellStyles count="10">
    <cellStyle name="Comma" xfId="1" builtinId="3"/>
    <cellStyle name="Normal" xfId="0" builtinId="0"/>
    <cellStyle name="Normal_BAITAP1" xfId="3"/>
    <cellStyle name="Normal_BAITAP2" xfId="2"/>
    <cellStyle name="Normal_BAITAP3" xfId="4"/>
    <cellStyle name="Normal_BAITAP4" xfId="5"/>
    <cellStyle name="Normal_BAITAP5" xfId="6"/>
    <cellStyle name="Normal_BAITAP6" xfId="7"/>
    <cellStyle name="Normal_Bt1" xfId="9"/>
    <cellStyle name="Normal_Viduham" xfId="8"/>
  </cellStyles>
  <dxfs count="0"/>
  <tableStyles count="0" defaultTableStyle="TableStyleMedium2" defaultPivotStyle="PivotStyleLight16"/>
  <colors>
    <mruColors>
      <color rgb="FFFDFD87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Phieu hang</a:t>
            </a:r>
          </a:p>
        </c:rich>
      </c:tx>
      <c:layout>
        <c:manualLayout>
          <c:xMode val="edge"/>
          <c:yMode val="edge"/>
          <c:x val="0.38326884658169552"/>
          <c:y val="3.2608695652173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898835438612824"/>
          <c:y val="0.36956521739130432"/>
          <c:w val="0.2898835438612824"/>
          <c:h val="0.4048913043478261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37E-4363-B265-A00307A8948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7E-4363-B265-A00307A8948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7E-4363-B265-A00307A8948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37E-4363-B265-A00307A8948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'[1]Vi du 16'!$B$3:$B$6</c:f>
              <c:strCache>
                <c:ptCount val="4"/>
                <c:pt idx="0">
                  <c:v>CAM</c:v>
                </c:pt>
                <c:pt idx="1">
                  <c:v>XOAI</c:v>
                </c:pt>
                <c:pt idx="2">
                  <c:v>QUIT</c:v>
                </c:pt>
                <c:pt idx="3">
                  <c:v>COC</c:v>
                </c:pt>
              </c:strCache>
            </c:strRef>
          </c:cat>
          <c:val>
            <c:numRef>
              <c:f>'[1]Vi du 16'!$C$3:$C$6</c:f>
              <c:numCache>
                <c:formatCode>#,##0</c:formatCode>
                <c:ptCount val="4"/>
                <c:pt idx="0">
                  <c:v>1200</c:v>
                </c:pt>
                <c:pt idx="1">
                  <c:v>1500</c:v>
                </c:pt>
                <c:pt idx="2">
                  <c:v>1300</c:v>
                </c:pt>
                <c:pt idx="3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7E-4363-B265-A00307A8948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86852302381278"/>
          <c:y val="0.44021739130434784"/>
          <c:w val="0.12256820982054221"/>
          <c:h val="0.263586956521739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228600</xdr:rowOff>
    </xdr:from>
    <xdr:to>
      <xdr:col>11</xdr:col>
      <xdr:colOff>152400</xdr:colOff>
      <xdr:row>5</xdr:row>
      <xdr:rowOff>28575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4130040" y="541020"/>
          <a:ext cx="2895600" cy="882015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ROUND():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ROUND(number,num_digits)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Laøm troøn soá.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=ROUND(SUM(C4*2,D4)/3, 1)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  <xdr:twoCellAnchor>
    <xdr:from>
      <xdr:col>7</xdr:col>
      <xdr:colOff>0</xdr:colOff>
      <xdr:row>5</xdr:row>
      <xdr:rowOff>19050</xdr:rowOff>
    </xdr:from>
    <xdr:to>
      <xdr:col>11</xdr:col>
      <xdr:colOff>152400</xdr:colOff>
      <xdr:row>8</xdr:row>
      <xdr:rowOff>361950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4130040" y="1413510"/>
          <a:ext cx="2895600" cy="94488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3366FF" mc:Ignorable="a14" a14:legacySpreadsheetColorIndex="48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 Haøm : RANK():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Cuù phaùp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RANK(number,ref,order)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Coâng duïng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Xeáp thöù haïng.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- Ví duï 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=RANK(E4, $E$4:$E$7,0)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0</xdr:rowOff>
    </xdr:from>
    <xdr:to>
      <xdr:col>16</xdr:col>
      <xdr:colOff>561975</xdr:colOff>
      <xdr:row>16</xdr:row>
      <xdr:rowOff>66675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591300" y="510540"/>
          <a:ext cx="4943475" cy="2893695"/>
        </a:xfrm>
        <a:prstGeom prst="bevel">
          <a:avLst>
            <a:gd name="adj" fmla="val 769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HLOOKUP: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HLOOKUP(lookup_value,table_array,row_index_num,range_lookup)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Đánh dấu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dòng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dòng.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15</xdr:col>
      <xdr:colOff>171450</xdr:colOff>
      <xdr:row>15</xdr:row>
      <xdr:rowOff>209550</xdr:rowOff>
    </xdr:to>
    <xdr:sp macro="" textlink="">
      <xdr:nvSpPr>
        <xdr:cNvPr id="2" name="Text 1"/>
        <xdr:cNvSpPr>
          <a:spLocks noChangeArrowheads="1"/>
        </xdr:cNvSpPr>
      </xdr:nvSpPr>
      <xdr:spPr bwMode="auto">
        <a:xfrm>
          <a:off x="7052310" y="329565"/>
          <a:ext cx="4953000" cy="2882265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Countif 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COUNTIF(Range,Creteria)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danh sách.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Điều kiện để đếm.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Đếm số lượng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Countif($B$3:$B$14,E3)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Sumif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 SUMIF(Range,Creteria,Sum_Range)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Range : Phạm vi danh sách.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Creteria : Điều kiện để cộng.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Sum_Range : Danh sách cần cộng.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Tính tổng các ô chứa giá trị số trong phạm vi tính tổng tương ứng với các ô trong phạm vi thỏa điều kiện.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 Sumif($B$3:$B$14,E3,$C$3:$C$14)</a:t>
          </a:r>
        </a:p>
      </xdr:txBody>
    </xdr:sp>
    <xdr:clientData/>
  </xdr:twoCellAnchor>
  <xdr:twoCellAnchor>
    <xdr:from>
      <xdr:col>0</xdr:col>
      <xdr:colOff>171450</xdr:colOff>
      <xdr:row>15</xdr:row>
      <xdr:rowOff>9525</xdr:rowOff>
    </xdr:from>
    <xdr:to>
      <xdr:col>7</xdr:col>
      <xdr:colOff>76200</xdr:colOff>
      <xdr:row>29</xdr:row>
      <xdr:rowOff>152400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19050</xdr:rowOff>
    </xdr:from>
    <xdr:to>
      <xdr:col>15</xdr:col>
      <xdr:colOff>352425</xdr:colOff>
      <xdr:row>23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7690485" y="529590"/>
          <a:ext cx="3771900" cy="406717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cú pháp về hàm thời gian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DATE 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Date(Year,month,day)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Năm, tháng,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 IF(A4&lt;DATE(2002,08,15),20%*B4,B4)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YEAR()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Year(Serial_number)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năm.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=Year(Date(2002,10,15)) kết quả là 2002     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MONTH()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Month(Serial_number)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tháng.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Month(Date(2002,10,15)) kết quả là 10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Day(Serial_number)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Day(Date(2002,10,15)) kết quả là 15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TODAY()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Today()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Trả về giá trị là ngày, tháng, năm hiện tại.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Ví dụ : = Today() kết quả là ngày hiện tại.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2</xdr:row>
      <xdr:rowOff>0</xdr:rowOff>
    </xdr:from>
    <xdr:to>
      <xdr:col>12</xdr:col>
      <xdr:colOff>85725</xdr:colOff>
      <xdr:row>6</xdr:row>
      <xdr:rowOff>123825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6412230" y="510540"/>
          <a:ext cx="4219575" cy="901065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Trích lọc danh sách bằng chức năng Auto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Đặt con trỏ vào trong bảng cần trích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Data ------&gt; Filter -------&gt; Auto Filter.</a:t>
          </a:r>
          <a:endParaRPr lang="vi-VN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Dựa theo điều kiện, sau đó chọn cột cần trích lọc.</a:t>
          </a: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12</xdr:col>
      <xdr:colOff>666750</xdr:colOff>
      <xdr:row>11</xdr:row>
      <xdr:rowOff>190500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6118860" y="502920"/>
          <a:ext cx="4217670" cy="1927860"/>
        </a:xfrm>
        <a:prstGeom prst="bevel">
          <a:avLst>
            <a:gd name="adj" fmla="val 143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*Trích lọc danh sách bằng chức năng Advanced Filter: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1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Tạo bảng điều kiện.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2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Data -&gt; Filter -&gt; Advanced filter.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3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Copy to another location.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4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khối vào 3 ô sau.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List range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tính.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Creteria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bảng điều kiện.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Copy to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Chọn vị trí mới phù hợp, để đưa danh sách lọc.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Bước 5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Nhắp vào nút </a:t>
          </a:r>
          <a:r>
            <a:rPr lang="vi-VN" sz="1100" b="1" i="0" u="sng" strike="noStrike" baseline="0" smtClean="0">
              <a:latin typeface="+mn-lt"/>
              <a:ea typeface="+mn-ea"/>
              <a:cs typeface="+mn-cs"/>
            </a:rPr>
            <a:t>O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K.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9525</xdr:rowOff>
    </xdr:from>
    <xdr:to>
      <xdr:col>17</xdr:col>
      <xdr:colOff>476250</xdr:colOff>
      <xdr:row>7</xdr:row>
      <xdr:rowOff>209550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8641080" y="520065"/>
          <a:ext cx="3905250" cy="1144905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INDEX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:INDEX(array,row_num,column_num).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bảng dò tìm.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Row_num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dòng.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Column_num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 và dòng.</a:t>
          </a:r>
        </a:p>
      </xdr:txBody>
    </xdr:sp>
    <xdr:clientData/>
  </xdr:twoCellAnchor>
  <xdr:twoCellAnchor>
    <xdr:from>
      <xdr:col>11</xdr:col>
      <xdr:colOff>0</xdr:colOff>
      <xdr:row>8</xdr:row>
      <xdr:rowOff>19050</xdr:rowOff>
    </xdr:from>
    <xdr:to>
      <xdr:col>16</xdr:col>
      <xdr:colOff>466725</xdr:colOff>
      <xdr:row>13</xdr:row>
      <xdr:rowOff>209550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7955280" y="1687830"/>
          <a:ext cx="3895725" cy="1135380"/>
        </a:xfrm>
        <a:prstGeom prst="bevel">
          <a:avLst>
            <a:gd name="adj" fmla="val 225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*HÀM MATCH 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:MATCH(lookup_value,lookup_array,match_type)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Lookup_array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Phạm vi tìm kiếm.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Match_type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Cách dò tìm ( 0 hoặc 1 ).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Cho vị trí cần tìm.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</xdr:row>
      <xdr:rowOff>9525</xdr:rowOff>
    </xdr:from>
    <xdr:to>
      <xdr:col>10</xdr:col>
      <xdr:colOff>285750</xdr:colOff>
      <xdr:row>6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295775" y="520065"/>
          <a:ext cx="2695575" cy="90297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Coâng duïng cuûa caùc haøm: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=AVERAGE(danh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Tính bình quaân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=MAX(danh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lôùn nhaát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3366FF"/>
              </a:solidFill>
              <a:latin typeface="VNI-Helve-Condense"/>
            </a:rPr>
            <a:t>=MIN(danh saùch):</a:t>
          </a:r>
          <a:r>
            <a:rPr lang="en-US" sz="1200" b="0" i="0" u="none" strike="noStrike" baseline="0">
              <a:solidFill>
                <a:srgbClr val="3366FF"/>
              </a:solidFill>
              <a:latin typeface="VNI-Helve-Condense"/>
            </a:rPr>
            <a:t> Tìm giaù trò nhoû nhaát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9525</xdr:rowOff>
    </xdr:from>
    <xdr:to>
      <xdr:col>10</xdr:col>
      <xdr:colOff>495300</xdr:colOff>
      <xdr:row>7</xdr:row>
      <xdr:rowOff>104775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90825" y="520065"/>
          <a:ext cx="4410075" cy="107061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ROUND():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Cú pháp : ROUND(number,num_digits)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- Công dụng : Làm tròn biểu thức số X với n số lẻ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Nếu  num_digits &gt; 0 : Làm tròn phần thập phân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Nếu  num_digits &lt;= 0: Làm tròn ở hàng đơn vị , chục, trăm, ngàn ....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0</xdr:rowOff>
    </xdr:from>
    <xdr:to>
      <xdr:col>11</xdr:col>
      <xdr:colOff>533400</xdr:colOff>
      <xdr:row>9</xdr:row>
      <xdr:rowOff>165100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2747010" y="441960"/>
          <a:ext cx="5086350" cy="1506220"/>
        </a:xfrm>
        <a:prstGeom prst="bevel">
          <a:avLst>
            <a:gd name="adj" fmla="val 25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 =IF(B4&gt;=5,"Đậu","Rớt")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 =IF(B4&gt;=8,"Giỏi", IF(B4&gt;=5,"Khá","Yếu"))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2</xdr:row>
      <xdr:rowOff>19050</xdr:rowOff>
    </xdr:from>
    <xdr:to>
      <xdr:col>14</xdr:col>
      <xdr:colOff>419100</xdr:colOff>
      <xdr:row>10</xdr:row>
      <xdr:rowOff>215900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754755" y="529590"/>
          <a:ext cx="4848225" cy="1736090"/>
        </a:xfrm>
        <a:prstGeom prst="bevel">
          <a:avLst>
            <a:gd name="adj" fmla="val 132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36576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* Hàm có điều kiện: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IF(logical_test,value_if_true,value_if_false)</a:t>
          </a:r>
        </a:p>
        <a:p>
          <a:pPr rtl="0"/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Nếu thỏa mãn điều thì trả về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 giá trị đúng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, ngược lại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giá trị sai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kết hợp : AND(đk1,đk2,...) : và.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* Hàm điều kiện hoặc : OR(đk1,đk2,...) : hoặc.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=IF(AND(C4="NU",D4&gt;=18),50000,3000).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=IF(E4="GD",5000,IF(OR(E4="KT",E4="TP"),4000,...............))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190500</xdr:rowOff>
    </xdr:from>
    <xdr:to>
      <xdr:col>10</xdr:col>
      <xdr:colOff>371475</xdr:colOff>
      <xdr:row>7</xdr:row>
      <xdr:rowOff>171450</xdr:rowOff>
    </xdr:to>
    <xdr:sp macro="" textlink="">
      <xdr:nvSpPr>
        <xdr:cNvPr id="2" name="Text 1"/>
        <xdr:cNvSpPr>
          <a:spLocks noChangeArrowheads="1"/>
        </xdr:cNvSpPr>
      </xdr:nvSpPr>
      <xdr:spPr bwMode="auto">
        <a:xfrm>
          <a:off x="3718560" y="502920"/>
          <a:ext cx="3648075" cy="1177290"/>
        </a:xfrm>
        <a:prstGeom prst="roundRect">
          <a:avLst>
            <a:gd name="adj" fmla="val 61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381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Công dụng các hàm: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=INT(Number) :Lấy phần nguyên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=MOD(Number, Divisor) : Lấy phần dư.</a:t>
          </a:r>
        </a:p>
        <a:p>
          <a:pPr rtl="0"/>
          <a:r>
            <a:rPr lang="en-US" sz="1100" b="0" i="0" u="sng" strike="noStrike" baseline="0" smtClean="0">
              <a:latin typeface="+mn-lt"/>
              <a:ea typeface="+mn-ea"/>
              <a:cs typeface="+mn-cs"/>
            </a:rPr>
            <a:t>Ví dụ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: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=INT(16/7) ----&gt; 2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=MOD(16,7) ----&gt; 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1</xdr:row>
      <xdr:rowOff>107950</xdr:rowOff>
    </xdr:from>
    <xdr:to>
      <xdr:col>17</xdr:col>
      <xdr:colOff>215900</xdr:colOff>
      <xdr:row>23</xdr:row>
      <xdr:rowOff>101600</xdr:rowOff>
    </xdr:to>
    <xdr:sp macro="" textlink="">
      <xdr:nvSpPr>
        <xdr:cNvPr id="2" name="Text 1"/>
        <xdr:cNvSpPr>
          <a:spLocks noChangeArrowheads="1"/>
        </xdr:cNvSpPr>
      </xdr:nvSpPr>
      <xdr:spPr bwMode="auto">
        <a:xfrm>
          <a:off x="6380480" y="420370"/>
          <a:ext cx="5486400" cy="4131310"/>
        </a:xfrm>
        <a:prstGeom prst="roundRect">
          <a:avLst>
            <a:gd name="adj" fmla="val 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Các hàm về chuỗi: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1.Hàm Left():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LEFT(Text,num_charts)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num_chars ký tự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=Left("ABCDE",3) -----&gt; "ABC"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2.Hàm Right():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RIGHT(Text,num_charts)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Lấy num_chars ký tự tính từ bên phải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=Right("ABCDE",2) -----&gt; "DE"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3.Hàm Mid():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Cú pháp: Mid(Text,Start_num,num_charts)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Lấy từ vị trí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Start_num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và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num_chars 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ký tự cần lấy tính từ bên trái qua.</a:t>
          </a:r>
          <a:endParaRPr lang="en-US" sz="1100" b="1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- Ví dụ: =Mid("ABCDE",3,2) -----&gt; "CD"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4.Hàm Value():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pháp: Value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(Text)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Đổi một chuỗi số thành giá trị số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=Value("123",3,2) -----&gt; 123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=Value(Left("75DE",2)) -----&gt; "75" 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=Value(Right("DE35",2)) -----&gt; "35"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  =Value(Mid("ABC75DE",4,2)) -----&gt; "75" 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endParaRPr lang="en-US" sz="1100" b="0" i="0" u="none" strike="noStrike" baseline="0" smtClean="0"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101600</xdr:rowOff>
    </xdr:from>
    <xdr:to>
      <xdr:col>11</xdr:col>
      <xdr:colOff>41275</xdr:colOff>
      <xdr:row>23</xdr:row>
      <xdr:rowOff>92075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3396615" y="414020"/>
          <a:ext cx="4127500" cy="4242435"/>
        </a:xfrm>
        <a:prstGeom prst="bevel">
          <a:avLst>
            <a:gd name="adj" fmla="val 694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Các hàm về chuỗi: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1.Hàm Concatenate():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CONCATENATE 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ghép chuỗi.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=CONCATENATE("Total ", "Value") Kết quả là  "Total Value".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2.Hàm Upper():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UPPER(text) 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thường sang chữ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=UPPER("total") Kết quả là  "TOTAL"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3.Hàm Lower():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LOWER(text)</a:t>
          </a:r>
        </a:p>
        <a:p>
          <a:pPr rtl="0"/>
          <a:r>
            <a:rPr lang="vi-VN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chuyễn đổi chữ IN sang chữ thường.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=LOWER("TOTAL") Kết quả là "total".</a:t>
          </a:r>
        </a:p>
        <a:p>
          <a:pPr rtl="0"/>
          <a:r>
            <a:rPr lang="en-US" sz="1100" b="1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4.Hàm Proper():</a:t>
          </a:r>
          <a:endParaRPr lang="en-US" sz="1100" b="0" i="0" u="none" strike="noStrike" baseline="0" smtClean="0"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Cú pháp : PROPER(text1,text2,...)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Công dụng : Dùng để chuyễn mỗi ký tự đầu trong câu của từ thành IN.</a:t>
          </a:r>
        </a:p>
        <a:p>
          <a:pPr rtl="0"/>
          <a:r>
            <a:rPr lang="en-US" sz="1100" b="0" i="0" u="none" strike="noStrike" baseline="0" smtClean="0"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Ví dụ : =PROPER("total ", "value") Kết quả là  "Total Value".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228600</xdr:rowOff>
    </xdr:from>
    <xdr:to>
      <xdr:col>15</xdr:col>
      <xdr:colOff>342900</xdr:colOff>
      <xdr:row>13</xdr:row>
      <xdr:rowOff>228600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545455" y="510540"/>
          <a:ext cx="5000625" cy="2484120"/>
        </a:xfrm>
        <a:prstGeom prst="bevel">
          <a:avLst>
            <a:gd name="adj" fmla="val 91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41148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FF00FF"/>
              </a:solidFill>
              <a:latin typeface="VNI-Helve-Condense"/>
            </a:rPr>
            <a:t>*Haøm VLOOKUP:</a:t>
          </a:r>
          <a:endParaRPr lang="en-US" sz="1200" b="0" i="0" u="none" strike="noStrike" baseline="0">
            <a:solidFill>
              <a:srgbClr val="3366FF"/>
            </a:solidFill>
            <a:latin typeface="VNI-Helve-Condense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Cú pháp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VLOOKUP(lookup_value,table_array,row_index_num,range_lookup)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Lookup_value: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Giá trị dò tìm trong bảng chính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Table_array: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Chọn khối phạm vi bảng dò tìm trong bảng phụ.</a:t>
          </a:r>
        </a:p>
        <a:p>
          <a:pPr rtl="0"/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Col_index_num: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Chỉ định cột dò tìm trong bảng phụ.</a:t>
          </a:r>
        </a:p>
        <a:p>
          <a:pPr rtl="0"/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       </a:t>
          </a:r>
          <a:r>
            <a:rPr lang="vi-VN" sz="1100" b="1" i="0" u="none" strike="noStrike" baseline="0" smtClean="0">
              <a:latin typeface="+mn-lt"/>
              <a:ea typeface="+mn-ea"/>
              <a:cs typeface="+mn-cs"/>
            </a:rPr>
            <a:t>Range_lookup:</a:t>
          </a:r>
          <a:r>
            <a:rPr lang="vi-VN" sz="1100" b="0" i="0" u="none" strike="noStrike" baseline="0" smtClean="0">
              <a:latin typeface="+mn-lt"/>
              <a:ea typeface="+mn-ea"/>
              <a:cs typeface="+mn-cs"/>
            </a:rPr>
            <a:t> Cách dò tìm 0 (chính xác) hoặc 1 (tương đối).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Công dụng :</a:t>
          </a:r>
          <a:r>
            <a:rPr lang="en-US" sz="1100" b="0" i="0" u="none" strike="noStrike" baseline="0" smtClean="0">
              <a:latin typeface="+mn-lt"/>
              <a:ea typeface="+mn-ea"/>
              <a:cs typeface="+mn-cs"/>
            </a:rPr>
            <a:t> Tìm kiếm theo CỘT.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- Ví dụ: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=Vlookup(A5,$E$5:$G$7,2,0)</a:t>
          </a:r>
          <a:endParaRPr lang="en-US" sz="1100" b="0" i="0" u="none" strike="noStrike" baseline="0" smtClean="0">
            <a:latin typeface="+mn-lt"/>
            <a:ea typeface="+mn-ea"/>
            <a:cs typeface="+mn-cs"/>
          </a:endParaRP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=Vlookup(Left(A13,1),$E$14:$H$16,2,0)</a:t>
          </a:r>
        </a:p>
        <a:p>
          <a:pPr rtl="0"/>
          <a:r>
            <a:rPr lang="en-US" sz="1100" b="1" i="0" u="none" strike="noStrike" baseline="0" smtClean="0">
              <a:latin typeface="+mn-lt"/>
              <a:ea typeface="+mn-ea"/>
              <a:cs typeface="+mn-cs"/>
            </a:rPr>
            <a:t>        =Vlookup(Left(A13,1),$E$14:$H$16,If(Right(A13,1)="1",3,4),0)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tvidu_Uni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1"/>
      <sheetName val="Bai 2"/>
      <sheetName val="Bai 3"/>
      <sheetName val="Bai 4"/>
      <sheetName val="Bai 5"/>
      <sheetName val="Vi du 1"/>
      <sheetName val="Vi du 2"/>
      <sheetName val="Vi du 3"/>
      <sheetName val="Vi du 4"/>
      <sheetName val="Vi du 5"/>
      <sheetName val="Vi du 6"/>
      <sheetName val="Vi du 7"/>
      <sheetName val="Vi du 8"/>
      <sheetName val="Vi du 9"/>
      <sheetName val="Vi du 10"/>
      <sheetName val="Vi du 11"/>
      <sheetName val="Vi du 12"/>
      <sheetName val="Vi du 13"/>
      <sheetName val="Vi du 14"/>
      <sheetName val="Vi du 15"/>
      <sheetName val="Vi du 16"/>
      <sheetName val="Vi du 17"/>
      <sheetName val="Vi du 18"/>
      <sheetName val="Vi du 19"/>
      <sheetName val="Vi du 20"/>
      <sheetName val="Vi du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B3" t="str">
            <v>CAM</v>
          </cell>
          <cell r="C3">
            <v>1200</v>
          </cell>
        </row>
        <row r="4">
          <cell r="B4" t="str">
            <v>XOAI</v>
          </cell>
          <cell r="C4">
            <v>1500</v>
          </cell>
        </row>
        <row r="5">
          <cell r="B5" t="str">
            <v>QUIT</v>
          </cell>
          <cell r="C5">
            <v>1300</v>
          </cell>
        </row>
        <row r="6">
          <cell r="B6" t="str">
            <v>COC</v>
          </cell>
          <cell r="C6">
            <v>5000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E7" sqref="A2:E7"/>
    </sheetView>
  </sheetViews>
  <sheetFormatPr defaultRowHeight="14.4"/>
  <cols>
    <col min="5" max="5" width="10" bestFit="1" customWidth="1"/>
  </cols>
  <sheetData>
    <row r="2" spans="1:7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7">
      <c r="A3" s="7">
        <v>1</v>
      </c>
      <c r="B3" s="3" t="s">
        <v>5</v>
      </c>
      <c r="C3" s="3">
        <v>150</v>
      </c>
      <c r="D3" s="3">
        <v>22</v>
      </c>
      <c r="E3" s="8">
        <f>PRODUCT(C3,D3)</f>
        <v>3300</v>
      </c>
      <c r="F3" s="2"/>
    </row>
    <row r="4" spans="1:7">
      <c r="A4" s="7">
        <v>2</v>
      </c>
      <c r="B4" s="3" t="s">
        <v>6</v>
      </c>
      <c r="C4" s="3">
        <v>160</v>
      </c>
      <c r="D4" s="3">
        <v>23</v>
      </c>
      <c r="E4" s="8">
        <f t="shared" ref="E4:E6" si="0">PRODUCT(C4,D4)</f>
        <v>3680</v>
      </c>
    </row>
    <row r="5" spans="1:7">
      <c r="A5" s="7">
        <v>3</v>
      </c>
      <c r="B5" s="3" t="s">
        <v>7</v>
      </c>
      <c r="C5" s="3">
        <v>180</v>
      </c>
      <c r="D5" s="3">
        <v>29</v>
      </c>
      <c r="E5" s="8">
        <f t="shared" si="0"/>
        <v>5220</v>
      </c>
    </row>
    <row r="6" spans="1:7">
      <c r="A6" s="7">
        <v>4</v>
      </c>
      <c r="B6" s="3" t="s">
        <v>8</v>
      </c>
      <c r="C6" s="3">
        <v>210</v>
      </c>
      <c r="D6" s="3">
        <v>30</v>
      </c>
      <c r="E6" s="8">
        <f t="shared" si="0"/>
        <v>6300</v>
      </c>
    </row>
    <row r="7" spans="1:7">
      <c r="A7" s="222" t="s">
        <v>9</v>
      </c>
      <c r="B7" s="223"/>
      <c r="C7" s="9"/>
      <c r="D7" s="9"/>
      <c r="E7" s="10">
        <f>SUM(E3:E6)</f>
        <v>18500</v>
      </c>
    </row>
    <row r="10" spans="1:7">
      <c r="G10" s="1"/>
    </row>
  </sheetData>
  <mergeCells count="1">
    <mergeCell ref="A7:B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7"/>
  <sheetViews>
    <sheetView workbookViewId="0">
      <selection activeCell="G4" sqref="G4"/>
    </sheetView>
  </sheetViews>
  <sheetFormatPr defaultColWidth="10" defaultRowHeight="15"/>
  <cols>
    <col min="1" max="1" width="3.21875" style="44" customWidth="1"/>
    <col min="2" max="2" width="9.33203125" style="44" customWidth="1"/>
    <col min="3" max="4" width="5" style="44" bestFit="1" customWidth="1"/>
    <col min="5" max="5" width="9.21875" style="44" bestFit="1" customWidth="1"/>
    <col min="6" max="6" width="11.5546875" style="44" bestFit="1" customWidth="1"/>
    <col min="7" max="7" width="8.44140625" style="44" bestFit="1" customWidth="1"/>
    <col min="8" max="16384" width="10" style="44"/>
  </cols>
  <sheetData>
    <row r="1" spans="1:65" s="64" customFormat="1" ht="24.6">
      <c r="A1" s="82" t="s">
        <v>66</v>
      </c>
      <c r="B1" s="83"/>
      <c r="C1" s="83"/>
      <c r="D1" s="83"/>
      <c r="E1" s="83"/>
      <c r="F1" s="83"/>
      <c r="G1" s="83"/>
      <c r="H1" s="83"/>
      <c r="I1" s="83"/>
      <c r="J1" s="8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</row>
    <row r="2" spans="1:65" s="43" customFormat="1" ht="15.6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  <c r="BK2" s="84"/>
      <c r="BL2" s="84"/>
      <c r="BM2" s="84"/>
    </row>
    <row r="3" spans="1:65" ht="16.2" thickTop="1" thickBot="1">
      <c r="A3" s="55"/>
      <c r="B3" s="122" t="s">
        <v>67</v>
      </c>
      <c r="C3" s="123" t="s">
        <v>68</v>
      </c>
      <c r="D3" s="123" t="s">
        <v>69</v>
      </c>
      <c r="E3" s="123" t="s">
        <v>70</v>
      </c>
      <c r="F3" s="123" t="s">
        <v>71</v>
      </c>
      <c r="G3" s="124" t="s">
        <v>72</v>
      </c>
      <c r="H3" s="84"/>
      <c r="I3" s="84"/>
      <c r="J3" s="84"/>
      <c r="K3" s="84"/>
      <c r="L3" s="84"/>
      <c r="M3" s="84"/>
      <c r="N3" s="55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  <c r="BI3" s="84"/>
      <c r="BJ3" s="84"/>
      <c r="BK3" s="84"/>
      <c r="BL3" s="84"/>
      <c r="BM3" s="55"/>
    </row>
    <row r="4" spans="1:65" ht="15.6" thickTop="1">
      <c r="A4" s="55"/>
      <c r="B4" s="125" t="s">
        <v>73</v>
      </c>
      <c r="C4" s="126" t="s">
        <v>74</v>
      </c>
      <c r="D4" s="127">
        <v>20</v>
      </c>
      <c r="E4" s="127" t="s">
        <v>75</v>
      </c>
      <c r="F4" s="128">
        <f>IF(AND(C4="Nu",D4&gt;18),50000,3000)</f>
        <v>50000</v>
      </c>
      <c r="G4" s="129">
        <f>IF(E4="GD",5000,IF(OR(E4="KT",E4="TP"),3000,IF(AND(E4="BV",D4&gt;30),1500,0)))</f>
        <v>3000</v>
      </c>
      <c r="H4" s="84"/>
      <c r="I4" s="84"/>
      <c r="J4" s="84"/>
      <c r="K4" s="84"/>
      <c r="L4" s="84"/>
      <c r="M4" s="84"/>
      <c r="N4" s="55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4"/>
      <c r="BM4" s="55"/>
    </row>
    <row r="5" spans="1:65">
      <c r="A5" s="55"/>
      <c r="B5" s="130" t="s">
        <v>76</v>
      </c>
      <c r="C5" s="131" t="s">
        <v>28</v>
      </c>
      <c r="D5" s="132">
        <v>25</v>
      </c>
      <c r="E5" s="132" t="s">
        <v>77</v>
      </c>
      <c r="F5" s="128">
        <f t="shared" ref="F5:F10" si="0">IF(AND(C5="Nu",D5&gt;18),50000,3000)</f>
        <v>3000</v>
      </c>
      <c r="G5" s="129">
        <f t="shared" ref="G5:G10" si="1">IF(E5="GD",5000,IF(OR(E5="KT",E5="TP"),3000,IF(AND(E5="BV",D5&gt;30),1500,0)))</f>
        <v>5000</v>
      </c>
      <c r="H5" s="84"/>
      <c r="I5" s="84"/>
      <c r="J5" s="84"/>
      <c r="K5" s="84"/>
      <c r="L5" s="84"/>
      <c r="M5" s="84"/>
      <c r="N5" s="55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55"/>
    </row>
    <row r="6" spans="1:65">
      <c r="A6" s="55"/>
      <c r="B6" s="130" t="s">
        <v>78</v>
      </c>
      <c r="C6" s="131" t="s">
        <v>28</v>
      </c>
      <c r="D6" s="132">
        <v>25</v>
      </c>
      <c r="E6" s="132" t="s">
        <v>79</v>
      </c>
      <c r="F6" s="128">
        <f t="shared" si="0"/>
        <v>3000</v>
      </c>
      <c r="G6" s="129">
        <f t="shared" si="1"/>
        <v>0</v>
      </c>
      <c r="H6" s="84"/>
      <c r="I6" s="84"/>
      <c r="J6" s="84"/>
      <c r="K6" s="84"/>
      <c r="L6" s="84"/>
      <c r="M6" s="84"/>
      <c r="N6" s="55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4"/>
      <c r="BJ6" s="84"/>
      <c r="BK6" s="84"/>
      <c r="BL6" s="84"/>
      <c r="BM6" s="55"/>
    </row>
    <row r="7" spans="1:65">
      <c r="A7" s="55"/>
      <c r="B7" s="130" t="s">
        <v>80</v>
      </c>
      <c r="C7" s="131" t="s">
        <v>74</v>
      </c>
      <c r="D7" s="132">
        <v>15</v>
      </c>
      <c r="E7" s="132" t="s">
        <v>81</v>
      </c>
      <c r="F7" s="128">
        <f t="shared" si="0"/>
        <v>3000</v>
      </c>
      <c r="G7" s="129">
        <f t="shared" si="1"/>
        <v>0</v>
      </c>
      <c r="H7" s="84"/>
      <c r="I7" s="84"/>
      <c r="J7" s="84"/>
      <c r="K7" s="84"/>
      <c r="L7" s="84"/>
      <c r="M7" s="84"/>
      <c r="N7" s="55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55"/>
    </row>
    <row r="8" spans="1:65">
      <c r="A8" s="55"/>
      <c r="B8" s="130" t="s">
        <v>82</v>
      </c>
      <c r="C8" s="131" t="s">
        <v>74</v>
      </c>
      <c r="D8" s="132">
        <v>15</v>
      </c>
      <c r="E8" s="132" t="s">
        <v>81</v>
      </c>
      <c r="F8" s="128">
        <f t="shared" si="0"/>
        <v>3000</v>
      </c>
      <c r="G8" s="129">
        <f t="shared" si="1"/>
        <v>0</v>
      </c>
      <c r="H8" s="84"/>
      <c r="I8" s="84"/>
      <c r="J8" s="84"/>
      <c r="K8" s="84"/>
      <c r="L8" s="84"/>
      <c r="M8" s="84"/>
      <c r="N8" s="55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55"/>
    </row>
    <row r="9" spans="1:65">
      <c r="A9" s="55"/>
      <c r="B9" s="130" t="s">
        <v>83</v>
      </c>
      <c r="C9" s="131" t="s">
        <v>28</v>
      </c>
      <c r="D9" s="132">
        <v>40</v>
      </c>
      <c r="E9" s="132" t="s">
        <v>79</v>
      </c>
      <c r="F9" s="128">
        <f t="shared" si="0"/>
        <v>3000</v>
      </c>
      <c r="G9" s="129">
        <f t="shared" si="1"/>
        <v>1500</v>
      </c>
      <c r="H9" s="84"/>
      <c r="I9" s="84"/>
      <c r="J9" s="84"/>
      <c r="K9" s="84"/>
      <c r="L9" s="84"/>
      <c r="M9" s="84"/>
      <c r="N9" s="55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55"/>
    </row>
    <row r="10" spans="1:65" ht="15.6" thickBot="1">
      <c r="A10" s="55"/>
      <c r="B10" s="133" t="s">
        <v>84</v>
      </c>
      <c r="C10" s="134" t="s">
        <v>74</v>
      </c>
      <c r="D10" s="135">
        <v>35</v>
      </c>
      <c r="E10" s="135" t="s">
        <v>85</v>
      </c>
      <c r="F10" s="128">
        <f t="shared" si="0"/>
        <v>50000</v>
      </c>
      <c r="G10" s="129">
        <f t="shared" si="1"/>
        <v>3000</v>
      </c>
      <c r="H10" s="84"/>
      <c r="I10" s="84"/>
      <c r="J10" s="84"/>
      <c r="K10" s="84"/>
      <c r="L10" s="84"/>
      <c r="M10" s="84"/>
      <c r="N10" s="55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55"/>
    </row>
    <row r="11" spans="1:65" s="43" customFormat="1" ht="15.6" thickTop="1">
      <c r="A11" s="84"/>
      <c r="B11" s="136" t="s">
        <v>86</v>
      </c>
      <c r="C11" s="137"/>
      <c r="D11" s="137"/>
      <c r="E11" s="137"/>
      <c r="F11" s="137"/>
      <c r="G11" s="138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</row>
    <row r="12" spans="1:65" s="51" customFormat="1">
      <c r="A12" s="37"/>
      <c r="B12" s="139" t="s">
        <v>87</v>
      </c>
      <c r="C12" s="140"/>
      <c r="D12" s="140"/>
      <c r="E12" s="140"/>
      <c r="F12" s="140"/>
      <c r="G12" s="140"/>
      <c r="H12" s="37"/>
      <c r="I12" s="37"/>
      <c r="J12" s="37"/>
      <c r="K12" s="37" t="b">
        <v>1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s="51" customFormat="1">
      <c r="A13" s="37"/>
      <c r="B13" s="141" t="s">
        <v>88</v>
      </c>
      <c r="C13" s="142"/>
      <c r="D13" s="142"/>
      <c r="E13" s="142"/>
      <c r="F13" s="142"/>
      <c r="G13" s="142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s="51" customFormat="1">
      <c r="A14" s="37"/>
      <c r="B14" s="143" t="s">
        <v>89</v>
      </c>
      <c r="C14" s="144"/>
      <c r="D14" s="142"/>
      <c r="E14" s="142"/>
      <c r="F14" s="142"/>
      <c r="G14" s="142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s="51" customFormat="1">
      <c r="A15" s="37"/>
      <c r="B15" s="143" t="s">
        <v>90</v>
      </c>
      <c r="C15" s="144"/>
      <c r="D15" s="142"/>
      <c r="E15" s="142"/>
      <c r="F15" s="142"/>
      <c r="G15" s="142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s="101" customFormat="1">
      <c r="A16" s="100"/>
      <c r="B16" s="145"/>
      <c r="C16" s="145"/>
      <c r="D16" s="145"/>
      <c r="E16" s="145"/>
      <c r="F16" s="145"/>
      <c r="G16" s="145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</row>
    <row r="17" spans="1:65" s="101" customFormat="1">
      <c r="A17" s="100"/>
      <c r="B17" s="145"/>
      <c r="C17" s="145"/>
      <c r="D17" s="145"/>
      <c r="E17" s="145"/>
      <c r="F17" s="145"/>
      <c r="G17" s="145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</row>
    <row r="18" spans="1:65" s="101" customForma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</row>
    <row r="19" spans="1:65" s="101" customForma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</row>
    <row r="20" spans="1:65" s="101" customForma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</row>
    <row r="21" spans="1:65" s="101" customForma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</row>
    <row r="22" spans="1:65" s="101" customForma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</row>
    <row r="23" spans="1:65" s="101" customForma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</row>
    <row r="24" spans="1:65" s="101" customForma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</row>
    <row r="25" spans="1:65" s="101" customForma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</row>
    <row r="26" spans="1:65" s="101" customForma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</row>
    <row r="27" spans="1:65" s="101" customForma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</row>
    <row r="28" spans="1:65" s="101" customForma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</row>
    <row r="29" spans="1:65" s="101" customForma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</row>
    <row r="30" spans="1:65" s="101" customForma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</row>
    <row r="31" spans="1:65" s="101" customForma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</row>
    <row r="32" spans="1:65" s="101" customForma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</row>
    <row r="33" spans="1:65" s="101" customForma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</row>
    <row r="34" spans="1:65" s="101" customForma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</row>
    <row r="35" spans="1:65" s="101" customForma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</row>
    <row r="36" spans="1:65" s="101" customForma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</row>
    <row r="37" spans="1:65" s="101" customForma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2"/>
  <sheetViews>
    <sheetView workbookViewId="0">
      <selection activeCell="E8" sqref="E8"/>
    </sheetView>
  </sheetViews>
  <sheetFormatPr defaultColWidth="10" defaultRowHeight="15"/>
  <cols>
    <col min="1" max="1" width="5.5546875" style="44" customWidth="1"/>
    <col min="2" max="2" width="13" style="44" bestFit="1" customWidth="1"/>
    <col min="3" max="3" width="10.109375" style="44" bestFit="1" customWidth="1"/>
    <col min="4" max="4" width="13.33203125" style="44" bestFit="1" customWidth="1"/>
    <col min="5" max="16384" width="10" style="44"/>
  </cols>
  <sheetData>
    <row r="1" spans="1:62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</row>
    <row r="2" spans="1:62" s="43" customFormat="1" ht="15.6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  <c r="BI2" s="84"/>
      <c r="BJ2" s="84"/>
    </row>
    <row r="3" spans="1:62" ht="16.2" thickTop="1">
      <c r="A3" s="84"/>
      <c r="B3" s="85" t="s">
        <v>91</v>
      </c>
      <c r="C3" s="146" t="s">
        <v>92</v>
      </c>
      <c r="D3" s="86" t="s">
        <v>93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55"/>
      <c r="BD3" s="55"/>
      <c r="BE3" s="55"/>
      <c r="BF3" s="55"/>
      <c r="BG3" s="55"/>
      <c r="BH3" s="55"/>
      <c r="BI3" s="55"/>
      <c r="BJ3" s="55"/>
    </row>
    <row r="4" spans="1:62" ht="15.6">
      <c r="A4" s="84"/>
      <c r="B4" s="147">
        <v>16</v>
      </c>
      <c r="C4" s="148">
        <f>INT(B4/7)</f>
        <v>2</v>
      </c>
      <c r="D4" s="89">
        <f>MOD(B4,7)</f>
        <v>2</v>
      </c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55"/>
      <c r="BD4" s="55"/>
      <c r="BE4" s="55"/>
      <c r="BF4" s="55"/>
      <c r="BG4" s="55"/>
      <c r="BH4" s="55"/>
      <c r="BI4" s="55"/>
      <c r="BJ4" s="55"/>
    </row>
    <row r="5" spans="1:62" ht="15.6">
      <c r="A5" s="84"/>
      <c r="B5" s="147">
        <v>29</v>
      </c>
      <c r="C5" s="148">
        <f t="shared" ref="C5:C9" si="0">INT(B5/7)</f>
        <v>4</v>
      </c>
      <c r="D5" s="89">
        <f t="shared" ref="D5:D10" si="1">MOD(B5,7)</f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55"/>
      <c r="BD5" s="55"/>
      <c r="BE5" s="55"/>
      <c r="BF5" s="55"/>
      <c r="BG5" s="55"/>
      <c r="BH5" s="55"/>
      <c r="BI5" s="55"/>
      <c r="BJ5" s="55"/>
    </row>
    <row r="6" spans="1:62" ht="15.6">
      <c r="A6" s="84"/>
      <c r="B6" s="147">
        <v>9</v>
      </c>
      <c r="C6" s="148">
        <f t="shared" si="0"/>
        <v>1</v>
      </c>
      <c r="D6" s="89">
        <f t="shared" si="1"/>
        <v>2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55"/>
      <c r="BD6" s="55"/>
      <c r="BE6" s="55"/>
      <c r="BF6" s="55"/>
      <c r="BG6" s="55"/>
      <c r="BH6" s="55"/>
      <c r="BI6" s="55"/>
      <c r="BJ6" s="55"/>
    </row>
    <row r="7" spans="1:62" ht="15.6">
      <c r="A7" s="84"/>
      <c r="B7" s="147">
        <v>43</v>
      </c>
      <c r="C7" s="148">
        <f t="shared" si="0"/>
        <v>6</v>
      </c>
      <c r="D7" s="89">
        <f t="shared" si="1"/>
        <v>1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55"/>
      <c r="BD7" s="55"/>
      <c r="BE7" s="55"/>
      <c r="BF7" s="55"/>
      <c r="BG7" s="55"/>
      <c r="BH7" s="55"/>
      <c r="BI7" s="55"/>
      <c r="BJ7" s="55"/>
    </row>
    <row r="8" spans="1:62" ht="15.6">
      <c r="A8" s="84"/>
      <c r="B8" s="147">
        <v>59</v>
      </c>
      <c r="C8" s="148">
        <f t="shared" si="0"/>
        <v>8</v>
      </c>
      <c r="D8" s="89">
        <f t="shared" si="1"/>
        <v>3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55"/>
      <c r="BD8" s="55"/>
      <c r="BE8" s="55"/>
      <c r="BF8" s="55"/>
      <c r="BG8" s="55"/>
      <c r="BH8" s="55"/>
      <c r="BI8" s="55"/>
      <c r="BJ8" s="55"/>
    </row>
    <row r="9" spans="1:62" ht="15.6">
      <c r="A9" s="84"/>
      <c r="B9" s="147">
        <v>60</v>
      </c>
      <c r="C9" s="148">
        <f t="shared" si="0"/>
        <v>8</v>
      </c>
      <c r="D9" s="89">
        <f t="shared" si="1"/>
        <v>4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55"/>
    </row>
    <row r="10" spans="1:62" ht="16.2" thickBot="1">
      <c r="A10" s="84"/>
      <c r="B10" s="149">
        <v>61</v>
      </c>
      <c r="C10" s="148">
        <f>INT(B10/7)</f>
        <v>8</v>
      </c>
      <c r="D10" s="89">
        <f t="shared" si="1"/>
        <v>5</v>
      </c>
      <c r="E10" s="84"/>
      <c r="F10" s="150" t="s">
        <v>94</v>
      </c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55"/>
    </row>
    <row r="11" spans="1:62" ht="16.2" thickTop="1">
      <c r="A11" s="84"/>
      <c r="B11" s="84"/>
      <c r="C11" s="84"/>
      <c r="D11" s="84"/>
      <c r="E11" s="84"/>
      <c r="F11" s="151" t="s">
        <v>95</v>
      </c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55"/>
    </row>
    <row r="12" spans="1:62" ht="15.6">
      <c r="A12" s="84"/>
      <c r="B12" s="84"/>
      <c r="C12" s="84"/>
      <c r="D12" s="84"/>
      <c r="E12" s="84"/>
      <c r="F12" s="151" t="s">
        <v>96</v>
      </c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  <c r="BG12" s="84"/>
      <c r="BH12" s="84"/>
      <c r="BI12" s="84"/>
      <c r="BJ12" s="55"/>
    </row>
    <row r="13" spans="1:62" s="101" customForma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</row>
    <row r="14" spans="1:62" s="101" customForma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</row>
    <row r="15" spans="1:62" s="101" customForma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</row>
    <row r="16" spans="1:62" s="101" customForma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</row>
    <row r="17" spans="1:62" s="101" customForma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</row>
    <row r="18" spans="1:62" s="101" customForma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</row>
    <row r="19" spans="1:62" s="101" customForma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</row>
    <row r="20" spans="1:62" s="101" customForma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</row>
    <row r="21" spans="1:62" s="101" customForma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</row>
    <row r="22" spans="1:62" s="101" customForma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</row>
    <row r="23" spans="1:62" s="101" customForma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</row>
    <row r="24" spans="1:62" s="101" customForma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</row>
    <row r="25" spans="1:62" s="101" customForma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</row>
    <row r="26" spans="1:62" s="101" customForma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</row>
    <row r="27" spans="1:62" s="101" customForma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</row>
    <row r="28" spans="1:62" s="101" customForma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</row>
    <row r="29" spans="1:62" s="101" customForma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</row>
    <row r="30" spans="1:62" s="101" customForma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</row>
    <row r="31" spans="1:62" s="101" customForma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</row>
    <row r="32" spans="1:62" s="101" customForma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</row>
    <row r="33" spans="1:62" s="101" customForma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</row>
    <row r="34" spans="1:62" s="101" customForma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</row>
    <row r="35" spans="1:62" s="101" customForma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</row>
    <row r="36" spans="1:62" s="101" customForma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</row>
    <row r="37" spans="1:62" s="101" customForma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</row>
    <row r="38" spans="1:62" s="101" customForma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</row>
    <row r="39" spans="1:62" s="101" customForma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</row>
    <row r="40" spans="1:62" s="101" customForma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</row>
    <row r="41" spans="1:62" s="101" customForma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</row>
    <row r="42" spans="1:62" s="101" customForma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4" sqref="F4:F11"/>
    </sheetView>
  </sheetViews>
  <sheetFormatPr defaultColWidth="10" defaultRowHeight="15"/>
  <cols>
    <col min="1" max="1" width="6.33203125" style="55" customWidth="1"/>
    <col min="2" max="7" width="10" style="55"/>
    <col min="8" max="8" width="13.5546875" style="55" customWidth="1"/>
    <col min="9" max="16384" width="10" style="55"/>
  </cols>
  <sheetData>
    <row r="1" spans="1:10" s="63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5.6" thickBot="1"/>
    <row r="3" spans="1:10" ht="16.2" thickTop="1">
      <c r="B3" s="152" t="s">
        <v>97</v>
      </c>
      <c r="C3" s="153" t="s">
        <v>98</v>
      </c>
      <c r="D3" s="153" t="s">
        <v>99</v>
      </c>
      <c r="E3" s="153" t="s">
        <v>100</v>
      </c>
      <c r="F3" s="154" t="s">
        <v>101</v>
      </c>
    </row>
    <row r="4" spans="1:10" ht="15.6">
      <c r="B4" s="155" t="s">
        <v>102</v>
      </c>
      <c r="C4" s="156" t="str">
        <f>LEFT(B4,1)</f>
        <v>A</v>
      </c>
      <c r="D4" s="156">
        <f>VALUE(RIGHT(B4,2))</f>
        <v>23</v>
      </c>
      <c r="E4" s="156" t="str">
        <f>MID(B4,3,1)</f>
        <v>1</v>
      </c>
      <c r="F4" s="157">
        <f>IF(C4="A",10000,IF(C4="B",8000,7000))</f>
        <v>10000</v>
      </c>
    </row>
    <row r="5" spans="1:10" ht="15.6">
      <c r="B5" s="155" t="s">
        <v>103</v>
      </c>
      <c r="C5" s="156" t="str">
        <f t="shared" ref="C5:C11" si="0">LEFT(B5,1)</f>
        <v>A</v>
      </c>
      <c r="D5" s="156">
        <f t="shared" ref="D5:D11" si="1">VALUE(RIGHT(B5,2))</f>
        <v>34</v>
      </c>
      <c r="E5" s="156" t="str">
        <f t="shared" ref="E5:E11" si="2">MID(B5,3,1)</f>
        <v>2</v>
      </c>
      <c r="F5" s="157">
        <f t="shared" ref="F5:F11" si="3">IF(C5="A",10000,IF(C5="B",8000,7000))</f>
        <v>10000</v>
      </c>
    </row>
    <row r="6" spans="1:10" ht="15.6">
      <c r="B6" s="155" t="s">
        <v>104</v>
      </c>
      <c r="C6" s="156" t="str">
        <f t="shared" si="0"/>
        <v>B</v>
      </c>
      <c r="D6" s="156">
        <f t="shared" si="1"/>
        <v>23</v>
      </c>
      <c r="E6" s="156" t="str">
        <f t="shared" si="2"/>
        <v>1</v>
      </c>
      <c r="F6" s="157">
        <f t="shared" si="3"/>
        <v>8000</v>
      </c>
    </row>
    <row r="7" spans="1:10" ht="15.6">
      <c r="B7" s="155" t="s">
        <v>105</v>
      </c>
      <c r="C7" s="156" t="str">
        <f t="shared" si="0"/>
        <v>C</v>
      </c>
      <c r="D7" s="156">
        <f t="shared" si="1"/>
        <v>2</v>
      </c>
      <c r="E7" s="156" t="str">
        <f t="shared" si="2"/>
        <v>2</v>
      </c>
      <c r="F7" s="157">
        <f t="shared" si="3"/>
        <v>7000</v>
      </c>
    </row>
    <row r="8" spans="1:10" ht="15.6">
      <c r="B8" s="155" t="s">
        <v>106</v>
      </c>
      <c r="C8" s="156" t="str">
        <f t="shared" si="0"/>
        <v>A</v>
      </c>
      <c r="D8" s="156">
        <f t="shared" si="1"/>
        <v>5</v>
      </c>
      <c r="E8" s="156" t="str">
        <f t="shared" si="2"/>
        <v>2</v>
      </c>
      <c r="F8" s="157">
        <f t="shared" si="3"/>
        <v>10000</v>
      </c>
    </row>
    <row r="9" spans="1:10" ht="15.6">
      <c r="B9" s="155" t="s">
        <v>107</v>
      </c>
      <c r="C9" s="156" t="str">
        <f t="shared" si="0"/>
        <v>C</v>
      </c>
      <c r="D9" s="156">
        <f t="shared" si="1"/>
        <v>3</v>
      </c>
      <c r="E9" s="156" t="str">
        <f t="shared" si="2"/>
        <v>2</v>
      </c>
      <c r="F9" s="157">
        <f t="shared" si="3"/>
        <v>7000</v>
      </c>
    </row>
    <row r="10" spans="1:10" ht="15.6">
      <c r="B10" s="155" t="s">
        <v>108</v>
      </c>
      <c r="C10" s="156" t="str">
        <f t="shared" si="0"/>
        <v>A</v>
      </c>
      <c r="D10" s="156">
        <f t="shared" si="1"/>
        <v>6</v>
      </c>
      <c r="E10" s="156" t="str">
        <f t="shared" si="2"/>
        <v>2</v>
      </c>
      <c r="F10" s="157">
        <f t="shared" si="3"/>
        <v>10000</v>
      </c>
    </row>
    <row r="11" spans="1:10" ht="16.2" thickBot="1">
      <c r="B11" s="158" t="s">
        <v>109</v>
      </c>
      <c r="C11" s="156" t="str">
        <f t="shared" si="0"/>
        <v>A</v>
      </c>
      <c r="D11" s="156">
        <f t="shared" si="1"/>
        <v>7</v>
      </c>
      <c r="E11" s="156" t="str">
        <f t="shared" si="2"/>
        <v>3</v>
      </c>
      <c r="F11" s="157">
        <f t="shared" si="3"/>
        <v>10000</v>
      </c>
    </row>
    <row r="12" spans="1:10" s="160" customFormat="1" ht="14.4" thickTop="1">
      <c r="A12" s="159" t="s">
        <v>110</v>
      </c>
      <c r="C12" s="161"/>
      <c r="D12" s="161">
        <f>SUM(D4:D11)</f>
        <v>103</v>
      </c>
      <c r="E12" s="161"/>
      <c r="F12" s="162"/>
    </row>
    <row r="13" spans="1:10" s="160" customFormat="1" ht="13.8">
      <c r="A13" s="163" t="s">
        <v>111</v>
      </c>
      <c r="C13" s="162"/>
      <c r="D13" s="162"/>
      <c r="E13" s="162"/>
      <c r="F13" s="164"/>
    </row>
    <row r="14" spans="1:10" s="160" customFormat="1" ht="13.8">
      <c r="A14" s="163" t="s">
        <v>112</v>
      </c>
      <c r="C14" s="164"/>
      <c r="D14" s="164"/>
      <c r="E14" s="164"/>
      <c r="F14" s="164"/>
    </row>
    <row r="15" spans="1:10" s="160" customFormat="1" ht="13.8">
      <c r="A15" s="163" t="s">
        <v>113</v>
      </c>
      <c r="C15" s="164"/>
      <c r="D15" s="164"/>
      <c r="E15" s="164"/>
      <c r="F15" s="164"/>
    </row>
    <row r="16" spans="1:10" s="160" customFormat="1" ht="13.8">
      <c r="A16" s="163" t="s">
        <v>114</v>
      </c>
      <c r="C16" s="164"/>
      <c r="D16" s="164"/>
      <c r="E16" s="164"/>
      <c r="F16" s="164"/>
    </row>
    <row r="17" spans="1:6" s="160" customFormat="1" ht="13.8">
      <c r="A17" s="165" t="s">
        <v>115</v>
      </c>
      <c r="C17" s="164"/>
      <c r="D17" s="164"/>
      <c r="E17" s="164"/>
      <c r="F17" s="164"/>
    </row>
    <row r="18" spans="1:6" s="160" customFormat="1" ht="13.8">
      <c r="A18" s="166" t="s">
        <v>116</v>
      </c>
      <c r="C18" s="164"/>
      <c r="D18" s="164"/>
      <c r="E18" s="164"/>
      <c r="F18" s="164"/>
    </row>
    <row r="19" spans="1:6" s="160" customFormat="1" ht="13.8">
      <c r="A19" s="167" t="s">
        <v>117</v>
      </c>
      <c r="C19" s="164"/>
      <c r="D19" s="164"/>
      <c r="E19" s="164"/>
      <c r="F19" s="164"/>
    </row>
    <row r="20" spans="1:6" s="160" customFormat="1" ht="13.8">
      <c r="A20" s="167" t="s">
        <v>118</v>
      </c>
      <c r="C20" s="164"/>
      <c r="D20" s="164"/>
      <c r="E20" s="164"/>
      <c r="F20" s="164"/>
    </row>
    <row r="21" spans="1:6" s="160" customFormat="1" ht="13.8">
      <c r="A21" s="167" t="s">
        <v>119</v>
      </c>
      <c r="C21" s="164"/>
      <c r="D21" s="164"/>
      <c r="E21" s="164"/>
      <c r="F21" s="16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4" sqref="D4:D7"/>
    </sheetView>
  </sheetViews>
  <sheetFormatPr defaultColWidth="10" defaultRowHeight="15"/>
  <cols>
    <col min="1" max="1" width="5.5546875" style="44" customWidth="1"/>
    <col min="2" max="3" width="10" style="44"/>
    <col min="4" max="4" width="13.5546875" style="44" customWidth="1"/>
    <col min="5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 ht="15.6" thickBo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5.6" thickTop="1">
      <c r="A3" s="55"/>
      <c r="B3" s="168" t="s">
        <v>120</v>
      </c>
      <c r="C3" s="169" t="s">
        <v>121</v>
      </c>
      <c r="D3" s="170" t="s">
        <v>122</v>
      </c>
      <c r="E3" s="55"/>
      <c r="F3" s="55"/>
      <c r="G3" s="55"/>
      <c r="H3" s="55"/>
      <c r="I3" s="55"/>
      <c r="J3" s="55"/>
      <c r="K3" s="55"/>
    </row>
    <row r="4" spans="1:11">
      <c r="A4" s="55"/>
      <c r="B4" s="171" t="s">
        <v>123</v>
      </c>
      <c r="C4" s="172" t="s">
        <v>124</v>
      </c>
      <c r="D4" s="173" t="str">
        <f>PROPER(CONCATENATE(CONCATENATE(B4," "),C4))</f>
        <v>Trần Thảo</v>
      </c>
      <c r="E4" s="55"/>
      <c r="F4" s="55"/>
      <c r="G4" s="55"/>
      <c r="H4" s="55"/>
      <c r="I4" s="55"/>
      <c r="J4" s="55"/>
      <c r="K4" s="55"/>
    </row>
    <row r="5" spans="1:11">
      <c r="A5" s="55"/>
      <c r="B5" s="171" t="s">
        <v>125</v>
      </c>
      <c r="C5" s="172" t="s">
        <v>126</v>
      </c>
      <c r="D5" s="173" t="str">
        <f t="shared" ref="D5:D7" si="0">PROPER(CONCATENATE(CONCATENATE(B5," "),C5))</f>
        <v>Ngô Hồng</v>
      </c>
      <c r="E5" s="55"/>
      <c r="F5" s="55"/>
      <c r="G5" s="55"/>
      <c r="H5" s="55"/>
      <c r="I5" s="55"/>
      <c r="J5" s="55"/>
      <c r="K5" s="55"/>
    </row>
    <row r="6" spans="1:11">
      <c r="A6" s="55"/>
      <c r="B6" s="171" t="s">
        <v>127</v>
      </c>
      <c r="C6" s="172" t="s">
        <v>128</v>
      </c>
      <c r="D6" s="173" t="str">
        <f t="shared" si="0"/>
        <v>Bùi Thuý</v>
      </c>
      <c r="E6" s="55"/>
      <c r="F6" s="55"/>
      <c r="G6" s="55"/>
      <c r="H6" s="55"/>
      <c r="I6" s="55"/>
      <c r="J6" s="55"/>
      <c r="K6" s="55"/>
    </row>
    <row r="7" spans="1:11" ht="15.6" thickBot="1">
      <c r="A7" s="55"/>
      <c r="B7" s="174" t="s">
        <v>129</v>
      </c>
      <c r="C7" s="175" t="s">
        <v>130</v>
      </c>
      <c r="D7" s="173" t="str">
        <f t="shared" si="0"/>
        <v>Nguyễn Ngọc</v>
      </c>
      <c r="E7" s="55"/>
      <c r="F7" s="55"/>
      <c r="G7" s="55"/>
      <c r="H7" s="55"/>
      <c r="I7" s="55"/>
      <c r="J7" s="55"/>
      <c r="K7" s="55"/>
    </row>
    <row r="8" spans="1:11" ht="16.2" thickTop="1" thickBot="1">
      <c r="A8" s="55"/>
      <c r="B8" s="176" t="s">
        <v>50</v>
      </c>
      <c r="C8" s="177"/>
      <c r="D8" s="177"/>
      <c r="E8" s="55"/>
      <c r="F8" s="55"/>
      <c r="G8" s="55"/>
      <c r="H8" s="55"/>
      <c r="I8" s="55"/>
      <c r="J8" s="55"/>
      <c r="K8" s="55"/>
    </row>
    <row r="9" spans="1:11" ht="15.6" thickTop="1">
      <c r="A9" s="55"/>
      <c r="B9" s="168" t="s">
        <v>120</v>
      </c>
      <c r="C9" s="169" t="s">
        <v>121</v>
      </c>
      <c r="D9" s="170" t="s">
        <v>122</v>
      </c>
      <c r="E9" s="55"/>
      <c r="F9" s="55"/>
      <c r="G9" s="55"/>
      <c r="H9" s="55"/>
      <c r="I9" s="55"/>
      <c r="J9" s="55"/>
      <c r="K9" s="55"/>
    </row>
    <row r="10" spans="1:11">
      <c r="A10" s="55"/>
      <c r="B10" s="171" t="s">
        <v>123</v>
      </c>
      <c r="C10" s="172" t="s">
        <v>124</v>
      </c>
      <c r="D10" s="178" t="s">
        <v>131</v>
      </c>
      <c r="E10" s="55"/>
      <c r="F10" s="55"/>
      <c r="G10" s="55"/>
      <c r="H10" s="55"/>
      <c r="I10" s="55"/>
      <c r="J10" s="55"/>
      <c r="K10" s="55"/>
    </row>
    <row r="11" spans="1:11">
      <c r="A11" s="55"/>
      <c r="B11" s="171" t="s">
        <v>125</v>
      </c>
      <c r="C11" s="172" t="s">
        <v>126</v>
      </c>
      <c r="D11" s="178" t="s">
        <v>132</v>
      </c>
      <c r="E11" s="55"/>
      <c r="F11" s="55"/>
      <c r="G11" s="55"/>
      <c r="H11" s="55"/>
      <c r="I11" s="55"/>
      <c r="J11" s="55"/>
      <c r="K11" s="55"/>
    </row>
    <row r="12" spans="1:11">
      <c r="A12" s="55"/>
      <c r="B12" s="171" t="s">
        <v>127</v>
      </c>
      <c r="C12" s="172" t="s">
        <v>128</v>
      </c>
      <c r="D12" s="178" t="s">
        <v>133</v>
      </c>
      <c r="E12" s="55"/>
      <c r="F12" s="55"/>
      <c r="G12" s="55"/>
      <c r="H12" s="55"/>
      <c r="I12" s="55"/>
      <c r="J12" s="55"/>
      <c r="K12" s="55"/>
    </row>
    <row r="13" spans="1:11" ht="15.6" thickBot="1">
      <c r="A13" s="55"/>
      <c r="B13" s="174" t="s">
        <v>129</v>
      </c>
      <c r="C13" s="175" t="s">
        <v>130</v>
      </c>
      <c r="D13" s="179" t="s">
        <v>134</v>
      </c>
      <c r="E13" s="55"/>
      <c r="F13" s="55"/>
      <c r="G13" s="55"/>
      <c r="H13" s="55"/>
      <c r="I13" s="55"/>
      <c r="J13" s="55"/>
      <c r="K13" s="55"/>
    </row>
    <row r="14" spans="1:11" ht="15.6" thickTop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6" workbookViewId="0">
      <selection activeCell="C22" sqref="C22:C29"/>
    </sheetView>
  </sheetViews>
  <sheetFormatPr defaultColWidth="10" defaultRowHeight="15.6"/>
  <cols>
    <col min="1" max="1" width="10" style="186"/>
    <col min="2" max="2" width="12.109375" style="186" customWidth="1"/>
    <col min="3" max="3" width="10.5546875" style="186" bestFit="1" customWidth="1"/>
    <col min="4" max="4" width="6.109375" style="186" customWidth="1"/>
    <col min="5" max="16384" width="10" style="186"/>
  </cols>
  <sheetData>
    <row r="1" spans="1:10" s="182" customFormat="1" ht="24.6">
      <c r="A1" s="180" t="s">
        <v>39</v>
      </c>
      <c r="B1" s="181"/>
      <c r="C1" s="181"/>
      <c r="D1" s="181"/>
      <c r="E1" s="181"/>
      <c r="F1" s="181"/>
      <c r="G1" s="181"/>
      <c r="H1" s="181"/>
      <c r="I1" s="181"/>
      <c r="J1" s="181"/>
    </row>
    <row r="2" spans="1:10">
      <c r="A2" s="183" t="s">
        <v>135</v>
      </c>
      <c r="B2" s="184"/>
      <c r="C2" s="185"/>
      <c r="D2" s="185"/>
      <c r="E2" s="185"/>
      <c r="F2" s="185"/>
      <c r="G2" s="185"/>
      <c r="H2" s="185"/>
      <c r="I2" s="185"/>
    </row>
    <row r="3" spans="1:10" ht="16.2" thickBot="1">
      <c r="A3" s="187" t="s">
        <v>136</v>
      </c>
      <c r="B3" s="184"/>
      <c r="C3" s="184"/>
      <c r="D3" s="184"/>
      <c r="E3" s="187" t="s">
        <v>137</v>
      </c>
      <c r="F3" s="184"/>
      <c r="G3" s="184"/>
      <c r="H3" s="184"/>
      <c r="I3" s="184"/>
    </row>
    <row r="4" spans="1:10" ht="16.8" thickTop="1" thickBot="1">
      <c r="A4" s="188" t="s">
        <v>138</v>
      </c>
      <c r="B4" s="189" t="s">
        <v>139</v>
      </c>
      <c r="C4" s="190" t="s">
        <v>140</v>
      </c>
      <c r="D4" s="184"/>
      <c r="E4" s="191" t="s">
        <v>138</v>
      </c>
      <c r="F4" s="192" t="s">
        <v>141</v>
      </c>
      <c r="G4" s="193" t="s">
        <v>140</v>
      </c>
      <c r="H4" s="184"/>
      <c r="I4" s="184"/>
    </row>
    <row r="5" spans="1:10" ht="16.2" thickTop="1">
      <c r="A5" s="194" t="s">
        <v>10</v>
      </c>
      <c r="B5" s="195" t="str">
        <f>VLOOKUP(A5,$E$5:$G$7,2,0)</f>
        <v>RADIO</v>
      </c>
      <c r="C5" s="195">
        <f>VLOOKUP(A5,$E$5:$G$7,3,0)</f>
        <v>1200</v>
      </c>
      <c r="D5" s="184"/>
      <c r="E5" s="196" t="s">
        <v>10</v>
      </c>
      <c r="F5" s="197" t="s">
        <v>142</v>
      </c>
      <c r="G5" s="198">
        <v>1200</v>
      </c>
      <c r="H5" s="184"/>
      <c r="I5" s="184"/>
    </row>
    <row r="6" spans="1:10">
      <c r="A6" s="194" t="s">
        <v>11</v>
      </c>
      <c r="B6" s="195" t="str">
        <f t="shared" ref="B6:B10" si="0">VLOOKUP(A6,$E$5:$G$7,2,0)</f>
        <v>TIIVI</v>
      </c>
      <c r="C6" s="195">
        <f t="shared" ref="C6:C10" si="1">VLOOKUP(A6,$E$5:$G$7,3,0)</f>
        <v>1500</v>
      </c>
      <c r="D6" s="184"/>
      <c r="E6" s="199" t="s">
        <v>11</v>
      </c>
      <c r="F6" s="200" t="s">
        <v>143</v>
      </c>
      <c r="G6" s="201">
        <v>1500</v>
      </c>
      <c r="H6" s="184"/>
      <c r="I6" s="184"/>
    </row>
    <row r="7" spans="1:10" ht="16.2" thickBot="1">
      <c r="A7" s="194" t="s">
        <v>144</v>
      </c>
      <c r="B7" s="195" t="str">
        <f t="shared" si="0"/>
        <v>VIDEO</v>
      </c>
      <c r="C7" s="195">
        <f t="shared" si="1"/>
        <v>1800</v>
      </c>
      <c r="D7" s="184"/>
      <c r="E7" s="202" t="s">
        <v>144</v>
      </c>
      <c r="F7" s="203" t="s">
        <v>145</v>
      </c>
      <c r="G7" s="204">
        <v>1800</v>
      </c>
      <c r="H7" s="184"/>
      <c r="I7" s="184"/>
    </row>
    <row r="8" spans="1:10" ht="16.2" thickTop="1">
      <c r="A8" s="194" t="s">
        <v>11</v>
      </c>
      <c r="B8" s="195" t="str">
        <f t="shared" si="0"/>
        <v>TIIVI</v>
      </c>
      <c r="C8" s="195">
        <f t="shared" si="1"/>
        <v>1500</v>
      </c>
      <c r="D8" s="184"/>
      <c r="E8" s="184"/>
      <c r="F8" s="184"/>
      <c r="G8" s="184"/>
      <c r="H8" s="184"/>
      <c r="I8" s="184"/>
    </row>
    <row r="9" spans="1:10">
      <c r="A9" s="194" t="s">
        <v>10</v>
      </c>
      <c r="B9" s="195" t="str">
        <f t="shared" si="0"/>
        <v>RADIO</v>
      </c>
      <c r="C9" s="195">
        <f t="shared" si="1"/>
        <v>1200</v>
      </c>
      <c r="D9" s="184"/>
      <c r="E9" s="205" t="s">
        <v>110</v>
      </c>
      <c r="F9" s="206"/>
      <c r="G9" s="206"/>
      <c r="H9" s="206"/>
      <c r="I9" s="207"/>
    </row>
    <row r="10" spans="1:10" ht="16.2" thickBot="1">
      <c r="A10" s="208" t="s">
        <v>144</v>
      </c>
      <c r="B10" s="195" t="str">
        <f t="shared" si="0"/>
        <v>VIDEO</v>
      </c>
      <c r="C10" s="195">
        <f t="shared" si="1"/>
        <v>1800</v>
      </c>
      <c r="D10" s="184"/>
      <c r="E10" s="209" t="s">
        <v>146</v>
      </c>
      <c r="F10" s="206"/>
      <c r="G10" s="206"/>
      <c r="H10" s="206"/>
      <c r="I10" s="207"/>
    </row>
    <row r="11" spans="1:10" ht="16.8" thickTop="1" thickBot="1">
      <c r="A11" s="183" t="s">
        <v>147</v>
      </c>
      <c r="B11" s="184"/>
      <c r="C11" s="184"/>
      <c r="D11" s="184"/>
      <c r="E11" s="209" t="s">
        <v>148</v>
      </c>
      <c r="F11" s="207"/>
      <c r="G11" s="207"/>
      <c r="H11" s="207"/>
      <c r="I11" s="207"/>
    </row>
    <row r="12" spans="1:10" ht="16.8" thickTop="1" thickBot="1">
      <c r="A12" s="188" t="s">
        <v>138</v>
      </c>
      <c r="B12" s="189" t="s">
        <v>139</v>
      </c>
      <c r="C12" s="190" t="s">
        <v>140</v>
      </c>
      <c r="D12" s="184"/>
      <c r="E12" s="184"/>
      <c r="F12" s="184"/>
      <c r="G12" s="184"/>
      <c r="H12" s="184"/>
      <c r="I12" s="184"/>
    </row>
    <row r="13" spans="1:10" ht="16.8" thickTop="1" thickBot="1">
      <c r="A13" s="194" t="s">
        <v>149</v>
      </c>
      <c r="B13" s="195" t="str">
        <f>VLOOKUP(LEFT(A13,1),$E$14:$H$16,2,0)</f>
        <v>RADIO</v>
      </c>
      <c r="C13" s="195">
        <f>IF(RIGHT(A13,1)="1",VLOOKUP(LEFT(A13,1),$E$14:$H$16,3,0),VLOOKUP(LEFT(A13,1),$E$14:$H$16,4,0))</f>
        <v>1200</v>
      </c>
      <c r="D13" s="184"/>
      <c r="E13" s="191" t="s">
        <v>138</v>
      </c>
      <c r="F13" s="192" t="s">
        <v>141</v>
      </c>
      <c r="G13" s="192" t="s">
        <v>150</v>
      </c>
      <c r="H13" s="193" t="s">
        <v>151</v>
      </c>
      <c r="I13" s="184"/>
    </row>
    <row r="14" spans="1:10" ht="16.2" thickTop="1">
      <c r="A14" s="194" t="s">
        <v>152</v>
      </c>
      <c r="B14" s="195" t="str">
        <f t="shared" ref="B14:B18" si="2">VLOOKUP(LEFT(A14,1),$E$14:$H$16,2,0)</f>
        <v>TIIVI</v>
      </c>
      <c r="C14" s="195">
        <f t="shared" ref="C14:C18" si="3">IF(RIGHT(A14,1)="1",VLOOKUP(LEFT(A14,1),$E$14:$H$16,3,0),VLOOKUP(LEFT(A14,1),$E$14:$H$16,4,0))</f>
        <v>1500</v>
      </c>
      <c r="D14" s="184"/>
      <c r="E14" s="196" t="s">
        <v>10</v>
      </c>
      <c r="F14" s="197" t="s">
        <v>142</v>
      </c>
      <c r="G14" s="197">
        <v>1200</v>
      </c>
      <c r="H14" s="198">
        <v>1500</v>
      </c>
      <c r="I14" s="184"/>
    </row>
    <row r="15" spans="1:10">
      <c r="A15" s="194" t="s">
        <v>153</v>
      </c>
      <c r="B15" s="195" t="str">
        <f t="shared" si="2"/>
        <v>VIDEO</v>
      </c>
      <c r="C15" s="195">
        <f t="shared" si="3"/>
        <v>2000</v>
      </c>
      <c r="D15" s="184"/>
      <c r="E15" s="199" t="s">
        <v>11</v>
      </c>
      <c r="F15" s="200" t="s">
        <v>143</v>
      </c>
      <c r="G15" s="200">
        <v>1500</v>
      </c>
      <c r="H15" s="201">
        <v>1600</v>
      </c>
      <c r="I15" s="184"/>
    </row>
    <row r="16" spans="1:10" ht="16.2" thickBot="1">
      <c r="A16" s="194" t="s">
        <v>154</v>
      </c>
      <c r="B16" s="195" t="str">
        <f t="shared" si="2"/>
        <v>TIIVI</v>
      </c>
      <c r="C16" s="195">
        <f t="shared" si="3"/>
        <v>1600</v>
      </c>
      <c r="D16" s="184"/>
      <c r="E16" s="202" t="s">
        <v>144</v>
      </c>
      <c r="F16" s="203" t="s">
        <v>145</v>
      </c>
      <c r="G16" s="203">
        <v>1800</v>
      </c>
      <c r="H16" s="204">
        <v>2000</v>
      </c>
      <c r="I16" s="184"/>
    </row>
    <row r="17" spans="1:9" ht="16.2" thickTop="1">
      <c r="A17" s="194" t="s">
        <v>155</v>
      </c>
      <c r="B17" s="195" t="str">
        <f t="shared" si="2"/>
        <v>RADIO</v>
      </c>
      <c r="C17" s="195">
        <f t="shared" si="3"/>
        <v>1500</v>
      </c>
      <c r="D17" s="184"/>
      <c r="E17" s="184"/>
      <c r="F17" s="184"/>
      <c r="G17" s="184"/>
      <c r="H17" s="184"/>
      <c r="I17" s="184"/>
    </row>
    <row r="18" spans="1:9" ht="16.2" thickBot="1">
      <c r="A18" s="208" t="s">
        <v>156</v>
      </c>
      <c r="B18" s="195" t="str">
        <f t="shared" si="2"/>
        <v>VIDEO</v>
      </c>
      <c r="C18" s="195">
        <f t="shared" si="3"/>
        <v>1800</v>
      </c>
      <c r="D18" s="184"/>
      <c r="E18" s="184"/>
      <c r="F18" s="184"/>
      <c r="G18" s="184"/>
      <c r="H18" s="184"/>
      <c r="I18" s="184"/>
    </row>
    <row r="19" spans="1:9" ht="16.2" thickTop="1">
      <c r="A19" s="184"/>
      <c r="B19" s="184"/>
      <c r="C19" s="184"/>
      <c r="D19" s="184"/>
      <c r="E19" s="184"/>
      <c r="F19" s="184"/>
      <c r="G19" s="184"/>
      <c r="H19" s="184"/>
      <c r="I19" s="184"/>
    </row>
    <row r="20" spans="1:9" ht="16.2" thickBot="1">
      <c r="A20" s="183" t="s">
        <v>157</v>
      </c>
      <c r="B20" s="184"/>
      <c r="C20" s="184"/>
      <c r="D20" s="184"/>
      <c r="E20" s="184"/>
      <c r="F20" s="184"/>
      <c r="G20" s="184"/>
      <c r="H20" s="184"/>
      <c r="I20" s="184"/>
    </row>
    <row r="21" spans="1:9" ht="16.8" thickTop="1" thickBot="1">
      <c r="A21" s="184"/>
      <c r="B21" s="210" t="s">
        <v>24</v>
      </c>
      <c r="C21" s="211" t="s">
        <v>158</v>
      </c>
      <c r="D21" s="184"/>
      <c r="E21" s="184"/>
      <c r="F21" s="212" t="s">
        <v>24</v>
      </c>
      <c r="G21" s="213" t="s">
        <v>158</v>
      </c>
      <c r="H21" s="184"/>
      <c r="I21" s="184"/>
    </row>
    <row r="22" spans="1:9" ht="16.2" thickTop="1">
      <c r="A22" s="184"/>
      <c r="B22" s="214">
        <v>5.6</v>
      </c>
      <c r="C22" s="215" t="str">
        <f>VLOOKUP(B22,$F$22:$G$25,2,1)</f>
        <v>Trung Bình</v>
      </c>
      <c r="D22" s="184"/>
      <c r="E22" s="184"/>
      <c r="F22" s="196">
        <v>0</v>
      </c>
      <c r="G22" s="198" t="s">
        <v>159</v>
      </c>
      <c r="H22" s="184"/>
      <c r="I22" s="184"/>
    </row>
    <row r="23" spans="1:9">
      <c r="A23" s="184"/>
      <c r="B23" s="216">
        <v>8.6999999999999993</v>
      </c>
      <c r="C23" s="215" t="str">
        <f t="shared" ref="C23:C29" si="4">VLOOKUP(B23,$F$22:$G$25,2,1)</f>
        <v>Giỏi</v>
      </c>
      <c r="D23" s="184"/>
      <c r="E23" s="184"/>
      <c r="F23" s="199">
        <v>5</v>
      </c>
      <c r="G23" s="201" t="s">
        <v>160</v>
      </c>
      <c r="H23" s="184"/>
      <c r="I23" s="184"/>
    </row>
    <row r="24" spans="1:9">
      <c r="A24" s="184"/>
      <c r="B24" s="216">
        <v>9.1999999999999993</v>
      </c>
      <c r="C24" s="215" t="str">
        <f t="shared" si="4"/>
        <v>Giỏi</v>
      </c>
      <c r="D24" s="184"/>
      <c r="E24" s="184"/>
      <c r="F24" s="199">
        <v>6.5</v>
      </c>
      <c r="G24" s="201" t="s">
        <v>161</v>
      </c>
      <c r="H24" s="184"/>
      <c r="I24" s="184"/>
    </row>
    <row r="25" spans="1:9" ht="16.2" thickBot="1">
      <c r="A25" s="184"/>
      <c r="B25" s="216">
        <v>5.4</v>
      </c>
      <c r="C25" s="215" t="str">
        <f t="shared" si="4"/>
        <v>Trung Bình</v>
      </c>
      <c r="D25" s="184"/>
      <c r="E25" s="184"/>
      <c r="F25" s="202">
        <v>8</v>
      </c>
      <c r="G25" s="204" t="s">
        <v>162</v>
      </c>
      <c r="H25" s="184"/>
      <c r="I25" s="184"/>
    </row>
    <row r="26" spans="1:9" ht="16.2" thickTop="1">
      <c r="A26" s="184"/>
      <c r="B26" s="216">
        <v>7.2</v>
      </c>
      <c r="C26" s="215" t="str">
        <f t="shared" si="4"/>
        <v>Khá</v>
      </c>
      <c r="D26" s="184"/>
      <c r="E26" s="184"/>
      <c r="F26" s="184"/>
      <c r="G26" s="184"/>
      <c r="H26" s="184"/>
      <c r="I26" s="184"/>
    </row>
    <row r="27" spans="1:9">
      <c r="A27" s="184"/>
      <c r="B27" s="216">
        <v>5.2</v>
      </c>
      <c r="C27" s="215" t="str">
        <f t="shared" si="4"/>
        <v>Trung Bình</v>
      </c>
      <c r="D27" s="184"/>
      <c r="E27" s="217" t="s">
        <v>163</v>
      </c>
      <c r="F27" s="184"/>
      <c r="G27" s="184"/>
      <c r="H27" s="184"/>
      <c r="I27" s="184"/>
    </row>
    <row r="28" spans="1:9" ht="16.2" thickBot="1">
      <c r="A28" s="184"/>
      <c r="B28" s="218">
        <v>4.9000000000000004</v>
      </c>
      <c r="C28" s="215" t="str">
        <f t="shared" si="4"/>
        <v>Yếu Kém</v>
      </c>
      <c r="D28" s="184"/>
      <c r="E28" s="184"/>
      <c r="F28" s="184"/>
      <c r="G28" s="184"/>
      <c r="H28" s="184"/>
      <c r="I28" s="184"/>
    </row>
    <row r="29" spans="1:9" ht="16.8" thickTop="1" thickBot="1">
      <c r="A29" s="184"/>
      <c r="B29" s="219">
        <v>6.5</v>
      </c>
      <c r="C29" s="215" t="str">
        <f t="shared" si="4"/>
        <v>Khá</v>
      </c>
      <c r="D29" s="184"/>
      <c r="E29" s="184"/>
      <c r="F29" s="184"/>
      <c r="G29" s="184"/>
      <c r="H29" s="184"/>
      <c r="I29" s="184"/>
    </row>
    <row r="30" spans="1:9" ht="16.2" thickTop="1">
      <c r="A30" s="184"/>
      <c r="B30" s="184"/>
      <c r="C30" s="184"/>
      <c r="D30" s="184"/>
      <c r="E30" s="184"/>
      <c r="F30" s="184"/>
      <c r="G30" s="184"/>
      <c r="H30" s="184"/>
      <c r="I30" s="184"/>
    </row>
    <row r="31" spans="1:9" s="221" customFormat="1">
      <c r="A31" s="220"/>
      <c r="B31" s="220"/>
      <c r="C31" s="220"/>
      <c r="D31" s="220"/>
      <c r="E31" s="220"/>
      <c r="F31" s="220"/>
      <c r="G31" s="220"/>
      <c r="H31" s="220"/>
      <c r="I31" s="220"/>
    </row>
    <row r="32" spans="1:9" s="221" customFormat="1">
      <c r="A32" s="220"/>
      <c r="B32" s="220"/>
      <c r="C32" s="220"/>
      <c r="D32" s="220"/>
      <c r="E32" s="220"/>
      <c r="F32" s="220"/>
      <c r="G32" s="220"/>
      <c r="H32" s="220"/>
      <c r="I32" s="220"/>
    </row>
    <row r="33" spans="1:9" s="221" customFormat="1">
      <c r="A33" s="220"/>
      <c r="B33" s="220"/>
      <c r="C33" s="220"/>
      <c r="D33" s="220"/>
      <c r="E33" s="220"/>
      <c r="F33" s="220"/>
      <c r="G33" s="220"/>
      <c r="H33" s="220"/>
      <c r="I33" s="220"/>
    </row>
    <row r="34" spans="1:9" s="221" customFormat="1">
      <c r="A34" s="220"/>
      <c r="B34" s="220"/>
      <c r="C34" s="220"/>
      <c r="D34" s="220"/>
      <c r="E34" s="220"/>
      <c r="F34" s="220"/>
      <c r="G34" s="220"/>
      <c r="H34" s="220"/>
      <c r="I34" s="220"/>
    </row>
    <row r="35" spans="1:9" s="221" customFormat="1">
      <c r="A35" s="220"/>
      <c r="B35" s="220"/>
      <c r="C35" s="220"/>
      <c r="D35" s="220"/>
      <c r="E35" s="220"/>
      <c r="F35" s="220"/>
      <c r="G35" s="220"/>
      <c r="H35" s="220"/>
      <c r="I35" s="220"/>
    </row>
    <row r="36" spans="1:9" s="221" customFormat="1"/>
    <row r="37" spans="1:9" s="221" customFormat="1"/>
    <row r="38" spans="1:9" s="221" customFormat="1"/>
    <row r="39" spans="1:9" s="221" customFormat="1"/>
    <row r="40" spans="1:9" s="221" customFormat="1"/>
    <row r="41" spans="1:9" s="221" customFormat="1"/>
    <row r="42" spans="1:9" s="221" customFormat="1"/>
    <row r="43" spans="1:9" s="221" customFormat="1"/>
    <row r="44" spans="1:9" s="221" customFormat="1"/>
    <row r="45" spans="1:9" s="221" customFormat="1"/>
    <row r="46" spans="1:9" s="221" customFormat="1"/>
    <row r="47" spans="1:9" s="221" customFormat="1"/>
    <row r="48" spans="1:9" s="221" customFormat="1"/>
    <row r="49" s="221" customFormat="1"/>
    <row r="50" s="221" customFormat="1"/>
    <row r="51" s="221" customFormat="1"/>
    <row r="52" s="221" customFormat="1"/>
    <row r="53" s="221" customFormat="1"/>
    <row r="54" s="221" customFormat="1"/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B14" sqref="B14:C19"/>
    </sheetView>
  </sheetViews>
  <sheetFormatPr defaultColWidth="10" defaultRowHeight="15"/>
  <cols>
    <col min="1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 ht="15.6">
      <c r="A2" s="232" t="s">
        <v>135</v>
      </c>
      <c r="B2" s="233"/>
      <c r="C2" s="234"/>
      <c r="D2" s="233"/>
      <c r="E2" s="233"/>
      <c r="F2" s="235"/>
      <c r="G2" s="235"/>
      <c r="H2" s="235"/>
      <c r="I2" s="235"/>
      <c r="J2" s="55"/>
      <c r="K2" s="55"/>
    </row>
    <row r="3" spans="1:11" ht="15.6" thickBot="1">
      <c r="A3" s="236" t="s">
        <v>136</v>
      </c>
      <c r="B3" s="233"/>
      <c r="C3" s="233"/>
      <c r="D3" s="233"/>
      <c r="E3" s="233"/>
      <c r="F3" s="236" t="s">
        <v>137</v>
      </c>
      <c r="G3" s="233"/>
      <c r="H3" s="233"/>
      <c r="I3" s="233"/>
      <c r="J3" s="55"/>
      <c r="K3" s="55"/>
    </row>
    <row r="4" spans="1:11" ht="16.2" thickTop="1">
      <c r="A4" s="237" t="s">
        <v>138</v>
      </c>
      <c r="B4" s="238" t="s">
        <v>139</v>
      </c>
      <c r="C4" s="239" t="s">
        <v>140</v>
      </c>
      <c r="D4" s="233"/>
      <c r="E4" s="233"/>
      <c r="F4" s="240" t="s">
        <v>138</v>
      </c>
      <c r="G4" s="241" t="s">
        <v>10</v>
      </c>
      <c r="H4" s="241" t="s">
        <v>11</v>
      </c>
      <c r="I4" s="242" t="s">
        <v>144</v>
      </c>
      <c r="J4" s="55"/>
      <c r="K4" s="55"/>
    </row>
    <row r="5" spans="1:11" ht="15.6">
      <c r="A5" s="243" t="s">
        <v>10</v>
      </c>
      <c r="B5" s="244" t="str">
        <f>HLOOKUP(A5,$G$4:$I$6,2,0)</f>
        <v>RADIO</v>
      </c>
      <c r="C5" s="244">
        <f>HLOOKUP(A5,$G$4:$I$6,3,0)</f>
        <v>1200</v>
      </c>
      <c r="D5" s="233"/>
      <c r="E5" s="233"/>
      <c r="F5" s="245" t="s">
        <v>141</v>
      </c>
      <c r="G5" s="246" t="s">
        <v>142</v>
      </c>
      <c r="H5" s="246" t="s">
        <v>143</v>
      </c>
      <c r="I5" s="247" t="s">
        <v>145</v>
      </c>
      <c r="J5" s="55"/>
      <c r="K5" s="55"/>
    </row>
    <row r="6" spans="1:11" ht="16.2" thickBot="1">
      <c r="A6" s="243" t="s">
        <v>11</v>
      </c>
      <c r="B6" s="244" t="str">
        <f t="shared" ref="B6:B10" si="0">HLOOKUP(A6,$G$4:$I$6,2,0)</f>
        <v>TIIVI</v>
      </c>
      <c r="C6" s="244">
        <f t="shared" ref="C6:C10" si="1">HLOOKUP(A6,$G$4:$I$6,3,0)</f>
        <v>1500</v>
      </c>
      <c r="D6" s="233"/>
      <c r="E6" s="233"/>
      <c r="F6" s="248" t="s">
        <v>140</v>
      </c>
      <c r="G6" s="249">
        <v>1200</v>
      </c>
      <c r="H6" s="249">
        <v>1500</v>
      </c>
      <c r="I6" s="250">
        <v>1800</v>
      </c>
      <c r="J6" s="55"/>
      <c r="K6" s="55"/>
    </row>
    <row r="7" spans="1:11" ht="16.2" thickTop="1">
      <c r="A7" s="243" t="s">
        <v>144</v>
      </c>
      <c r="B7" s="244" t="str">
        <f t="shared" si="0"/>
        <v>VIDEO</v>
      </c>
      <c r="C7" s="244">
        <f t="shared" si="1"/>
        <v>1800</v>
      </c>
      <c r="D7" s="233"/>
      <c r="E7" s="233"/>
      <c r="F7" s="251"/>
      <c r="G7" s="251"/>
      <c r="H7" s="251"/>
      <c r="I7" s="233"/>
      <c r="J7" s="55"/>
      <c r="K7" s="55"/>
    </row>
    <row r="8" spans="1:11" ht="15.6">
      <c r="A8" s="243" t="s">
        <v>11</v>
      </c>
      <c r="B8" s="244" t="str">
        <f t="shared" si="0"/>
        <v>TIIVI</v>
      </c>
      <c r="C8" s="244">
        <f t="shared" si="1"/>
        <v>1500</v>
      </c>
      <c r="D8" s="233"/>
      <c r="E8" s="233"/>
      <c r="F8" s="252" t="s">
        <v>110</v>
      </c>
      <c r="G8" s="253"/>
      <c r="H8" s="253"/>
      <c r="I8" s="253"/>
      <c r="J8" s="55"/>
      <c r="K8" s="55"/>
    </row>
    <row r="9" spans="1:11" ht="15.6">
      <c r="A9" s="243" t="s">
        <v>10</v>
      </c>
      <c r="B9" s="244" t="str">
        <f t="shared" si="0"/>
        <v>RADIO</v>
      </c>
      <c r="C9" s="244">
        <f t="shared" si="1"/>
        <v>1200</v>
      </c>
      <c r="D9" s="233"/>
      <c r="E9" s="233"/>
      <c r="F9" s="254" t="s">
        <v>146</v>
      </c>
      <c r="G9" s="253"/>
      <c r="H9" s="253"/>
      <c r="I9" s="253"/>
      <c r="J9" s="55"/>
      <c r="K9" s="55"/>
    </row>
    <row r="10" spans="1:11" ht="16.2" thickBot="1">
      <c r="A10" s="255" t="s">
        <v>144</v>
      </c>
      <c r="B10" s="244" t="str">
        <f t="shared" si="0"/>
        <v>VIDEO</v>
      </c>
      <c r="C10" s="244">
        <f t="shared" si="1"/>
        <v>1800</v>
      </c>
      <c r="D10" s="233"/>
      <c r="E10" s="233"/>
      <c r="F10" s="254" t="s">
        <v>148</v>
      </c>
      <c r="G10" s="251"/>
      <c r="H10" s="251"/>
      <c r="I10" s="251"/>
      <c r="J10" s="55"/>
      <c r="K10" s="55"/>
    </row>
    <row r="11" spans="1:11" ht="16.2" thickTop="1">
      <c r="A11" s="232" t="s">
        <v>147</v>
      </c>
      <c r="B11" s="233"/>
      <c r="C11" s="233"/>
      <c r="D11" s="233"/>
      <c r="E11" s="233"/>
      <c r="F11" s="233"/>
      <c r="G11" s="233"/>
      <c r="H11" s="233"/>
      <c r="I11" s="233"/>
      <c r="J11" s="55"/>
      <c r="K11" s="55"/>
    </row>
    <row r="12" spans="1:11" ht="15.6" thickBot="1">
      <c r="A12" s="233"/>
      <c r="B12" s="233"/>
      <c r="C12" s="233"/>
      <c r="D12" s="233"/>
      <c r="E12" s="233"/>
      <c r="F12" s="233"/>
      <c r="G12" s="233"/>
      <c r="H12" s="233"/>
      <c r="I12" s="233"/>
      <c r="J12" s="55"/>
      <c r="K12" s="55"/>
    </row>
    <row r="13" spans="1:11" ht="16.2" thickTop="1">
      <c r="A13" s="256" t="s">
        <v>138</v>
      </c>
      <c r="B13" s="257" t="s">
        <v>139</v>
      </c>
      <c r="C13" s="258" t="s">
        <v>140</v>
      </c>
      <c r="D13" s="233"/>
      <c r="E13" s="240" t="s">
        <v>138</v>
      </c>
      <c r="F13" s="241" t="s">
        <v>10</v>
      </c>
      <c r="G13" s="241" t="s">
        <v>11</v>
      </c>
      <c r="H13" s="242" t="s">
        <v>144</v>
      </c>
      <c r="I13" s="233"/>
      <c r="J13" s="55"/>
      <c r="K13" s="55"/>
    </row>
    <row r="14" spans="1:11" ht="15.6">
      <c r="A14" s="243" t="s">
        <v>149</v>
      </c>
      <c r="B14" s="244" t="str">
        <f>HLOOKUP(LEFT(A14,1),$F$13:$H$16,2,0)</f>
        <v>RADIO</v>
      </c>
      <c r="C14" s="244">
        <f>HLOOKUP(LEFT(A14,1),$F$13:$H$16,3,0)</f>
        <v>1200</v>
      </c>
      <c r="D14" s="233"/>
      <c r="E14" s="245" t="s">
        <v>141</v>
      </c>
      <c r="F14" s="246" t="s">
        <v>142</v>
      </c>
      <c r="G14" s="246" t="s">
        <v>143</v>
      </c>
      <c r="H14" s="247" t="s">
        <v>145</v>
      </c>
      <c r="I14" s="233"/>
      <c r="J14" s="55"/>
      <c r="K14" s="55"/>
    </row>
    <row r="15" spans="1:11" ht="15.6">
      <c r="A15" s="243" t="s">
        <v>152</v>
      </c>
      <c r="B15" s="244" t="str">
        <f t="shared" ref="B15:B19" si="2">HLOOKUP(LEFT(A15,1),$F$13:$H$16,2,0)</f>
        <v>TIIVI</v>
      </c>
      <c r="C15" s="244">
        <f t="shared" ref="C15:C19" si="3">HLOOKUP(LEFT(A15,1),$F$13:$H$16,3,0)</f>
        <v>1500</v>
      </c>
      <c r="D15" s="233"/>
      <c r="E15" s="245" t="s">
        <v>150</v>
      </c>
      <c r="F15" s="246">
        <v>1200</v>
      </c>
      <c r="G15" s="246">
        <v>1500</v>
      </c>
      <c r="H15" s="247">
        <v>1800</v>
      </c>
      <c r="I15" s="233"/>
      <c r="J15" s="55"/>
      <c r="K15" s="55"/>
    </row>
    <row r="16" spans="1:11" ht="16.2" thickBot="1">
      <c r="A16" s="243" t="s">
        <v>153</v>
      </c>
      <c r="B16" s="244" t="str">
        <f t="shared" si="2"/>
        <v>VIDEO</v>
      </c>
      <c r="C16" s="244">
        <f t="shared" si="3"/>
        <v>1800</v>
      </c>
      <c r="D16" s="233"/>
      <c r="E16" s="248" t="s">
        <v>151</v>
      </c>
      <c r="F16" s="249">
        <v>1500</v>
      </c>
      <c r="G16" s="249">
        <v>1600</v>
      </c>
      <c r="H16" s="250">
        <v>2000</v>
      </c>
      <c r="I16" s="233"/>
      <c r="J16" s="55"/>
      <c r="K16" s="55"/>
    </row>
    <row r="17" spans="1:11" ht="16.2" thickTop="1">
      <c r="A17" s="243" t="s">
        <v>154</v>
      </c>
      <c r="B17" s="244" t="str">
        <f t="shared" si="2"/>
        <v>TIIVI</v>
      </c>
      <c r="C17" s="244">
        <f t="shared" si="3"/>
        <v>1500</v>
      </c>
      <c r="D17" s="233"/>
      <c r="E17" s="233"/>
      <c r="F17" s="233"/>
      <c r="G17" s="233"/>
      <c r="H17" s="233"/>
      <c r="I17" s="233"/>
      <c r="J17" s="55"/>
      <c r="K17" s="55"/>
    </row>
    <row r="18" spans="1:11" ht="15.6">
      <c r="A18" s="243" t="s">
        <v>155</v>
      </c>
      <c r="B18" s="244" t="str">
        <f t="shared" si="2"/>
        <v>RADIO</v>
      </c>
      <c r="C18" s="244">
        <f t="shared" si="3"/>
        <v>1200</v>
      </c>
      <c r="D18" s="233"/>
      <c r="E18" s="252" t="s">
        <v>54</v>
      </c>
      <c r="F18" s="253"/>
      <c r="G18" s="253"/>
      <c r="H18" s="253"/>
      <c r="I18" s="251"/>
      <c r="J18" s="55"/>
      <c r="K18" s="55"/>
    </row>
    <row r="19" spans="1:11" ht="16.2" thickBot="1">
      <c r="A19" s="255" t="s">
        <v>156</v>
      </c>
      <c r="B19" s="244" t="str">
        <f t="shared" si="2"/>
        <v>VIDEO</v>
      </c>
      <c r="C19" s="244">
        <f t="shared" si="3"/>
        <v>1800</v>
      </c>
      <c r="D19" s="233"/>
      <c r="E19" s="254" t="s">
        <v>146</v>
      </c>
      <c r="F19" s="253"/>
      <c r="G19" s="253"/>
      <c r="H19" s="253"/>
      <c r="I19" s="251"/>
      <c r="J19" s="55"/>
      <c r="K19" s="55"/>
    </row>
    <row r="20" spans="1:11" ht="15.6" thickTop="1">
      <c r="A20" s="233"/>
      <c r="B20" s="233"/>
      <c r="C20" s="233"/>
      <c r="D20" s="233"/>
      <c r="E20" s="254" t="s">
        <v>148</v>
      </c>
      <c r="F20" s="251"/>
      <c r="G20" s="251"/>
      <c r="H20" s="251"/>
      <c r="I20" s="251"/>
      <c r="J20" s="55"/>
      <c r="K20" s="55"/>
    </row>
    <row r="21" spans="1:11" s="101" customFormat="1">
      <c r="A21" s="259"/>
      <c r="B21" s="259"/>
      <c r="C21" s="259"/>
      <c r="D21" s="259"/>
      <c r="E21" s="259"/>
      <c r="F21" s="259"/>
      <c r="G21" s="259"/>
      <c r="H21" s="259"/>
      <c r="I21" s="259"/>
      <c r="J21" s="100"/>
      <c r="K21" s="100"/>
    </row>
    <row r="22" spans="1:11" s="101" customFormat="1">
      <c r="A22" s="259"/>
      <c r="B22" s="259"/>
      <c r="C22" s="259"/>
      <c r="D22" s="259"/>
      <c r="E22" s="259"/>
      <c r="F22" s="259"/>
      <c r="G22" s="259"/>
      <c r="H22" s="259"/>
      <c r="I22" s="259"/>
      <c r="J22" s="100"/>
      <c r="K22" s="100"/>
    </row>
    <row r="23" spans="1:11" s="101" customFormat="1">
      <c r="A23" s="259"/>
      <c r="B23" s="259"/>
      <c r="C23" s="259"/>
      <c r="D23" s="259"/>
      <c r="E23" s="259"/>
      <c r="F23" s="259"/>
      <c r="G23" s="259"/>
      <c r="H23" s="259"/>
      <c r="I23" s="259"/>
      <c r="J23" s="100"/>
      <c r="K23" s="100"/>
    </row>
    <row r="24" spans="1:11" s="101" customFormat="1">
      <c r="A24" s="259"/>
      <c r="B24" s="259"/>
      <c r="C24" s="259"/>
      <c r="D24" s="259"/>
      <c r="E24" s="259"/>
      <c r="F24" s="259"/>
      <c r="G24" s="259"/>
      <c r="H24" s="259"/>
      <c r="I24" s="259"/>
      <c r="J24" s="100"/>
      <c r="K24" s="100"/>
    </row>
    <row r="25" spans="1:11" s="101" customFormat="1">
      <c r="A25" s="259"/>
      <c r="B25" s="259"/>
      <c r="C25" s="259"/>
      <c r="D25" s="259"/>
      <c r="E25" s="259"/>
      <c r="F25" s="259"/>
      <c r="G25" s="259"/>
      <c r="H25" s="259"/>
      <c r="I25" s="259"/>
      <c r="J25" s="100"/>
      <c r="K25" s="100"/>
    </row>
    <row r="26" spans="1:11" s="101" customFormat="1">
      <c r="A26" s="259"/>
      <c r="B26" s="259"/>
      <c r="C26" s="259"/>
      <c r="D26" s="259"/>
      <c r="E26" s="259"/>
      <c r="F26" s="259"/>
      <c r="G26" s="259"/>
      <c r="H26" s="259"/>
      <c r="I26" s="259"/>
      <c r="J26" s="100"/>
      <c r="K26" s="100"/>
    </row>
    <row r="27" spans="1:11" s="101" customFormat="1">
      <c r="A27" s="259"/>
      <c r="B27" s="259"/>
      <c r="C27" s="259"/>
      <c r="D27" s="259"/>
      <c r="E27" s="259"/>
      <c r="F27" s="259"/>
      <c r="G27" s="259"/>
      <c r="H27" s="259"/>
      <c r="I27" s="259"/>
      <c r="J27" s="100"/>
      <c r="K27" s="100"/>
    </row>
    <row r="28" spans="1:11" s="101" customFormat="1">
      <c r="A28" s="259"/>
      <c r="B28" s="259"/>
      <c r="C28" s="259"/>
      <c r="D28" s="259"/>
      <c r="E28" s="259"/>
      <c r="F28" s="259"/>
      <c r="G28" s="259"/>
      <c r="H28" s="259"/>
      <c r="I28" s="259"/>
      <c r="J28" s="100"/>
      <c r="K28" s="100"/>
    </row>
    <row r="29" spans="1:11" s="101" customFormat="1">
      <c r="A29" s="259"/>
      <c r="B29" s="259"/>
      <c r="C29" s="259"/>
      <c r="D29" s="259"/>
      <c r="E29" s="259"/>
      <c r="F29" s="259"/>
      <c r="G29" s="259"/>
      <c r="H29" s="259"/>
      <c r="I29" s="259"/>
      <c r="J29" s="100"/>
      <c r="K29" s="100"/>
    </row>
    <row r="30" spans="1:11" s="101" customFormat="1">
      <c r="A30" s="259"/>
      <c r="B30" s="259"/>
      <c r="C30" s="259"/>
      <c r="D30" s="259"/>
      <c r="E30" s="259"/>
      <c r="F30" s="259"/>
      <c r="G30" s="259"/>
      <c r="H30" s="259"/>
      <c r="I30" s="259"/>
      <c r="J30" s="100"/>
      <c r="K30" s="100"/>
    </row>
    <row r="31" spans="1:11" s="101" customFormat="1">
      <c r="A31" s="259"/>
      <c r="B31" s="259"/>
      <c r="C31" s="259"/>
      <c r="D31" s="259"/>
      <c r="E31" s="259"/>
      <c r="F31" s="259"/>
      <c r="G31" s="259"/>
      <c r="H31" s="259"/>
      <c r="I31" s="259"/>
      <c r="J31" s="100"/>
      <c r="K31" s="100"/>
    </row>
    <row r="32" spans="1:11" s="101" customFormat="1">
      <c r="A32" s="259"/>
      <c r="B32" s="259"/>
      <c r="C32" s="259"/>
      <c r="D32" s="259"/>
      <c r="E32" s="259"/>
      <c r="F32" s="259"/>
      <c r="G32" s="259"/>
      <c r="H32" s="259"/>
      <c r="I32" s="259"/>
      <c r="J32" s="100"/>
      <c r="K32" s="100"/>
    </row>
    <row r="33" spans="1:11" s="101" customFormat="1">
      <c r="A33" s="259"/>
      <c r="B33" s="259"/>
      <c r="C33" s="259"/>
      <c r="D33" s="259"/>
      <c r="E33" s="259"/>
      <c r="F33" s="259"/>
      <c r="G33" s="259"/>
      <c r="H33" s="259"/>
      <c r="I33" s="259"/>
      <c r="J33" s="100"/>
      <c r="K33" s="100"/>
    </row>
    <row r="34" spans="1:11" s="101" customFormat="1">
      <c r="A34" s="259"/>
      <c r="B34" s="259"/>
      <c r="C34" s="259"/>
      <c r="D34" s="259"/>
      <c r="E34" s="259"/>
      <c r="F34" s="259"/>
      <c r="G34" s="259"/>
      <c r="H34" s="259"/>
      <c r="I34" s="259"/>
      <c r="J34" s="100"/>
      <c r="K34" s="100"/>
    </row>
    <row r="35" spans="1:11" s="101" customFormat="1">
      <c r="A35" s="259"/>
      <c r="B35" s="259"/>
      <c r="C35" s="259"/>
      <c r="D35" s="259"/>
      <c r="E35" s="259"/>
      <c r="F35" s="259"/>
      <c r="G35" s="259"/>
      <c r="H35" s="259"/>
      <c r="I35" s="259"/>
      <c r="J35" s="100"/>
      <c r="K35" s="100"/>
    </row>
    <row r="36" spans="1:11" s="101" customFormat="1">
      <c r="A36" s="259"/>
      <c r="B36" s="259"/>
      <c r="C36" s="259"/>
      <c r="D36" s="259"/>
      <c r="E36" s="259"/>
      <c r="F36" s="259"/>
      <c r="G36" s="259"/>
      <c r="H36" s="259"/>
      <c r="I36" s="259"/>
      <c r="J36" s="100"/>
      <c r="K36" s="100"/>
    </row>
    <row r="37" spans="1:11" s="101" customFormat="1">
      <c r="A37" s="259"/>
      <c r="B37" s="259"/>
      <c r="C37" s="259"/>
      <c r="D37" s="259"/>
      <c r="E37" s="259"/>
      <c r="F37" s="259"/>
      <c r="G37" s="259"/>
      <c r="H37" s="259"/>
      <c r="I37" s="259"/>
      <c r="J37" s="100"/>
      <c r="K37" s="100"/>
    </row>
    <row r="38" spans="1:11" s="101" customFormat="1">
      <c r="A38" s="259"/>
      <c r="B38" s="259"/>
      <c r="C38" s="259"/>
      <c r="D38" s="259"/>
      <c r="E38" s="259"/>
      <c r="F38" s="259"/>
      <c r="G38" s="259"/>
      <c r="H38" s="259"/>
      <c r="I38" s="259"/>
      <c r="J38" s="100"/>
      <c r="K38" s="100"/>
    </row>
    <row r="39" spans="1:11">
      <c r="A39" s="233"/>
      <c r="B39" s="233"/>
      <c r="C39" s="233"/>
      <c r="D39" s="233"/>
      <c r="E39" s="233"/>
      <c r="F39" s="233"/>
      <c r="G39" s="233"/>
      <c r="H39" s="233"/>
      <c r="I39" s="233"/>
      <c r="J39" s="55"/>
      <c r="K39" s="55"/>
    </row>
    <row r="40" spans="1:11">
      <c r="A40" s="233"/>
      <c r="B40" s="233"/>
      <c r="C40" s="233"/>
      <c r="D40" s="233"/>
      <c r="E40" s="233"/>
      <c r="F40" s="233"/>
      <c r="G40" s="233"/>
      <c r="H40" s="233"/>
      <c r="I40" s="233"/>
      <c r="J40" s="55"/>
      <c r="K40" s="55"/>
    </row>
    <row r="41" spans="1:11">
      <c r="A41" s="233"/>
      <c r="B41" s="233"/>
      <c r="C41" s="233"/>
      <c r="D41" s="233"/>
      <c r="E41" s="233"/>
      <c r="F41" s="233"/>
      <c r="G41" s="233"/>
      <c r="H41" s="233"/>
      <c r="I41" s="233"/>
      <c r="J41" s="55"/>
      <c r="K41" s="55"/>
    </row>
    <row r="42" spans="1:11">
      <c r="A42" s="233"/>
      <c r="B42" s="233"/>
      <c r="C42" s="233"/>
      <c r="D42" s="233"/>
      <c r="E42" s="233"/>
      <c r="F42" s="233"/>
      <c r="G42" s="233"/>
      <c r="H42" s="233"/>
      <c r="I42" s="233"/>
      <c r="J42" s="55"/>
      <c r="K42" s="55"/>
    </row>
    <row r="43" spans="1:11">
      <c r="A43" s="233"/>
      <c r="B43" s="233"/>
      <c r="C43" s="233"/>
      <c r="D43" s="233"/>
      <c r="E43" s="233"/>
      <c r="F43" s="233"/>
      <c r="G43" s="233"/>
      <c r="H43" s="233"/>
      <c r="I43" s="233"/>
      <c r="J43" s="55"/>
      <c r="K43" s="55"/>
    </row>
    <row r="44" spans="1:11">
      <c r="A44" s="233"/>
      <c r="B44" s="233"/>
      <c r="C44" s="233"/>
      <c r="D44" s="233"/>
      <c r="E44" s="233"/>
      <c r="F44" s="233"/>
      <c r="G44" s="233"/>
      <c r="H44" s="233"/>
      <c r="I44" s="233"/>
      <c r="J44" s="55"/>
      <c r="K44" s="55"/>
    </row>
    <row r="45" spans="1:11">
      <c r="A45" s="233"/>
      <c r="B45" s="233"/>
      <c r="C45" s="233"/>
      <c r="D45" s="233"/>
      <c r="E45" s="233"/>
      <c r="F45" s="233"/>
      <c r="G45" s="233"/>
      <c r="H45" s="233"/>
      <c r="I45" s="233"/>
      <c r="J45" s="55"/>
      <c r="K45" s="55"/>
    </row>
    <row r="46" spans="1:11">
      <c r="A46" s="233"/>
      <c r="B46" s="233"/>
      <c r="C46" s="233"/>
      <c r="D46" s="233"/>
      <c r="E46" s="233"/>
      <c r="F46" s="233"/>
      <c r="G46" s="233"/>
      <c r="H46" s="233"/>
      <c r="I46" s="233"/>
      <c r="J46" s="55"/>
      <c r="K46" s="55"/>
    </row>
    <row r="47" spans="1:11">
      <c r="A47" s="233"/>
      <c r="B47" s="233"/>
      <c r="C47" s="233"/>
      <c r="D47" s="233"/>
      <c r="E47" s="233"/>
      <c r="F47" s="233"/>
      <c r="G47" s="233"/>
      <c r="H47" s="233"/>
      <c r="I47" s="233"/>
      <c r="J47" s="55"/>
      <c r="K47" s="55"/>
    </row>
    <row r="48" spans="1:11">
      <c r="A48" s="233"/>
      <c r="B48" s="233"/>
      <c r="C48" s="233"/>
      <c r="D48" s="233"/>
      <c r="E48" s="233"/>
      <c r="F48" s="233"/>
      <c r="G48" s="233"/>
      <c r="H48" s="233"/>
      <c r="I48" s="233"/>
      <c r="J48" s="55"/>
      <c r="K48" s="55"/>
    </row>
    <row r="49" spans="1:11">
      <c r="A49" s="233"/>
      <c r="B49" s="233"/>
      <c r="C49" s="233"/>
      <c r="D49" s="233"/>
      <c r="E49" s="233"/>
      <c r="F49" s="233"/>
      <c r="G49" s="233"/>
      <c r="H49" s="233"/>
      <c r="I49" s="233"/>
      <c r="J49" s="55"/>
      <c r="K49" s="55"/>
    </row>
    <row r="50" spans="1:11">
      <c r="A50" s="233"/>
      <c r="B50" s="233"/>
      <c r="C50" s="233"/>
      <c r="D50" s="233"/>
      <c r="E50" s="233"/>
      <c r="F50" s="233"/>
      <c r="G50" s="233"/>
      <c r="H50" s="233"/>
      <c r="I50" s="233"/>
      <c r="J50" s="55"/>
      <c r="K50" s="55"/>
    </row>
    <row r="51" spans="1:11">
      <c r="A51" s="233"/>
      <c r="B51" s="233"/>
      <c r="C51" s="233"/>
      <c r="D51" s="233"/>
      <c r="E51" s="233"/>
      <c r="F51" s="233"/>
      <c r="G51" s="233"/>
      <c r="H51" s="233"/>
      <c r="I51" s="233"/>
      <c r="J51" s="55"/>
      <c r="K51" s="55"/>
    </row>
    <row r="52" spans="1:11">
      <c r="A52" s="233"/>
      <c r="B52" s="233"/>
      <c r="C52" s="233"/>
      <c r="D52" s="233"/>
      <c r="E52" s="233"/>
      <c r="F52" s="233"/>
      <c r="G52" s="233"/>
      <c r="H52" s="233"/>
      <c r="I52" s="233"/>
      <c r="J52" s="55"/>
      <c r="K52" s="55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12" sqref="F12"/>
    </sheetView>
  </sheetViews>
  <sheetFormatPr defaultColWidth="10" defaultRowHeight="15"/>
  <cols>
    <col min="1" max="1" width="11" style="55" customWidth="1"/>
    <col min="2" max="2" width="14.88671875" style="55" customWidth="1"/>
    <col min="3" max="3" width="10" style="55"/>
    <col min="4" max="4" width="7.109375" style="55" customWidth="1"/>
    <col min="5" max="5" width="13.44140625" style="55" customWidth="1"/>
    <col min="6" max="6" width="20.6640625" style="55" customWidth="1"/>
    <col min="7" max="7" width="15.44140625" style="55" customWidth="1"/>
    <col min="8" max="16384" width="10" style="55"/>
  </cols>
  <sheetData>
    <row r="1" spans="1:10" s="63" customFormat="1" ht="25.2" thickBot="1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5.6" thickTop="1">
      <c r="A2" s="260" t="s">
        <v>164</v>
      </c>
      <c r="B2" s="261" t="s">
        <v>165</v>
      </c>
      <c r="C2" s="262" t="s">
        <v>166</v>
      </c>
      <c r="D2" s="263"/>
      <c r="E2" s="260" t="s">
        <v>165</v>
      </c>
      <c r="F2" s="261" t="s">
        <v>167</v>
      </c>
      <c r="G2" s="262" t="s">
        <v>168</v>
      </c>
    </row>
    <row r="3" spans="1:10">
      <c r="A3" s="264" t="s">
        <v>149</v>
      </c>
      <c r="B3" s="265" t="s">
        <v>169</v>
      </c>
      <c r="C3" s="266">
        <v>1200</v>
      </c>
      <c r="D3" s="267"/>
      <c r="E3" s="268" t="s">
        <v>169</v>
      </c>
      <c r="F3" s="269">
        <f>COUNTIF($B$3:$B$14,E3)</f>
        <v>4</v>
      </c>
      <c r="G3" s="270">
        <f ca="1">SUMIF($B$3:$C$14,E3,$C$3:$C$14)</f>
        <v>15000</v>
      </c>
    </row>
    <row r="4" spans="1:10">
      <c r="A4" s="264" t="s">
        <v>155</v>
      </c>
      <c r="B4" s="265" t="s">
        <v>170</v>
      </c>
      <c r="C4" s="266">
        <v>1500</v>
      </c>
      <c r="D4" s="267"/>
      <c r="E4" s="268" t="s">
        <v>170</v>
      </c>
      <c r="F4" s="269">
        <f t="shared" ref="F4:F7" si="0">COUNTIF($B$3:$B$14,E4)</f>
        <v>2</v>
      </c>
      <c r="G4" s="270">
        <f t="shared" ref="G4:G7" ca="1" si="1">SUMIF($B$3:$C$14,E4,$C$3:$C$14)</f>
        <v>3400</v>
      </c>
    </row>
    <row r="5" spans="1:10">
      <c r="A5" s="264" t="s">
        <v>171</v>
      </c>
      <c r="B5" s="265" t="s">
        <v>172</v>
      </c>
      <c r="C5" s="266">
        <v>1300</v>
      </c>
      <c r="D5" s="267"/>
      <c r="E5" s="268" t="s">
        <v>172</v>
      </c>
      <c r="F5" s="269">
        <f t="shared" si="0"/>
        <v>2</v>
      </c>
      <c r="G5" s="270">
        <f t="shared" ca="1" si="1"/>
        <v>4300</v>
      </c>
    </row>
    <row r="6" spans="1:10">
      <c r="A6" s="264" t="s">
        <v>173</v>
      </c>
      <c r="B6" s="265" t="s">
        <v>174</v>
      </c>
      <c r="C6" s="266">
        <v>5000</v>
      </c>
      <c r="D6" s="267"/>
      <c r="E6" s="268" t="s">
        <v>174</v>
      </c>
      <c r="F6" s="269">
        <f t="shared" si="0"/>
        <v>2</v>
      </c>
      <c r="G6" s="270">
        <f t="shared" ca="1" si="1"/>
        <v>8000</v>
      </c>
    </row>
    <row r="7" spans="1:10" ht="15.6" thickBot="1">
      <c r="A7" s="264" t="s">
        <v>175</v>
      </c>
      <c r="B7" s="265" t="s">
        <v>169</v>
      </c>
      <c r="C7" s="266">
        <v>6400</v>
      </c>
      <c r="D7" s="267"/>
      <c r="E7" s="271" t="s">
        <v>176</v>
      </c>
      <c r="F7" s="269">
        <f t="shared" si="0"/>
        <v>2</v>
      </c>
      <c r="G7" s="270">
        <f t="shared" ca="1" si="1"/>
        <v>4300</v>
      </c>
    </row>
    <row r="8" spans="1:10" ht="15.6" thickTop="1">
      <c r="A8" s="264" t="s">
        <v>177</v>
      </c>
      <c r="B8" s="265" t="s">
        <v>176</v>
      </c>
      <c r="C8" s="266">
        <v>1800</v>
      </c>
      <c r="D8" s="267"/>
      <c r="E8" s="267"/>
      <c r="F8" s="267"/>
      <c r="G8" s="267"/>
    </row>
    <row r="9" spans="1:10">
      <c r="A9" s="264" t="s">
        <v>178</v>
      </c>
      <c r="B9" s="265" t="s">
        <v>169</v>
      </c>
      <c r="C9" s="266">
        <v>2400</v>
      </c>
      <c r="D9" s="267"/>
      <c r="E9" s="272" t="s">
        <v>94</v>
      </c>
      <c r="F9" s="273"/>
      <c r="G9" s="273"/>
    </row>
    <row r="10" spans="1:10">
      <c r="A10" s="264" t="s">
        <v>179</v>
      </c>
      <c r="B10" s="265" t="s">
        <v>170</v>
      </c>
      <c r="C10" s="266">
        <v>1900</v>
      </c>
      <c r="D10" s="267"/>
      <c r="E10" s="274" t="s">
        <v>180</v>
      </c>
      <c r="F10" s="273"/>
      <c r="G10" s="273"/>
    </row>
    <row r="11" spans="1:10">
      <c r="A11" s="264" t="s">
        <v>181</v>
      </c>
      <c r="B11" s="265" t="s">
        <v>176</v>
      </c>
      <c r="C11" s="266">
        <v>2500</v>
      </c>
      <c r="D11" s="267"/>
      <c r="E11" s="274" t="s">
        <v>182</v>
      </c>
      <c r="F11" s="273"/>
      <c r="G11" s="273"/>
    </row>
    <row r="12" spans="1:10">
      <c r="A12" s="264" t="s">
        <v>183</v>
      </c>
      <c r="B12" s="265" t="s">
        <v>174</v>
      </c>
      <c r="C12" s="266">
        <v>3000</v>
      </c>
      <c r="D12" s="267"/>
      <c r="E12" s="267"/>
      <c r="F12" s="267"/>
      <c r="G12" s="267"/>
    </row>
    <row r="13" spans="1:10">
      <c r="A13" s="264" t="s">
        <v>184</v>
      </c>
      <c r="B13" s="265" t="s">
        <v>172</v>
      </c>
      <c r="C13" s="266">
        <v>3000</v>
      </c>
      <c r="D13" s="267"/>
      <c r="E13" s="267"/>
      <c r="F13" s="267"/>
      <c r="G13" s="267"/>
    </row>
    <row r="14" spans="1:10" ht="15.6" thickBot="1">
      <c r="A14" s="275" t="s">
        <v>185</v>
      </c>
      <c r="B14" s="276" t="s">
        <v>169</v>
      </c>
      <c r="C14" s="277">
        <v>5000</v>
      </c>
      <c r="D14" s="267"/>
      <c r="E14" s="267"/>
      <c r="F14" s="267"/>
      <c r="G14" s="267"/>
    </row>
    <row r="15" spans="1:10" ht="15.6" thickTop="1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H4" sqref="H4:H8"/>
    </sheetView>
  </sheetViews>
  <sheetFormatPr defaultColWidth="10" defaultRowHeight="15"/>
  <cols>
    <col min="1" max="1" width="17.88671875" style="278" customWidth="1"/>
    <col min="2" max="2" width="24.33203125" style="278" customWidth="1"/>
    <col min="3" max="3" width="10.6640625" style="278" bestFit="1" customWidth="1"/>
    <col min="4" max="4" width="10.21875" style="278" bestFit="1" customWidth="1"/>
    <col min="5" max="5" width="6.88671875" style="278" bestFit="1" customWidth="1"/>
    <col min="6" max="6" width="8.44140625" style="278" bestFit="1" customWidth="1"/>
    <col min="7" max="7" width="6.21875" style="278" bestFit="1" customWidth="1"/>
    <col min="8" max="8" width="10.77734375" style="278" bestFit="1" customWidth="1"/>
    <col min="9" max="9" width="6.5546875" style="278" customWidth="1"/>
    <col min="10" max="16384" width="10" style="278"/>
  </cols>
  <sheetData>
    <row r="1" spans="1:12" s="63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15.6" thickBot="1"/>
    <row r="3" spans="1:12" ht="15.6">
      <c r="A3" s="279" t="s">
        <v>186</v>
      </c>
      <c r="B3" s="280" t="s">
        <v>187</v>
      </c>
      <c r="C3" s="280" t="s">
        <v>188</v>
      </c>
      <c r="D3" s="280" t="s">
        <v>189</v>
      </c>
      <c r="E3" s="280" t="s">
        <v>190</v>
      </c>
      <c r="F3" s="281" t="s">
        <v>191</v>
      </c>
      <c r="G3" s="281" t="s">
        <v>192</v>
      </c>
      <c r="H3" s="282" t="s">
        <v>193</v>
      </c>
    </row>
    <row r="4" spans="1:12" ht="15.6">
      <c r="A4" s="283">
        <v>44044</v>
      </c>
      <c r="B4" s="284">
        <v>300000</v>
      </c>
      <c r="C4" s="285">
        <f>IF(A4&lt;DATE(2020,8,15),B4*20%,B4)</f>
        <v>60000</v>
      </c>
      <c r="D4" s="285" t="str">
        <f>IF(A4&lt;DATE(2020,8,15),"Giảm 20%","")</f>
        <v>Giảm 20%</v>
      </c>
      <c r="E4" s="285">
        <f>DAY(A4)</f>
        <v>1</v>
      </c>
      <c r="F4" s="286">
        <f>MONTH(A4)</f>
        <v>8</v>
      </c>
      <c r="G4" s="286">
        <f>YEAR(A4)</f>
        <v>2020</v>
      </c>
      <c r="H4" s="287">
        <f ca="1">TODAY()-A4</f>
        <v>182</v>
      </c>
    </row>
    <row r="5" spans="1:12" ht="15.6">
      <c r="A5" s="283">
        <v>44063</v>
      </c>
      <c r="B5" s="284">
        <v>600000</v>
      </c>
      <c r="C5" s="285">
        <f t="shared" ref="C5:C8" si="0">IF(A5&lt;DATE(2020,8,15),B5*20%,B5)</f>
        <v>600000</v>
      </c>
      <c r="D5" s="285" t="str">
        <f t="shared" ref="D5:D8" si="1">IF(A5&lt;DATE(2020,8,15),"Giảm 20%","")</f>
        <v/>
      </c>
      <c r="E5" s="285">
        <f t="shared" ref="E5:E8" si="2">DAY(A5)</f>
        <v>20</v>
      </c>
      <c r="F5" s="286">
        <f>MONTH(A5)</f>
        <v>8</v>
      </c>
      <c r="G5" s="286">
        <f t="shared" ref="G5:G8" si="3">YEAR(A5)</f>
        <v>2020</v>
      </c>
      <c r="H5" s="287">
        <f t="shared" ref="H5:H8" ca="1" si="4">TODAY()-A5</f>
        <v>163</v>
      </c>
    </row>
    <row r="6" spans="1:12" ht="15.6">
      <c r="A6" s="283">
        <v>44046</v>
      </c>
      <c r="B6" s="284">
        <v>800000</v>
      </c>
      <c r="C6" s="285">
        <f t="shared" si="0"/>
        <v>160000</v>
      </c>
      <c r="D6" s="285" t="str">
        <f t="shared" si="1"/>
        <v>Giảm 20%</v>
      </c>
      <c r="E6" s="285">
        <f t="shared" si="2"/>
        <v>3</v>
      </c>
      <c r="F6" s="286">
        <f t="shared" ref="F5:F8" si="5">MONTH(A6)</f>
        <v>8</v>
      </c>
      <c r="G6" s="286">
        <f t="shared" si="3"/>
        <v>2020</v>
      </c>
      <c r="H6" s="287">
        <f t="shared" ca="1" si="4"/>
        <v>180</v>
      </c>
    </row>
    <row r="7" spans="1:12" ht="15.6">
      <c r="A7" s="283">
        <v>44058</v>
      </c>
      <c r="B7" s="284">
        <v>500000</v>
      </c>
      <c r="C7" s="285">
        <f t="shared" si="0"/>
        <v>500000</v>
      </c>
      <c r="D7" s="285" t="str">
        <f t="shared" si="1"/>
        <v/>
      </c>
      <c r="E7" s="285">
        <f t="shared" si="2"/>
        <v>15</v>
      </c>
      <c r="F7" s="286">
        <f t="shared" si="5"/>
        <v>8</v>
      </c>
      <c r="G7" s="286">
        <f t="shared" si="3"/>
        <v>2020</v>
      </c>
      <c r="H7" s="287">
        <f t="shared" ca="1" si="4"/>
        <v>168</v>
      </c>
    </row>
    <row r="8" spans="1:12" ht="16.2" thickBot="1">
      <c r="A8" s="288">
        <v>44060</v>
      </c>
      <c r="B8" s="289">
        <v>4000000</v>
      </c>
      <c r="C8" s="285">
        <f t="shared" si="0"/>
        <v>4000000</v>
      </c>
      <c r="D8" s="285" t="str">
        <f t="shared" si="1"/>
        <v/>
      </c>
      <c r="E8" s="285">
        <f t="shared" si="2"/>
        <v>17</v>
      </c>
      <c r="F8" s="286">
        <f t="shared" si="5"/>
        <v>8</v>
      </c>
      <c r="G8" s="286">
        <f t="shared" si="3"/>
        <v>2020</v>
      </c>
      <c r="H8" s="287">
        <f t="shared" ca="1" si="4"/>
        <v>166</v>
      </c>
    </row>
    <row r="9" spans="1:12">
      <c r="A9" s="290"/>
      <c r="B9" s="290"/>
      <c r="C9" s="290"/>
      <c r="D9" s="290"/>
      <c r="E9" s="290"/>
    </row>
    <row r="10" spans="1:12" ht="15.6">
      <c r="A10" s="291" t="s">
        <v>194</v>
      </c>
      <c r="B10" s="290"/>
      <c r="C10" s="290"/>
      <c r="D10" s="290"/>
      <c r="E10" s="290"/>
    </row>
    <row r="11" spans="1:12" ht="15.6">
      <c r="A11" s="292" t="s">
        <v>195</v>
      </c>
      <c r="B11" s="290"/>
      <c r="C11" s="290"/>
      <c r="D11" s="290"/>
      <c r="E11" s="290"/>
    </row>
    <row r="12" spans="1:12">
      <c r="A12" s="293" t="s">
        <v>196</v>
      </c>
      <c r="B12" s="290"/>
      <c r="C12" s="290"/>
      <c r="D12" s="290"/>
      <c r="E12" s="290"/>
    </row>
    <row r="13" spans="1:12" ht="15.6">
      <c r="A13" s="292" t="s">
        <v>197</v>
      </c>
      <c r="B13" s="290"/>
      <c r="C13" s="290"/>
      <c r="D13" s="290"/>
      <c r="E13" s="290"/>
    </row>
    <row r="14" spans="1:12">
      <c r="A14" s="293" t="s">
        <v>198</v>
      </c>
      <c r="B14" s="290"/>
      <c r="C14" s="290"/>
      <c r="D14" s="290"/>
      <c r="E14" s="290"/>
    </row>
    <row r="15" spans="1:12" ht="15.6">
      <c r="A15" s="292" t="s">
        <v>199</v>
      </c>
      <c r="B15" s="294"/>
      <c r="C15" s="290"/>
      <c r="D15" s="290"/>
      <c r="E15" s="290"/>
    </row>
    <row r="16" spans="1:12" ht="15.6">
      <c r="A16" s="292" t="s">
        <v>200</v>
      </c>
    </row>
    <row r="17" spans="1:1" ht="15.6">
      <c r="A17" s="292" t="s">
        <v>201</v>
      </c>
    </row>
    <row r="18" spans="1:1" ht="15.6">
      <c r="A18" s="292" t="s">
        <v>202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A3" sqref="A3"/>
    </sheetView>
  </sheetViews>
  <sheetFormatPr defaultColWidth="10" defaultRowHeight="15"/>
  <cols>
    <col min="1" max="1" width="6.88671875" style="44" customWidth="1"/>
    <col min="2" max="2" width="20.5546875" style="44" customWidth="1"/>
    <col min="3" max="3" width="27.109375" style="44" customWidth="1"/>
    <col min="4" max="4" width="16.77734375" style="44" customWidth="1"/>
    <col min="5" max="5" width="12.44140625" style="44" bestFit="1" customWidth="1"/>
    <col min="6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 ht="15.6" thickBot="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5.6">
      <c r="A3" s="295" t="s">
        <v>203</v>
      </c>
      <c r="B3" s="296" t="s">
        <v>204</v>
      </c>
      <c r="C3" s="296" t="s">
        <v>205</v>
      </c>
      <c r="D3" s="296" t="s">
        <v>206</v>
      </c>
      <c r="E3" s="297" t="s">
        <v>207</v>
      </c>
      <c r="F3" s="55"/>
      <c r="G3" s="55"/>
      <c r="H3" s="55"/>
      <c r="I3" s="55"/>
      <c r="J3" s="55"/>
      <c r="K3" s="55"/>
    </row>
    <row r="4" spans="1:11" ht="15.6">
      <c r="A4" s="298">
        <v>1</v>
      </c>
      <c r="B4" s="299" t="s">
        <v>208</v>
      </c>
      <c r="C4" s="300" t="s">
        <v>209</v>
      </c>
      <c r="D4" s="299" t="s">
        <v>210</v>
      </c>
      <c r="E4" s="301"/>
      <c r="F4" s="55"/>
      <c r="G4" s="55"/>
      <c r="H4" s="55"/>
      <c r="I4" s="55"/>
      <c r="J4" s="55"/>
      <c r="K4" s="55"/>
    </row>
    <row r="5" spans="1:11">
      <c r="A5" s="298">
        <v>2</v>
      </c>
      <c r="B5" s="299" t="s">
        <v>211</v>
      </c>
      <c r="C5" s="300" t="s">
        <v>212</v>
      </c>
      <c r="D5" s="299" t="s">
        <v>75</v>
      </c>
      <c r="E5" s="302"/>
      <c r="F5" s="55"/>
      <c r="G5" s="55"/>
      <c r="H5" s="55"/>
      <c r="I5" s="55"/>
      <c r="J5" s="55"/>
      <c r="K5" s="55"/>
    </row>
    <row r="6" spans="1:11">
      <c r="A6" s="298">
        <v>3</v>
      </c>
      <c r="B6" s="299" t="s">
        <v>213</v>
      </c>
      <c r="C6" s="300" t="s">
        <v>214</v>
      </c>
      <c r="D6" s="299" t="s">
        <v>215</v>
      </c>
      <c r="E6" s="302"/>
      <c r="F6" s="55"/>
      <c r="G6" s="55"/>
      <c r="H6" s="55"/>
      <c r="I6" s="55"/>
      <c r="J6" s="55"/>
      <c r="K6" s="55"/>
    </row>
    <row r="7" spans="1:11">
      <c r="A7" s="298">
        <v>4</v>
      </c>
      <c r="B7" s="299" t="s">
        <v>216</v>
      </c>
      <c r="C7" s="300" t="s">
        <v>217</v>
      </c>
      <c r="D7" s="299" t="s">
        <v>218</v>
      </c>
      <c r="E7" s="302"/>
      <c r="F7" s="55"/>
      <c r="G7" s="55"/>
      <c r="H7" s="55"/>
      <c r="I7" s="55"/>
      <c r="J7" s="55"/>
      <c r="K7" s="55"/>
    </row>
    <row r="8" spans="1:11">
      <c r="A8" s="298">
        <v>5</v>
      </c>
      <c r="B8" s="299" t="s">
        <v>219</v>
      </c>
      <c r="C8" s="300" t="s">
        <v>220</v>
      </c>
      <c r="D8" s="299" t="s">
        <v>210</v>
      </c>
      <c r="E8" s="302"/>
      <c r="F8" s="55"/>
      <c r="G8" s="55"/>
      <c r="H8" s="55"/>
      <c r="I8" s="55"/>
      <c r="J8" s="55"/>
      <c r="K8" s="55"/>
    </row>
    <row r="9" spans="1:11" ht="15.6">
      <c r="A9" s="298">
        <v>6</v>
      </c>
      <c r="B9" s="299" t="s">
        <v>221</v>
      </c>
      <c r="C9" s="300" t="s">
        <v>222</v>
      </c>
      <c r="D9" s="299" t="s">
        <v>223</v>
      </c>
      <c r="E9" s="302"/>
      <c r="F9" s="55"/>
      <c r="G9" s="303" t="s">
        <v>54</v>
      </c>
      <c r="H9" s="55"/>
      <c r="I9" s="55"/>
      <c r="J9" s="55"/>
      <c r="K9" s="55"/>
    </row>
    <row r="10" spans="1:11" ht="15.6">
      <c r="A10" s="298">
        <v>7</v>
      </c>
      <c r="B10" s="299" t="s">
        <v>224</v>
      </c>
      <c r="C10" s="300" t="s">
        <v>225</v>
      </c>
      <c r="D10" s="299" t="s">
        <v>215</v>
      </c>
      <c r="E10" s="302"/>
      <c r="F10" s="55"/>
      <c r="G10" s="304" t="s">
        <v>226</v>
      </c>
      <c r="H10" s="55"/>
      <c r="I10" s="55"/>
      <c r="J10" s="55"/>
      <c r="K10" s="55"/>
    </row>
    <row r="11" spans="1:11" ht="15.6">
      <c r="A11" s="298">
        <v>8</v>
      </c>
      <c r="B11" s="299" t="s">
        <v>227</v>
      </c>
      <c r="C11" s="300" t="s">
        <v>228</v>
      </c>
      <c r="D11" s="299" t="s">
        <v>75</v>
      </c>
      <c r="E11" s="302"/>
      <c r="F11" s="55"/>
      <c r="G11" s="304" t="s">
        <v>229</v>
      </c>
      <c r="H11" s="55"/>
      <c r="I11" s="55"/>
      <c r="J11" s="55"/>
      <c r="K11" s="55"/>
    </row>
    <row r="12" spans="1:11">
      <c r="A12" s="298">
        <v>9</v>
      </c>
      <c r="B12" s="299" t="s">
        <v>230</v>
      </c>
      <c r="C12" s="300" t="s">
        <v>231</v>
      </c>
      <c r="D12" s="299" t="s">
        <v>223</v>
      </c>
      <c r="E12" s="302"/>
      <c r="F12" s="55"/>
      <c r="G12" s="55"/>
      <c r="H12" s="55"/>
      <c r="I12" s="55"/>
      <c r="J12" s="55"/>
      <c r="K12" s="55"/>
    </row>
    <row r="13" spans="1:11" ht="15.6" thickBot="1">
      <c r="A13" s="305">
        <v>10</v>
      </c>
      <c r="B13" s="306" t="s">
        <v>232</v>
      </c>
      <c r="C13" s="307" t="s">
        <v>233</v>
      </c>
      <c r="D13" s="306" t="s">
        <v>210</v>
      </c>
      <c r="E13" s="308"/>
      <c r="F13" s="55"/>
      <c r="G13" s="55"/>
      <c r="H13" s="55"/>
      <c r="I13" s="55"/>
      <c r="J13" s="55"/>
      <c r="K13" s="55"/>
    </row>
    <row r="15" spans="1:11" ht="15.6" thickBot="1"/>
    <row r="16" spans="1:11" ht="15.6">
      <c r="G16" s="296" t="s">
        <v>206</v>
      </c>
      <c r="H16" s="296" t="s">
        <v>206</v>
      </c>
      <c r="I16" s="296" t="s">
        <v>204</v>
      </c>
    </row>
    <row r="17" spans="1:12" ht="15.6" thickBot="1">
      <c r="G17" s="299" t="s">
        <v>210</v>
      </c>
      <c r="H17" s="299" t="s">
        <v>234</v>
      </c>
      <c r="I17" s="299" t="s">
        <v>235</v>
      </c>
    </row>
    <row r="18" spans="1:12" ht="15.6">
      <c r="A18" s="295" t="s">
        <v>203</v>
      </c>
      <c r="B18" s="296" t="s">
        <v>204</v>
      </c>
      <c r="C18" s="296" t="s">
        <v>205</v>
      </c>
      <c r="D18" s="296" t="s">
        <v>206</v>
      </c>
      <c r="E18" s="297" t="s">
        <v>207</v>
      </c>
    </row>
    <row r="19" spans="1:12" ht="15.6">
      <c r="A19" s="298">
        <v>1</v>
      </c>
      <c r="B19" s="299" t="s">
        <v>208</v>
      </c>
      <c r="C19" s="300" t="s">
        <v>209</v>
      </c>
      <c r="D19" s="299" t="s">
        <v>210</v>
      </c>
      <c r="E19" s="301"/>
    </row>
    <row r="20" spans="1:12">
      <c r="A20" s="298">
        <v>2</v>
      </c>
      <c r="B20" s="299" t="s">
        <v>211</v>
      </c>
      <c r="C20" s="300" t="s">
        <v>212</v>
      </c>
      <c r="D20" s="299" t="s">
        <v>75</v>
      </c>
      <c r="E20" s="302"/>
    </row>
    <row r="21" spans="1:12">
      <c r="A21" s="298">
        <v>5</v>
      </c>
      <c r="B21" s="299" t="s">
        <v>219</v>
      </c>
      <c r="C21" s="300" t="s">
        <v>220</v>
      </c>
      <c r="D21" s="299" t="s">
        <v>210</v>
      </c>
      <c r="E21" s="302"/>
    </row>
    <row r="22" spans="1:12">
      <c r="A22" s="298">
        <v>8</v>
      </c>
      <c r="B22" s="299" t="s">
        <v>227</v>
      </c>
      <c r="C22" s="300" t="s">
        <v>228</v>
      </c>
      <c r="D22" s="299" t="s">
        <v>75</v>
      </c>
      <c r="E22" s="302"/>
    </row>
    <row r="23" spans="1:12" ht="15.6" thickBot="1">
      <c r="A23" s="305">
        <v>10</v>
      </c>
      <c r="B23" s="306" t="s">
        <v>232</v>
      </c>
      <c r="C23" s="307" t="s">
        <v>233</v>
      </c>
      <c r="D23" s="306" t="s">
        <v>210</v>
      </c>
      <c r="E23" s="308"/>
    </row>
    <row r="27" spans="1:12" ht="15.6" thickBot="1"/>
    <row r="28" spans="1:12" ht="15.6">
      <c r="H28" s="295" t="s">
        <v>203</v>
      </c>
      <c r="I28" s="296" t="s">
        <v>204</v>
      </c>
      <c r="J28" s="296" t="s">
        <v>205</v>
      </c>
      <c r="K28" s="296" t="s">
        <v>206</v>
      </c>
      <c r="L28" s="297" t="s">
        <v>207</v>
      </c>
    </row>
    <row r="29" spans="1:12" ht="15.6">
      <c r="H29" s="298">
        <v>1</v>
      </c>
      <c r="I29" s="299" t="s">
        <v>208</v>
      </c>
      <c r="J29" s="300" t="s">
        <v>209</v>
      </c>
      <c r="K29" s="299" t="s">
        <v>210</v>
      </c>
      <c r="L29" s="301"/>
    </row>
    <row r="30" spans="1:12">
      <c r="H30" s="298">
        <v>5</v>
      </c>
      <c r="I30" s="299" t="s">
        <v>219</v>
      </c>
      <c r="J30" s="300" t="s">
        <v>220</v>
      </c>
      <c r="K30" s="299" t="s">
        <v>210</v>
      </c>
      <c r="L30" s="302"/>
    </row>
  </sheetData>
  <autoFilter ref="A3:E13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6" workbookViewId="0">
      <selection activeCell="B4" sqref="B4"/>
    </sheetView>
  </sheetViews>
  <sheetFormatPr defaultColWidth="10" defaultRowHeight="15"/>
  <cols>
    <col min="1" max="2" width="10" style="44"/>
    <col min="3" max="3" width="14.44140625" style="44" bestFit="1" customWidth="1"/>
    <col min="4" max="4" width="16.77734375" style="44" bestFit="1" customWidth="1"/>
    <col min="5" max="5" width="13.33203125" style="44" bestFit="1" customWidth="1"/>
    <col min="6" max="6" width="14.6640625" style="44" bestFit="1" customWidth="1"/>
    <col min="7" max="7" width="10" style="44"/>
    <col min="8" max="8" width="11.77734375" style="44" bestFit="1" customWidth="1"/>
    <col min="9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</row>
    <row r="3" spans="1:11" ht="15.6" thickBot="1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</row>
    <row r="4" spans="1:11" ht="15.6">
      <c r="A4" s="55"/>
      <c r="B4" s="295" t="s">
        <v>203</v>
      </c>
      <c r="C4" s="296" t="s">
        <v>204</v>
      </c>
      <c r="D4" s="296" t="s">
        <v>205</v>
      </c>
      <c r="E4" s="296" t="s">
        <v>206</v>
      </c>
      <c r="F4" s="297" t="s">
        <v>207</v>
      </c>
      <c r="G4" s="55"/>
      <c r="H4" s="55"/>
      <c r="I4" s="55"/>
      <c r="J4" s="55"/>
      <c r="K4" s="55"/>
    </row>
    <row r="5" spans="1:11" ht="15.6">
      <c r="A5" s="55"/>
      <c r="B5" s="298">
        <v>1</v>
      </c>
      <c r="C5" s="299" t="s">
        <v>208</v>
      </c>
      <c r="D5" s="300" t="s">
        <v>209</v>
      </c>
      <c r="E5" s="299" t="s">
        <v>210</v>
      </c>
      <c r="F5" s="301"/>
      <c r="G5" s="55"/>
      <c r="H5" s="55"/>
      <c r="I5" s="55"/>
      <c r="J5" s="55"/>
      <c r="K5" s="55"/>
    </row>
    <row r="6" spans="1:11">
      <c r="A6" s="55"/>
      <c r="B6" s="298">
        <v>2</v>
      </c>
      <c r="C6" s="299" t="s">
        <v>211</v>
      </c>
      <c r="D6" s="300" t="s">
        <v>212</v>
      </c>
      <c r="E6" s="299" t="s">
        <v>75</v>
      </c>
      <c r="F6" s="302"/>
      <c r="G6" s="55"/>
      <c r="H6" s="55"/>
      <c r="I6" s="55"/>
      <c r="J6" s="55"/>
      <c r="K6" s="55"/>
    </row>
    <row r="7" spans="1:11">
      <c r="A7" s="55"/>
      <c r="B7" s="298">
        <v>3</v>
      </c>
      <c r="C7" s="299" t="s">
        <v>213</v>
      </c>
      <c r="D7" s="300" t="s">
        <v>214</v>
      </c>
      <c r="E7" s="299" t="s">
        <v>215</v>
      </c>
      <c r="F7" s="302"/>
      <c r="G7" s="55"/>
      <c r="H7" s="55"/>
      <c r="I7" s="55"/>
      <c r="J7" s="55"/>
      <c r="K7" s="55"/>
    </row>
    <row r="8" spans="1:11">
      <c r="A8" s="55"/>
      <c r="B8" s="298">
        <v>4</v>
      </c>
      <c r="C8" s="299" t="s">
        <v>216</v>
      </c>
      <c r="D8" s="300" t="s">
        <v>217</v>
      </c>
      <c r="E8" s="299" t="s">
        <v>218</v>
      </c>
      <c r="F8" s="302"/>
      <c r="G8" s="55"/>
      <c r="H8" s="55"/>
      <c r="I8" s="55"/>
      <c r="J8" s="55"/>
      <c r="K8" s="55"/>
    </row>
    <row r="9" spans="1:11">
      <c r="A9" s="55"/>
      <c r="B9" s="298">
        <v>5</v>
      </c>
      <c r="C9" s="299" t="s">
        <v>219</v>
      </c>
      <c r="D9" s="300" t="s">
        <v>220</v>
      </c>
      <c r="E9" s="299" t="s">
        <v>210</v>
      </c>
      <c r="F9" s="302"/>
      <c r="G9" s="55"/>
      <c r="H9" s="55"/>
      <c r="I9" s="55"/>
      <c r="J9" s="55"/>
      <c r="K9" s="55"/>
    </row>
    <row r="10" spans="1:11">
      <c r="A10" s="55"/>
      <c r="B10" s="298">
        <v>6</v>
      </c>
      <c r="C10" s="299" t="s">
        <v>221</v>
      </c>
      <c r="D10" s="300" t="s">
        <v>222</v>
      </c>
      <c r="E10" s="299" t="s">
        <v>223</v>
      </c>
      <c r="F10" s="302"/>
      <c r="G10" s="55"/>
      <c r="H10" s="55"/>
      <c r="I10" s="55"/>
      <c r="J10" s="55"/>
      <c r="K10" s="55"/>
    </row>
    <row r="11" spans="1:11">
      <c r="A11" s="55"/>
      <c r="B11" s="298">
        <v>7</v>
      </c>
      <c r="C11" s="299" t="s">
        <v>224</v>
      </c>
      <c r="D11" s="300" t="s">
        <v>225</v>
      </c>
      <c r="E11" s="299" t="s">
        <v>215</v>
      </c>
      <c r="F11" s="302"/>
      <c r="G11" s="55"/>
      <c r="H11" s="55"/>
      <c r="I11" s="55"/>
      <c r="J11" s="55"/>
      <c r="K11" s="55"/>
    </row>
    <row r="12" spans="1:11">
      <c r="A12" s="55"/>
      <c r="B12" s="298">
        <v>8</v>
      </c>
      <c r="C12" s="299" t="s">
        <v>227</v>
      </c>
      <c r="D12" s="300" t="s">
        <v>228</v>
      </c>
      <c r="E12" s="299" t="s">
        <v>75</v>
      </c>
      <c r="F12" s="302"/>
      <c r="G12" s="55"/>
      <c r="H12" s="55"/>
      <c r="I12" s="55"/>
      <c r="J12" s="55"/>
      <c r="K12" s="55"/>
    </row>
    <row r="13" spans="1:11">
      <c r="A13" s="55"/>
      <c r="B13" s="298">
        <v>9</v>
      </c>
      <c r="C13" s="299" t="s">
        <v>230</v>
      </c>
      <c r="D13" s="300" t="s">
        <v>231</v>
      </c>
      <c r="E13" s="299" t="s">
        <v>223</v>
      </c>
      <c r="F13" s="302"/>
      <c r="G13" s="55"/>
      <c r="H13" s="55"/>
      <c r="I13" s="55"/>
      <c r="J13" s="55"/>
      <c r="K13" s="55"/>
    </row>
    <row r="14" spans="1:11" ht="15.6" thickBot="1">
      <c r="A14" s="55"/>
      <c r="B14" s="305">
        <v>10</v>
      </c>
      <c r="C14" s="306" t="s">
        <v>232</v>
      </c>
      <c r="D14" s="307" t="s">
        <v>233</v>
      </c>
      <c r="E14" s="306" t="s">
        <v>210</v>
      </c>
      <c r="F14" s="308"/>
      <c r="G14" s="55"/>
      <c r="H14" s="55"/>
      <c r="I14" s="55"/>
      <c r="J14" s="55"/>
      <c r="K14" s="55"/>
    </row>
    <row r="15" spans="1:11">
      <c r="A15" s="55"/>
      <c r="B15" s="309"/>
      <c r="C15" s="309"/>
      <c r="D15" s="309"/>
      <c r="E15" s="309"/>
      <c r="F15" s="309"/>
      <c r="G15" s="55"/>
      <c r="H15" s="55"/>
      <c r="I15" s="55"/>
      <c r="J15" s="55"/>
      <c r="K15" s="55"/>
    </row>
    <row r="16" spans="1:11" s="312" customFormat="1" ht="15.6">
      <c r="A16" s="278"/>
      <c r="B16" s="310" t="s">
        <v>110</v>
      </c>
      <c r="C16" s="311"/>
      <c r="D16" s="311"/>
      <c r="E16" s="311"/>
      <c r="F16" s="311"/>
      <c r="G16" s="278"/>
      <c r="H16" s="278"/>
      <c r="I16" s="278"/>
      <c r="J16" s="278"/>
      <c r="K16" s="278"/>
    </row>
    <row r="17" spans="1:11" s="312" customFormat="1" ht="16.2" thickBot="1">
      <c r="A17" s="278"/>
      <c r="B17" s="304" t="s">
        <v>236</v>
      </c>
      <c r="C17" s="311"/>
      <c r="D17" s="311"/>
      <c r="E17" s="311"/>
      <c r="F17" s="311"/>
      <c r="G17" s="278"/>
      <c r="H17" s="278"/>
      <c r="I17" s="278"/>
      <c r="J17" s="278"/>
      <c r="K17" s="278"/>
    </row>
    <row r="18" spans="1:11" s="312" customFormat="1" ht="16.8" thickTop="1" thickBot="1">
      <c r="A18" s="278"/>
      <c r="B18" s="304"/>
      <c r="C18" s="311"/>
      <c r="D18" s="311"/>
      <c r="E18" s="313" t="s">
        <v>237</v>
      </c>
      <c r="F18" s="311"/>
      <c r="G18" s="278"/>
      <c r="H18" s="278"/>
      <c r="I18" s="278"/>
      <c r="J18" s="278"/>
      <c r="K18" s="278"/>
    </row>
    <row r="19" spans="1:11" s="312" customFormat="1" ht="16.2" thickTop="1">
      <c r="A19" s="278"/>
      <c r="B19" s="304"/>
      <c r="C19" s="311"/>
      <c r="D19" s="311"/>
      <c r="E19" s="314" t="s">
        <v>210</v>
      </c>
      <c r="F19" s="311"/>
      <c r="G19" s="278"/>
      <c r="H19" s="278"/>
      <c r="I19" s="278"/>
      <c r="J19" s="278"/>
      <c r="K19" s="278"/>
    </row>
    <row r="20" spans="1:11" s="312" customFormat="1" ht="16.2" thickBot="1">
      <c r="A20" s="278"/>
      <c r="B20" s="304" t="s">
        <v>238</v>
      </c>
      <c r="C20" s="311"/>
      <c r="D20" s="311"/>
      <c r="E20" s="311"/>
      <c r="F20" s="311"/>
      <c r="G20" s="278"/>
      <c r="H20" s="278"/>
      <c r="I20" s="278"/>
      <c r="J20" s="278"/>
      <c r="K20" s="278"/>
    </row>
    <row r="21" spans="1:11" s="312" customFormat="1" ht="16.8" thickTop="1" thickBot="1">
      <c r="A21" s="278"/>
      <c r="B21" s="311"/>
      <c r="C21" s="311"/>
      <c r="D21" s="311"/>
      <c r="E21" s="315" t="s">
        <v>239</v>
      </c>
      <c r="F21" s="311"/>
      <c r="G21" s="278"/>
      <c r="H21" s="278"/>
      <c r="I21" s="278"/>
      <c r="J21" s="278"/>
      <c r="K21" s="278"/>
    </row>
    <row r="22" spans="1:11" s="312" customFormat="1" ht="15.6" thickTop="1">
      <c r="A22" s="278"/>
      <c r="B22" s="311"/>
      <c r="C22" s="311"/>
      <c r="D22" s="311"/>
      <c r="E22" s="314" t="s">
        <v>235</v>
      </c>
      <c r="F22" s="311"/>
      <c r="G22" s="278"/>
      <c r="H22" s="278"/>
      <c r="I22" s="278"/>
      <c r="J22" s="278"/>
      <c r="K22" s="278"/>
    </row>
    <row r="23" spans="1:11" s="312" customFormat="1" ht="16.2" thickBot="1">
      <c r="A23" s="278"/>
      <c r="B23" s="304" t="s">
        <v>240</v>
      </c>
      <c r="C23" s="311"/>
      <c r="D23" s="311"/>
      <c r="E23" s="311"/>
      <c r="F23" s="311"/>
      <c r="G23" s="278"/>
      <c r="H23" s="278"/>
      <c r="I23" s="278"/>
      <c r="J23" s="278"/>
      <c r="K23" s="278"/>
    </row>
    <row r="24" spans="1:11" s="312" customFormat="1" ht="15.6">
      <c r="A24" s="278"/>
      <c r="B24" s="316" t="s">
        <v>241</v>
      </c>
      <c r="C24" s="296" t="s">
        <v>206</v>
      </c>
      <c r="D24" s="296" t="s">
        <v>206</v>
      </c>
      <c r="E24" s="317" t="s">
        <v>242</v>
      </c>
      <c r="F24" s="296" t="s">
        <v>206</v>
      </c>
      <c r="G24" s="318" t="s">
        <v>243</v>
      </c>
      <c r="H24" s="296" t="s">
        <v>206</v>
      </c>
      <c r="I24" s="278"/>
      <c r="J24" s="278"/>
      <c r="K24" s="278"/>
    </row>
    <row r="25" spans="1:11" s="312" customFormat="1" ht="15.6" thickBot="1">
      <c r="A25" s="278"/>
      <c r="B25" s="278"/>
      <c r="C25" s="278" t="s">
        <v>210</v>
      </c>
      <c r="D25" s="278"/>
      <c r="E25" s="278"/>
      <c r="F25" s="278" t="s">
        <v>210</v>
      </c>
      <c r="G25" s="278"/>
      <c r="H25" s="278" t="s">
        <v>210</v>
      </c>
      <c r="I25" s="278"/>
      <c r="J25" s="278"/>
      <c r="K25" s="278"/>
    </row>
    <row r="26" spans="1:11" s="312" customFormat="1" ht="16.2" thickBot="1">
      <c r="A26" s="278"/>
      <c r="B26" s="278"/>
      <c r="C26" s="278"/>
      <c r="D26" s="278" t="s">
        <v>75</v>
      </c>
      <c r="E26" s="278"/>
      <c r="F26" s="278" t="s">
        <v>75</v>
      </c>
      <c r="G26" s="278"/>
      <c r="H26" s="296" t="s">
        <v>206</v>
      </c>
      <c r="I26" s="278"/>
      <c r="J26" s="278"/>
      <c r="K26" s="278"/>
    </row>
    <row r="27" spans="1:11" ht="15.6">
      <c r="A27" s="55"/>
      <c r="B27" s="295" t="s">
        <v>203</v>
      </c>
      <c r="C27" s="296" t="s">
        <v>204</v>
      </c>
      <c r="D27" s="296" t="s">
        <v>205</v>
      </c>
      <c r="E27" s="296" t="s">
        <v>206</v>
      </c>
      <c r="F27" s="55"/>
      <c r="G27" s="55"/>
      <c r="H27" s="278" t="s">
        <v>75</v>
      </c>
      <c r="I27" s="55"/>
      <c r="J27" s="55"/>
      <c r="K27" s="55"/>
    </row>
    <row r="28" spans="1:11">
      <c r="A28" s="55"/>
      <c r="B28" s="298">
        <v>1</v>
      </c>
      <c r="C28" s="299" t="s">
        <v>208</v>
      </c>
      <c r="D28" s="300" t="s">
        <v>209</v>
      </c>
      <c r="E28" s="299" t="s">
        <v>210</v>
      </c>
      <c r="F28" s="55"/>
      <c r="G28" s="55"/>
      <c r="H28" s="55"/>
      <c r="I28" s="55"/>
      <c r="J28" s="55"/>
      <c r="K28" s="55"/>
    </row>
    <row r="29" spans="1:11">
      <c r="A29" s="55"/>
      <c r="B29" s="298">
        <v>2</v>
      </c>
      <c r="C29" s="299" t="s">
        <v>211</v>
      </c>
      <c r="D29" s="300" t="s">
        <v>212</v>
      </c>
      <c r="E29" s="299" t="s">
        <v>75</v>
      </c>
      <c r="F29" s="55"/>
      <c r="G29" s="55"/>
      <c r="H29" s="55"/>
      <c r="I29" s="55"/>
      <c r="J29" s="55"/>
      <c r="K29" s="55"/>
    </row>
    <row r="30" spans="1:11">
      <c r="A30" s="55"/>
      <c r="B30" s="298">
        <v>5</v>
      </c>
      <c r="C30" s="299" t="s">
        <v>219</v>
      </c>
      <c r="D30" s="300" t="s">
        <v>220</v>
      </c>
      <c r="E30" s="299" t="s">
        <v>210</v>
      </c>
      <c r="F30" s="55"/>
      <c r="G30" s="55"/>
      <c r="H30" s="55"/>
      <c r="I30" s="55"/>
      <c r="J30" s="55"/>
      <c r="K30" s="55"/>
    </row>
    <row r="31" spans="1:11">
      <c r="A31" s="55"/>
      <c r="B31" s="298">
        <v>8</v>
      </c>
      <c r="C31" s="299" t="s">
        <v>227</v>
      </c>
      <c r="D31" s="300" t="s">
        <v>228</v>
      </c>
      <c r="E31" s="299" t="s">
        <v>75</v>
      </c>
      <c r="F31" s="55"/>
      <c r="G31" s="55"/>
      <c r="H31" s="55"/>
      <c r="I31" s="55"/>
      <c r="J31" s="55"/>
      <c r="K31" s="55"/>
    </row>
    <row r="32" spans="1:11" ht="15.6" thickBot="1">
      <c r="A32" s="55"/>
      <c r="B32" s="305">
        <v>10</v>
      </c>
      <c r="C32" s="306" t="s">
        <v>232</v>
      </c>
      <c r="D32" s="307" t="s">
        <v>233</v>
      </c>
      <c r="E32" s="306" t="s">
        <v>210</v>
      </c>
      <c r="F32" s="55"/>
      <c r="G32" s="55"/>
      <c r="H32" s="55"/>
      <c r="I32" s="55"/>
      <c r="J32" s="55"/>
      <c r="K32" s="55"/>
    </row>
    <row r="33" spans="1:11" ht="15.6" thickBot="1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</row>
    <row r="34" spans="1:11" ht="15.6">
      <c r="A34" s="55"/>
      <c r="B34" s="295" t="s">
        <v>203</v>
      </c>
      <c r="C34" s="296" t="s">
        <v>204</v>
      </c>
      <c r="D34" s="296" t="s">
        <v>205</v>
      </c>
      <c r="E34" s="296" t="s">
        <v>206</v>
      </c>
      <c r="F34" s="55"/>
      <c r="G34" s="55"/>
      <c r="H34" s="55"/>
      <c r="I34" s="55"/>
      <c r="J34" s="55"/>
      <c r="K34" s="55"/>
    </row>
    <row r="35" spans="1:11">
      <c r="A35" s="55"/>
      <c r="B35" s="298">
        <v>1</v>
      </c>
      <c r="C35" s="299" t="s">
        <v>208</v>
      </c>
      <c r="D35" s="300" t="s">
        <v>209</v>
      </c>
      <c r="E35" s="299" t="s">
        <v>210</v>
      </c>
      <c r="F35" s="55"/>
      <c r="G35" s="55"/>
      <c r="H35" s="55"/>
      <c r="I35" s="55"/>
      <c r="J35" s="55"/>
      <c r="K35" s="55"/>
    </row>
    <row r="36" spans="1:11">
      <c r="A36" s="55"/>
      <c r="B36" s="298">
        <v>5</v>
      </c>
      <c r="C36" s="299" t="s">
        <v>219</v>
      </c>
      <c r="D36" s="300" t="s">
        <v>220</v>
      </c>
      <c r="E36" s="299" t="s">
        <v>210</v>
      </c>
      <c r="F36" s="55"/>
      <c r="G36" s="55"/>
      <c r="H36" s="55"/>
      <c r="I36" s="55"/>
      <c r="J36" s="55"/>
      <c r="K36" s="55"/>
    </row>
    <row r="37" spans="1:11" ht="15.6" thickBot="1">
      <c r="A37" s="55"/>
      <c r="B37" s="305">
        <v>10</v>
      </c>
      <c r="C37" s="306" t="s">
        <v>232</v>
      </c>
      <c r="D37" s="307" t="s">
        <v>233</v>
      </c>
      <c r="E37" s="306" t="s">
        <v>210</v>
      </c>
      <c r="F37" s="55"/>
      <c r="G37" s="55"/>
      <c r="H37" s="55"/>
      <c r="I37" s="55"/>
      <c r="J37" s="55"/>
      <c r="K37" s="55"/>
    </row>
    <row r="38" spans="1:11" ht="15.6" thickBot="1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</row>
    <row r="39" spans="1:11" ht="15.6">
      <c r="A39" s="55"/>
      <c r="B39" s="295" t="s">
        <v>203</v>
      </c>
      <c r="C39" s="296" t="s">
        <v>204</v>
      </c>
      <c r="D39" s="296" t="s">
        <v>205</v>
      </c>
      <c r="E39" s="296" t="s">
        <v>206</v>
      </c>
      <c r="F39" s="319"/>
      <c r="G39" s="55"/>
      <c r="H39" s="55"/>
      <c r="I39" s="55"/>
      <c r="J39" s="55"/>
      <c r="K39" s="55"/>
    </row>
    <row r="40" spans="1:11" ht="15.6">
      <c r="A40" s="55"/>
      <c r="B40" s="298">
        <v>1</v>
      </c>
      <c r="C40" s="299" t="s">
        <v>208</v>
      </c>
      <c r="D40" s="300" t="s">
        <v>209</v>
      </c>
      <c r="E40" s="299" t="s">
        <v>210</v>
      </c>
      <c r="F40" s="319"/>
      <c r="G40" s="55"/>
      <c r="H40" s="55"/>
      <c r="I40" s="55"/>
      <c r="J40" s="55"/>
      <c r="K40" s="55"/>
    </row>
    <row r="41" spans="1:11">
      <c r="A41" s="55"/>
      <c r="B41" s="298">
        <v>5</v>
      </c>
      <c r="C41" s="299" t="s">
        <v>219</v>
      </c>
      <c r="D41" s="300" t="s">
        <v>220</v>
      </c>
      <c r="E41" s="299" t="s">
        <v>210</v>
      </c>
      <c r="F41" s="321"/>
      <c r="G41" s="55"/>
      <c r="H41" s="55"/>
      <c r="I41" s="55"/>
      <c r="J41" s="55"/>
      <c r="K41" s="55"/>
    </row>
    <row r="42" spans="1:11">
      <c r="A42" s="55"/>
      <c r="B42" s="298">
        <v>7</v>
      </c>
      <c r="C42" s="299" t="s">
        <v>224</v>
      </c>
      <c r="D42" s="300" t="s">
        <v>225</v>
      </c>
      <c r="E42" s="299" t="s">
        <v>215</v>
      </c>
      <c r="F42" s="321"/>
      <c r="G42" s="55"/>
      <c r="H42" s="55"/>
      <c r="I42" s="55"/>
      <c r="J42" s="55"/>
      <c r="K42" s="55"/>
    </row>
    <row r="43" spans="1:11">
      <c r="A43" s="55"/>
      <c r="B43" s="320"/>
      <c r="C43" s="320"/>
      <c r="D43" s="321"/>
      <c r="E43" s="320"/>
      <c r="F43" s="321"/>
      <c r="G43" s="55"/>
      <c r="H43" s="55"/>
      <c r="I43" s="55"/>
      <c r="J43" s="55"/>
      <c r="K43" s="55"/>
    </row>
    <row r="44" spans="1:11">
      <c r="A44" s="55"/>
      <c r="B44" s="320"/>
      <c r="C44" s="320"/>
      <c r="D44" s="321"/>
      <c r="E44" s="320"/>
      <c r="F44" s="321"/>
      <c r="G44" s="55"/>
      <c r="H44" s="55"/>
      <c r="I44" s="55"/>
      <c r="J44" s="55"/>
      <c r="K44" s="55"/>
    </row>
    <row r="45" spans="1:11">
      <c r="A45" s="55"/>
      <c r="B45" s="320"/>
      <c r="C45" s="320"/>
      <c r="D45" s="321"/>
      <c r="E45" s="320"/>
      <c r="F45" s="321"/>
      <c r="G45" s="55"/>
      <c r="H45" s="55"/>
      <c r="I45" s="55"/>
      <c r="J45" s="55"/>
      <c r="K45" s="55"/>
    </row>
    <row r="46" spans="1:11">
      <c r="A46" s="55"/>
      <c r="B46" s="320"/>
      <c r="C46" s="320"/>
      <c r="D46" s="321"/>
      <c r="E46" s="320"/>
      <c r="F46" s="321"/>
      <c r="G46" s="55"/>
      <c r="H46" s="55"/>
      <c r="I46" s="55"/>
      <c r="J46" s="55"/>
      <c r="K46" s="55"/>
    </row>
    <row r="47" spans="1:11">
      <c r="A47" s="55"/>
      <c r="B47" s="320"/>
      <c r="C47" s="320"/>
      <c r="D47" s="321"/>
      <c r="E47" s="320"/>
      <c r="F47" s="321"/>
      <c r="G47" s="55"/>
      <c r="H47" s="55"/>
      <c r="I47" s="55"/>
      <c r="J47" s="55"/>
      <c r="K47" s="55"/>
    </row>
    <row r="48" spans="1:11">
      <c r="A48" s="55"/>
      <c r="B48" s="320"/>
      <c r="C48" s="320"/>
      <c r="D48" s="321"/>
      <c r="E48" s="320"/>
      <c r="F48" s="321"/>
      <c r="G48" s="55"/>
      <c r="H48" s="55"/>
      <c r="I48" s="55"/>
      <c r="J48" s="55"/>
      <c r="K48" s="55"/>
    </row>
    <row r="49" spans="1:11">
      <c r="A49" s="55"/>
      <c r="B49" s="320"/>
      <c r="C49" s="320"/>
      <c r="D49" s="321"/>
      <c r="E49" s="320"/>
      <c r="F49" s="321"/>
      <c r="G49" s="55"/>
      <c r="H49" s="55"/>
      <c r="I49" s="55"/>
      <c r="J49" s="55"/>
      <c r="K49" s="55"/>
    </row>
    <row r="50" spans="1:11">
      <c r="A50" s="55"/>
      <c r="B50" s="322"/>
      <c r="C50" s="322"/>
      <c r="D50" s="322"/>
      <c r="E50" s="322"/>
      <c r="F50" s="322"/>
      <c r="G50" s="55"/>
      <c r="H50" s="55"/>
      <c r="I50" s="55"/>
      <c r="J50" s="55"/>
      <c r="K50" s="55"/>
    </row>
    <row r="51" spans="1:11">
      <c r="A51" s="55"/>
      <c r="B51" s="322"/>
      <c r="C51" s="322"/>
      <c r="D51" s="322"/>
      <c r="E51" s="322"/>
      <c r="F51" s="322"/>
      <c r="G51" s="55"/>
      <c r="H51" s="55"/>
      <c r="I51" s="55"/>
      <c r="J51" s="55"/>
      <c r="K51" s="55"/>
    </row>
    <row r="52" spans="1:11">
      <c r="A52" s="55"/>
      <c r="B52" s="322"/>
      <c r="C52" s="322"/>
      <c r="D52" s="322"/>
      <c r="E52" s="322"/>
      <c r="F52" s="322"/>
      <c r="G52" s="55"/>
      <c r="H52" s="55"/>
      <c r="I52" s="55"/>
      <c r="J52" s="55"/>
      <c r="K52" s="55"/>
    </row>
    <row r="53" spans="1:11" ht="15.6">
      <c r="A53" s="55"/>
      <c r="B53" s="319"/>
      <c r="C53" s="319"/>
      <c r="D53" s="319"/>
      <c r="E53" s="319"/>
      <c r="F53" s="319"/>
      <c r="G53" s="55"/>
      <c r="H53" s="55"/>
      <c r="I53" s="55"/>
      <c r="J53" s="55"/>
      <c r="K53" s="55"/>
    </row>
    <row r="54" spans="1:11" ht="15.6">
      <c r="A54" s="55"/>
      <c r="B54" s="320"/>
      <c r="C54" s="320"/>
      <c r="D54" s="321"/>
      <c r="E54" s="320"/>
      <c r="F54" s="319"/>
      <c r="G54" s="55"/>
      <c r="H54" s="55"/>
      <c r="I54" s="55"/>
      <c r="J54" s="55"/>
      <c r="K54" s="55"/>
    </row>
    <row r="55" spans="1:11">
      <c r="A55" s="55"/>
      <c r="B55" s="320"/>
      <c r="C55" s="320"/>
      <c r="D55" s="321"/>
      <c r="E55" s="320"/>
      <c r="F55" s="321"/>
      <c r="G55" s="55"/>
      <c r="H55" s="55"/>
      <c r="I55" s="55"/>
      <c r="J55" s="55"/>
      <c r="K55" s="55"/>
    </row>
    <row r="56" spans="1:11">
      <c r="A56" s="55"/>
      <c r="B56" s="320"/>
      <c r="C56" s="320"/>
      <c r="D56" s="321"/>
      <c r="E56" s="320"/>
      <c r="F56" s="321"/>
      <c r="G56" s="55"/>
      <c r="H56" s="55"/>
      <c r="I56" s="55"/>
      <c r="J56" s="55"/>
      <c r="K56" s="55"/>
    </row>
    <row r="57" spans="1:11">
      <c r="A57" s="55"/>
      <c r="B57" s="320"/>
      <c r="C57" s="320"/>
      <c r="D57" s="321"/>
      <c r="E57" s="320"/>
      <c r="F57" s="321"/>
      <c r="G57" s="55"/>
      <c r="H57" s="55"/>
      <c r="I57" s="55"/>
      <c r="J57" s="55"/>
      <c r="K57" s="55"/>
    </row>
    <row r="58" spans="1:11">
      <c r="A58" s="55"/>
      <c r="B58" s="320"/>
      <c r="C58" s="320"/>
      <c r="D58" s="321"/>
      <c r="E58" s="320"/>
      <c r="F58" s="321"/>
      <c r="G58" s="55"/>
      <c r="H58" s="55"/>
      <c r="I58" s="55"/>
      <c r="J58" s="55"/>
      <c r="K58" s="55"/>
    </row>
    <row r="59" spans="1:11">
      <c r="A59" s="55"/>
      <c r="B59" s="323"/>
      <c r="C59" s="323"/>
      <c r="D59" s="323"/>
      <c r="E59" s="323"/>
      <c r="F59" s="323"/>
      <c r="G59" s="55"/>
      <c r="H59" s="55"/>
      <c r="I59" s="55"/>
      <c r="J59" s="55"/>
      <c r="K59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4" sqref="F14"/>
    </sheetView>
  </sheetViews>
  <sheetFormatPr defaultRowHeight="14.4"/>
  <sheetData>
    <row r="1" spans="1:6" ht="16.2" thickBot="1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3" t="s">
        <v>15</v>
      </c>
    </row>
    <row r="2" spans="1:6" ht="15.6">
      <c r="A2" s="14">
        <v>4</v>
      </c>
      <c r="B2" s="15">
        <v>10</v>
      </c>
      <c r="C2" s="16">
        <f>SUM(A2,B2)</f>
        <v>14</v>
      </c>
      <c r="D2" s="16">
        <f>A2-B2</f>
        <v>-6</v>
      </c>
      <c r="E2" s="16">
        <f>A2*B2</f>
        <v>40</v>
      </c>
      <c r="F2" s="17">
        <f>A2/B2</f>
        <v>0.4</v>
      </c>
    </row>
    <row r="3" spans="1:6" ht="15.6">
      <c r="A3" s="18">
        <v>5</v>
      </c>
      <c r="B3" s="19">
        <v>12</v>
      </c>
      <c r="C3" s="16">
        <f t="shared" ref="C3:C5" si="0">SUM(A3,B3)</f>
        <v>17</v>
      </c>
      <c r="D3" s="16">
        <f t="shared" ref="D3:D5" si="1">A3-B3</f>
        <v>-7</v>
      </c>
      <c r="E3" s="16">
        <f t="shared" ref="E3:E5" si="2">A3*B3</f>
        <v>60</v>
      </c>
      <c r="F3" s="17">
        <f t="shared" ref="F3:F5" si="3">A3/B3</f>
        <v>0.41666666666666669</v>
      </c>
    </row>
    <row r="4" spans="1:6" ht="15.6">
      <c r="A4" s="18">
        <v>9</v>
      </c>
      <c r="B4" s="19">
        <v>5</v>
      </c>
      <c r="C4" s="16">
        <f t="shared" si="0"/>
        <v>14</v>
      </c>
      <c r="D4" s="16">
        <f t="shared" si="1"/>
        <v>4</v>
      </c>
      <c r="E4" s="16">
        <f t="shared" si="2"/>
        <v>45</v>
      </c>
      <c r="F4" s="17">
        <f t="shared" si="3"/>
        <v>1.8</v>
      </c>
    </row>
    <row r="5" spans="1:6" ht="16.2" thickBot="1">
      <c r="A5" s="20">
        <v>7</v>
      </c>
      <c r="B5" s="21">
        <v>8</v>
      </c>
      <c r="C5" s="16">
        <f t="shared" si="0"/>
        <v>15</v>
      </c>
      <c r="D5" s="16">
        <f t="shared" si="1"/>
        <v>-1</v>
      </c>
      <c r="E5" s="16">
        <f t="shared" si="2"/>
        <v>56</v>
      </c>
      <c r="F5" s="17">
        <f t="shared" si="3"/>
        <v>0.875</v>
      </c>
    </row>
    <row r="6" spans="1:6" ht="16.2" thickBot="1">
      <c r="A6" s="22" t="s">
        <v>16</v>
      </c>
      <c r="B6" s="23"/>
      <c r="C6" s="24">
        <f>SUM(C2:C5)</f>
        <v>60</v>
      </c>
      <c r="D6" s="24">
        <f t="shared" ref="D6:F6" si="4">SUM(D2:D5)</f>
        <v>-10</v>
      </c>
      <c r="E6" s="24">
        <f t="shared" si="4"/>
        <v>201</v>
      </c>
      <c r="F6" s="24">
        <f t="shared" si="4"/>
        <v>3.4916666666666667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C1" workbookViewId="0">
      <selection activeCell="E4" sqref="E4"/>
    </sheetView>
  </sheetViews>
  <sheetFormatPr defaultColWidth="10" defaultRowHeight="15"/>
  <cols>
    <col min="1" max="4" width="10" style="44"/>
    <col min="5" max="5" width="16" style="44" customWidth="1"/>
    <col min="6" max="16384" width="10" style="44"/>
  </cols>
  <sheetData>
    <row r="1" spans="1:12" s="64" customFormat="1" ht="24.6">
      <c r="A1" s="61" t="s">
        <v>39</v>
      </c>
      <c r="B1" s="62"/>
      <c r="C1" s="62"/>
      <c r="D1" s="62"/>
      <c r="E1" s="62"/>
      <c r="G1" s="62"/>
      <c r="H1" s="62"/>
      <c r="I1" s="62"/>
      <c r="J1" s="62"/>
      <c r="K1" s="62"/>
      <c r="L1" s="63"/>
    </row>
    <row r="2" spans="1:12" ht="15.6" thickBot="1">
      <c r="A2" s="55"/>
      <c r="B2" s="55"/>
      <c r="C2" s="55"/>
      <c r="D2" s="55"/>
      <c r="E2" s="55"/>
      <c r="G2" s="55"/>
      <c r="H2" s="55"/>
      <c r="I2" s="55"/>
      <c r="J2" s="55"/>
      <c r="K2" s="55"/>
      <c r="L2" s="55"/>
    </row>
    <row r="3" spans="1:12" ht="15.6" thickBot="1">
      <c r="A3" s="324" t="s">
        <v>32</v>
      </c>
      <c r="B3" s="325" t="s">
        <v>244</v>
      </c>
      <c r="C3" s="325" t="s">
        <v>245</v>
      </c>
      <c r="D3" s="325" t="s">
        <v>246</v>
      </c>
      <c r="E3" s="326" t="s">
        <v>247</v>
      </c>
      <c r="G3" s="160"/>
      <c r="H3" s="327" t="s">
        <v>248</v>
      </c>
      <c r="I3" s="327"/>
      <c r="J3" s="327"/>
      <c r="K3" s="327"/>
      <c r="L3" s="55"/>
    </row>
    <row r="4" spans="1:12">
      <c r="A4" s="328" t="s">
        <v>28</v>
      </c>
      <c r="B4" s="329" t="s">
        <v>249</v>
      </c>
      <c r="C4" s="329" t="str">
        <f>LEFT(B4,1)</f>
        <v>A</v>
      </c>
      <c r="D4" s="329">
        <f>VALUE(RIGHT(B4,1))</f>
        <v>4</v>
      </c>
      <c r="E4" s="330"/>
      <c r="F4" s="330">
        <v>12</v>
      </c>
      <c r="G4" s="160"/>
      <c r="H4" s="331" t="s">
        <v>245</v>
      </c>
      <c r="I4" s="332" t="s">
        <v>250</v>
      </c>
      <c r="J4" s="332"/>
      <c r="K4" s="330"/>
      <c r="L4" s="55"/>
    </row>
    <row r="5" spans="1:12" ht="15.6" thickBot="1">
      <c r="A5" s="333" t="s">
        <v>251</v>
      </c>
      <c r="B5" s="334" t="s">
        <v>252</v>
      </c>
      <c r="C5" s="329" t="str">
        <f t="shared" ref="C5:C12" si="0">LEFT(B5,1)</f>
        <v>C</v>
      </c>
      <c r="D5" s="329">
        <f t="shared" ref="D5:D12" si="1">VALUE(RIGHT(B5,1))</f>
        <v>2</v>
      </c>
      <c r="E5" s="335"/>
      <c r="F5" s="335">
        <v>9</v>
      </c>
      <c r="G5" s="160"/>
      <c r="H5" s="336"/>
      <c r="I5" s="337">
        <v>1</v>
      </c>
      <c r="J5" s="337">
        <v>3</v>
      </c>
      <c r="K5" s="338">
        <v>6</v>
      </c>
      <c r="L5" s="55"/>
    </row>
    <row r="6" spans="1:12">
      <c r="A6" s="333" t="s">
        <v>253</v>
      </c>
      <c r="B6" s="334" t="s">
        <v>254</v>
      </c>
      <c r="C6" s="329" t="str">
        <f t="shared" si="0"/>
        <v>D</v>
      </c>
      <c r="D6" s="329">
        <f t="shared" si="1"/>
        <v>1</v>
      </c>
      <c r="E6" s="335"/>
      <c r="F6" s="335">
        <v>8</v>
      </c>
      <c r="G6" s="160"/>
      <c r="H6" s="339" t="s">
        <v>10</v>
      </c>
      <c r="I6" s="340">
        <v>10</v>
      </c>
      <c r="J6" s="340">
        <v>12</v>
      </c>
      <c r="K6" s="341">
        <v>15</v>
      </c>
      <c r="L6" s="55"/>
    </row>
    <row r="7" spans="1:12">
      <c r="A7" s="333" t="s">
        <v>256</v>
      </c>
      <c r="B7" s="334" t="s">
        <v>257</v>
      </c>
      <c r="C7" s="329" t="str">
        <f t="shared" si="0"/>
        <v>B</v>
      </c>
      <c r="D7" s="329">
        <f t="shared" si="1"/>
        <v>4</v>
      </c>
      <c r="E7" s="335"/>
      <c r="F7" s="335">
        <v>11</v>
      </c>
      <c r="G7" s="160"/>
      <c r="H7" s="342" t="s">
        <v>11</v>
      </c>
      <c r="I7" s="343">
        <v>9</v>
      </c>
      <c r="J7" s="343">
        <v>11</v>
      </c>
      <c r="K7" s="344">
        <v>13</v>
      </c>
      <c r="L7" s="55"/>
    </row>
    <row r="8" spans="1:12">
      <c r="A8" s="333" t="s">
        <v>258</v>
      </c>
      <c r="B8" s="334" t="s">
        <v>259</v>
      </c>
      <c r="C8" s="329" t="str">
        <f t="shared" si="0"/>
        <v>B</v>
      </c>
      <c r="D8" s="329">
        <f t="shared" si="1"/>
        <v>7</v>
      </c>
      <c r="E8" s="335"/>
      <c r="F8" s="335">
        <v>13</v>
      </c>
      <c r="G8" s="160"/>
      <c r="H8" s="342" t="s">
        <v>144</v>
      </c>
      <c r="I8" s="343">
        <v>9</v>
      </c>
      <c r="J8" s="343">
        <v>10</v>
      </c>
      <c r="K8" s="344">
        <v>12</v>
      </c>
      <c r="L8" s="55"/>
    </row>
    <row r="9" spans="1:12" ht="15.6" thickBot="1">
      <c r="A9" s="333" t="s">
        <v>260</v>
      </c>
      <c r="B9" s="334" t="s">
        <v>261</v>
      </c>
      <c r="C9" s="329" t="str">
        <f t="shared" si="0"/>
        <v>C</v>
      </c>
      <c r="D9" s="329">
        <f t="shared" si="1"/>
        <v>5</v>
      </c>
      <c r="E9" s="335"/>
      <c r="F9" s="335">
        <v>10</v>
      </c>
      <c r="G9" s="160"/>
      <c r="H9" s="345" t="s">
        <v>255</v>
      </c>
      <c r="I9" s="346">
        <v>8</v>
      </c>
      <c r="J9" s="346">
        <v>9</v>
      </c>
      <c r="K9" s="347">
        <v>11</v>
      </c>
      <c r="L9" s="55"/>
    </row>
    <row r="10" spans="1:12">
      <c r="A10" s="333" t="s">
        <v>262</v>
      </c>
      <c r="B10" s="334" t="s">
        <v>263</v>
      </c>
      <c r="C10" s="329" t="str">
        <f t="shared" si="0"/>
        <v>B</v>
      </c>
      <c r="D10" s="329">
        <f t="shared" si="1"/>
        <v>3</v>
      </c>
      <c r="E10" s="335"/>
      <c r="F10" s="335">
        <v>11</v>
      </c>
      <c r="G10" s="160"/>
      <c r="H10" s="160"/>
      <c r="I10" s="160"/>
      <c r="J10" s="160"/>
      <c r="K10" s="55"/>
    </row>
    <row r="11" spans="1:12">
      <c r="A11" s="333" t="s">
        <v>264</v>
      </c>
      <c r="B11" s="334" t="s">
        <v>265</v>
      </c>
      <c r="C11" s="329" t="str">
        <f t="shared" si="0"/>
        <v>B</v>
      </c>
      <c r="D11" s="329">
        <f t="shared" si="1"/>
        <v>5</v>
      </c>
      <c r="E11" s="335"/>
      <c r="F11" s="335">
        <v>11</v>
      </c>
      <c r="G11" s="160"/>
      <c r="H11" s="160"/>
      <c r="I11" s="160"/>
      <c r="J11" s="160"/>
      <c r="K11" s="55"/>
    </row>
    <row r="12" spans="1:12" ht="15.6" thickBot="1">
      <c r="A12" s="348" t="s">
        <v>266</v>
      </c>
      <c r="B12" s="337" t="s">
        <v>267</v>
      </c>
      <c r="C12" s="329" t="str">
        <f t="shared" si="0"/>
        <v>D</v>
      </c>
      <c r="D12" s="329">
        <f t="shared" si="1"/>
        <v>5</v>
      </c>
      <c r="E12" s="335"/>
      <c r="F12" s="335">
        <v>9</v>
      </c>
      <c r="G12" s="160"/>
      <c r="H12" s="160"/>
      <c r="I12" s="160"/>
      <c r="J12" s="160"/>
      <c r="K12" s="55"/>
    </row>
    <row r="13" spans="1:12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55"/>
    </row>
    <row r="14" spans="1:12">
      <c r="A14" s="349" t="s">
        <v>268</v>
      </c>
      <c r="B14" s="350"/>
      <c r="C14" s="350"/>
      <c r="D14" s="350"/>
      <c r="E14" s="351"/>
      <c r="F14" s="350"/>
      <c r="G14" s="350"/>
      <c r="H14" s="350"/>
      <c r="I14" s="350"/>
      <c r="J14" s="350"/>
      <c r="K14" s="55"/>
    </row>
    <row r="15" spans="1:12">
      <c r="A15" s="352" t="s">
        <v>269</v>
      </c>
      <c r="B15" s="350"/>
      <c r="C15" s="350"/>
      <c r="D15" s="350"/>
      <c r="E15" s="353"/>
      <c r="F15" s="350"/>
      <c r="G15" s="350"/>
      <c r="H15" s="350"/>
      <c r="I15" s="350"/>
      <c r="J15" s="350"/>
      <c r="K15" s="55"/>
    </row>
    <row r="16" spans="1:12">
      <c r="A16" s="352" t="s">
        <v>270</v>
      </c>
      <c r="B16" s="350"/>
      <c r="C16" s="350"/>
      <c r="D16" s="350"/>
      <c r="E16" s="353"/>
      <c r="F16" s="350"/>
      <c r="G16" s="350"/>
      <c r="H16" s="350"/>
      <c r="I16" s="350"/>
      <c r="J16" s="350"/>
      <c r="K16" s="55"/>
    </row>
    <row r="17" spans="1:11">
      <c r="A17" s="352" t="s">
        <v>271</v>
      </c>
      <c r="B17" s="350"/>
      <c r="C17" s="350"/>
      <c r="D17" s="350"/>
      <c r="E17" s="354"/>
      <c r="F17" s="350"/>
      <c r="G17" s="350"/>
      <c r="H17" s="350"/>
      <c r="I17" s="350"/>
      <c r="J17" s="350"/>
      <c r="K17" s="55"/>
    </row>
    <row r="18" spans="1:11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55"/>
    </row>
    <row r="19" spans="1:11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55"/>
    </row>
    <row r="20" spans="1:11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55"/>
    </row>
    <row r="21" spans="1:11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55"/>
    </row>
    <row r="22" spans="1:11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55"/>
    </row>
    <row r="23" spans="1:11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5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workbookViewId="0">
      <selection activeCell="F4" sqref="F4:F8"/>
    </sheetView>
  </sheetViews>
  <sheetFormatPr defaultRowHeight="14.4"/>
  <sheetData>
    <row r="1" spans="2:9" ht="15" thickBot="1"/>
    <row r="2" spans="2:9" ht="16.2" thickBot="1">
      <c r="B2" s="25" t="s">
        <v>17</v>
      </c>
      <c r="C2" s="26"/>
      <c r="D2" s="27"/>
      <c r="E2" s="25" t="s">
        <v>18</v>
      </c>
      <c r="F2" s="26"/>
      <c r="G2" s="28"/>
      <c r="H2" s="29" t="s">
        <v>19</v>
      </c>
      <c r="I2" s="30">
        <v>14056</v>
      </c>
    </row>
    <row r="3" spans="2:9" ht="15.6">
      <c r="B3" s="31" t="s">
        <v>20</v>
      </c>
      <c r="C3" s="32" t="s">
        <v>21</v>
      </c>
      <c r="D3" s="33"/>
      <c r="E3" s="31" t="s">
        <v>20</v>
      </c>
      <c r="F3" s="32" t="s">
        <v>21</v>
      </c>
      <c r="G3" s="28"/>
      <c r="H3" s="28"/>
      <c r="I3" s="28"/>
    </row>
    <row r="4" spans="2:9" ht="15.6">
      <c r="B4" s="34">
        <v>15</v>
      </c>
      <c r="C4" s="35">
        <f>B4*$I$2</f>
        <v>210840</v>
      </c>
      <c r="D4" s="33"/>
      <c r="E4" s="34">
        <v>23</v>
      </c>
      <c r="F4" s="36">
        <f>E4*$I$2</f>
        <v>323288</v>
      </c>
      <c r="G4" s="37"/>
      <c r="H4" s="28"/>
      <c r="I4" s="28"/>
    </row>
    <row r="5" spans="2:9" ht="15.6">
      <c r="B5" s="34">
        <v>20</v>
      </c>
      <c r="C5" s="35">
        <f t="shared" ref="C5:C8" si="0">B5*$I$2</f>
        <v>281120</v>
      </c>
      <c r="D5" s="33"/>
      <c r="E5" s="34">
        <v>24</v>
      </c>
      <c r="F5" s="36">
        <f t="shared" ref="F5:F8" si="1">E5*$I$2</f>
        <v>337344</v>
      </c>
      <c r="G5" s="37"/>
      <c r="H5" s="28"/>
      <c r="I5" s="28"/>
    </row>
    <row r="6" spans="2:9" ht="15.6">
      <c r="B6" s="34">
        <v>35</v>
      </c>
      <c r="C6" s="35">
        <f t="shared" si="0"/>
        <v>491960</v>
      </c>
      <c r="D6" s="33"/>
      <c r="E6" s="34">
        <v>28</v>
      </c>
      <c r="F6" s="36">
        <f t="shared" si="1"/>
        <v>393568</v>
      </c>
      <c r="G6" s="37"/>
      <c r="H6" s="28"/>
      <c r="I6" s="28"/>
    </row>
    <row r="7" spans="2:9" ht="15.6">
      <c r="B7" s="34">
        <v>65</v>
      </c>
      <c r="C7" s="35">
        <f t="shared" si="0"/>
        <v>913640</v>
      </c>
      <c r="D7" s="33"/>
      <c r="E7" s="34">
        <v>36</v>
      </c>
      <c r="F7" s="36">
        <f t="shared" si="1"/>
        <v>506016</v>
      </c>
      <c r="G7" s="28"/>
      <c r="H7" s="28"/>
      <c r="I7" s="28"/>
    </row>
    <row r="8" spans="2:9" ht="16.2" thickBot="1">
      <c r="B8" s="38">
        <v>95</v>
      </c>
      <c r="C8" s="35">
        <f t="shared" si="0"/>
        <v>1335320</v>
      </c>
      <c r="D8" s="33"/>
      <c r="E8" s="38">
        <v>44</v>
      </c>
      <c r="F8" s="36">
        <f t="shared" si="1"/>
        <v>618464</v>
      </c>
      <c r="G8" s="28"/>
      <c r="H8" s="28"/>
      <c r="I8" s="28"/>
    </row>
    <row r="9" spans="2:9" ht="15.6">
      <c r="B9" s="28"/>
      <c r="C9" s="28"/>
      <c r="D9" s="28"/>
      <c r="E9" s="28"/>
      <c r="F9" s="28"/>
      <c r="G9" s="28"/>
      <c r="H9" s="28"/>
      <c r="I9" s="28"/>
    </row>
    <row r="10" spans="2:9" ht="15.6">
      <c r="B10" s="39" t="s">
        <v>22</v>
      </c>
      <c r="C10" s="37"/>
      <c r="D10" s="37"/>
      <c r="E10" s="37"/>
      <c r="F10" s="37"/>
      <c r="G10" s="37"/>
      <c r="H10" s="37"/>
      <c r="I10" s="37"/>
    </row>
    <row r="11" spans="2:9" ht="15.6">
      <c r="B11" s="39" t="s">
        <v>23</v>
      </c>
      <c r="C11" s="37"/>
      <c r="D11" s="37"/>
      <c r="E11" s="37"/>
      <c r="F11" s="37"/>
      <c r="G11" s="37"/>
      <c r="H11" s="37"/>
      <c r="I11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6" sqref="G6"/>
    </sheetView>
  </sheetViews>
  <sheetFormatPr defaultRowHeight="14.4"/>
  <sheetData>
    <row r="1" spans="1:12" ht="15" thickBot="1"/>
    <row r="2" spans="1:12" ht="16.2" thickTop="1">
      <c r="A2" s="40" t="s">
        <v>0</v>
      </c>
      <c r="B2" s="41" t="s">
        <v>32</v>
      </c>
      <c r="C2" s="41" t="s">
        <v>33</v>
      </c>
      <c r="D2" s="41" t="s">
        <v>34</v>
      </c>
      <c r="E2" s="41" t="s">
        <v>24</v>
      </c>
      <c r="F2" s="42" t="s">
        <v>35</v>
      </c>
      <c r="G2" s="43"/>
      <c r="H2" s="44"/>
      <c r="I2" s="44"/>
      <c r="J2" s="44"/>
      <c r="K2" s="44"/>
      <c r="L2" s="43"/>
    </row>
    <row r="3" spans="1:12" ht="15.6">
      <c r="A3" s="45">
        <v>1</v>
      </c>
      <c r="B3" s="46" t="s">
        <v>25</v>
      </c>
      <c r="C3" s="46">
        <v>10</v>
      </c>
      <c r="D3" s="46">
        <v>7.5</v>
      </c>
      <c r="E3" s="47">
        <f>ROUND((C3*2+D3)/3,1)</f>
        <v>9.1999999999999993</v>
      </c>
      <c r="F3" s="48">
        <f>RANK(E3,$E$3:$E$6,0)</f>
        <v>1</v>
      </c>
      <c r="G3" s="43"/>
      <c r="H3" s="44"/>
      <c r="I3" s="44"/>
      <c r="J3" s="44"/>
      <c r="K3" s="44"/>
      <c r="L3" s="43"/>
    </row>
    <row r="4" spans="1:12" ht="15.6">
      <c r="A4" s="45">
        <v>2</v>
      </c>
      <c r="B4" s="46" t="s">
        <v>26</v>
      </c>
      <c r="C4" s="46">
        <v>8.5</v>
      </c>
      <c r="D4" s="46">
        <v>7.5</v>
      </c>
      <c r="E4" s="47">
        <f t="shared" ref="E4:E6" si="0">ROUND((C4*2+D4)/3,1)</f>
        <v>8.1999999999999993</v>
      </c>
      <c r="F4" s="48">
        <f t="shared" ref="F4:F6" si="1">RANK(E4,$E$3:$E$6,0)</f>
        <v>2</v>
      </c>
      <c r="G4" s="43"/>
      <c r="H4" s="44"/>
      <c r="I4" s="44"/>
      <c r="J4" s="44"/>
      <c r="K4" s="44"/>
      <c r="L4" s="43"/>
    </row>
    <row r="5" spans="1:12" ht="15.6">
      <c r="A5" s="45">
        <v>3</v>
      </c>
      <c r="B5" s="46" t="s">
        <v>27</v>
      </c>
      <c r="C5" s="46">
        <v>6.5</v>
      </c>
      <c r="D5" s="46">
        <v>7</v>
      </c>
      <c r="E5" s="47">
        <f t="shared" si="0"/>
        <v>6.7</v>
      </c>
      <c r="F5" s="48">
        <f t="shared" si="1"/>
        <v>4</v>
      </c>
      <c r="G5" s="43"/>
      <c r="H5" s="44"/>
      <c r="I5" s="44"/>
      <c r="J5" s="44"/>
      <c r="K5" s="44"/>
      <c r="L5" s="43"/>
    </row>
    <row r="6" spans="1:12" ht="16.2" thickBot="1">
      <c r="A6" s="45">
        <v>4</v>
      </c>
      <c r="B6" s="49" t="s">
        <v>28</v>
      </c>
      <c r="C6" s="49">
        <v>9</v>
      </c>
      <c r="D6" s="49">
        <v>5</v>
      </c>
      <c r="E6" s="47">
        <f t="shared" si="0"/>
        <v>7.7</v>
      </c>
      <c r="F6" s="48">
        <f t="shared" si="1"/>
        <v>3</v>
      </c>
      <c r="G6" s="43"/>
      <c r="H6" s="44"/>
      <c r="I6" s="44"/>
      <c r="J6" s="44"/>
      <c r="K6" s="44"/>
      <c r="L6" s="43"/>
    </row>
    <row r="7" spans="1:12" ht="16.2" thickTop="1">
      <c r="A7" s="50"/>
      <c r="B7" s="50"/>
      <c r="C7" s="50"/>
      <c r="D7" s="50"/>
      <c r="E7" s="50"/>
      <c r="F7" s="50"/>
      <c r="G7" s="51"/>
      <c r="H7" s="51"/>
      <c r="I7" s="51"/>
      <c r="J7" s="51"/>
      <c r="K7" s="51"/>
      <c r="L7" s="51"/>
    </row>
    <row r="8" spans="1:12" ht="15.6">
      <c r="A8" s="52" t="s">
        <v>29</v>
      </c>
      <c r="B8" s="50"/>
      <c r="C8" s="50"/>
      <c r="D8" s="50"/>
      <c r="E8" s="50"/>
      <c r="F8" s="50"/>
      <c r="G8" s="51"/>
      <c r="H8" s="51"/>
      <c r="I8" s="51"/>
      <c r="J8" s="51"/>
      <c r="K8" s="51"/>
      <c r="L8" s="51"/>
    </row>
    <row r="9" spans="1:12" ht="15.6">
      <c r="A9" s="53" t="s">
        <v>30</v>
      </c>
      <c r="B9" s="54"/>
      <c r="C9" s="54"/>
      <c r="D9" s="54"/>
      <c r="E9" s="54"/>
      <c r="F9" s="50"/>
      <c r="G9" s="51"/>
      <c r="H9" s="51"/>
      <c r="I9" s="51"/>
      <c r="J9" s="51"/>
      <c r="K9" s="51"/>
      <c r="L9" s="51"/>
    </row>
    <row r="10" spans="1:12" ht="15.6">
      <c r="A10" s="53" t="s">
        <v>31</v>
      </c>
      <c r="B10" s="50"/>
      <c r="C10" s="50"/>
      <c r="D10" s="50"/>
      <c r="E10" s="50"/>
      <c r="F10" s="50"/>
      <c r="G10" s="51"/>
      <c r="H10" s="51"/>
      <c r="I10" s="51"/>
      <c r="J10" s="51"/>
      <c r="K10" s="51"/>
      <c r="L10" s="5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D8" sqref="D8:F8"/>
    </sheetView>
  </sheetViews>
  <sheetFormatPr defaultRowHeight="14.4"/>
  <cols>
    <col min="2" max="2" width="33.21875" bestFit="1" customWidth="1"/>
    <col min="3" max="3" width="13" bestFit="1" customWidth="1"/>
    <col min="4" max="4" width="11" bestFit="1" customWidth="1"/>
    <col min="5" max="5" width="12.77734375" bestFit="1" customWidth="1"/>
    <col min="6" max="6" width="10.77734375" bestFit="1" customWidth="1"/>
  </cols>
  <sheetData>
    <row r="2" spans="1:6" ht="21">
      <c r="A2" s="55"/>
      <c r="B2" s="56" t="s">
        <v>36</v>
      </c>
      <c r="C2" s="56"/>
      <c r="D2" s="56"/>
      <c r="E2" s="56"/>
      <c r="F2" s="56"/>
    </row>
    <row r="3" spans="1:6" ht="17.399999999999999">
      <c r="A3" s="55"/>
      <c r="B3" s="57" t="s">
        <v>0</v>
      </c>
      <c r="C3" s="57" t="s">
        <v>37</v>
      </c>
      <c r="D3" s="57" t="s">
        <v>2</v>
      </c>
      <c r="E3" s="57" t="s">
        <v>3</v>
      </c>
      <c r="F3" s="57" t="s">
        <v>38</v>
      </c>
    </row>
    <row r="4" spans="1:6" ht="15.6">
      <c r="A4" s="55"/>
      <c r="B4" s="58">
        <v>1</v>
      </c>
      <c r="C4" s="59" t="s">
        <v>5</v>
      </c>
      <c r="D4" s="59">
        <v>150000</v>
      </c>
      <c r="E4" s="59">
        <v>22</v>
      </c>
      <c r="F4" s="58">
        <f>D4*E4</f>
        <v>3300000</v>
      </c>
    </row>
    <row r="5" spans="1:6" ht="15.6">
      <c r="A5" s="55"/>
      <c r="B5" s="58">
        <v>2</v>
      </c>
      <c r="C5" s="59" t="s">
        <v>6</v>
      </c>
      <c r="D5" s="59">
        <v>160000</v>
      </c>
      <c r="E5" s="59">
        <v>23</v>
      </c>
      <c r="F5" s="58">
        <f t="shared" ref="F5:F7" si="0">D5*E5</f>
        <v>3680000</v>
      </c>
    </row>
    <row r="6" spans="1:6" ht="15.6">
      <c r="A6" s="55"/>
      <c r="B6" s="58">
        <v>3</v>
      </c>
      <c r="C6" s="59" t="s">
        <v>7</v>
      </c>
      <c r="D6" s="59">
        <v>180000</v>
      </c>
      <c r="E6" s="59">
        <v>29</v>
      </c>
      <c r="F6" s="58">
        <f t="shared" si="0"/>
        <v>5220000</v>
      </c>
    </row>
    <row r="7" spans="1:6" ht="15.6">
      <c r="A7" s="55"/>
      <c r="B7" s="58">
        <v>4</v>
      </c>
      <c r="C7" s="59" t="s">
        <v>8</v>
      </c>
      <c r="D7" s="59">
        <v>210000</v>
      </c>
      <c r="E7" s="59">
        <v>30</v>
      </c>
      <c r="F7" s="58">
        <f t="shared" si="0"/>
        <v>6300000</v>
      </c>
    </row>
    <row r="8" spans="1:6" ht="15.6">
      <c r="A8" s="55"/>
      <c r="B8" s="60" t="s">
        <v>9</v>
      </c>
      <c r="C8" s="60"/>
      <c r="D8" s="60">
        <f>SUM(D4:D7)</f>
        <v>700000</v>
      </c>
      <c r="E8" s="60">
        <f t="shared" ref="E8:F8" si="1">SUM(E4:E7)</f>
        <v>104</v>
      </c>
      <c r="F8" s="60">
        <f t="shared" si="1"/>
        <v>18500000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D7" sqref="D7"/>
    </sheetView>
  </sheetViews>
  <sheetFormatPr defaultRowHeight="14.4"/>
  <cols>
    <col min="3" max="3" width="7.88671875" bestFit="1" customWidth="1"/>
  </cols>
  <sheetData>
    <row r="1" spans="1:12" ht="24.6">
      <c r="A1" s="61" t="s">
        <v>39</v>
      </c>
      <c r="B1" s="62"/>
      <c r="C1" s="62"/>
      <c r="D1" s="62"/>
      <c r="E1" s="62"/>
      <c r="F1" s="62"/>
      <c r="G1" s="62"/>
      <c r="H1" s="62"/>
      <c r="I1" s="62"/>
      <c r="J1" s="62"/>
      <c r="K1" s="63"/>
      <c r="L1" s="64"/>
    </row>
    <row r="2" spans="1:12" ht="15.6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44"/>
    </row>
    <row r="3" spans="1:12" ht="16.2" thickBot="1">
      <c r="A3" s="55"/>
      <c r="B3" s="65" t="s">
        <v>40</v>
      </c>
      <c r="C3" s="65"/>
      <c r="D3" s="65"/>
      <c r="E3" s="65"/>
      <c r="F3" s="65"/>
      <c r="G3" s="55"/>
      <c r="H3" s="55" t="s">
        <v>41</v>
      </c>
      <c r="I3" s="55"/>
      <c r="J3" s="55"/>
      <c r="K3" s="55"/>
      <c r="L3" s="44"/>
    </row>
    <row r="4" spans="1:12" ht="16.2" thickTop="1">
      <c r="A4" s="55"/>
      <c r="B4" s="224" t="s">
        <v>42</v>
      </c>
      <c r="C4" s="226" t="s">
        <v>43</v>
      </c>
      <c r="D4" s="228" t="s">
        <v>44</v>
      </c>
      <c r="E4" s="230" t="s">
        <v>45</v>
      </c>
      <c r="F4" s="231"/>
      <c r="G4" s="55"/>
      <c r="H4" s="55"/>
      <c r="I4" s="55"/>
      <c r="J4" s="55"/>
      <c r="K4" s="55"/>
      <c r="L4" s="44"/>
    </row>
    <row r="5" spans="1:12" ht="28.2" customHeight="1" thickBot="1">
      <c r="A5" s="55"/>
      <c r="B5" s="225"/>
      <c r="C5" s="227"/>
      <c r="D5" s="229"/>
      <c r="E5" s="66" t="s">
        <v>46</v>
      </c>
      <c r="F5" s="67" t="s">
        <v>47</v>
      </c>
      <c r="G5" s="55"/>
      <c r="H5" s="55"/>
      <c r="I5" s="55"/>
      <c r="J5" s="55"/>
      <c r="K5" s="55"/>
      <c r="L5" s="44"/>
    </row>
    <row r="6" spans="1:12" ht="16.2" thickTop="1">
      <c r="A6" s="44"/>
      <c r="B6" s="68">
        <v>1</v>
      </c>
      <c r="C6" s="69"/>
      <c r="D6" s="70"/>
      <c r="E6" s="70"/>
      <c r="F6" s="71"/>
      <c r="G6" s="72"/>
      <c r="H6" s="55"/>
      <c r="I6" s="55"/>
      <c r="J6" s="55"/>
      <c r="K6" s="55"/>
      <c r="L6" s="44"/>
    </row>
    <row r="7" spans="1:12" ht="15.6">
      <c r="A7" s="55"/>
      <c r="B7" s="73">
        <v>2</v>
      </c>
      <c r="C7" s="74"/>
      <c r="D7" s="75"/>
      <c r="E7" s="75"/>
      <c r="F7" s="76"/>
      <c r="G7" s="44"/>
      <c r="H7" s="55"/>
      <c r="I7" s="55"/>
      <c r="J7" s="55"/>
      <c r="K7" s="55"/>
      <c r="L7" s="44"/>
    </row>
    <row r="8" spans="1:12" ht="16.2" thickBot="1">
      <c r="A8" s="55"/>
      <c r="B8" s="77">
        <v>3</v>
      </c>
      <c r="C8" s="78"/>
      <c r="D8" s="79"/>
      <c r="E8" s="79"/>
      <c r="F8" s="80"/>
      <c r="G8" s="55"/>
      <c r="H8" s="55"/>
      <c r="I8" s="55"/>
      <c r="J8" s="55"/>
      <c r="K8" s="55"/>
      <c r="L8" s="44"/>
    </row>
    <row r="9" spans="1:12" ht="16.2" thickTop="1">
      <c r="A9" s="55"/>
      <c r="B9" s="81">
        <v>3</v>
      </c>
      <c r="C9" s="81"/>
      <c r="D9" s="81"/>
      <c r="E9" s="81"/>
      <c r="F9" s="81"/>
      <c r="G9" s="55"/>
      <c r="H9" s="55"/>
      <c r="I9" s="55"/>
      <c r="J9" s="55"/>
      <c r="K9" s="55"/>
      <c r="L9" s="44"/>
    </row>
    <row r="10" spans="1:12" ht="15.6">
      <c r="A10" s="55"/>
      <c r="B10" s="81"/>
      <c r="C10" s="81"/>
      <c r="D10" s="81"/>
      <c r="E10" s="81"/>
      <c r="F10" s="81"/>
      <c r="G10" s="55"/>
      <c r="H10" s="55"/>
      <c r="I10" s="55"/>
      <c r="J10" s="55"/>
      <c r="K10" s="55"/>
      <c r="L10" s="44"/>
    </row>
  </sheetData>
  <mergeCells count="4">
    <mergeCell ref="B4:B5"/>
    <mergeCell ref="C4:C5"/>
    <mergeCell ref="D4:D5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6" sqref="F6"/>
    </sheetView>
  </sheetViews>
  <sheetFormatPr defaultColWidth="10" defaultRowHeight="15"/>
  <cols>
    <col min="1" max="3" width="10" style="44"/>
    <col min="4" max="4" width="6.109375" style="44" customWidth="1"/>
    <col min="5" max="5" width="11.6640625" style="44" customWidth="1"/>
    <col min="6" max="16384" width="10" style="44"/>
  </cols>
  <sheetData>
    <row r="1" spans="1:12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  <c r="L1" s="63"/>
    </row>
    <row r="2" spans="1:12" s="43" customFormat="1" ht="15.6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ht="16.2" thickTop="1">
      <c r="A3" s="55"/>
      <c r="B3" s="85" t="s">
        <v>45</v>
      </c>
      <c r="C3" s="86" t="s">
        <v>48</v>
      </c>
      <c r="D3" s="87"/>
      <c r="E3" s="85" t="s">
        <v>49</v>
      </c>
      <c r="F3" s="86" t="s">
        <v>50</v>
      </c>
      <c r="G3" s="84"/>
      <c r="H3" s="84"/>
      <c r="I3" s="84"/>
      <c r="J3" s="84"/>
      <c r="K3" s="84"/>
      <c r="L3" s="55"/>
    </row>
    <row r="4" spans="1:12" ht="15.6">
      <c r="A4" s="84"/>
      <c r="B4" s="88">
        <v>6</v>
      </c>
      <c r="C4" s="89">
        <f>RANK(B4,$B$4:$B$10)</f>
        <v>4</v>
      </c>
      <c r="D4" s="90"/>
      <c r="E4" s="91" t="s">
        <v>51</v>
      </c>
      <c r="F4" s="92">
        <f>AVERAGE(B4:B10)</f>
        <v>5.8571428571428568</v>
      </c>
      <c r="G4" s="84"/>
      <c r="H4" s="84"/>
      <c r="I4" s="84"/>
      <c r="J4" s="84"/>
      <c r="K4" s="84"/>
      <c r="L4" s="55"/>
    </row>
    <row r="5" spans="1:12" ht="15.6">
      <c r="A5" s="84"/>
      <c r="B5" s="88">
        <v>9</v>
      </c>
      <c r="C5" s="89">
        <f t="shared" ref="C5:C10" si="0">RANK(B5,$B$4:$B$10)</f>
        <v>1</v>
      </c>
      <c r="D5" s="90"/>
      <c r="E5" s="91" t="s">
        <v>52</v>
      </c>
      <c r="F5" s="92">
        <f>MAX(B4:B10)</f>
        <v>9</v>
      </c>
      <c r="G5" s="84"/>
      <c r="H5" s="84"/>
      <c r="I5" s="84"/>
      <c r="J5" s="84"/>
      <c r="K5" s="84"/>
      <c r="L5" s="55"/>
    </row>
    <row r="6" spans="1:12" ht="16.2" thickBot="1">
      <c r="A6" s="84"/>
      <c r="B6" s="88">
        <v>8</v>
      </c>
      <c r="C6" s="89">
        <f t="shared" si="0"/>
        <v>2</v>
      </c>
      <c r="D6" s="93"/>
      <c r="E6" s="94" t="s">
        <v>53</v>
      </c>
      <c r="F6" s="95">
        <f>MIN(B4:B10)</f>
        <v>2</v>
      </c>
      <c r="G6" s="84"/>
      <c r="H6" s="84"/>
      <c r="I6" s="84"/>
      <c r="J6" s="84"/>
      <c r="K6" s="84"/>
      <c r="L6" s="55"/>
    </row>
    <row r="7" spans="1:12" ht="16.2" thickTop="1">
      <c r="A7" s="84"/>
      <c r="B7" s="88">
        <v>7</v>
      </c>
      <c r="C7" s="89">
        <f t="shared" si="0"/>
        <v>3</v>
      </c>
      <c r="D7" s="93"/>
      <c r="E7" s="93"/>
      <c r="F7" s="93"/>
      <c r="G7" s="84"/>
      <c r="H7" s="84"/>
      <c r="I7" s="84"/>
      <c r="J7" s="84"/>
      <c r="K7" s="84"/>
      <c r="L7" s="55"/>
    </row>
    <row r="8" spans="1:12" ht="15.6">
      <c r="A8" s="84"/>
      <c r="B8" s="88">
        <v>4</v>
      </c>
      <c r="C8" s="89">
        <f t="shared" si="0"/>
        <v>6</v>
      </c>
      <c r="D8" s="90"/>
      <c r="E8" s="96" t="s">
        <v>54</v>
      </c>
      <c r="F8" s="90"/>
      <c r="G8" s="84"/>
      <c r="H8" s="84"/>
      <c r="I8" s="84"/>
      <c r="J8" s="84"/>
      <c r="K8" s="84"/>
      <c r="L8" s="55"/>
    </row>
    <row r="9" spans="1:12" ht="15.6">
      <c r="A9" s="84"/>
      <c r="B9" s="88">
        <v>2</v>
      </c>
      <c r="C9" s="89">
        <f t="shared" si="0"/>
        <v>7</v>
      </c>
      <c r="D9" s="90"/>
      <c r="E9" s="97" t="s">
        <v>55</v>
      </c>
      <c r="F9" s="90"/>
      <c r="G9" s="84"/>
      <c r="H9" s="84"/>
      <c r="I9" s="84"/>
      <c r="J9" s="84"/>
      <c r="K9" s="84"/>
      <c r="L9" s="55"/>
    </row>
    <row r="10" spans="1:12" ht="16.2" thickBot="1">
      <c r="A10" s="84"/>
      <c r="B10" s="98">
        <v>5</v>
      </c>
      <c r="C10" s="89">
        <f t="shared" si="0"/>
        <v>5</v>
      </c>
      <c r="D10" s="90"/>
      <c r="E10" s="97" t="s">
        <v>56</v>
      </c>
      <c r="F10" s="90"/>
      <c r="G10" s="84"/>
      <c r="H10" s="84"/>
      <c r="I10" s="84"/>
      <c r="J10" s="84"/>
      <c r="K10" s="84"/>
      <c r="L10" s="55"/>
    </row>
    <row r="11" spans="1:12" ht="15.6" thickTop="1">
      <c r="A11" s="84"/>
      <c r="B11" s="84"/>
      <c r="C11" s="84"/>
      <c r="D11" s="84"/>
      <c r="E11" s="99" t="s">
        <v>57</v>
      </c>
      <c r="F11" s="84"/>
      <c r="G11" s="84"/>
      <c r="H11" s="84"/>
      <c r="I11" s="84"/>
      <c r="J11" s="84"/>
      <c r="K11" s="84"/>
      <c r="L11" s="55"/>
    </row>
    <row r="12" spans="1:12">
      <c r="A12" s="84"/>
      <c r="B12" s="84"/>
      <c r="C12" s="84"/>
      <c r="D12" s="84"/>
      <c r="E12" s="99" t="s">
        <v>58</v>
      </c>
      <c r="F12" s="84"/>
      <c r="G12" s="84"/>
      <c r="H12" s="84"/>
      <c r="I12" s="84"/>
      <c r="J12" s="84"/>
      <c r="K12" s="84"/>
      <c r="L12" s="55"/>
    </row>
    <row r="13" spans="1:12" s="101" customForma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1:12" s="101" customForma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1:12" s="101" customForma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1:12" s="101" customForma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1:12" s="101" customForma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1:12" s="101" customForma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1:12" s="101" customForma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1:12" s="101" customForma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1:12" s="101" customForma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1:12" s="101" customForma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1:12" s="101" customForma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1:12" s="101" customForma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1:12" s="101" customForma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1:12" s="101" customForma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1:12" s="101" customForma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1:12" s="101" customForma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7" sqref="D7"/>
    </sheetView>
  </sheetViews>
  <sheetFormatPr defaultColWidth="10" defaultRowHeight="15"/>
  <cols>
    <col min="1" max="1" width="2.6640625" style="44" customWidth="1"/>
    <col min="2" max="2" width="13.88671875" style="44" customWidth="1"/>
    <col min="3" max="3" width="11.21875" style="44" customWidth="1"/>
    <col min="4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 s="43" customFormat="1" ht="15.6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43" customFormat="1" ht="16.2" thickTop="1">
      <c r="A3" s="84"/>
      <c r="B3" s="102" t="s">
        <v>59</v>
      </c>
      <c r="C3" s="103" t="s">
        <v>60</v>
      </c>
      <c r="D3" s="104" t="s">
        <v>50</v>
      </c>
      <c r="E3" s="84"/>
      <c r="F3" s="84"/>
      <c r="G3" s="84"/>
      <c r="H3" s="84"/>
      <c r="I3" s="84"/>
      <c r="J3" s="84"/>
      <c r="K3" s="84"/>
    </row>
    <row r="4" spans="1:11" s="43" customFormat="1" ht="15.6">
      <c r="A4" s="84"/>
      <c r="B4" s="105">
        <v>123456.789</v>
      </c>
      <c r="C4" s="106">
        <v>3</v>
      </c>
      <c r="D4" s="107">
        <f>ROUND(B4,C4)</f>
        <v>123456.789</v>
      </c>
      <c r="E4" s="84"/>
      <c r="F4" s="84"/>
      <c r="G4" s="84"/>
      <c r="H4" s="84"/>
      <c r="I4" s="84"/>
      <c r="J4" s="84"/>
      <c r="K4" s="84"/>
    </row>
    <row r="5" spans="1:11" s="43" customFormat="1" ht="15.6">
      <c r="A5" s="84"/>
      <c r="B5" s="105">
        <v>123456.789</v>
      </c>
      <c r="C5" s="106">
        <v>2</v>
      </c>
      <c r="D5" s="107">
        <f t="shared" ref="D5:D10" si="0">ROUND(B5,C5)</f>
        <v>123456.79</v>
      </c>
      <c r="E5" s="84"/>
      <c r="F5" s="84"/>
      <c r="G5" s="84"/>
      <c r="H5" s="84"/>
      <c r="I5" s="84"/>
      <c r="J5" s="84"/>
      <c r="K5" s="84"/>
    </row>
    <row r="6" spans="1:11" s="43" customFormat="1" ht="15.6">
      <c r="A6" s="84"/>
      <c r="B6" s="105">
        <v>123456.789</v>
      </c>
      <c r="C6" s="106">
        <v>1</v>
      </c>
      <c r="D6" s="107">
        <f t="shared" si="0"/>
        <v>123456.8</v>
      </c>
      <c r="E6" s="84"/>
      <c r="F6" s="84"/>
      <c r="G6" s="84"/>
      <c r="H6" s="84"/>
      <c r="I6" s="84"/>
      <c r="J6" s="84"/>
      <c r="K6" s="84"/>
    </row>
    <row r="7" spans="1:11" s="43" customFormat="1" ht="15.6">
      <c r="A7" s="84"/>
      <c r="B7" s="105">
        <v>123456.789</v>
      </c>
      <c r="C7" s="106">
        <v>0</v>
      </c>
      <c r="D7" s="107">
        <f t="shared" si="0"/>
        <v>123457</v>
      </c>
      <c r="E7" s="84"/>
      <c r="F7" s="84"/>
      <c r="G7" s="84"/>
      <c r="H7" s="84"/>
      <c r="I7" s="84"/>
      <c r="J7" s="84"/>
      <c r="K7" s="84"/>
    </row>
    <row r="8" spans="1:11" s="43" customFormat="1" ht="15.6">
      <c r="A8" s="84"/>
      <c r="B8" s="105">
        <v>123456.789</v>
      </c>
      <c r="C8" s="106">
        <v>-1</v>
      </c>
      <c r="D8" s="107">
        <f t="shared" si="0"/>
        <v>123460</v>
      </c>
      <c r="E8" s="84"/>
      <c r="F8" s="84"/>
      <c r="G8" s="84"/>
      <c r="H8" s="84"/>
      <c r="I8" s="84"/>
      <c r="J8" s="84"/>
      <c r="K8" s="84"/>
    </row>
    <row r="9" spans="1:11" s="43" customFormat="1" ht="15.6">
      <c r="A9" s="84"/>
      <c r="B9" s="105">
        <v>123456.789</v>
      </c>
      <c r="C9" s="106">
        <v>-2</v>
      </c>
      <c r="D9" s="107">
        <f t="shared" si="0"/>
        <v>123500</v>
      </c>
      <c r="E9" s="84"/>
      <c r="F9" s="84"/>
      <c r="G9" s="84"/>
      <c r="H9" s="84"/>
      <c r="I9" s="84"/>
      <c r="J9" s="84"/>
      <c r="K9" s="84"/>
    </row>
    <row r="10" spans="1:11" s="43" customFormat="1" ht="16.2" thickBot="1">
      <c r="A10" s="84"/>
      <c r="B10" s="108">
        <v>123456.789</v>
      </c>
      <c r="C10" s="109">
        <v>-3</v>
      </c>
      <c r="D10" s="107">
        <f t="shared" si="0"/>
        <v>123000</v>
      </c>
      <c r="E10" s="84"/>
      <c r="F10" s="84"/>
      <c r="G10" s="84"/>
      <c r="H10" s="84"/>
      <c r="I10" s="84"/>
      <c r="J10" s="84"/>
      <c r="K10" s="84"/>
    </row>
    <row r="11" spans="1:11" s="43" customFormat="1" ht="15.6" thickTop="1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</row>
    <row r="12" spans="1:11" s="101" customForma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</row>
    <row r="13" spans="1:11" s="101" customForma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s="101" customForma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1:11" s="101" customForma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1" s="101" customForma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s="101" customForma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1:11" s="101" customForma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1:11" s="101" customForma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1:11" s="101" customForma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1:11" s="101" customForma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s="101" customForma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1:11" s="101" customForma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1:11" s="101" customForma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 s="101" customForma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1:11" s="101" customForma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1:11" s="101" customForma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1:11" s="101" customForma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1:11" s="101" customForma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1:11" s="101" customForma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1:11" s="101" customForma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1:11" s="101" customForma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D9" sqref="D9"/>
    </sheetView>
  </sheetViews>
  <sheetFormatPr defaultColWidth="10" defaultRowHeight="15"/>
  <cols>
    <col min="1" max="1" width="4.88671875" style="44" customWidth="1"/>
    <col min="2" max="2" width="10" style="44"/>
    <col min="3" max="3" width="10.44140625" style="44" bestFit="1" customWidth="1"/>
    <col min="4" max="4" width="11.109375" style="44" bestFit="1" customWidth="1"/>
    <col min="5" max="16384" width="10" style="44"/>
  </cols>
  <sheetData>
    <row r="1" spans="1:11" s="64" customFormat="1" ht="24.6">
      <c r="A1" s="82" t="s">
        <v>39</v>
      </c>
      <c r="B1" s="83"/>
      <c r="C1" s="83"/>
      <c r="D1" s="83"/>
      <c r="E1" s="83"/>
      <c r="F1" s="83"/>
      <c r="G1" s="83"/>
      <c r="H1" s="83"/>
      <c r="I1" s="83"/>
      <c r="J1" s="83"/>
      <c r="K1" s="63"/>
    </row>
    <row r="2" spans="1:11" s="43" customFormat="1" ht="15.6" thickBot="1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s="43" customFormat="1" ht="15.6" thickTop="1">
      <c r="A3" s="84"/>
      <c r="B3" s="110" t="s">
        <v>24</v>
      </c>
      <c r="C3" s="111" t="s">
        <v>61</v>
      </c>
      <c r="D3" s="112" t="s">
        <v>62</v>
      </c>
      <c r="E3" s="84"/>
      <c r="F3" s="84"/>
      <c r="G3" s="84"/>
      <c r="H3" s="84"/>
      <c r="I3" s="84"/>
      <c r="J3" s="84"/>
      <c r="K3" s="84"/>
    </row>
    <row r="4" spans="1:11" s="43" customFormat="1">
      <c r="A4" s="84"/>
      <c r="B4" s="113">
        <v>8.5</v>
      </c>
      <c r="C4" s="114" t="str">
        <f>IF(B4&gt;=5,"Đậu", "Rớt")</f>
        <v>Đậu</v>
      </c>
      <c r="D4" s="115" t="str">
        <f>IF(B4&gt;=8,"Giỏi", IF(B4&gt;=5,"Khá","Yếu"))</f>
        <v>Giỏi</v>
      </c>
      <c r="E4" s="84"/>
      <c r="F4" s="84"/>
      <c r="G4" s="84"/>
      <c r="H4" s="84"/>
      <c r="I4" s="84"/>
      <c r="J4" s="84"/>
      <c r="K4" s="84"/>
    </row>
    <row r="5" spans="1:11" s="43" customFormat="1">
      <c r="A5" s="84"/>
      <c r="B5" s="113">
        <v>3.6</v>
      </c>
      <c r="C5" s="114" t="str">
        <f t="shared" ref="C5:C10" si="0">IF(B5&gt;=5,"Đậu", "Rớt")</f>
        <v>Rớt</v>
      </c>
      <c r="D5" s="115" t="str">
        <f t="shared" ref="D5:D10" si="1">IF(B5&gt;=8,"Giỏi", IF(B5&gt;=5,"Khá","Yếu"))</f>
        <v>Yếu</v>
      </c>
      <c r="E5" s="84"/>
      <c r="F5" s="84"/>
      <c r="G5" s="84"/>
      <c r="H5" s="84"/>
      <c r="I5" s="84"/>
      <c r="J5" s="84"/>
      <c r="K5" s="84"/>
    </row>
    <row r="6" spans="1:11" s="43" customFormat="1">
      <c r="A6" s="84"/>
      <c r="B6" s="113">
        <v>6.9</v>
      </c>
      <c r="C6" s="114" t="str">
        <f t="shared" si="0"/>
        <v>Đậu</v>
      </c>
      <c r="D6" s="115" t="str">
        <f t="shared" si="1"/>
        <v>Khá</v>
      </c>
      <c r="E6" s="84"/>
      <c r="F6" s="84"/>
      <c r="G6" s="84"/>
      <c r="H6" s="84"/>
      <c r="I6" s="84"/>
      <c r="J6" s="84"/>
      <c r="K6" s="84"/>
    </row>
    <row r="7" spans="1:11" s="43" customFormat="1">
      <c r="A7" s="84"/>
      <c r="B7" s="113">
        <v>5.4</v>
      </c>
      <c r="C7" s="114" t="str">
        <f t="shared" si="0"/>
        <v>Đậu</v>
      </c>
      <c r="D7" s="115" t="str">
        <f t="shared" si="1"/>
        <v>Khá</v>
      </c>
      <c r="E7" s="84"/>
      <c r="F7" s="84"/>
      <c r="G7" s="84"/>
      <c r="H7" s="84"/>
      <c r="I7" s="84"/>
      <c r="J7" s="84"/>
      <c r="K7" s="84"/>
    </row>
    <row r="8" spans="1:11" s="43" customFormat="1">
      <c r="A8" s="84"/>
      <c r="B8" s="113">
        <v>6.2</v>
      </c>
      <c r="C8" s="114" t="str">
        <f t="shared" si="0"/>
        <v>Đậu</v>
      </c>
      <c r="D8" s="115" t="str">
        <f t="shared" si="1"/>
        <v>Khá</v>
      </c>
      <c r="E8" s="84"/>
      <c r="F8" s="84"/>
      <c r="G8" s="84"/>
      <c r="H8" s="84"/>
      <c r="I8" s="84"/>
      <c r="J8" s="84"/>
      <c r="K8" s="84"/>
    </row>
    <row r="9" spans="1:11" s="43" customFormat="1">
      <c r="A9" s="84"/>
      <c r="B9" s="113">
        <v>4.9000000000000004</v>
      </c>
      <c r="C9" s="114" t="str">
        <f t="shared" si="0"/>
        <v>Rớt</v>
      </c>
      <c r="D9" s="115" t="str">
        <f t="shared" si="1"/>
        <v>Yếu</v>
      </c>
      <c r="E9" s="84"/>
      <c r="F9" s="84"/>
      <c r="G9" s="84"/>
      <c r="H9" s="84"/>
      <c r="I9" s="84"/>
      <c r="J9" s="84"/>
      <c r="K9" s="84"/>
    </row>
    <row r="10" spans="1:11" s="43" customFormat="1" ht="15.6" thickBot="1">
      <c r="A10" s="84"/>
      <c r="B10" s="116">
        <v>7.2</v>
      </c>
      <c r="C10" s="114" t="str">
        <f t="shared" si="0"/>
        <v>Đậu</v>
      </c>
      <c r="D10" s="115" t="str">
        <f t="shared" si="1"/>
        <v>Khá</v>
      </c>
      <c r="E10" s="84"/>
      <c r="F10" s="84"/>
      <c r="G10" s="84"/>
      <c r="H10" s="84"/>
      <c r="I10" s="84"/>
      <c r="J10" s="84"/>
      <c r="K10" s="84"/>
    </row>
    <row r="11" spans="1:11" s="119" customFormat="1" ht="14.4" thickTop="1">
      <c r="A11" s="117"/>
      <c r="B11" s="118" t="s">
        <v>54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2" spans="1:11" s="119" customFormat="1" ht="13.8">
      <c r="A12" s="117"/>
      <c r="B12" s="120" t="s">
        <v>63</v>
      </c>
      <c r="C12" s="117"/>
      <c r="D12" s="117"/>
      <c r="E12" s="117"/>
      <c r="F12" s="117"/>
      <c r="G12" s="117"/>
      <c r="H12" s="117"/>
      <c r="I12" s="117"/>
      <c r="J12" s="117"/>
      <c r="K12" s="117"/>
    </row>
    <row r="13" spans="1:11" s="119" customFormat="1" ht="13.8">
      <c r="A13" s="117"/>
      <c r="B13" s="120" t="s">
        <v>64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s="119" customFormat="1" ht="13.8">
      <c r="A14" s="117"/>
      <c r="B14" s="121" t="s">
        <v>65</v>
      </c>
      <c r="C14" s="117"/>
      <c r="D14" s="117"/>
      <c r="E14" s="117"/>
      <c r="F14" s="117"/>
      <c r="G14" s="117"/>
      <c r="H14" s="117"/>
      <c r="I14" s="117"/>
      <c r="J14" s="117"/>
      <c r="K14" s="117"/>
    </row>
    <row r="15" spans="1:11" s="101" customForma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</row>
    <row r="16" spans="1:11" s="101" customForma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s="101" customForma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1:11" s="101" customForma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1:11" s="101" customForma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1:11" s="101" customForma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1:11" s="101" customForma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s="101" customForma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1:11" s="101" customForma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1:11" s="101" customForma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1:11" s="101" customForma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1:11" s="101" customForma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1:11" s="101" customForma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1:11" s="101" customForma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1:11" s="101" customForma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1:11" s="101" customForma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1:11" s="101" customForma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1:11" s="101" customForma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1:11" s="101" customForma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1:11" s="101" customForma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Vi du 1</vt:lpstr>
      <vt:lpstr>Vi du 2</vt:lpstr>
      <vt:lpstr>Vi du 3</vt:lpstr>
      <vt:lpstr>Vi du 4</vt:lpstr>
      <vt:lpstr>Vi du 5</vt:lpstr>
      <vt:lpstr>Vi du 6</vt:lpstr>
      <vt:lpstr>Vi du 7</vt:lpstr>
      <vt:lpstr>Vi du 8</vt:lpstr>
      <vt:lpstr>Vi du 9</vt:lpstr>
      <vt:lpstr>Vi du 10</vt:lpstr>
      <vt:lpstr>Vi du 11</vt:lpstr>
      <vt:lpstr>Vi du 12</vt:lpstr>
      <vt:lpstr>Vi du 13</vt:lpstr>
      <vt:lpstr>Vi du 14</vt:lpstr>
      <vt:lpstr>Vi du 15</vt:lpstr>
      <vt:lpstr>Vi du 16</vt:lpstr>
      <vt:lpstr>Vi du 17</vt:lpstr>
      <vt:lpstr>Vi du 18</vt:lpstr>
      <vt:lpstr>Vi du 19</vt:lpstr>
      <vt:lpstr>Vi du 20</vt:lpstr>
      <vt:lpstr>'Vi du 19'!Criteria</vt:lpstr>
      <vt:lpstr>'Vi du 19'!Extract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 Phucnghi</dc:creator>
  <cp:lastModifiedBy>Lam Phucnghi</cp:lastModifiedBy>
  <dcterms:created xsi:type="dcterms:W3CDTF">2021-01-28T14:57:28Z</dcterms:created>
  <dcterms:modified xsi:type="dcterms:W3CDTF">2021-01-30T07:34:58Z</dcterms:modified>
</cp:coreProperties>
</file>