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0035" yWindow="45" windowWidth="9165" windowHeight="11475" firstSheet="3" activeTab="9"/>
  </bookViews>
  <sheets>
    <sheet name="Vi du 14" sheetId="1" r:id="rId1"/>
    <sheet name="Vi du 15" sheetId="2" r:id="rId2"/>
    <sheet name="Vi du 16" sheetId="3" r:id="rId3"/>
    <sheet name="Vi du 17" sheetId="6" r:id="rId4"/>
    <sheet name="Vi du 18" sheetId="7" r:id="rId5"/>
    <sheet name="Vi du 19" sheetId="8" r:id="rId6"/>
    <sheet name="Vi du 20" sheetId="9" r:id="rId7"/>
    <sheet name="Vi du 21" sheetId="10" r:id="rId8"/>
    <sheet name="Bai3.9" sheetId="4" r:id="rId9"/>
    <sheet name="Bai3.10" sheetId="5" r:id="rId10"/>
    <sheet name="TongHop1" sheetId="11" r:id="rId11"/>
    <sheet name="TongHop3" sheetId="12" r:id="rId12"/>
  </sheets>
  <externalReferences>
    <externalReference r:id="rId13"/>
  </externalReferences>
  <definedNames>
    <definedName name="_xlnm._FilterDatabase" localSheetId="4" hidden="1">'Vi du 18'!$A$3:$E$13</definedName>
    <definedName name="_xlnm._FilterDatabase" localSheetId="5" hidden="1">'Vi du 19'!$B$4:$F$14</definedName>
    <definedName name="_xlnm.Criteria" localSheetId="5">'Vi du 19'!$H$36:$I$38</definedName>
    <definedName name="_xlnm.Extract" localSheetId="5">'Vi du 19'!$B$37:$F$37</definedName>
  </definedNames>
  <calcPr calcId="144525"/>
</workbook>
</file>

<file path=xl/calcChain.xml><?xml version="1.0" encoding="utf-8"?>
<calcChain xmlns="http://schemas.openxmlformats.org/spreadsheetml/2006/main">
  <c r="C23" i="11" l="1"/>
  <c r="C24" i="11"/>
  <c r="C22" i="11"/>
  <c r="S19" i="12"/>
  <c r="S20" i="12"/>
  <c r="S21" i="12"/>
  <c r="S22" i="12"/>
  <c r="S23" i="12"/>
  <c r="S24" i="12"/>
  <c r="S25" i="12"/>
  <c r="S26" i="12"/>
  <c r="S27" i="12"/>
  <c r="S28" i="12"/>
  <c r="S18" i="12"/>
  <c r="R18" i="12"/>
  <c r="N4" i="12"/>
  <c r="T16" i="12"/>
  <c r="T15" i="12"/>
  <c r="T14" i="12"/>
  <c r="T13" i="12"/>
  <c r="T12" i="12"/>
  <c r="T11" i="12"/>
  <c r="T10" i="12"/>
  <c r="T9" i="12"/>
  <c r="T8" i="12"/>
  <c r="T7" i="12"/>
  <c r="T6" i="12"/>
  <c r="T5" i="12"/>
  <c r="T4" i="12"/>
  <c r="F9" i="11"/>
  <c r="G9" i="11"/>
  <c r="G4" i="11"/>
  <c r="G5" i="11"/>
  <c r="G6" i="11"/>
  <c r="G7" i="11"/>
  <c r="G8" i="11"/>
  <c r="G3" i="11"/>
  <c r="E9" i="11"/>
  <c r="F4" i="11"/>
  <c r="F5" i="11"/>
  <c r="F6" i="11"/>
  <c r="F7" i="11"/>
  <c r="F8" i="11"/>
  <c r="F3" i="11"/>
  <c r="D4" i="11"/>
  <c r="D5" i="11"/>
  <c r="D6" i="11"/>
  <c r="D7" i="11"/>
  <c r="D8" i="11"/>
  <c r="D3" i="11"/>
  <c r="C4" i="11"/>
  <c r="C5" i="11"/>
  <c r="C6" i="11"/>
  <c r="C7" i="11"/>
  <c r="C8" i="11"/>
  <c r="C3" i="11"/>
  <c r="E5" i="9"/>
  <c r="E6" i="9"/>
  <c r="E7" i="9"/>
  <c r="E8" i="9"/>
  <c r="E9" i="9"/>
  <c r="E10" i="9"/>
  <c r="E11" i="9"/>
  <c r="E12" i="9"/>
  <c r="E4" i="9"/>
  <c r="D5" i="9"/>
  <c r="D6" i="9"/>
  <c r="D7" i="9"/>
  <c r="D8" i="9"/>
  <c r="D9" i="9"/>
  <c r="D10" i="9"/>
  <c r="D11" i="9"/>
  <c r="D12" i="9"/>
  <c r="D4" i="9"/>
  <c r="C5" i="9"/>
  <c r="C6" i="9"/>
  <c r="C7" i="9"/>
  <c r="C8" i="9"/>
  <c r="C9" i="9"/>
  <c r="C10" i="9"/>
  <c r="C11" i="9"/>
  <c r="C12" i="9"/>
  <c r="C4" i="9"/>
  <c r="H5" i="6"/>
  <c r="H6" i="6"/>
  <c r="H7" i="6"/>
  <c r="H8" i="6"/>
  <c r="H4" i="6"/>
  <c r="E5" i="6"/>
  <c r="F5" i="6"/>
  <c r="G5" i="6"/>
  <c r="E6" i="6"/>
  <c r="F6" i="6"/>
  <c r="G6" i="6"/>
  <c r="E7" i="6"/>
  <c r="F7" i="6"/>
  <c r="G7" i="6"/>
  <c r="E8" i="6"/>
  <c r="F8" i="6"/>
  <c r="G8" i="6"/>
  <c r="G4" i="6"/>
  <c r="F4" i="6"/>
  <c r="E4" i="6"/>
  <c r="D5" i="6"/>
  <c r="D6" i="6"/>
  <c r="D7" i="6"/>
  <c r="D8" i="6"/>
  <c r="D4" i="6"/>
  <c r="C5" i="6"/>
  <c r="C6" i="6"/>
  <c r="C7" i="6"/>
  <c r="C8" i="6"/>
  <c r="C4" i="6"/>
  <c r="C4" i="5"/>
  <c r="C5" i="5"/>
  <c r="C6" i="5"/>
  <c r="C7" i="5"/>
  <c r="C8" i="5"/>
  <c r="C3" i="5"/>
  <c r="G9" i="4"/>
  <c r="G4" i="4"/>
  <c r="G5" i="4"/>
  <c r="G6" i="4"/>
  <c r="G7" i="4"/>
  <c r="G8" i="4"/>
  <c r="G3" i="4"/>
  <c r="F9" i="4"/>
  <c r="E9" i="4"/>
  <c r="F4" i="4"/>
  <c r="F5" i="4"/>
  <c r="F6" i="4"/>
  <c r="F7" i="4"/>
  <c r="F8" i="4"/>
  <c r="F3" i="4"/>
  <c r="E4" i="4"/>
  <c r="E5" i="4"/>
  <c r="E6" i="4"/>
  <c r="E7" i="4"/>
  <c r="E8" i="4"/>
  <c r="E3" i="4"/>
  <c r="C4" i="4"/>
  <c r="C5" i="4"/>
  <c r="C6" i="4"/>
  <c r="C7" i="4"/>
  <c r="C8" i="4"/>
  <c r="C3" i="4"/>
  <c r="C25" i="11" l="1"/>
  <c r="G4" i="3" l="1"/>
  <c r="G5" i="3"/>
  <c r="G6" i="3"/>
  <c r="G7" i="3"/>
  <c r="G3" i="3"/>
  <c r="F4" i="3"/>
  <c r="F5" i="3"/>
  <c r="F6" i="3"/>
  <c r="F7" i="3"/>
  <c r="F3" i="3"/>
  <c r="C15" i="2"/>
  <c r="C16" i="2"/>
  <c r="C17" i="2"/>
  <c r="C18" i="2"/>
  <c r="C19" i="2"/>
  <c r="C14" i="2"/>
  <c r="B15" i="2"/>
  <c r="B16" i="2"/>
  <c r="B17" i="2"/>
  <c r="B18" i="2"/>
  <c r="B19" i="2"/>
  <c r="B14" i="2"/>
  <c r="B6" i="2"/>
  <c r="C6" i="2"/>
  <c r="B7" i="2"/>
  <c r="C7" i="2"/>
  <c r="B8" i="2"/>
  <c r="C8" i="2"/>
  <c r="B9" i="2"/>
  <c r="C9" i="2"/>
  <c r="B10" i="2"/>
  <c r="C10" i="2"/>
  <c r="C5" i="2"/>
  <c r="B5" i="2"/>
  <c r="C23" i="1"/>
  <c r="C24" i="1"/>
  <c r="C25" i="1"/>
  <c r="C26" i="1"/>
  <c r="C27" i="1"/>
  <c r="C28" i="1"/>
  <c r="C29" i="1"/>
  <c r="C22" i="1"/>
  <c r="B14" i="1"/>
  <c r="C14" i="1"/>
  <c r="B15" i="1"/>
  <c r="C15" i="1"/>
  <c r="B16" i="1"/>
  <c r="C16" i="1"/>
  <c r="B17" i="1"/>
  <c r="C17" i="1"/>
  <c r="B18" i="1"/>
  <c r="C18" i="1"/>
  <c r="C13" i="1"/>
  <c r="B13" i="1"/>
  <c r="B6" i="1"/>
  <c r="C6" i="1"/>
  <c r="B7" i="1"/>
  <c r="C7" i="1"/>
  <c r="B8" i="1"/>
  <c r="C8" i="1"/>
  <c r="B9" i="1"/>
  <c r="C9" i="1"/>
  <c r="B10" i="1"/>
  <c r="C10" i="1"/>
  <c r="C5" i="1"/>
  <c r="B5" i="1"/>
</calcChain>
</file>

<file path=xl/sharedStrings.xml><?xml version="1.0" encoding="utf-8"?>
<sst xmlns="http://schemas.openxmlformats.org/spreadsheetml/2006/main" count="613" uniqueCount="316">
  <si>
    <t>VÍ DỤ VỀ HÀM TRONG MICROSOFT EXCEL</t>
  </si>
  <si>
    <t>Cách dò tìm theo dạng 1 :</t>
  </si>
  <si>
    <t>Bảng chính</t>
  </si>
  <si>
    <t>MAVT</t>
  </si>
  <si>
    <t>TENVATU</t>
  </si>
  <si>
    <t>DONGIA</t>
  </si>
  <si>
    <t>A</t>
  </si>
  <si>
    <t>B</t>
  </si>
  <si>
    <t>C</t>
  </si>
  <si>
    <t>Cách dò tìm theo dạng 2 :</t>
  </si>
  <si>
    <t>A001</t>
  </si>
  <si>
    <t>B001</t>
  </si>
  <si>
    <t>C002</t>
  </si>
  <si>
    <t>B002</t>
  </si>
  <si>
    <t>A002</t>
  </si>
  <si>
    <t>C001</t>
  </si>
  <si>
    <t>Bảng phụ</t>
  </si>
  <si>
    <t>TENVT</t>
  </si>
  <si>
    <t>RADIO</t>
  </si>
  <si>
    <t>TIIVI</t>
  </si>
  <si>
    <t>VIDEO</t>
  </si>
  <si>
    <t>Yêu cầu :</t>
  </si>
  <si>
    <t>1. Điền tên vật tư, dựa vào bảng bên phải.</t>
  </si>
  <si>
    <t>2. Điền đơn giá, dựa vào bảng bên phải.</t>
  </si>
  <si>
    <t>DG1</t>
  </si>
  <si>
    <t>DG2</t>
  </si>
  <si>
    <t>Cách dò tìm theo dạng 3 :</t>
  </si>
  <si>
    <t>DTB</t>
  </si>
  <si>
    <t>XEPLOAI</t>
  </si>
  <si>
    <t>Yếu Kém</t>
  </si>
  <si>
    <t>Trung Bình</t>
  </si>
  <si>
    <t>Khá</t>
  </si>
  <si>
    <t>Giỏi</t>
  </si>
  <si>
    <t>Yêu cầu : Dựa vào điểm trung bình để xếp loại.</t>
  </si>
  <si>
    <t>Yêu cầu:</t>
  </si>
  <si>
    <t>PHIẾU</t>
  </si>
  <si>
    <t>MẶT HÀNG</t>
  </si>
  <si>
    <t>TIỀN</t>
  </si>
  <si>
    <t>TỔNG SỐ PHIẾU</t>
  </si>
  <si>
    <t>TỔNG THU</t>
  </si>
  <si>
    <t>CAM</t>
  </si>
  <si>
    <t>XOAI</t>
  </si>
  <si>
    <t>A003</t>
  </si>
  <si>
    <t>QUIT</t>
  </si>
  <si>
    <t>A004</t>
  </si>
  <si>
    <t>COC</t>
  </si>
  <si>
    <t>A005</t>
  </si>
  <si>
    <t>CHANH</t>
  </si>
  <si>
    <t>A006</t>
  </si>
  <si>
    <t>A007</t>
  </si>
  <si>
    <t>Yêu cầu tính :</t>
  </si>
  <si>
    <t>A008</t>
  </si>
  <si>
    <t>Câu 1: Tính tổng số phiếu, dựa vào mặt hàng.</t>
  </si>
  <si>
    <t>A009</t>
  </si>
  <si>
    <t>Câu 2: Tính tổng thu, dựa vào mặt hàng và tiền.</t>
  </si>
  <si>
    <t>A010</t>
  </si>
  <si>
    <t>A011</t>
  </si>
  <si>
    <t>A012</t>
  </si>
  <si>
    <t>BÁO CÁO DOANH THU</t>
  </si>
  <si>
    <t>Số TT</t>
  </si>
  <si>
    <t>Mã Hàng</t>
  </si>
  <si>
    <t>Tên Hàng</t>
  </si>
  <si>
    <t>Số Lượng</t>
  </si>
  <si>
    <t>Thành Tiền</t>
  </si>
  <si>
    <t>Chuyên Chở</t>
  </si>
  <si>
    <t>Phải Trả</t>
  </si>
  <si>
    <t>XL1</t>
  </si>
  <si>
    <t>DS1</t>
  </si>
  <si>
    <t>NS3</t>
  </si>
  <si>
    <t>DL1</t>
  </si>
  <si>
    <t>XS2</t>
  </si>
  <si>
    <t>XS1</t>
  </si>
  <si>
    <t>Tổng Cộng</t>
  </si>
  <si>
    <t>BẢNG TRA THÔNG TIN</t>
  </si>
  <si>
    <t>Mã 
Hàng Hoá</t>
  </si>
  <si>
    <t>Tên 
Hàng Hoá</t>
  </si>
  <si>
    <t>Giá Sỉ</t>
  </si>
  <si>
    <t>Giá Lẻ</t>
  </si>
  <si>
    <t>Mã 
Chuyên Chở</t>
  </si>
  <si>
    <t>Phần Trăm
Chuyên Chở</t>
  </si>
  <si>
    <t>X</t>
  </si>
  <si>
    <t>Xăng</t>
  </si>
  <si>
    <t>D</t>
  </si>
  <si>
    <t>Dầu</t>
  </si>
  <si>
    <t>N</t>
  </si>
  <si>
    <t>Nhớt</t>
  </si>
  <si>
    <t>Câu 1</t>
  </si>
  <si>
    <t>Điền các số liệu cho cột Tên Hàng dựa vào ký tự đầu tiên bên trái của Mã Hàng và tra trong Bảng Tra Thông Tin</t>
  </si>
  <si>
    <t>Câu 2</t>
  </si>
  <si>
    <t>Tính Thành Tiền= Số Lượng * Đơn Giá, biết rằng Đơn Giá được tra theo Bảng Tra Thông Tin</t>
  </si>
  <si>
    <r>
      <t xml:space="preserve">và </t>
    </r>
    <r>
      <rPr>
        <i/>
        <sz val="13"/>
        <rFont val="Times New Roman"/>
        <family val="1"/>
      </rPr>
      <t xml:space="preserve">ký tự giữa </t>
    </r>
    <r>
      <rPr>
        <sz val="13"/>
        <rFont val="Times New Roman"/>
        <family val="1"/>
      </rPr>
      <t>trong Mã Hàng quy định Gía Lẽ</t>
    </r>
    <r>
      <rPr>
        <i/>
        <sz val="13"/>
        <rFont val="Times New Roman"/>
        <family val="1"/>
      </rPr>
      <t xml:space="preserve"> </t>
    </r>
    <r>
      <rPr>
        <sz val="13"/>
        <rFont val="Times New Roman"/>
        <family val="1"/>
      </rPr>
      <t>(L) hay Gía Sĩ (S) cho từng mặt hàng</t>
    </r>
  </si>
  <si>
    <t>Câu 3</t>
  </si>
  <si>
    <t xml:space="preserve">Tính Chuyên Chở = Thành Tiền * Phần Trăm Chuyên Chở, trong đó Phần Trăm Chuyên Chở của từng  </t>
  </si>
  <si>
    <r>
      <t xml:space="preserve">loại mặt hàng thì dựa vào </t>
    </r>
    <r>
      <rPr>
        <i/>
        <sz val="13"/>
        <rFont val="Times New Roman"/>
        <family val="1"/>
      </rPr>
      <t xml:space="preserve">ký tự đầu tiên bên phải </t>
    </r>
    <r>
      <rPr>
        <sz val="13"/>
        <rFont val="Times New Roman"/>
        <family val="1"/>
      </rPr>
      <t>của Mã Hàng và tra theo Bảng Tra Thông Tin</t>
    </r>
  </si>
  <si>
    <t>Câu 4</t>
  </si>
  <si>
    <t xml:space="preserve">Tính Phải Trả = Thanh Tiền + Chuyên Chở và tính Tổng Cộng cho các cột Số Lượng, Thành Tiền,  </t>
  </si>
  <si>
    <t>Chuyên Chở và Phải Trả</t>
  </si>
  <si>
    <t>Câu 5</t>
  </si>
  <si>
    <t>Thao tác định dạng và kẻ khung cho bảng tính</t>
  </si>
  <si>
    <t>BẢNG THEO DÕI TÌNH HÌNH SẢN XUẤT</t>
  </si>
  <si>
    <t>Nhân
Viên</t>
  </si>
  <si>
    <t>Mã
 Sản Phẩm</t>
  </si>
  <si>
    <t>Tên
Sản Phẩm</t>
  </si>
  <si>
    <t>Số 
Lượng</t>
  </si>
  <si>
    <t>Tiền Công
Lắp Ráp</t>
  </si>
  <si>
    <t>Tiền
Thưởng</t>
  </si>
  <si>
    <t>Kết Quả
Tham Khảo</t>
  </si>
  <si>
    <t>Lê</t>
  </si>
  <si>
    <t>BĐT</t>
  </si>
  <si>
    <t>Việt</t>
  </si>
  <si>
    <t>BĐX</t>
  </si>
  <si>
    <t>Thuỷ</t>
  </si>
  <si>
    <t>BĐC</t>
  </si>
  <si>
    <t>Trang</t>
  </si>
  <si>
    <t>BĐH</t>
  </si>
  <si>
    <t>Lan</t>
  </si>
  <si>
    <t>BĐG</t>
  </si>
  <si>
    <t>Khanh</t>
  </si>
  <si>
    <t>Mã 
Sản Phẩm</t>
  </si>
  <si>
    <t>Tên 
Sản Phẩm</t>
  </si>
  <si>
    <t>Đơn Gíá Lắp Ráp</t>
  </si>
  <si>
    <t>Bóng đèn Compact</t>
  </si>
  <si>
    <t>Bóng đèn Huỳnh Quang</t>
  </si>
  <si>
    <t>Bóng đèn Tròn</t>
  </si>
  <si>
    <t>Khác</t>
  </si>
  <si>
    <t>Bóng đèn đặc biệt</t>
  </si>
  <si>
    <t>Yêu Cầu</t>
  </si>
  <si>
    <t xml:space="preserve">Hãy điền giá trị cho cột Tên Sản Phẩm trong Bảng Theo Dõi Tình Hình Sản Xuất dựa vào </t>
  </si>
  <si>
    <t>Mã Sản Phẩm và tra trong Bảng Tra Tên Sản Phẩm và Đơn Giá Lắp Ráp, biết rằng:</t>
  </si>
  <si>
    <r>
      <t xml:space="preserve">Trường hợp tra có </t>
    </r>
    <r>
      <rPr>
        <sz val="13"/>
        <rFont val="Times New Roman"/>
        <family val="1"/>
      </rPr>
      <t>Mã Sản Phẩm trong</t>
    </r>
    <r>
      <rPr>
        <i/>
        <sz val="13"/>
        <rFont val="Times New Roman"/>
        <family val="1"/>
      </rPr>
      <t xml:space="preserve"> </t>
    </r>
    <r>
      <rPr>
        <sz val="13"/>
        <rFont val="Times New Roman"/>
        <family val="1"/>
      </rPr>
      <t>Bảng Tra</t>
    </r>
    <r>
      <rPr>
        <i/>
        <sz val="13"/>
        <rFont val="Times New Roman"/>
        <family val="1"/>
      </rPr>
      <t xml:space="preserve"> thì lấy giá trị </t>
    </r>
    <r>
      <rPr>
        <sz val="13"/>
        <rFont val="Times New Roman"/>
        <family val="1"/>
      </rPr>
      <t>Tên Sản Phẩm</t>
    </r>
    <r>
      <rPr>
        <i/>
        <sz val="13"/>
        <rFont val="Times New Roman"/>
        <family val="1"/>
      </rPr>
      <t xml:space="preserve"> tương ứng, </t>
    </r>
  </si>
  <si>
    <r>
      <t xml:space="preserve">nếu không có thì quy vào loại </t>
    </r>
    <r>
      <rPr>
        <sz val="13"/>
        <rFont val="Times New Roman"/>
        <family val="1"/>
      </rPr>
      <t>KHÁC</t>
    </r>
    <r>
      <rPr>
        <i/>
        <sz val="13"/>
        <rFont val="Times New Roman"/>
        <family val="1"/>
      </rPr>
      <t xml:space="preserve"> và lấy </t>
    </r>
    <r>
      <rPr>
        <sz val="13"/>
        <rFont val="Times New Roman"/>
        <family val="1"/>
      </rPr>
      <t>Tên Sản Phẩm</t>
    </r>
    <r>
      <rPr>
        <i/>
        <sz val="13"/>
        <rFont val="Times New Roman"/>
        <family val="1"/>
      </rPr>
      <t xml:space="preserve"> là </t>
    </r>
    <r>
      <rPr>
        <sz val="13"/>
        <rFont val="Times New Roman"/>
        <family val="1"/>
      </rPr>
      <t>Bóng đèn đặc biệt.</t>
    </r>
  </si>
  <si>
    <t>Tính Tiền Công Lắp Ráp = Số Lượng * Đơn Giá Lắp Ráp, trong đó Đơn Giá Lắp Ráp cho mỗi loại sản phẩm</t>
  </si>
  <si>
    <t>thi dựa vào Tên Sản Phẩm trong Bảng Theo Dõi Tình Hình Sản Xuất và tra trong Bảng Tra</t>
  </si>
  <si>
    <t>Tính Tiền Thưởng cho mỗi nhân viên biết rằng :</t>
  </si>
  <si>
    <t xml:space="preserve">- Thưởng 100000 cho nhân viên nào có mức Tiền Công Lắp Ráp cao nhất </t>
  </si>
  <si>
    <t xml:space="preserve">- Thưởng 50000 cho nhân viên nào đạt được mức Tiền Công Lắp Ráp cao kế tiếp </t>
  </si>
  <si>
    <t>- Các trường hợp còn lại thì không thưởng</t>
  </si>
  <si>
    <t>Định dạng và kẻ khung cho bảng tính</t>
  </si>
  <si>
    <t>Ngày nhập</t>
  </si>
  <si>
    <t>Học phí</t>
  </si>
  <si>
    <t>Thu tiền</t>
  </si>
  <si>
    <t>Ghi chú</t>
  </si>
  <si>
    <t>Ngày</t>
  </si>
  <si>
    <t>Tháng</t>
  </si>
  <si>
    <t>Năm</t>
  </si>
  <si>
    <t>Số Ngày</t>
  </si>
  <si>
    <t>Yêu cầu tính:</t>
  </si>
  <si>
    <t>Câu 1: Lập công thức tính cột thu tiền.</t>
  </si>
  <si>
    <t>Nếu đóng học phí trước 15/08/2020 thì giảm 20% học phí, ngược lại không giảm.</t>
  </si>
  <si>
    <t>Câu 2: Lập công thức điền dữ liệu vào cột ghi chú.</t>
  </si>
  <si>
    <t>Nếu đóng học phí trước 15/08/2020 thì ghi "Giảm 20%", ngược lại bỏ trống.</t>
  </si>
  <si>
    <t>Câu 3: Lập công thức điền dữ liệu vào cột ngày, dựa vào ngày nhập.</t>
  </si>
  <si>
    <t>Câu 4: Lập công thức điền dữ liệu vào cột tháng, dựa vào ngày nhập.</t>
  </si>
  <si>
    <t>Câu 5: Lập công thức điền dữ liệu vào cột năm, dựa vào ngày nhập.</t>
  </si>
  <si>
    <t>Câu 6: Số ngày = Ngày hiện hành - Ngày nhập.</t>
  </si>
  <si>
    <t>STT</t>
  </si>
  <si>
    <t>MÃ SV</t>
  </si>
  <si>
    <t>HỌ VÀ TÊN</t>
  </si>
  <si>
    <t>MÃ NGÀNH</t>
  </si>
  <si>
    <t>TÊN NGÀNH</t>
  </si>
  <si>
    <t>123A</t>
  </si>
  <si>
    <t>Nguyễn Văn Ớt</t>
  </si>
  <si>
    <t>VP</t>
  </si>
  <si>
    <t>321B</t>
  </si>
  <si>
    <t>Lê Thị Chanh</t>
  </si>
  <si>
    <t>KT</t>
  </si>
  <si>
    <t>124B</t>
  </si>
  <si>
    <t>Phạm Văn Cam</t>
  </si>
  <si>
    <t>NT</t>
  </si>
  <si>
    <t>421C</t>
  </si>
  <si>
    <t>Trần Văn Nho</t>
  </si>
  <si>
    <t>TT</t>
  </si>
  <si>
    <t>125A</t>
  </si>
  <si>
    <t>Huỳnh Thị Bưởi</t>
  </si>
  <si>
    <t>521C</t>
  </si>
  <si>
    <t>Lý Văn Táo</t>
  </si>
  <si>
    <t>QL</t>
  </si>
  <si>
    <t>126A</t>
  </si>
  <si>
    <t>Vũ Thị Xoài</t>
  </si>
  <si>
    <t>Câu 1: Trích lọc danh sách bao gồm các mã ngành VP.</t>
  </si>
  <si>
    <t>621C</t>
  </si>
  <si>
    <t>Hồ Văn Quít</t>
  </si>
  <si>
    <t>Câu 2: Trích lọc danh sách bao gồm các mã ngành NT.</t>
  </si>
  <si>
    <t>134B</t>
  </si>
  <si>
    <t>Phan Văn Mít</t>
  </si>
  <si>
    <t>431C</t>
  </si>
  <si>
    <t>Bùi Thị Me</t>
  </si>
  <si>
    <t>vp</t>
  </si>
  <si>
    <t>*A</t>
  </si>
  <si>
    <t>Câu 1 : Trích lọc danh sách bao gồm các mã ngành VP.</t>
  </si>
  <si>
    <t>Câu 2 : Trích lọc danh sách bao gồm các mã sinh viên có ký tự cuối là A</t>
  </si>
  <si>
    <t>Câu 3 : Trích lọc danh sách bao gồm các mã ngành VP hoặc KT.</t>
  </si>
  <si>
    <t>Tên</t>
  </si>
  <si>
    <t>Mã số</t>
  </si>
  <si>
    <t>Mã loại</t>
  </si>
  <si>
    <t>SNCT</t>
  </si>
  <si>
    <t>Hệ số</t>
  </si>
  <si>
    <t>Bảng 1 : Hệ số</t>
  </si>
  <si>
    <t>Nam</t>
  </si>
  <si>
    <t>A4</t>
  </si>
  <si>
    <t>Số năm công tác</t>
  </si>
  <si>
    <t>Thu</t>
  </si>
  <si>
    <t>C2</t>
  </si>
  <si>
    <t>Hoa</t>
  </si>
  <si>
    <t>D1</t>
  </si>
  <si>
    <t>Đông</t>
  </si>
  <si>
    <t>B4</t>
  </si>
  <si>
    <t>Thanh</t>
  </si>
  <si>
    <t>B7</t>
  </si>
  <si>
    <t>Quang</t>
  </si>
  <si>
    <t>C5</t>
  </si>
  <si>
    <t>Đoàn</t>
  </si>
  <si>
    <t>B3</t>
  </si>
  <si>
    <t>Trung</t>
  </si>
  <si>
    <t>B5</t>
  </si>
  <si>
    <t>D5</t>
  </si>
  <si>
    <t>Yêu cầu tính toán :</t>
  </si>
  <si>
    <t>Câu 1 : Lập công thức điền dữ liệu vào cột mã loại, dựa vào ký tự đầu của mã số.</t>
  </si>
  <si>
    <t>Câu 2 : Điền dữ liệu vào cột năm công tác, dựa vào ký tự cuối của mã số và chuyên sang giá trị số.</t>
  </si>
  <si>
    <t>Câu 3 : Điền dữ liệu vào cột hệ số, dựa vào mã loại , năm công tác và bảng 1.</t>
  </si>
  <si>
    <t>An Giang</t>
  </si>
  <si>
    <t>Tien Giang</t>
  </si>
  <si>
    <t>Dong Thap</t>
  </si>
  <si>
    <t>BẢNG THỐNG KÊ TIÊU THỤ SẢN PHẨM</t>
  </si>
  <si>
    <t>tỉ giá</t>
  </si>
  <si>
    <t>Mã SP</t>
  </si>
  <si>
    <t>Đại Lý</t>
  </si>
  <si>
    <t>Tên Hàng - Tên Hãng Sản Xuất</t>
  </si>
  <si>
    <t>Đơn Giá</t>
  </si>
  <si>
    <t>Thành Tiền
USD</t>
  </si>
  <si>
    <t>Thành Tiền
VND</t>
  </si>
  <si>
    <t>CDR-SS</t>
  </si>
  <si>
    <t>SGN</t>
  </si>
  <si>
    <t>KEY-DE</t>
  </si>
  <si>
    <t>HNN</t>
  </si>
  <si>
    <t>MOU-IM</t>
  </si>
  <si>
    <t>DNA</t>
  </si>
  <si>
    <t>KEY-SS</t>
  </si>
  <si>
    <t>CDR-DE</t>
  </si>
  <si>
    <t>Kết Quả Tham Khảo</t>
  </si>
  <si>
    <t>BẢNG TRA TÊN HÀNG, TÊN HÃNG SẢN XUẤT VÀ ĐƠN GIÁ</t>
  </si>
  <si>
    <t>Mã Hãng - Tên Hãng Sản Xuất</t>
  </si>
  <si>
    <t>SS</t>
  </si>
  <si>
    <t>IM</t>
  </si>
  <si>
    <t>DE</t>
  </si>
  <si>
    <t>SamSung</t>
  </si>
  <si>
    <t>IBM</t>
  </si>
  <si>
    <t>Dell</t>
  </si>
  <si>
    <t>CDR</t>
  </si>
  <si>
    <t>CDRom</t>
  </si>
  <si>
    <t>KEY</t>
  </si>
  <si>
    <t>Keyboard</t>
  </si>
  <si>
    <t>MOU</t>
  </si>
  <si>
    <t>Mouse</t>
  </si>
  <si>
    <t>BẢNG TỔNG HỢP</t>
  </si>
  <si>
    <t>Tổng Tiền VND</t>
  </si>
  <si>
    <r>
      <t xml:space="preserve">Căn cứ vào </t>
    </r>
    <r>
      <rPr>
        <i/>
        <sz val="11"/>
        <rFont val="Times New Roman"/>
        <family val="1"/>
      </rPr>
      <t xml:space="preserve">3 ký tự bên trái </t>
    </r>
    <r>
      <rPr>
        <sz val="11"/>
        <rFont val="Times New Roman"/>
        <family val="1"/>
      </rPr>
      <t xml:space="preserve">và </t>
    </r>
    <r>
      <rPr>
        <i/>
        <sz val="11"/>
        <rFont val="Times New Roman"/>
        <family val="1"/>
      </rPr>
      <t xml:space="preserve">2 ký tự bên phải </t>
    </r>
    <r>
      <rPr>
        <sz val="11"/>
        <rFont val="Times New Roman"/>
        <family val="1"/>
      </rPr>
      <t>của Mã SP trong Bảng 1,</t>
    </r>
  </si>
  <si>
    <t>hãy tra trong Bảng 2 để điền giá trị cho cột Tên Hàng - Tên Hãng Sản Xuất.</t>
  </si>
  <si>
    <t>Ví dụ : Mã SP là CDR-SS thì có Tên Hàng - Tên Hãng Sản Xuất là : CDRom - Sam Sung</t>
  </si>
  <si>
    <t>Hãy điền Đơn Giá cho mỗi mặt hàng dựa vào Mã SP ở Bảng 1 và tra ở Bảng 2.</t>
  </si>
  <si>
    <t>Tính Thành Tiền = Số Lượng * Đơn Giá.</t>
  </si>
  <si>
    <t>Hãy hoàn thành Bảng Tổng Hợp ở Bảng 3</t>
  </si>
  <si>
    <t>BẢNG ĐIỂM THI XẾP LOẠI HỌC TẬP</t>
  </si>
  <si>
    <t>Stt</t>
  </si>
  <si>
    <t>Tên
HS</t>
  </si>
  <si>
    <t>Lớp
Chuyên</t>
  </si>
  <si>
    <t>MÔN THI</t>
  </si>
  <si>
    <t>ĐTB</t>
  </si>
  <si>
    <t>Ghi
Chú</t>
  </si>
  <si>
    <t>Môn
Thi Lại</t>
  </si>
  <si>
    <t>Xếp
Loại</t>
  </si>
  <si>
    <t>Học
Bổng</t>
  </si>
  <si>
    <t>Toán</t>
  </si>
  <si>
    <t>Lý</t>
  </si>
  <si>
    <t>Hoá</t>
  </si>
  <si>
    <t>Văn</t>
  </si>
  <si>
    <t>Sử</t>
  </si>
  <si>
    <t>Địa</t>
  </si>
  <si>
    <t>Anh</t>
  </si>
  <si>
    <t>Pháp</t>
  </si>
  <si>
    <t>Sinh</t>
  </si>
  <si>
    <t>số môn &lt;5</t>
  </si>
  <si>
    <t/>
  </si>
  <si>
    <t>Vân</t>
  </si>
  <si>
    <t>Thảo</t>
  </si>
  <si>
    <t>Thành</t>
  </si>
  <si>
    <t>Trúc</t>
  </si>
  <si>
    <t>Hào</t>
  </si>
  <si>
    <t>Hoàng</t>
  </si>
  <si>
    <t>Trinh</t>
  </si>
  <si>
    <t>Nhật</t>
  </si>
  <si>
    <t>Thái</t>
  </si>
  <si>
    <t>Bình</t>
  </si>
  <si>
    <t>Mỹ</t>
  </si>
  <si>
    <t xml:space="preserve">Tính ĐTB = Tổng Điểm / Tổng Hệ Số biết rằng Học sinh học lớp chuyên môn học nào thì điểm thi </t>
  </si>
  <si>
    <r>
      <t xml:space="preserve">môn đó được tính </t>
    </r>
    <r>
      <rPr>
        <i/>
        <sz val="11"/>
        <rFont val="Times New Roman"/>
        <family val="1"/>
      </rPr>
      <t>hệ số 2</t>
    </r>
    <r>
      <rPr>
        <sz val="11"/>
        <rFont val="Times New Roman"/>
        <family val="1"/>
      </rPr>
      <t>.</t>
    </r>
  </si>
  <si>
    <t>Điền giá trị cho cột Ghi Chú biết rằng :</t>
  </si>
  <si>
    <t xml:space="preserve"> - Học sinh thi tất cả các môn với số điểm &gt;=5 ghi là "Đạt"</t>
  </si>
  <si>
    <t xml:space="preserve"> - Học sinh học lớp chuyên mà thi môn chuyên có điểm &lt; 5 hoặc có trên 1 môn thi có điểm &lt; 5 thì ghi là "Hỏng"</t>
  </si>
  <si>
    <t xml:space="preserve"> - Học sinh thi có một môn điểm &lt; 5 ghi là "Thi Lại"</t>
  </si>
  <si>
    <t>Hãy tạo giá trị cho cột Thi Lại biết rằng:</t>
  </si>
  <si>
    <r>
      <t xml:space="preserve"> - Học sinh nào bị Thi Lại thì ghi </t>
    </r>
    <r>
      <rPr>
        <i/>
        <sz val="11"/>
        <rFont val="Times New Roman"/>
        <family val="1"/>
      </rPr>
      <t xml:space="preserve">tên môn thi lại </t>
    </r>
    <r>
      <rPr>
        <sz val="11"/>
        <rFont val="Times New Roman"/>
        <family val="1"/>
      </rPr>
      <t>đó (</t>
    </r>
    <r>
      <rPr>
        <i/>
        <sz val="11"/>
        <rFont val="Times New Roman"/>
        <family val="1"/>
      </rPr>
      <t>Tức là tên môn thi có điểm &lt;5</t>
    </r>
    <r>
      <rPr>
        <sz val="11"/>
        <rFont val="Times New Roman"/>
        <family val="1"/>
      </rPr>
      <t>)</t>
    </r>
  </si>
  <si>
    <t xml:space="preserve"> - Các trường hợp còn lại thì để trống</t>
  </si>
  <si>
    <t>Điền giá trị cho cột Xếp Loại đối với các học sinh thi Đạt dựa vào ĐTB như sau:</t>
  </si>
  <si>
    <t>- TB với 5 &lt;= ĐTB &lt; 7.0</t>
  </si>
  <si>
    <t>- Khá với 7.0 &lt;= ĐTB &lt; 9</t>
  </si>
  <si>
    <t>- Giỏi với  ĐTB &gt;= 9</t>
  </si>
  <si>
    <t xml:space="preserve"> - Các trường hợp Thi Lại và Hỏng thì để trống</t>
  </si>
  <si>
    <t>Tính Học Bổng cho các học sinh dựa vào Xếp Loại như sau:</t>
  </si>
  <si>
    <t xml:space="preserve"> - Giỏi thì được 300000</t>
  </si>
  <si>
    <t xml:space="preserve"> - Khá thì được 100000</t>
  </si>
  <si>
    <t xml:space="preserve"> - Trung Bình thì được 0</t>
  </si>
  <si>
    <t>Điền giá trị cho cột Thưởng biết rằng:</t>
  </si>
  <si>
    <r>
      <t xml:space="preserve">- Học sinh nào Xếp Loại </t>
    </r>
    <r>
      <rPr>
        <i/>
        <sz val="11"/>
        <rFont val="Times New Roman"/>
        <family val="1"/>
      </rPr>
      <t>Giỏi</t>
    </r>
    <r>
      <rPr>
        <sz val="11"/>
        <rFont val="Times New Roman"/>
        <family val="1"/>
      </rPr>
      <t xml:space="preserve">, </t>
    </r>
    <r>
      <rPr>
        <i/>
        <sz val="11"/>
        <rFont val="Times New Roman"/>
        <family val="1"/>
      </rPr>
      <t>không có môn thi nào điểm &lt; 5</t>
    </r>
    <r>
      <rPr>
        <sz val="11"/>
        <rFont val="Times New Roman"/>
        <family val="1"/>
      </rPr>
      <t xml:space="preserve">, </t>
    </r>
    <r>
      <rPr>
        <i/>
        <sz val="11"/>
        <rFont val="Times New Roman"/>
        <family val="1"/>
      </rPr>
      <t>không bỏ thi môn nào</t>
    </r>
    <r>
      <rPr>
        <sz val="11"/>
        <rFont val="Times New Roman"/>
        <family val="1"/>
      </rPr>
      <t>thì được Thưởng 100000</t>
    </r>
  </si>
  <si>
    <r>
      <t xml:space="preserve">- Học sinh nào Xếp Loại </t>
    </r>
    <r>
      <rPr>
        <i/>
        <sz val="11"/>
        <rFont val="Times New Roman"/>
        <family val="1"/>
      </rPr>
      <t>Khá</t>
    </r>
    <r>
      <rPr>
        <sz val="11"/>
        <rFont val="Times New Roman"/>
        <family val="1"/>
      </rPr>
      <t xml:space="preserve">, </t>
    </r>
    <r>
      <rPr>
        <i/>
        <sz val="11"/>
        <rFont val="Times New Roman"/>
        <family val="1"/>
      </rPr>
      <t>không có môn thi nào điểm &lt; 5</t>
    </r>
    <r>
      <rPr>
        <sz val="11"/>
        <rFont val="Times New Roman"/>
        <family val="1"/>
      </rPr>
      <t xml:space="preserve">, </t>
    </r>
    <r>
      <rPr>
        <i/>
        <sz val="11"/>
        <rFont val="Times New Roman"/>
        <family val="1"/>
      </rPr>
      <t>không bỏ thi môn nào</t>
    </r>
    <r>
      <rPr>
        <sz val="11"/>
        <rFont val="Times New Roman"/>
        <family val="1"/>
      </rPr>
      <t>thì được Thưởng 50000</t>
    </r>
  </si>
  <si>
    <t>- Các trường hợp khác thì không Thưởng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</si>
</sst>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0.0"/>
  </numFmts>
  <fonts count="4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0"/>
      <color indexed="48"/>
      <name val="Times New Roman"/>
      <family val="1"/>
    </font>
    <font>
      <sz val="12"/>
      <color indexed="48"/>
      <name val="Times New Roman"/>
      <family val="1"/>
    </font>
    <font>
      <sz val="10"/>
      <name val="VNI-Times"/>
    </font>
    <font>
      <b/>
      <sz val="11"/>
      <color indexed="14"/>
      <name val="Times New Roman"/>
      <family val="1"/>
    </font>
    <font>
      <sz val="11"/>
      <name val="Times New Roman"/>
      <family val="1"/>
    </font>
    <font>
      <sz val="11"/>
      <color indexed="12"/>
      <name val="Times New Roman"/>
      <family val="1"/>
    </font>
    <font>
      <b/>
      <sz val="11"/>
      <color indexed="12"/>
      <name val="Times New Roman"/>
      <family val="1"/>
    </font>
    <font>
      <b/>
      <sz val="11"/>
      <name val="Times New Roman"/>
      <family val="1"/>
    </font>
    <font>
      <sz val="12"/>
      <name val="Times New Roman"/>
      <family val="1"/>
    </font>
    <font>
      <sz val="11"/>
      <color indexed="15"/>
      <name val="Times New Roman"/>
      <family val="1"/>
    </font>
    <font>
      <sz val="11"/>
      <color indexed="48"/>
      <name val="Times New Roman"/>
      <family val="1"/>
    </font>
    <font>
      <b/>
      <sz val="20"/>
      <color indexed="48"/>
      <name val="Arial"/>
      <family val="2"/>
    </font>
    <font>
      <sz val="12"/>
      <color indexed="48"/>
      <name val="Arial"/>
      <family val="2"/>
    </font>
    <font>
      <b/>
      <sz val="12"/>
      <color indexed="14"/>
      <name val="Arial"/>
      <family val="2"/>
    </font>
    <font>
      <sz val="12"/>
      <name val="Arial"/>
      <family val="2"/>
    </font>
    <font>
      <sz val="12"/>
      <color indexed="16"/>
      <name val="Arial"/>
      <family val="2"/>
    </font>
    <font>
      <sz val="12"/>
      <color indexed="12"/>
      <name val="Arial"/>
      <family val="2"/>
    </font>
    <font>
      <b/>
      <sz val="12"/>
      <name val="Arial"/>
      <family val="2"/>
    </font>
    <font>
      <sz val="12"/>
      <color indexed="48"/>
      <name val="VNI-Helve-Condense"/>
    </font>
    <font>
      <sz val="12"/>
      <name val="VNI-Helve-Condense"/>
    </font>
    <font>
      <sz val="12"/>
      <color indexed="15"/>
      <name val="Arial"/>
      <family val="2"/>
    </font>
    <font>
      <b/>
      <sz val="11"/>
      <color indexed="48"/>
      <name val="Arial"/>
      <family val="2"/>
    </font>
    <font>
      <sz val="11"/>
      <name val="Arial"/>
      <family val="2"/>
    </font>
    <font>
      <b/>
      <sz val="11"/>
      <color indexed="12"/>
      <name val="Arial"/>
      <family val="2"/>
    </font>
    <font>
      <b/>
      <sz val="11"/>
      <name val="Arial"/>
      <family val="2"/>
    </font>
    <font>
      <b/>
      <sz val="11"/>
      <color indexed="14"/>
      <name val="Arial"/>
      <family val="2"/>
    </font>
    <font>
      <sz val="11"/>
      <color indexed="15"/>
      <name val="Arial"/>
      <family val="2"/>
    </font>
    <font>
      <sz val="10"/>
      <name val="Arial"/>
      <family val="2"/>
    </font>
    <font>
      <b/>
      <sz val="13"/>
      <name val="Times New Roman"/>
      <family val="1"/>
    </font>
    <font>
      <sz val="13"/>
      <name val="Times New Roman"/>
      <family val="1"/>
    </font>
    <font>
      <i/>
      <sz val="13"/>
      <name val="Times New Roman"/>
      <family val="1"/>
    </font>
    <font>
      <b/>
      <sz val="16"/>
      <color rgb="FFFF0000"/>
      <name val="Times New Roman"/>
      <family val="1"/>
    </font>
    <font>
      <sz val="10"/>
      <name val="VNI-Helve"/>
    </font>
    <font>
      <b/>
      <sz val="12"/>
      <color indexed="48"/>
      <name val="Arial"/>
      <family val="2"/>
    </font>
    <font>
      <sz val="10"/>
      <name val="VNI-Aptima"/>
    </font>
    <font>
      <b/>
      <u/>
      <sz val="12"/>
      <color indexed="10"/>
      <name val="Arial"/>
      <family val="2"/>
    </font>
    <font>
      <b/>
      <u/>
      <sz val="12"/>
      <color indexed="48"/>
      <name val="Arial"/>
      <family val="2"/>
    </font>
    <font>
      <sz val="12"/>
      <color indexed="14"/>
      <name val="Arial"/>
      <family val="2"/>
    </font>
    <font>
      <b/>
      <u/>
      <sz val="11"/>
      <color indexed="14"/>
      <name val="Arial"/>
      <family val="2"/>
    </font>
    <font>
      <sz val="11"/>
      <color indexed="14"/>
      <name val="Arial"/>
      <family val="2"/>
    </font>
    <font>
      <b/>
      <sz val="11"/>
      <color indexed="10"/>
      <name val="Arial"/>
      <family val="2"/>
    </font>
    <font>
      <b/>
      <sz val="14"/>
      <name val="Times New Roman"/>
      <family val="1"/>
    </font>
    <font>
      <i/>
      <sz val="11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8"/>
        <bgColor indexed="64"/>
      </patternFill>
    </fill>
  </fills>
  <borders count="80">
    <border>
      <left/>
      <right/>
      <top/>
      <bottom/>
      <diagonal/>
    </border>
    <border>
      <left style="double">
        <color indexed="10"/>
      </left>
      <right style="thin">
        <color indexed="10"/>
      </right>
      <top style="double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double">
        <color indexed="10"/>
      </top>
      <bottom style="thin">
        <color indexed="10"/>
      </bottom>
      <diagonal/>
    </border>
    <border>
      <left style="thin">
        <color indexed="10"/>
      </left>
      <right style="double">
        <color indexed="10"/>
      </right>
      <top style="double">
        <color indexed="10"/>
      </top>
      <bottom style="thin">
        <color indexed="10"/>
      </bottom>
      <diagonal/>
    </border>
    <border>
      <left style="double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double">
        <color indexed="10"/>
      </left>
      <right style="thin">
        <color indexed="10"/>
      </right>
      <top style="thin">
        <color indexed="10"/>
      </top>
      <bottom style="double">
        <color indexed="10"/>
      </bottom>
      <diagonal/>
    </border>
    <border>
      <left style="thin">
        <color indexed="10"/>
      </left>
      <right style="double">
        <color indexed="10"/>
      </right>
      <top style="thin">
        <color indexed="10"/>
      </top>
      <bottom style="thin">
        <color indexed="10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10"/>
      </left>
      <right style="double">
        <color indexed="10"/>
      </right>
      <top style="thin">
        <color indexed="10"/>
      </top>
      <bottom style="double">
        <color indexed="10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double">
        <color indexed="1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double">
        <color indexed="64"/>
      </right>
      <top/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medium">
        <color indexed="64"/>
      </bottom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0" fontId="4" fillId="0" borderId="0"/>
    <xf numFmtId="0" fontId="4" fillId="0" borderId="0"/>
    <xf numFmtId="0" fontId="29" fillId="0" borderId="0"/>
    <xf numFmtId="0" fontId="34" fillId="0" borderId="0"/>
    <xf numFmtId="0" fontId="36" fillId="0" borderId="0"/>
    <xf numFmtId="0" fontId="29" fillId="0" borderId="0"/>
    <xf numFmtId="0" fontId="29" fillId="0" borderId="0"/>
  </cellStyleXfs>
  <cellXfs count="345">
    <xf numFmtId="0" fontId="0" fillId="0" borderId="0" xfId="0"/>
    <xf numFmtId="0" fontId="2" fillId="2" borderId="0" xfId="0" applyFont="1" applyFill="1" applyAlignment="1">
      <alignment horizontal="centerContinuous"/>
    </xf>
    <xf numFmtId="0" fontId="3" fillId="2" borderId="0" xfId="0" applyFont="1" applyFill="1" applyAlignment="1">
      <alignment horizontal="centerContinuous"/>
    </xf>
    <xf numFmtId="0" fontId="5" fillId="0" borderId="0" xfId="2" applyFont="1"/>
    <xf numFmtId="0" fontId="6" fillId="0" borderId="0" xfId="2" applyFont="1"/>
    <xf numFmtId="0" fontId="6" fillId="0" borderId="0" xfId="2" applyFont="1" applyBorder="1"/>
    <xf numFmtId="0" fontId="7" fillId="0" borderId="0" xfId="2" applyFont="1"/>
    <xf numFmtId="0" fontId="8" fillId="3" borderId="1" xfId="2" applyFont="1" applyFill="1" applyBorder="1" applyAlignment="1">
      <alignment horizontal="center"/>
    </xf>
    <xf numFmtId="0" fontId="8" fillId="3" borderId="2" xfId="2" applyFont="1" applyFill="1" applyBorder="1" applyAlignment="1">
      <alignment horizontal="center"/>
    </xf>
    <xf numFmtId="0" fontId="8" fillId="3" borderId="3" xfId="2" applyFont="1" applyFill="1" applyBorder="1" applyAlignment="1">
      <alignment horizontal="center"/>
    </xf>
    <xf numFmtId="0" fontId="9" fillId="0" borderId="4" xfId="2" applyFont="1" applyFill="1" applyBorder="1" applyAlignment="1">
      <alignment horizontal="center"/>
    </xf>
    <xf numFmtId="0" fontId="9" fillId="0" borderId="5" xfId="2" applyFont="1" applyBorder="1" applyAlignment="1">
      <alignment horizontal="left"/>
    </xf>
    <xf numFmtId="0" fontId="9" fillId="0" borderId="6" xfId="2" applyFont="1" applyFill="1" applyBorder="1" applyAlignment="1">
      <alignment horizontal="center"/>
    </xf>
    <xf numFmtId="0" fontId="3" fillId="2" borderId="0" xfId="0" applyFont="1" applyFill="1"/>
    <xf numFmtId="0" fontId="10" fillId="0" borderId="0" xfId="0" applyFont="1"/>
    <xf numFmtId="0" fontId="8" fillId="3" borderId="8" xfId="2" applyFont="1" applyFill="1" applyBorder="1" applyAlignment="1">
      <alignment horizontal="center"/>
    </xf>
    <xf numFmtId="0" fontId="8" fillId="3" borderId="9" xfId="2" applyFont="1" applyFill="1" applyBorder="1" applyAlignment="1">
      <alignment horizontal="center"/>
    </xf>
    <xf numFmtId="0" fontId="8" fillId="3" borderId="10" xfId="2" applyFont="1" applyFill="1" applyBorder="1" applyAlignment="1">
      <alignment horizontal="center"/>
    </xf>
    <xf numFmtId="0" fontId="9" fillId="0" borderId="11" xfId="2" applyFont="1" applyFill="1" applyBorder="1" applyAlignment="1">
      <alignment horizontal="center"/>
    </xf>
    <xf numFmtId="0" fontId="6" fillId="0" borderId="12" xfId="2" applyFont="1" applyFill="1" applyBorder="1"/>
    <xf numFmtId="0" fontId="6" fillId="0" borderId="13" xfId="2" applyFont="1" applyFill="1" applyBorder="1"/>
    <xf numFmtId="0" fontId="9" fillId="0" borderId="14" xfId="2" applyFont="1" applyFill="1" applyBorder="1" applyAlignment="1">
      <alignment horizontal="center"/>
    </xf>
    <xf numFmtId="0" fontId="6" fillId="0" borderId="15" xfId="2" applyFont="1" applyFill="1" applyBorder="1"/>
    <xf numFmtId="0" fontId="6" fillId="0" borderId="16" xfId="2" applyFont="1" applyFill="1" applyBorder="1"/>
    <xf numFmtId="0" fontId="9" fillId="0" borderId="17" xfId="2" applyFont="1" applyFill="1" applyBorder="1" applyAlignment="1">
      <alignment horizontal="center"/>
    </xf>
    <xf numFmtId="0" fontId="6" fillId="0" borderId="18" xfId="2" applyFont="1" applyFill="1" applyBorder="1"/>
    <xf numFmtId="0" fontId="6" fillId="0" borderId="19" xfId="2" applyFont="1" applyFill="1" applyBorder="1"/>
    <xf numFmtId="0" fontId="5" fillId="0" borderId="0" xfId="2" applyFont="1" applyFill="1"/>
    <xf numFmtId="0" fontId="11" fillId="0" borderId="0" xfId="2" applyFont="1" applyFill="1"/>
    <xf numFmtId="0" fontId="6" fillId="0" borderId="0" xfId="2" applyFont="1" applyFill="1"/>
    <xf numFmtId="0" fontId="12" fillId="0" borderId="0" xfId="2" applyFont="1" applyFill="1"/>
    <xf numFmtId="0" fontId="9" fillId="4" borderId="8" xfId="2" applyFont="1" applyFill="1" applyBorder="1" applyAlignment="1">
      <alignment horizontal="center"/>
    </xf>
    <xf numFmtId="0" fontId="9" fillId="4" borderId="10" xfId="2" applyFont="1" applyFill="1" applyBorder="1" applyAlignment="1">
      <alignment horizontal="center"/>
    </xf>
    <xf numFmtId="0" fontId="9" fillId="3" borderId="8" xfId="2" applyFont="1" applyFill="1" applyBorder="1" applyAlignment="1">
      <alignment horizontal="center"/>
    </xf>
    <xf numFmtId="0" fontId="9" fillId="3" borderId="10" xfId="2" applyFont="1" applyFill="1" applyBorder="1" applyAlignment="1">
      <alignment horizontal="center"/>
    </xf>
    <xf numFmtId="0" fontId="9" fillId="0" borderId="11" xfId="2" applyFont="1" applyBorder="1" applyAlignment="1">
      <alignment horizontal="center"/>
    </xf>
    <xf numFmtId="0" fontId="9" fillId="0" borderId="13" xfId="2" applyFont="1" applyBorder="1" applyAlignment="1">
      <alignment horizontal="left"/>
    </xf>
    <xf numFmtId="0" fontId="9" fillId="0" borderId="14" xfId="2" applyFont="1" applyBorder="1" applyAlignment="1">
      <alignment horizontal="center"/>
    </xf>
    <xf numFmtId="0" fontId="9" fillId="0" borderId="0" xfId="2" applyFont="1"/>
    <xf numFmtId="0" fontId="9" fillId="0" borderId="17" xfId="2" applyFont="1" applyBorder="1" applyAlignment="1">
      <alignment horizontal="center"/>
    </xf>
    <xf numFmtId="0" fontId="9" fillId="0" borderId="20" xfId="2" applyFont="1" applyBorder="1" applyAlignment="1">
      <alignment horizontal="center"/>
    </xf>
    <xf numFmtId="0" fontId="6" fillId="2" borderId="0" xfId="2" applyFont="1" applyFill="1"/>
    <xf numFmtId="0" fontId="10" fillId="2" borderId="0" xfId="0" applyFont="1" applyFill="1"/>
    <xf numFmtId="0" fontId="13" fillId="2" borderId="0" xfId="0" applyFont="1" applyFill="1" applyAlignment="1">
      <alignment horizontal="centerContinuous"/>
    </xf>
    <xf numFmtId="0" fontId="14" fillId="2" borderId="0" xfId="0" applyFont="1" applyFill="1" applyAlignment="1">
      <alignment horizontal="centerContinuous"/>
    </xf>
    <xf numFmtId="0" fontId="15" fillId="0" borderId="0" xfId="2" applyFont="1"/>
    <xf numFmtId="0" fontId="16" fillId="0" borderId="0" xfId="2" applyFont="1"/>
    <xf numFmtId="0" fontId="17" fillId="0" borderId="0" xfId="2" applyFont="1" applyBorder="1"/>
    <xf numFmtId="0" fontId="18" fillId="0" borderId="0" xfId="2" applyFont="1"/>
    <xf numFmtId="0" fontId="19" fillId="4" borderId="1" xfId="2" applyFont="1" applyFill="1" applyBorder="1" applyAlignment="1">
      <alignment horizontal="center"/>
    </xf>
    <xf numFmtId="0" fontId="19" fillId="4" borderId="2" xfId="2" applyFont="1" applyFill="1" applyBorder="1" applyAlignment="1">
      <alignment horizontal="center"/>
    </xf>
    <xf numFmtId="0" fontId="19" fillId="4" borderId="3" xfId="2" applyFont="1" applyFill="1" applyBorder="1" applyAlignment="1">
      <alignment horizontal="center"/>
    </xf>
    <xf numFmtId="0" fontId="19" fillId="0" borderId="4" xfId="2" applyFont="1" applyFill="1" applyBorder="1" applyAlignment="1">
      <alignment horizontal="center"/>
    </xf>
    <xf numFmtId="0" fontId="19" fillId="0" borderId="5" xfId="2" applyFont="1" applyBorder="1" applyAlignment="1">
      <alignment horizontal="center"/>
    </xf>
    <xf numFmtId="0" fontId="19" fillId="0" borderId="6" xfId="2" applyFont="1" applyFill="1" applyBorder="1" applyAlignment="1">
      <alignment horizontal="center"/>
    </xf>
    <xf numFmtId="0" fontId="14" fillId="2" borderId="0" xfId="0" applyFont="1" applyFill="1"/>
    <xf numFmtId="0" fontId="20" fillId="2" borderId="0" xfId="0" applyFont="1" applyFill="1"/>
    <xf numFmtId="0" fontId="16" fillId="0" borderId="0" xfId="2" applyFont="1" applyBorder="1"/>
    <xf numFmtId="0" fontId="16" fillId="0" borderId="0" xfId="0" applyFont="1"/>
    <xf numFmtId="0" fontId="21" fillId="0" borderId="0" xfId="0" applyFont="1"/>
    <xf numFmtId="0" fontId="19" fillId="0" borderId="22" xfId="2" applyFont="1" applyFill="1" applyBorder="1" applyAlignment="1">
      <alignment horizontal="center"/>
    </xf>
    <xf numFmtId="0" fontId="19" fillId="5" borderId="23" xfId="2" applyFont="1" applyFill="1" applyBorder="1" applyAlignment="1">
      <alignment horizontal="center"/>
    </xf>
    <xf numFmtId="0" fontId="19" fillId="5" borderId="24" xfId="2" applyFont="1" applyFill="1" applyBorder="1" applyAlignment="1">
      <alignment horizontal="center"/>
    </xf>
    <xf numFmtId="0" fontId="16" fillId="0" borderId="14" xfId="2" applyFont="1" applyFill="1" applyBorder="1"/>
    <xf numFmtId="0" fontId="16" fillId="3" borderId="15" xfId="2" applyFont="1" applyFill="1" applyBorder="1" applyAlignment="1">
      <alignment horizontal="right"/>
    </xf>
    <xf numFmtId="0" fontId="16" fillId="3" borderId="16" xfId="2" applyFont="1" applyFill="1" applyBorder="1" applyAlignment="1">
      <alignment horizontal="right"/>
    </xf>
    <xf numFmtId="0" fontId="16" fillId="0" borderId="17" xfId="2" applyFont="1" applyFill="1" applyBorder="1"/>
    <xf numFmtId="0" fontId="16" fillId="3" borderId="18" xfId="2" applyFont="1" applyFill="1" applyBorder="1" applyAlignment="1">
      <alignment horizontal="right"/>
    </xf>
    <xf numFmtId="0" fontId="16" fillId="3" borderId="19" xfId="2" applyFont="1" applyFill="1" applyBorder="1" applyAlignment="1">
      <alignment horizontal="right"/>
    </xf>
    <xf numFmtId="0" fontId="16" fillId="0" borderId="0" xfId="2" applyFont="1" applyFill="1"/>
    <xf numFmtId="0" fontId="15" fillId="0" borderId="0" xfId="2" applyFont="1" applyFill="1"/>
    <xf numFmtId="0" fontId="22" fillId="0" borderId="0" xfId="2" applyFont="1" applyFill="1"/>
    <xf numFmtId="0" fontId="14" fillId="0" borderId="0" xfId="2" applyFont="1" applyFill="1"/>
    <xf numFmtId="0" fontId="16" fillId="4" borderId="1" xfId="2" applyFont="1" applyFill="1" applyBorder="1"/>
    <xf numFmtId="0" fontId="16" fillId="4" borderId="2" xfId="2" applyFont="1" applyFill="1" applyBorder="1"/>
    <xf numFmtId="0" fontId="16" fillId="4" borderId="3" xfId="2" applyFont="1" applyFill="1" applyBorder="1"/>
    <xf numFmtId="0" fontId="16" fillId="2" borderId="0" xfId="2" applyFont="1" applyFill="1"/>
    <xf numFmtId="0" fontId="16" fillId="2" borderId="0" xfId="0" applyFont="1" applyFill="1"/>
    <xf numFmtId="0" fontId="21" fillId="2" borderId="0" xfId="0" applyFont="1" applyFill="1"/>
    <xf numFmtId="0" fontId="23" fillId="6" borderId="1" xfId="3" applyFont="1" applyFill="1" applyBorder="1" applyAlignment="1">
      <alignment horizontal="center"/>
    </xf>
    <xf numFmtId="0" fontId="23" fillId="6" borderId="2" xfId="3" applyFont="1" applyFill="1" applyBorder="1" applyAlignment="1">
      <alignment horizontal="center"/>
    </xf>
    <xf numFmtId="0" fontId="23" fillId="6" borderId="3" xfId="3" applyFont="1" applyFill="1" applyBorder="1" applyAlignment="1">
      <alignment horizontal="center"/>
    </xf>
    <xf numFmtId="0" fontId="24" fillId="0" borderId="0" xfId="3" applyFont="1" applyAlignment="1">
      <alignment horizontal="center"/>
    </xf>
    <xf numFmtId="0" fontId="25" fillId="0" borderId="4" xfId="3" applyFont="1" applyFill="1" applyBorder="1" applyAlignment="1">
      <alignment horizontal="center"/>
    </xf>
    <xf numFmtId="0" fontId="24" fillId="0" borderId="5" xfId="3" applyFont="1" applyFill="1" applyBorder="1"/>
    <xf numFmtId="3" fontId="24" fillId="0" borderId="7" xfId="3" applyNumberFormat="1" applyFont="1" applyFill="1" applyBorder="1"/>
    <xf numFmtId="0" fontId="24" fillId="0" borderId="0" xfId="3" applyFont="1"/>
    <xf numFmtId="0" fontId="24" fillId="0" borderId="4" xfId="3" applyFont="1" applyFill="1" applyBorder="1"/>
    <xf numFmtId="0" fontId="26" fillId="0" borderId="5" xfId="3" applyFont="1" applyFill="1" applyBorder="1" applyAlignment="1">
      <alignment horizontal="left"/>
    </xf>
    <xf numFmtId="0" fontId="26" fillId="0" borderId="7" xfId="3" applyFont="1" applyFill="1" applyBorder="1" applyAlignment="1">
      <alignment horizontal="center"/>
    </xf>
    <xf numFmtId="0" fontId="24" fillId="0" borderId="6" xfId="3" applyFont="1" applyFill="1" applyBorder="1"/>
    <xf numFmtId="0" fontId="27" fillId="0" borderId="0" xfId="3" applyFont="1" applyFill="1"/>
    <xf numFmtId="0" fontId="28" fillId="0" borderId="0" xfId="3" applyFont="1" applyFill="1"/>
    <xf numFmtId="0" fontId="23" fillId="0" borderId="0" xfId="3" applyFont="1" applyFill="1"/>
    <xf numFmtId="0" fontId="25" fillId="0" borderId="6" xfId="3" applyFont="1" applyFill="1" applyBorder="1" applyAlignment="1">
      <alignment horizontal="center"/>
    </xf>
    <xf numFmtId="0" fontId="24" fillId="0" borderId="25" xfId="3" applyFont="1" applyFill="1" applyBorder="1"/>
    <xf numFmtId="3" fontId="24" fillId="0" borderId="21" xfId="3" applyNumberFormat="1" applyFont="1" applyFill="1" applyBorder="1"/>
    <xf numFmtId="0" fontId="30" fillId="0" borderId="0" xfId="4" applyFont="1" applyBorder="1" applyAlignment="1" applyProtection="1">
      <alignment horizontal="center" vertical="center"/>
      <protection locked="0" hidden="1"/>
    </xf>
    <xf numFmtId="0" fontId="30" fillId="0" borderId="0" xfId="4" applyFont="1" applyBorder="1" applyAlignment="1">
      <alignment horizontal="center" vertical="center"/>
    </xf>
    <xf numFmtId="0" fontId="30" fillId="0" borderId="0" xfId="4" applyFont="1" applyBorder="1" applyAlignment="1">
      <alignment vertical="center"/>
    </xf>
    <xf numFmtId="0" fontId="31" fillId="0" borderId="15" xfId="4" applyFont="1" applyBorder="1" applyAlignment="1">
      <alignment horizontal="center" vertical="center"/>
    </xf>
    <xf numFmtId="0" fontId="31" fillId="0" borderId="15" xfId="4" applyFont="1" applyBorder="1" applyAlignment="1">
      <alignment vertical="center"/>
    </xf>
    <xf numFmtId="0" fontId="31" fillId="0" borderId="0" xfId="4" applyFont="1" applyBorder="1" applyAlignment="1">
      <alignment vertical="center"/>
    </xf>
    <xf numFmtId="0" fontId="30" fillId="0" borderId="36" xfId="4" applyFont="1" applyBorder="1" applyAlignment="1">
      <alignment horizontal="center" vertical="center" wrapText="1"/>
    </xf>
    <xf numFmtId="0" fontId="30" fillId="0" borderId="37" xfId="4" applyFont="1" applyBorder="1" applyAlignment="1">
      <alignment horizontal="center" vertical="center" wrapText="1"/>
    </xf>
    <xf numFmtId="0" fontId="30" fillId="0" borderId="37" xfId="4" applyFont="1" applyBorder="1" applyAlignment="1">
      <alignment horizontal="center" vertical="center"/>
    </xf>
    <xf numFmtId="0" fontId="30" fillId="0" borderId="38" xfId="4" applyFont="1" applyBorder="1" applyAlignment="1">
      <alignment horizontal="center" vertical="center" wrapText="1"/>
    </xf>
    <xf numFmtId="0" fontId="31" fillId="0" borderId="39" xfId="4" applyFont="1" applyBorder="1" applyAlignment="1">
      <alignment horizontal="center" vertical="center"/>
    </xf>
    <xf numFmtId="0" fontId="31" fillId="0" borderId="40" xfId="4" applyFont="1" applyBorder="1" applyAlignment="1">
      <alignment horizontal="center" vertical="center"/>
    </xf>
    <xf numFmtId="9" fontId="31" fillId="0" borderId="41" xfId="4" applyNumberFormat="1" applyFont="1" applyBorder="1" applyAlignment="1">
      <alignment horizontal="center" vertical="center"/>
    </xf>
    <xf numFmtId="0" fontId="31" fillId="0" borderId="42" xfId="4" applyFont="1" applyBorder="1" applyAlignment="1">
      <alignment horizontal="center" vertical="center"/>
    </xf>
    <xf numFmtId="0" fontId="31" fillId="0" borderId="43" xfId="4" applyFont="1" applyBorder="1" applyAlignment="1">
      <alignment horizontal="center" vertical="center"/>
    </xf>
    <xf numFmtId="9" fontId="31" fillId="0" borderId="44" xfId="4" applyNumberFormat="1" applyFont="1" applyBorder="1" applyAlignment="1">
      <alignment horizontal="center" vertical="center"/>
    </xf>
    <xf numFmtId="0" fontId="31" fillId="0" borderId="45" xfId="4" applyFont="1" applyBorder="1" applyAlignment="1">
      <alignment horizontal="center" vertical="center"/>
    </xf>
    <xf numFmtId="0" fontId="31" fillId="0" borderId="46" xfId="4" applyFont="1" applyBorder="1" applyAlignment="1">
      <alignment horizontal="center" vertical="center"/>
    </xf>
    <xf numFmtId="9" fontId="31" fillId="0" borderId="47" xfId="4" applyNumberFormat="1" applyFont="1" applyBorder="1" applyAlignment="1">
      <alignment horizontal="center" vertical="center"/>
    </xf>
    <xf numFmtId="0" fontId="30" fillId="0" borderId="0" xfId="4" applyFont="1" applyAlignment="1">
      <alignment horizontal="center" vertical="center"/>
    </xf>
    <xf numFmtId="0" fontId="30" fillId="0" borderId="0" xfId="4" applyFont="1" applyBorder="1" applyAlignment="1">
      <alignment horizontal="center" vertical="center"/>
    </xf>
    <xf numFmtId="0" fontId="31" fillId="0" borderId="0" xfId="4" applyFont="1" applyAlignment="1">
      <alignment vertical="center"/>
    </xf>
    <xf numFmtId="0" fontId="31" fillId="0" borderId="14" xfId="4" applyFont="1" applyBorder="1" applyAlignment="1">
      <alignment vertical="center"/>
    </xf>
    <xf numFmtId="0" fontId="31" fillId="0" borderId="16" xfId="4" applyFont="1" applyBorder="1" applyAlignment="1">
      <alignment vertical="center"/>
    </xf>
    <xf numFmtId="0" fontId="31" fillId="0" borderId="17" xfId="4" applyFont="1" applyBorder="1" applyAlignment="1">
      <alignment horizontal="center" vertical="center"/>
    </xf>
    <xf numFmtId="0" fontId="31" fillId="0" borderId="18" xfId="4" applyFont="1" applyBorder="1" applyAlignment="1">
      <alignment horizontal="center" vertical="center"/>
    </xf>
    <xf numFmtId="43" fontId="31" fillId="0" borderId="18" xfId="1" applyFont="1" applyBorder="1" applyAlignment="1">
      <alignment vertical="center"/>
    </xf>
    <xf numFmtId="43" fontId="31" fillId="0" borderId="19" xfId="1" applyFont="1" applyBorder="1" applyAlignment="1">
      <alignment vertical="center"/>
    </xf>
    <xf numFmtId="0" fontId="30" fillId="0" borderId="48" xfId="4" applyFont="1" applyBorder="1" applyAlignment="1">
      <alignment horizontal="center" vertical="center"/>
    </xf>
    <xf numFmtId="0" fontId="30" fillId="0" borderId="49" xfId="4" applyFont="1" applyBorder="1" applyAlignment="1">
      <alignment horizontal="center" vertical="center"/>
    </xf>
    <xf numFmtId="0" fontId="31" fillId="0" borderId="50" xfId="4" applyFont="1" applyBorder="1" applyAlignment="1">
      <alignment vertical="center"/>
    </xf>
    <xf numFmtId="0" fontId="31" fillId="0" borderId="51" xfId="4" applyFont="1" applyBorder="1" applyAlignment="1">
      <alignment horizontal="center" vertical="center"/>
    </xf>
    <xf numFmtId="0" fontId="31" fillId="0" borderId="51" xfId="4" applyFont="1" applyBorder="1" applyAlignment="1">
      <alignment vertical="center"/>
    </xf>
    <xf numFmtId="0" fontId="31" fillId="0" borderId="52" xfId="4" applyFont="1" applyBorder="1" applyAlignment="1">
      <alignment vertical="center"/>
    </xf>
    <xf numFmtId="0" fontId="33" fillId="0" borderId="0" xfId="4" applyFont="1" applyAlignment="1" applyProtection="1">
      <alignment horizontal="center" vertical="center"/>
      <protection locked="0" hidden="1"/>
    </xf>
    <xf numFmtId="0" fontId="33" fillId="0" borderId="0" xfId="4" applyFont="1" applyAlignment="1">
      <alignment horizontal="center" vertical="center"/>
    </xf>
    <xf numFmtId="0" fontId="30" fillId="0" borderId="0" xfId="4" applyFont="1" applyAlignment="1">
      <alignment vertical="center"/>
    </xf>
    <xf numFmtId="0" fontId="30" fillId="0" borderId="26" xfId="4" applyFont="1" applyBorder="1" applyAlignment="1">
      <alignment horizontal="center" vertical="center" wrapText="1"/>
    </xf>
    <xf numFmtId="0" fontId="30" fillId="0" borderId="27" xfId="4" applyFont="1" applyBorder="1" applyAlignment="1">
      <alignment horizontal="center" vertical="center" wrapText="1"/>
    </xf>
    <xf numFmtId="0" fontId="30" fillId="0" borderId="28" xfId="4" applyFont="1" applyBorder="1" applyAlignment="1">
      <alignment horizontal="center" vertical="center" wrapText="1"/>
    </xf>
    <xf numFmtId="0" fontId="30" fillId="0" borderId="0" xfId="4" applyFont="1" applyBorder="1" applyAlignment="1">
      <alignment horizontal="center" vertical="center" wrapText="1"/>
    </xf>
    <xf numFmtId="0" fontId="31" fillId="0" borderId="29" xfId="4" applyFont="1" applyBorder="1" applyAlignment="1">
      <alignment horizontal="center" vertical="center"/>
    </xf>
    <xf numFmtId="0" fontId="31" fillId="0" borderId="15" xfId="4" applyFont="1" applyBorder="1" applyAlignment="1">
      <alignment horizontal="left" vertical="center"/>
    </xf>
    <xf numFmtId="3" fontId="31" fillId="0" borderId="15" xfId="4" applyNumberFormat="1" applyFont="1" applyBorder="1" applyAlignment="1">
      <alignment vertical="center"/>
    </xf>
    <xf numFmtId="3" fontId="31" fillId="0" borderId="30" xfId="4" applyNumberFormat="1" applyFont="1" applyBorder="1" applyAlignment="1">
      <alignment vertical="center"/>
    </xf>
    <xf numFmtId="3" fontId="31" fillId="0" borderId="0" xfId="4" applyNumberFormat="1" applyFont="1" applyBorder="1" applyAlignment="1">
      <alignment horizontal="center" vertical="center"/>
    </xf>
    <xf numFmtId="0" fontId="31" fillId="0" borderId="53" xfId="4" applyFont="1" applyBorder="1" applyAlignment="1">
      <alignment horizontal="center" vertical="center"/>
    </xf>
    <xf numFmtId="0" fontId="31" fillId="0" borderId="34" xfId="4" applyFont="1" applyBorder="1" applyAlignment="1">
      <alignment horizontal="center" vertical="center"/>
    </xf>
    <xf numFmtId="0" fontId="31" fillId="0" borderId="34" xfId="4" applyFont="1" applyBorder="1" applyAlignment="1">
      <alignment vertical="center"/>
    </xf>
    <xf numFmtId="0" fontId="31" fillId="0" borderId="35" xfId="4" applyFont="1" applyBorder="1" applyAlignment="1">
      <alignment vertical="center"/>
    </xf>
    <xf numFmtId="0" fontId="31" fillId="0" borderId="0" xfId="4" applyFont="1" applyBorder="1" applyAlignment="1">
      <alignment horizontal="center" vertical="center"/>
    </xf>
    <xf numFmtId="3" fontId="30" fillId="0" borderId="0" xfId="4" applyNumberFormat="1" applyFont="1" applyBorder="1" applyAlignment="1">
      <alignment vertical="center"/>
    </xf>
    <xf numFmtId="0" fontId="30" fillId="0" borderId="8" xfId="4" applyNumberFormat="1" applyFont="1" applyBorder="1" applyAlignment="1">
      <alignment horizontal="center" vertical="center" wrapText="1"/>
    </xf>
    <xf numFmtId="0" fontId="30" fillId="0" borderId="9" xfId="4" applyNumberFormat="1" applyFont="1" applyBorder="1" applyAlignment="1">
      <alignment horizontal="center" vertical="center" wrapText="1"/>
    </xf>
    <xf numFmtId="0" fontId="30" fillId="0" borderId="9" xfId="4" applyNumberFormat="1" applyFont="1" applyBorder="1" applyAlignment="1">
      <alignment horizontal="center" vertical="center" wrapText="1"/>
    </xf>
    <xf numFmtId="0" fontId="30" fillId="0" borderId="10" xfId="4" applyNumberFormat="1" applyFont="1" applyBorder="1" applyAlignment="1">
      <alignment horizontal="center" vertical="center" wrapText="1"/>
    </xf>
    <xf numFmtId="0" fontId="31" fillId="0" borderId="54" xfId="4" applyFont="1" applyBorder="1" applyAlignment="1">
      <alignment horizontal="center" vertical="center"/>
    </xf>
    <xf numFmtId="0" fontId="31" fillId="0" borderId="55" xfId="4" applyNumberFormat="1" applyFont="1" applyBorder="1" applyAlignment="1">
      <alignment horizontal="left" vertical="center"/>
    </xf>
    <xf numFmtId="0" fontId="31" fillId="0" borderId="55" xfId="4" applyNumberFormat="1" applyFont="1" applyBorder="1" applyAlignment="1">
      <alignment horizontal="center" vertical="center"/>
    </xf>
    <xf numFmtId="0" fontId="31" fillId="0" borderId="56" xfId="4" applyNumberFormat="1" applyFont="1" applyBorder="1" applyAlignment="1">
      <alignment horizontal="center" vertical="center"/>
    </xf>
    <xf numFmtId="0" fontId="31" fillId="0" borderId="57" xfId="4" applyNumberFormat="1" applyFont="1" applyBorder="1" applyAlignment="1">
      <alignment horizontal="center" vertical="center"/>
    </xf>
    <xf numFmtId="0" fontId="31" fillId="0" borderId="43" xfId="4" applyNumberFormat="1" applyFont="1" applyBorder="1" applyAlignment="1">
      <alignment horizontal="left" vertical="center"/>
    </xf>
    <xf numFmtId="0" fontId="31" fillId="0" borderId="43" xfId="4" applyNumberFormat="1" applyFont="1" applyBorder="1" applyAlignment="1">
      <alignment horizontal="center" vertical="center"/>
    </xf>
    <xf numFmtId="0" fontId="31" fillId="0" borderId="58" xfId="4" applyNumberFormat="1" applyFont="1" applyBorder="1" applyAlignment="1">
      <alignment horizontal="center" vertical="center"/>
    </xf>
    <xf numFmtId="0" fontId="31" fillId="0" borderId="59" xfId="4" applyNumberFormat="1" applyFont="1" applyBorder="1" applyAlignment="1">
      <alignment horizontal="center" vertical="center"/>
    </xf>
    <xf numFmtId="0" fontId="31" fillId="0" borderId="60" xfId="4" applyNumberFormat="1" applyFont="1" applyBorder="1" applyAlignment="1">
      <alignment horizontal="left" vertical="center"/>
    </xf>
    <xf numFmtId="0" fontId="31" fillId="0" borderId="60" xfId="4" applyNumberFormat="1" applyFont="1" applyBorder="1" applyAlignment="1">
      <alignment horizontal="center" vertical="center"/>
    </xf>
    <xf numFmtId="0" fontId="31" fillId="0" borderId="61" xfId="4" applyNumberFormat="1" applyFont="1" applyBorder="1" applyAlignment="1">
      <alignment horizontal="center" vertical="center"/>
    </xf>
    <xf numFmtId="0" fontId="32" fillId="0" borderId="0" xfId="4" applyFont="1" applyBorder="1" applyAlignment="1">
      <alignment vertical="center"/>
    </xf>
    <xf numFmtId="0" fontId="31" fillId="0" borderId="0" xfId="4" quotePrefix="1" applyFont="1" applyAlignment="1">
      <alignment vertical="center"/>
    </xf>
    <xf numFmtId="0" fontId="14" fillId="0" borderId="0" xfId="0" applyFont="1"/>
    <xf numFmtId="0" fontId="35" fillId="4" borderId="26" xfId="5" applyFont="1" applyFill="1" applyBorder="1" applyAlignment="1">
      <alignment horizontal="center"/>
    </xf>
    <xf numFmtId="0" fontId="35" fillId="4" borderId="27" xfId="5" applyFont="1" applyFill="1" applyBorder="1" applyAlignment="1">
      <alignment horizontal="center"/>
    </xf>
    <xf numFmtId="0" fontId="35" fillId="4" borderId="27" xfId="0" applyFont="1" applyFill="1" applyBorder="1" applyAlignment="1">
      <alignment horizontal="center"/>
    </xf>
    <xf numFmtId="0" fontId="35" fillId="4" borderId="28" xfId="0" applyFont="1" applyFill="1" applyBorder="1" applyAlignment="1">
      <alignment horizontal="center"/>
    </xf>
    <xf numFmtId="14" fontId="14" fillId="0" borderId="29" xfId="5" applyNumberFormat="1" applyFont="1" applyBorder="1"/>
    <xf numFmtId="3" fontId="14" fillId="0" borderId="15" xfId="5" applyNumberFormat="1" applyFont="1" applyBorder="1"/>
    <xf numFmtId="0" fontId="15" fillId="0" borderId="15" xfId="5" applyFont="1" applyBorder="1" applyAlignment="1">
      <alignment horizontal="center"/>
    </xf>
    <xf numFmtId="0" fontId="15" fillId="0" borderId="15" xfId="0" applyFont="1" applyBorder="1" applyAlignment="1">
      <alignment horizontal="center"/>
    </xf>
    <xf numFmtId="2" fontId="15" fillId="0" borderId="30" xfId="0" applyNumberFormat="1" applyFont="1" applyBorder="1" applyAlignment="1">
      <alignment horizontal="center"/>
    </xf>
    <xf numFmtId="14" fontId="14" fillId="0" borderId="53" xfId="5" applyNumberFormat="1" applyFont="1" applyBorder="1"/>
    <xf numFmtId="3" fontId="14" fillId="0" borderId="34" xfId="5" applyNumberFormat="1" applyFont="1" applyBorder="1"/>
    <xf numFmtId="0" fontId="14" fillId="0" borderId="0" xfId="5" applyFont="1"/>
    <xf numFmtId="0" fontId="15" fillId="0" borderId="0" xfId="5" applyFont="1"/>
    <xf numFmtId="0" fontId="35" fillId="0" borderId="0" xfId="5" applyFont="1"/>
    <xf numFmtId="0" fontId="14" fillId="0" borderId="0" xfId="5" applyFont="1" applyAlignment="1">
      <alignment horizontal="left" indent="2"/>
    </xf>
    <xf numFmtId="14" fontId="14" fillId="0" borderId="0" xfId="5" applyNumberFormat="1" applyFont="1"/>
    <xf numFmtId="0" fontId="15" fillId="0" borderId="34" xfId="5" applyFont="1" applyBorder="1" applyAlignment="1">
      <alignment horizontal="center"/>
    </xf>
    <xf numFmtId="0" fontId="15" fillId="0" borderId="34" xfId="0" applyFont="1" applyBorder="1" applyAlignment="1">
      <alignment horizontal="center"/>
    </xf>
    <xf numFmtId="2" fontId="15" fillId="0" borderId="35" xfId="0" applyNumberFormat="1" applyFont="1" applyBorder="1" applyAlignment="1">
      <alignment horizontal="center"/>
    </xf>
    <xf numFmtId="0" fontId="35" fillId="5" borderId="26" xfId="6" applyFont="1" applyFill="1" applyBorder="1" applyAlignment="1">
      <alignment horizontal="center"/>
    </xf>
    <xf numFmtId="0" fontId="35" fillId="5" borderId="27" xfId="6" applyFont="1" applyFill="1" applyBorder="1" applyAlignment="1">
      <alignment horizontal="center"/>
    </xf>
    <xf numFmtId="0" fontId="35" fillId="5" borderId="28" xfId="6" applyFont="1" applyFill="1" applyBorder="1" applyAlignment="1">
      <alignment horizontal="center"/>
    </xf>
    <xf numFmtId="0" fontId="14" fillId="0" borderId="29" xfId="6" applyFont="1" applyBorder="1" applyAlignment="1">
      <alignment horizontal="center"/>
    </xf>
    <xf numFmtId="0" fontId="14" fillId="0" borderId="15" xfId="6" applyFont="1" applyBorder="1" applyAlignment="1">
      <alignment horizontal="center"/>
    </xf>
    <xf numFmtId="0" fontId="14" fillId="0" borderId="15" xfId="6" applyFont="1" applyBorder="1"/>
    <xf numFmtId="0" fontId="35" fillId="0" borderId="30" xfId="6" applyFont="1" applyBorder="1" applyAlignment="1">
      <alignment horizontal="center"/>
    </xf>
    <xf numFmtId="0" fontId="14" fillId="0" borderId="30" xfId="6" applyFont="1" applyBorder="1"/>
    <xf numFmtId="0" fontId="37" fillId="0" borderId="0" xfId="0" applyFont="1"/>
    <xf numFmtId="0" fontId="35" fillId="0" borderId="0" xfId="6" applyFont="1"/>
    <xf numFmtId="0" fontId="14" fillId="0" borderId="53" xfId="6" applyFont="1" applyBorder="1" applyAlignment="1">
      <alignment horizontal="center"/>
    </xf>
    <xf numFmtId="0" fontId="14" fillId="0" borderId="34" xfId="6" applyFont="1" applyBorder="1" applyAlignment="1">
      <alignment horizontal="center"/>
    </xf>
    <xf numFmtId="0" fontId="14" fillId="0" borderId="34" xfId="6" applyFont="1" applyBorder="1"/>
    <xf numFmtId="0" fontId="14" fillId="0" borderId="35" xfId="6" applyFont="1" applyBorder="1"/>
    <xf numFmtId="0" fontId="16" fillId="0" borderId="0" xfId="6" applyFont="1"/>
    <xf numFmtId="0" fontId="38" fillId="0" borderId="0" xfId="6" applyFont="1"/>
    <xf numFmtId="0" fontId="14" fillId="0" borderId="0" xfId="6" applyFont="1"/>
    <xf numFmtId="0" fontId="20" fillId="0" borderId="0" xfId="0" applyFont="1"/>
    <xf numFmtId="0" fontId="39" fillId="0" borderId="0" xfId="0" applyFont="1" applyAlignment="1">
      <alignment horizontal="left" indent="1"/>
    </xf>
    <xf numFmtId="0" fontId="16" fillId="0" borderId="0" xfId="0" applyFont="1" applyBorder="1"/>
    <xf numFmtId="0" fontId="14" fillId="0" borderId="0" xfId="6" applyFont="1" applyBorder="1" applyAlignment="1">
      <alignment horizontal="center"/>
    </xf>
    <xf numFmtId="0" fontId="14" fillId="0" borderId="0" xfId="6" applyFont="1" applyBorder="1"/>
    <xf numFmtId="0" fontId="21" fillId="0" borderId="0" xfId="0" applyFont="1" applyBorder="1"/>
    <xf numFmtId="0" fontId="16" fillId="0" borderId="0" xfId="0" applyFont="1" applyFill="1" applyBorder="1"/>
    <xf numFmtId="0" fontId="35" fillId="0" borderId="0" xfId="6" applyFont="1" applyFill="1" applyBorder="1" applyAlignment="1">
      <alignment horizontal="center"/>
    </xf>
    <xf numFmtId="0" fontId="14" fillId="0" borderId="0" xfId="6" applyFont="1" applyFill="1" applyBorder="1" applyAlignment="1">
      <alignment horizontal="center"/>
    </xf>
    <xf numFmtId="0" fontId="14" fillId="0" borderId="0" xfId="6" applyFont="1" applyFill="1" applyBorder="1"/>
    <xf numFmtId="0" fontId="14" fillId="0" borderId="0" xfId="0" applyFont="1" applyBorder="1"/>
    <xf numFmtId="0" fontId="14" fillId="0" borderId="0" xfId="0" applyFont="1" applyFill="1" applyBorder="1"/>
    <xf numFmtId="0" fontId="14" fillId="0" borderId="0" xfId="0" applyFont="1" applyFill="1"/>
    <xf numFmtId="0" fontId="16" fillId="0" borderId="0" xfId="0" applyFont="1" applyFill="1"/>
    <xf numFmtId="0" fontId="13" fillId="2" borderId="0" xfId="0" applyFont="1" applyFill="1" applyAlignment="1">
      <alignment horizontal="center"/>
    </xf>
    <xf numFmtId="0" fontId="14" fillId="2" borderId="0" xfId="0" applyFont="1" applyFill="1" applyAlignment="1">
      <alignment horizontal="center"/>
    </xf>
    <xf numFmtId="0" fontId="26" fillId="7" borderId="63" xfId="0" applyFont="1" applyFill="1" applyBorder="1" applyAlignment="1">
      <alignment horizontal="center"/>
    </xf>
    <xf numFmtId="0" fontId="26" fillId="7" borderId="64" xfId="0" applyFont="1" applyFill="1" applyBorder="1" applyAlignment="1">
      <alignment horizontal="center"/>
    </xf>
    <xf numFmtId="0" fontId="26" fillId="7" borderId="65" xfId="0" applyFont="1" applyFill="1" applyBorder="1" applyAlignment="1">
      <alignment horizontal="center"/>
    </xf>
    <xf numFmtId="0" fontId="24" fillId="0" borderId="0" xfId="0" applyFont="1"/>
    <xf numFmtId="0" fontId="26" fillId="0" borderId="0" xfId="0" applyFont="1" applyBorder="1" applyAlignment="1">
      <alignment horizontal="center"/>
    </xf>
    <xf numFmtId="0" fontId="24" fillId="0" borderId="66" xfId="0" applyFont="1" applyBorder="1"/>
    <xf numFmtId="0" fontId="26" fillId="0" borderId="12" xfId="0" applyFont="1" applyBorder="1" applyAlignment="1">
      <alignment horizontal="center"/>
    </xf>
    <xf numFmtId="0" fontId="26" fillId="0" borderId="28" xfId="0" applyFont="1" applyBorder="1" applyAlignment="1">
      <alignment horizontal="center"/>
    </xf>
    <xf numFmtId="0" fontId="26" fillId="8" borderId="28" xfId="0" applyFont="1" applyFill="1" applyBorder="1" applyAlignment="1">
      <alignment horizontal="center"/>
    </xf>
    <xf numFmtId="0" fontId="26" fillId="7" borderId="26" xfId="0" applyFont="1" applyFill="1" applyBorder="1" applyAlignment="1">
      <alignment horizontal="center" vertical="center"/>
    </xf>
    <xf numFmtId="0" fontId="26" fillId="0" borderId="27" xfId="0" applyFont="1" applyBorder="1" applyAlignment="1">
      <alignment horizontal="center"/>
    </xf>
    <xf numFmtId="0" fontId="24" fillId="0" borderId="29" xfId="0" applyFont="1" applyBorder="1"/>
    <xf numFmtId="0" fontId="26" fillId="0" borderId="15" xfId="0" applyFont="1" applyBorder="1" applyAlignment="1">
      <alignment horizontal="center"/>
    </xf>
    <xf numFmtId="0" fontId="26" fillId="8" borderId="67" xfId="0" applyFont="1" applyFill="1" applyBorder="1" applyAlignment="1">
      <alignment horizontal="center"/>
    </xf>
    <xf numFmtId="0" fontId="26" fillId="7" borderId="53" xfId="0" applyFont="1" applyFill="1" applyBorder="1" applyAlignment="1">
      <alignment horizontal="center" vertical="center"/>
    </xf>
    <xf numFmtId="0" fontId="26" fillId="0" borderId="34" xfId="0" applyFont="1" applyBorder="1" applyAlignment="1">
      <alignment horizontal="center"/>
    </xf>
    <xf numFmtId="0" fontId="26" fillId="0" borderId="35" xfId="0" applyFont="1" applyBorder="1" applyAlignment="1">
      <alignment horizontal="center"/>
    </xf>
    <xf numFmtId="0" fontId="26" fillId="0" borderId="66" xfId="0" applyFont="1" applyBorder="1" applyAlignment="1">
      <alignment horizontal="center"/>
    </xf>
    <xf numFmtId="0" fontId="24" fillId="0" borderId="12" xfId="0" applyFont="1" applyBorder="1"/>
    <xf numFmtId="0" fontId="24" fillId="0" borderId="67" xfId="0" applyFont="1" applyBorder="1"/>
    <xf numFmtId="0" fontId="26" fillId="0" borderId="29" xfId="0" applyFont="1" applyBorder="1" applyAlignment="1">
      <alignment horizontal="center"/>
    </xf>
    <xf numFmtId="0" fontId="24" fillId="0" borderId="15" xfId="0" applyFont="1" applyBorder="1"/>
    <xf numFmtId="0" fontId="24" fillId="0" borderId="30" xfId="0" applyFont="1" applyBorder="1"/>
    <xf numFmtId="0" fontId="26" fillId="0" borderId="53" xfId="0" applyFont="1" applyBorder="1" applyAlignment="1">
      <alignment horizontal="center"/>
    </xf>
    <xf numFmtId="0" fontId="24" fillId="0" borderId="34" xfId="0" applyFont="1" applyBorder="1"/>
    <xf numFmtId="0" fontId="24" fillId="0" borderId="35" xfId="0" applyFont="1" applyBorder="1"/>
    <xf numFmtId="0" fontId="24" fillId="0" borderId="53" xfId="0" applyFont="1" applyBorder="1"/>
    <xf numFmtId="0" fontId="40" fillId="0" borderId="0" xfId="0" applyFont="1"/>
    <xf numFmtId="0" fontId="41" fillId="0" borderId="0" xfId="0" applyFont="1"/>
    <xf numFmtId="0" fontId="27" fillId="0" borderId="0" xfId="0" applyFont="1" applyAlignment="1">
      <alignment horizontal="center"/>
    </xf>
    <xf numFmtId="0" fontId="27" fillId="0" borderId="0" xfId="0" applyFont="1"/>
    <xf numFmtId="0" fontId="41" fillId="0" borderId="0" xfId="0" applyFont="1" applyBorder="1" applyAlignment="1">
      <alignment horizontal="center"/>
    </xf>
    <xf numFmtId="0" fontId="41" fillId="0" borderId="0" xfId="0" applyFont="1" applyBorder="1"/>
    <xf numFmtId="0" fontId="24" fillId="9" borderId="62" xfId="7" applyFont="1" applyFill="1" applyBorder="1"/>
    <xf numFmtId="0" fontId="42" fillId="3" borderId="68" xfId="7" applyFont="1" applyFill="1" applyBorder="1" applyAlignment="1">
      <alignment horizontal="center"/>
    </xf>
    <xf numFmtId="0" fontId="42" fillId="3" borderId="64" xfId="7" applyFont="1" applyFill="1" applyBorder="1" applyAlignment="1">
      <alignment horizontal="center"/>
    </xf>
    <xf numFmtId="0" fontId="42" fillId="3" borderId="65" xfId="7" applyFont="1" applyFill="1" applyBorder="1" applyAlignment="1">
      <alignment horizontal="center"/>
    </xf>
    <xf numFmtId="0" fontId="42" fillId="3" borderId="69" xfId="7" applyFont="1" applyFill="1" applyBorder="1"/>
    <xf numFmtId="3" fontId="24" fillId="0" borderId="70" xfId="7" applyNumberFormat="1" applyFont="1" applyBorder="1"/>
    <xf numFmtId="3" fontId="24" fillId="0" borderId="12" xfId="7" applyNumberFormat="1" applyFont="1" applyBorder="1"/>
    <xf numFmtId="3" fontId="24" fillId="0" borderId="67" xfId="7" applyNumberFormat="1" applyFont="1" applyBorder="1"/>
    <xf numFmtId="0" fontId="42" fillId="3" borderId="71" xfId="7" applyFont="1" applyFill="1" applyBorder="1"/>
    <xf numFmtId="3" fontId="24" fillId="0" borderId="72" xfId="7" applyNumberFormat="1" applyFont="1" applyBorder="1"/>
    <xf numFmtId="3" fontId="24" fillId="0" borderId="15" xfId="7" applyNumberFormat="1" applyFont="1" applyBorder="1"/>
    <xf numFmtId="3" fontId="24" fillId="0" borderId="30" xfId="7" applyNumberFormat="1" applyFont="1" applyBorder="1"/>
    <xf numFmtId="0" fontId="42" fillId="3" borderId="73" xfId="7" applyFont="1" applyFill="1" applyBorder="1"/>
    <xf numFmtId="3" fontId="24" fillId="0" borderId="33" xfId="7" applyNumberFormat="1" applyFont="1" applyBorder="1"/>
    <xf numFmtId="3" fontId="24" fillId="0" borderId="34" xfId="7" applyNumberFormat="1" applyFont="1" applyBorder="1"/>
    <xf numFmtId="3" fontId="24" fillId="0" borderId="35" xfId="7" applyNumberFormat="1" applyFont="1" applyBorder="1"/>
    <xf numFmtId="0" fontId="43" fillId="0" borderId="74" xfId="4" applyFont="1" applyBorder="1" applyAlignment="1" applyProtection="1">
      <alignment horizontal="center" vertical="center"/>
      <protection locked="0" hidden="1"/>
    </xf>
    <xf numFmtId="0" fontId="43" fillId="0" borderId="74" xfId="4" applyFont="1" applyBorder="1" applyAlignment="1">
      <alignment horizontal="center" vertical="center"/>
    </xf>
    <xf numFmtId="0" fontId="9" fillId="0" borderId="0" xfId="4" applyFont="1" applyBorder="1" applyAlignment="1">
      <alignment horizontal="center" vertical="center"/>
    </xf>
    <xf numFmtId="0" fontId="26" fillId="0" borderId="0" xfId="8" applyFont="1" applyBorder="1" applyAlignment="1">
      <alignment horizontal="center" vertical="center"/>
    </xf>
    <xf numFmtId="0" fontId="9" fillId="0" borderId="0" xfId="4" applyFont="1" applyAlignment="1">
      <alignment vertical="center"/>
    </xf>
    <xf numFmtId="0" fontId="9" fillId="0" borderId="26" xfId="4" applyFont="1" applyBorder="1" applyAlignment="1">
      <alignment horizontal="center" vertical="center"/>
    </xf>
    <xf numFmtId="0" fontId="9" fillId="0" borderId="27" xfId="4" applyFont="1" applyBorder="1" applyAlignment="1">
      <alignment horizontal="center" vertical="center"/>
    </xf>
    <xf numFmtId="0" fontId="9" fillId="0" borderId="27" xfId="4" applyFont="1" applyBorder="1" applyAlignment="1">
      <alignment horizontal="center" vertical="center" wrapText="1"/>
    </xf>
    <xf numFmtId="0" fontId="9" fillId="0" borderId="28" xfId="4" applyFont="1" applyBorder="1" applyAlignment="1">
      <alignment horizontal="center" vertical="center" wrapText="1"/>
    </xf>
    <xf numFmtId="0" fontId="6" fillId="0" borderId="29" xfId="4" applyFont="1" applyBorder="1" applyAlignment="1">
      <alignment horizontal="center" vertical="center"/>
    </xf>
    <xf numFmtId="0" fontId="6" fillId="0" borderId="15" xfId="4" applyFont="1" applyBorder="1" applyAlignment="1">
      <alignment horizontal="center" vertical="center"/>
    </xf>
    <xf numFmtId="0" fontId="6" fillId="0" borderId="15" xfId="4" applyFont="1" applyBorder="1" applyAlignment="1">
      <alignment vertical="center"/>
    </xf>
    <xf numFmtId="3" fontId="6" fillId="0" borderId="15" xfId="4" applyNumberFormat="1" applyFont="1" applyBorder="1" applyAlignment="1">
      <alignment vertical="center"/>
    </xf>
    <xf numFmtId="0" fontId="6" fillId="0" borderId="30" xfId="4" applyFont="1" applyBorder="1" applyAlignment="1">
      <alignment vertical="center"/>
    </xf>
    <xf numFmtId="0" fontId="6" fillId="0" borderId="0" xfId="4" applyFont="1" applyAlignment="1">
      <alignment vertical="center"/>
    </xf>
    <xf numFmtId="0" fontId="44" fillId="0" borderId="31" xfId="4" applyFont="1" applyBorder="1" applyAlignment="1">
      <alignment horizontal="center" vertical="center"/>
    </xf>
    <xf numFmtId="0" fontId="44" fillId="0" borderId="32" xfId="4" applyFont="1" applyBorder="1" applyAlignment="1">
      <alignment horizontal="center" vertical="center"/>
    </xf>
    <xf numFmtId="0" fontId="44" fillId="0" borderId="33" xfId="4" applyFont="1" applyBorder="1" applyAlignment="1">
      <alignment horizontal="center" vertical="center"/>
    </xf>
    <xf numFmtId="0" fontId="44" fillId="0" borderId="34" xfId="4" applyFont="1" applyBorder="1" applyAlignment="1">
      <alignment horizontal="center" vertical="center"/>
    </xf>
    <xf numFmtId="0" fontId="6" fillId="0" borderId="75" xfId="4" applyFont="1" applyBorder="1" applyAlignment="1">
      <alignment horizontal="center" vertical="center"/>
    </xf>
    <xf numFmtId="164" fontId="6" fillId="0" borderId="0" xfId="1" applyNumberFormat="1" applyFont="1" applyAlignment="1">
      <alignment vertical="center"/>
    </xf>
    <xf numFmtId="0" fontId="6" fillId="0" borderId="0" xfId="4" applyFont="1" applyBorder="1" applyAlignment="1">
      <alignment horizontal="center" vertical="center"/>
    </xf>
    <xf numFmtId="3" fontId="6" fillId="0" borderId="0" xfId="4" applyNumberFormat="1" applyFont="1" applyAlignment="1">
      <alignment horizontal="center" vertical="center"/>
    </xf>
    <xf numFmtId="0" fontId="9" fillId="0" borderId="0" xfId="4" applyFont="1" applyAlignment="1">
      <alignment horizontal="center" vertical="center"/>
    </xf>
    <xf numFmtId="0" fontId="9" fillId="0" borderId="0" xfId="4" applyFont="1" applyBorder="1" applyAlignment="1">
      <alignment vertical="center"/>
    </xf>
    <xf numFmtId="0" fontId="9" fillId="0" borderId="76" xfId="4" applyFont="1" applyBorder="1" applyAlignment="1">
      <alignment vertical="center"/>
    </xf>
    <xf numFmtId="0" fontId="9" fillId="0" borderId="36" xfId="4" applyFont="1" applyBorder="1" applyAlignment="1">
      <alignment horizontal="center" vertical="center"/>
    </xf>
    <xf numFmtId="0" fontId="9" fillId="0" borderId="77" xfId="4" applyFont="1" applyBorder="1" applyAlignment="1">
      <alignment horizontal="center" vertical="center"/>
    </xf>
    <xf numFmtId="0" fontId="9" fillId="0" borderId="38" xfId="4" applyFont="1" applyBorder="1" applyAlignment="1">
      <alignment horizontal="center" vertical="center"/>
    </xf>
    <xf numFmtId="0" fontId="9" fillId="0" borderId="15" xfId="4" applyFont="1" applyBorder="1" applyAlignment="1">
      <alignment horizontal="center" vertical="center"/>
    </xf>
    <xf numFmtId="0" fontId="6" fillId="0" borderId="0" xfId="4" applyFont="1" applyAlignment="1">
      <alignment horizontal="center" vertical="center"/>
    </xf>
    <xf numFmtId="0" fontId="6" fillId="0" borderId="0" xfId="4" applyFont="1" applyAlignment="1">
      <alignment horizontal="center" vertical="center" wrapText="1"/>
    </xf>
    <xf numFmtId="0" fontId="6" fillId="0" borderId="78" xfId="4" applyFont="1" applyBorder="1" applyAlignment="1">
      <alignment horizontal="center" vertical="center"/>
    </xf>
    <xf numFmtId="0" fontId="6" fillId="0" borderId="79" xfId="4" applyFont="1" applyBorder="1" applyAlignment="1">
      <alignment horizontal="center" vertical="center"/>
    </xf>
    <xf numFmtId="0" fontId="6" fillId="0" borderId="54" xfId="4" applyFont="1" applyBorder="1" applyAlignment="1">
      <alignment horizontal="center" vertical="center"/>
    </xf>
    <xf numFmtId="0" fontId="6" fillId="0" borderId="56" xfId="4" applyFont="1" applyBorder="1" applyAlignment="1">
      <alignment horizontal="center" vertical="center"/>
    </xf>
    <xf numFmtId="0" fontId="6" fillId="0" borderId="57" xfId="4" applyFont="1" applyBorder="1" applyAlignment="1">
      <alignment horizontal="center" vertical="center"/>
    </xf>
    <xf numFmtId="0" fontId="44" fillId="0" borderId="59" xfId="4" applyFont="1" applyBorder="1" applyAlignment="1">
      <alignment horizontal="center" vertical="center"/>
    </xf>
    <xf numFmtId="0" fontId="6" fillId="0" borderId="61" xfId="4" applyFont="1" applyBorder="1" applyAlignment="1">
      <alignment vertical="center"/>
    </xf>
    <xf numFmtId="3" fontId="6" fillId="0" borderId="0" xfId="4" applyNumberFormat="1" applyFont="1" applyAlignment="1">
      <alignment vertical="center"/>
    </xf>
    <xf numFmtId="0" fontId="44" fillId="0" borderId="0" xfId="4" applyFont="1" applyAlignment="1">
      <alignment horizontal="center" vertical="center"/>
    </xf>
    <xf numFmtId="0" fontId="9" fillId="0" borderId="15" xfId="4" applyFont="1" applyBorder="1" applyAlignment="1">
      <alignment vertical="center"/>
    </xf>
    <xf numFmtId="0" fontId="9" fillId="0" borderId="14" xfId="4" applyFont="1" applyBorder="1" applyAlignment="1">
      <alignment vertical="center"/>
    </xf>
    <xf numFmtId="0" fontId="9" fillId="0" borderId="16" xfId="4" applyFont="1" applyBorder="1" applyAlignment="1">
      <alignment horizontal="center" vertical="center"/>
    </xf>
    <xf numFmtId="0" fontId="6" fillId="0" borderId="14" xfId="4" applyFont="1" applyBorder="1" applyAlignment="1">
      <alignment horizontal="center" vertical="center"/>
    </xf>
    <xf numFmtId="0" fontId="6" fillId="0" borderId="16" xfId="4" applyFont="1" applyBorder="1" applyAlignment="1">
      <alignment horizontal="center" vertical="center"/>
    </xf>
    <xf numFmtId="0" fontId="6" fillId="0" borderId="17" xfId="4" applyFont="1" applyBorder="1" applyAlignment="1">
      <alignment horizontal="center" vertical="center"/>
    </xf>
    <xf numFmtId="0" fontId="6" fillId="0" borderId="18" xfId="4" applyFont="1" applyBorder="1" applyAlignment="1">
      <alignment horizontal="center" vertical="center"/>
    </xf>
    <xf numFmtId="0" fontId="6" fillId="0" borderId="19" xfId="4" applyFont="1" applyBorder="1" applyAlignment="1">
      <alignment horizontal="center" vertical="center"/>
    </xf>
    <xf numFmtId="0" fontId="9" fillId="0" borderId="0" xfId="4" applyFont="1" applyFill="1" applyAlignment="1" applyProtection="1">
      <alignment vertical="center"/>
      <protection locked="0" hidden="1"/>
    </xf>
    <xf numFmtId="0" fontId="43" fillId="0" borderId="0" xfId="4" applyFont="1" applyFill="1" applyAlignment="1">
      <alignment horizontal="center" vertical="center"/>
    </xf>
    <xf numFmtId="0" fontId="6" fillId="0" borderId="0" xfId="4" applyFont="1" applyFill="1" applyAlignment="1">
      <alignment vertical="center"/>
    </xf>
    <xf numFmtId="0" fontId="9" fillId="0" borderId="26" xfId="4" applyFont="1" applyFill="1" applyBorder="1" applyAlignment="1">
      <alignment horizontal="center" vertical="center"/>
    </xf>
    <xf numFmtId="0" fontId="9" fillId="0" borderId="27" xfId="4" applyFont="1" applyFill="1" applyBorder="1" applyAlignment="1">
      <alignment horizontal="center" vertical="center" wrapText="1"/>
    </xf>
    <xf numFmtId="0" fontId="9" fillId="0" borderId="27" xfId="4" applyFont="1" applyFill="1" applyBorder="1" applyAlignment="1">
      <alignment horizontal="center" vertical="center"/>
    </xf>
    <xf numFmtId="0" fontId="9" fillId="0" borderId="28" xfId="4" applyFont="1" applyFill="1" applyBorder="1" applyAlignment="1">
      <alignment horizontal="center" vertical="center" wrapText="1"/>
    </xf>
    <xf numFmtId="0" fontId="6" fillId="0" borderId="0" xfId="4" applyFont="1" applyFill="1" applyAlignment="1">
      <alignment horizontal="center" vertical="center" wrapText="1"/>
    </xf>
    <xf numFmtId="0" fontId="9" fillId="0" borderId="29" xfId="4" applyFont="1" applyFill="1" applyBorder="1" applyAlignment="1">
      <alignment horizontal="center" vertical="center"/>
    </xf>
    <xf numFmtId="0" fontId="9" fillId="0" borderId="15" xfId="4" applyFont="1" applyFill="1" applyBorder="1" applyAlignment="1">
      <alignment horizontal="center" vertical="center" wrapText="1"/>
    </xf>
    <xf numFmtId="0" fontId="9" fillId="0" borderId="15" xfId="4" applyFont="1" applyFill="1" applyBorder="1" applyAlignment="1">
      <alignment horizontal="center" vertical="center"/>
    </xf>
    <xf numFmtId="0" fontId="9" fillId="0" borderId="15" xfId="4" applyFont="1" applyFill="1" applyBorder="1" applyAlignment="1">
      <alignment horizontal="center" vertical="center"/>
    </xf>
    <xf numFmtId="0" fontId="9" fillId="0" borderId="30" xfId="4" applyFont="1" applyFill="1" applyBorder="1" applyAlignment="1">
      <alignment horizontal="center" vertical="center" wrapText="1"/>
    </xf>
    <xf numFmtId="0" fontId="6" fillId="0" borderId="29" xfId="4" applyFont="1" applyFill="1" applyBorder="1" applyAlignment="1">
      <alignment vertical="center"/>
    </xf>
    <xf numFmtId="0" fontId="6" fillId="0" borderId="15" xfId="4" applyFont="1" applyFill="1" applyBorder="1" applyAlignment="1">
      <alignment horizontal="center" vertical="center"/>
    </xf>
    <xf numFmtId="165" fontId="6" fillId="0" borderId="15" xfId="4" applyNumberFormat="1" applyFont="1" applyFill="1" applyBorder="1" applyAlignment="1">
      <alignment vertical="center"/>
    </xf>
    <xf numFmtId="0" fontId="6" fillId="0" borderId="15" xfId="4" applyFont="1" applyFill="1" applyBorder="1" applyAlignment="1">
      <alignment vertical="center"/>
    </xf>
    <xf numFmtId="164" fontId="6" fillId="0" borderId="30" xfId="1" applyNumberFormat="1" applyFont="1" applyFill="1" applyBorder="1" applyAlignment="1">
      <alignment vertical="center"/>
    </xf>
    <xf numFmtId="164" fontId="6" fillId="0" borderId="0" xfId="1" applyNumberFormat="1" applyFont="1" applyFill="1" applyAlignment="1">
      <alignment horizontal="center" vertical="center"/>
    </xf>
    <xf numFmtId="0" fontId="6" fillId="0" borderId="53" xfId="4" applyFont="1" applyFill="1" applyBorder="1" applyAlignment="1">
      <alignment vertical="center"/>
    </xf>
    <xf numFmtId="0" fontId="6" fillId="0" borderId="34" xfId="4" applyFont="1" applyFill="1" applyBorder="1" applyAlignment="1">
      <alignment horizontal="center" vertical="center"/>
    </xf>
    <xf numFmtId="165" fontId="6" fillId="0" borderId="34" xfId="4" applyNumberFormat="1" applyFont="1" applyFill="1" applyBorder="1" applyAlignment="1">
      <alignment vertical="center"/>
    </xf>
    <xf numFmtId="0" fontId="6" fillId="0" borderId="34" xfId="4" applyFont="1" applyFill="1" applyBorder="1" applyAlignment="1">
      <alignment vertical="center"/>
    </xf>
    <xf numFmtId="164" fontId="6" fillId="0" borderId="35" xfId="1" applyNumberFormat="1" applyFont="1" applyFill="1" applyBorder="1" applyAlignment="1">
      <alignment vertical="center"/>
    </xf>
    <xf numFmtId="165" fontId="6" fillId="0" borderId="0" xfId="4" applyNumberFormat="1" applyFont="1" applyFill="1" applyAlignment="1">
      <alignment vertical="center"/>
    </xf>
    <xf numFmtId="0" fontId="6" fillId="0" borderId="0" xfId="4" quotePrefix="1" applyFont="1" applyFill="1" applyAlignment="1">
      <alignment horizontal="left" vertical="center"/>
    </xf>
    <xf numFmtId="0" fontId="6" fillId="0" borderId="0" xfId="4" quotePrefix="1" applyFont="1" applyFill="1" applyAlignment="1">
      <alignment vertical="center"/>
    </xf>
  </cellXfs>
  <cellStyles count="9">
    <cellStyle name="Comma" xfId="1" builtinId="3"/>
    <cellStyle name="Normal" xfId="0" builtinId="0"/>
    <cellStyle name="Normal 3" xfId="4"/>
    <cellStyle name="Normal 4" xfId="8"/>
    <cellStyle name="Normal_BAITAP5" xfId="2"/>
    <cellStyle name="Normal_BAITAP6" xfId="3"/>
    <cellStyle name="Normal_Bt1" xfId="6"/>
    <cellStyle name="Normal_Chart1" xfId="7"/>
    <cellStyle name="Normal_Viduham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'Vi du 16'!$F$2</c:f>
              <c:strCache>
                <c:ptCount val="1"/>
                <c:pt idx="0">
                  <c:v>TỔNG SỐ PHIẾU</c:v>
                </c:pt>
              </c:strCache>
            </c:strRef>
          </c:tx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'Vi du 16'!$E$3:$E$7</c:f>
              <c:strCache>
                <c:ptCount val="5"/>
                <c:pt idx="0">
                  <c:v>CAM</c:v>
                </c:pt>
                <c:pt idx="1">
                  <c:v>XOAI</c:v>
                </c:pt>
                <c:pt idx="2">
                  <c:v>QUIT</c:v>
                </c:pt>
                <c:pt idx="3">
                  <c:v>COC</c:v>
                </c:pt>
                <c:pt idx="4">
                  <c:v>CHANH</c:v>
                </c:pt>
              </c:strCache>
            </c:strRef>
          </c:cat>
          <c:val>
            <c:numRef>
              <c:f>'Vi du 16'!$F$3:$F$7</c:f>
              <c:numCache>
                <c:formatCode>General</c:formatCode>
                <c:ptCount val="5"/>
                <c:pt idx="0">
                  <c:v>4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</c:ser>
        <c:ser>
          <c:idx val="1"/>
          <c:order val="1"/>
          <c:tx>
            <c:strRef>
              <c:f>'Vi du 16'!$G$2</c:f>
              <c:strCache>
                <c:ptCount val="1"/>
                <c:pt idx="0">
                  <c:v>TỔNG THU</c:v>
                </c:pt>
              </c:strCache>
            </c:strRef>
          </c:tx>
          <c:explosion val="25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'Vi du 16'!$E$3:$E$7</c:f>
              <c:strCache>
                <c:ptCount val="5"/>
                <c:pt idx="0">
                  <c:v>CAM</c:v>
                </c:pt>
                <c:pt idx="1">
                  <c:v>XOAI</c:v>
                </c:pt>
                <c:pt idx="2">
                  <c:v>QUIT</c:v>
                </c:pt>
                <c:pt idx="3">
                  <c:v>COC</c:v>
                </c:pt>
                <c:pt idx="4">
                  <c:v>CHANH</c:v>
                </c:pt>
              </c:strCache>
            </c:strRef>
          </c:cat>
          <c:val>
            <c:numRef>
              <c:f>'Vi du 16'!$G$3:$G$7</c:f>
              <c:numCache>
                <c:formatCode>General</c:formatCode>
                <c:ptCount val="5"/>
                <c:pt idx="0">
                  <c:v>15000</c:v>
                </c:pt>
                <c:pt idx="1">
                  <c:v>3400</c:v>
                </c:pt>
                <c:pt idx="2">
                  <c:v>4300</c:v>
                </c:pt>
                <c:pt idx="3">
                  <c:v>8000</c:v>
                </c:pt>
                <c:pt idx="4">
                  <c:v>4300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4237751531058618"/>
          <c:y val="7.4548702245552642E-2"/>
          <c:w val="0.50143503937007872"/>
          <c:h val="0.8326195683872849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'Vi du 21'!$A$4</c:f>
              <c:strCache>
                <c:ptCount val="1"/>
                <c:pt idx="0">
                  <c:v>An Giang</c:v>
                </c:pt>
              </c:strCache>
            </c:strRef>
          </c:tx>
          <c:invertIfNegative val="0"/>
          <c:cat>
            <c:numRef>
              <c:f>'Vi du 21'!$B$3:$D$3</c:f>
              <c:numCache>
                <c:formatCode>General</c:formatCode>
                <c:ptCount val="3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</c:numCache>
            </c:numRef>
          </c:cat>
          <c:val>
            <c:numRef>
              <c:f>'Vi du 21'!$B$4:$D$4</c:f>
              <c:numCache>
                <c:formatCode>#,##0</c:formatCode>
                <c:ptCount val="3"/>
                <c:pt idx="0">
                  <c:v>2500000</c:v>
                </c:pt>
                <c:pt idx="1">
                  <c:v>1600000</c:v>
                </c:pt>
                <c:pt idx="2">
                  <c:v>1800000</c:v>
                </c:pt>
              </c:numCache>
            </c:numRef>
          </c:val>
        </c:ser>
        <c:ser>
          <c:idx val="1"/>
          <c:order val="1"/>
          <c:tx>
            <c:strRef>
              <c:f>'Vi du 21'!$A$5</c:f>
              <c:strCache>
                <c:ptCount val="1"/>
                <c:pt idx="0">
                  <c:v>Tien Giang</c:v>
                </c:pt>
              </c:strCache>
            </c:strRef>
          </c:tx>
          <c:invertIfNegative val="0"/>
          <c:cat>
            <c:numRef>
              <c:f>'Vi du 21'!$B$3:$D$3</c:f>
              <c:numCache>
                <c:formatCode>General</c:formatCode>
                <c:ptCount val="3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</c:numCache>
            </c:numRef>
          </c:cat>
          <c:val>
            <c:numRef>
              <c:f>'Vi du 21'!$B$5:$D$5</c:f>
              <c:numCache>
                <c:formatCode>#,##0</c:formatCode>
                <c:ptCount val="3"/>
                <c:pt idx="0">
                  <c:v>1500000</c:v>
                </c:pt>
                <c:pt idx="1">
                  <c:v>1200000</c:v>
                </c:pt>
                <c:pt idx="2">
                  <c:v>1000000</c:v>
                </c:pt>
              </c:numCache>
            </c:numRef>
          </c:val>
        </c:ser>
        <c:ser>
          <c:idx val="2"/>
          <c:order val="2"/>
          <c:tx>
            <c:strRef>
              <c:f>'Vi du 21'!$A$6</c:f>
              <c:strCache>
                <c:ptCount val="1"/>
                <c:pt idx="0">
                  <c:v>Dong Thap</c:v>
                </c:pt>
              </c:strCache>
            </c:strRef>
          </c:tx>
          <c:invertIfNegative val="0"/>
          <c:cat>
            <c:numRef>
              <c:f>'Vi du 21'!$B$3:$D$3</c:f>
              <c:numCache>
                <c:formatCode>General</c:formatCode>
                <c:ptCount val="3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</c:numCache>
            </c:numRef>
          </c:cat>
          <c:val>
            <c:numRef>
              <c:f>'Vi du 21'!$B$6:$D$6</c:f>
              <c:numCache>
                <c:formatCode>#,##0</c:formatCode>
                <c:ptCount val="3"/>
                <c:pt idx="0">
                  <c:v>1400000</c:v>
                </c:pt>
                <c:pt idx="1">
                  <c:v>1800000</c:v>
                </c:pt>
                <c:pt idx="2">
                  <c:v>1700000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879424"/>
        <c:axId val="17882112"/>
        <c:axId val="164397056"/>
      </c:bar3DChart>
      <c:catAx>
        <c:axId val="17879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882112"/>
        <c:crosses val="autoZero"/>
        <c:auto val="1"/>
        <c:lblAlgn val="ctr"/>
        <c:lblOffset val="100"/>
        <c:noMultiLvlLbl val="0"/>
      </c:catAx>
      <c:valAx>
        <c:axId val="17882112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17879424"/>
        <c:crosses val="autoZero"/>
        <c:crossBetween val="between"/>
      </c:valAx>
      <c:serAx>
        <c:axId val="164397056"/>
        <c:scaling>
          <c:orientation val="minMax"/>
        </c:scaling>
        <c:delete val="0"/>
        <c:axPos val="b"/>
        <c:majorTickMark val="out"/>
        <c:minorTickMark val="none"/>
        <c:tickLblPos val="nextTo"/>
        <c:crossAx val="17882112"/>
        <c:crosses val="autoZero"/>
      </c:ser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142875</xdr:colOff>
      <xdr:row>1</xdr:row>
      <xdr:rowOff>228600</xdr:rowOff>
    </xdr:from>
    <xdr:to>
      <xdr:col>15</xdr:col>
      <xdr:colOff>342900</xdr:colOff>
      <xdr:row>13</xdr:row>
      <xdr:rowOff>228600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5543550" y="523875"/>
          <a:ext cx="5000625" cy="2533650"/>
        </a:xfrm>
        <a:prstGeom prst="bevel">
          <a:avLst>
            <a:gd name="adj" fmla="val 917"/>
          </a:avLst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41148" rIns="0" bIns="0" anchor="t" upright="1"/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FF00FF"/>
              </a:solidFill>
              <a:latin typeface="VNI-Helve-Condense"/>
            </a:rPr>
            <a:t>*Haøm VLOOKUP:</a:t>
          </a:r>
          <a:endParaRPr lang="en-US" sz="1200" b="0" i="0" u="none" strike="noStrike" baseline="0">
            <a:solidFill>
              <a:srgbClr val="3366FF"/>
            </a:solidFill>
            <a:latin typeface="VNI-Helve-Condense"/>
          </a:endParaRPr>
        </a:p>
        <a:p>
          <a:pPr rtl="0"/>
          <a:r>
            <a:rPr lang="en-US" sz="1100" b="1" i="0" u="none" strike="noStrike" baseline="0" smtClean="0">
              <a:latin typeface="+mn-lt"/>
              <a:ea typeface="+mn-ea"/>
              <a:cs typeface="+mn-cs"/>
            </a:rPr>
            <a:t>- Cú pháp :</a:t>
          </a:r>
          <a:r>
            <a:rPr lang="en-US" sz="1100" b="0" i="0" u="none" strike="noStrike" baseline="0" smtClean="0">
              <a:latin typeface="+mn-lt"/>
              <a:ea typeface="+mn-ea"/>
              <a:cs typeface="+mn-cs"/>
            </a:rPr>
            <a:t> VLOOKUP(lookup_value,table_array,row_index_num,range_lookup)</a:t>
          </a:r>
        </a:p>
        <a:p>
          <a:pPr rtl="0"/>
          <a:r>
            <a:rPr lang="en-US" sz="1100" b="0" i="0" u="none" strike="noStrike" baseline="0" smtClean="0">
              <a:latin typeface="+mn-lt"/>
              <a:ea typeface="+mn-ea"/>
              <a:cs typeface="+mn-cs"/>
            </a:rPr>
            <a:t>        </a:t>
          </a:r>
          <a:r>
            <a:rPr lang="en-US" sz="1100" b="1" i="0" u="none" strike="noStrike" baseline="0" smtClean="0">
              <a:latin typeface="+mn-lt"/>
              <a:ea typeface="+mn-ea"/>
              <a:cs typeface="+mn-cs"/>
            </a:rPr>
            <a:t>Lookup_value:</a:t>
          </a:r>
          <a:r>
            <a:rPr lang="en-US" sz="1100" b="0" i="0" u="none" strike="noStrike" baseline="0" smtClean="0">
              <a:latin typeface="+mn-lt"/>
              <a:ea typeface="+mn-ea"/>
              <a:cs typeface="+mn-cs"/>
            </a:rPr>
            <a:t> Giá trị dò tìm trong bảng chính</a:t>
          </a:r>
        </a:p>
        <a:p>
          <a:pPr rtl="0"/>
          <a:r>
            <a:rPr lang="en-US" sz="1100" b="0" i="0" u="none" strike="noStrike" baseline="0" smtClean="0">
              <a:latin typeface="+mn-lt"/>
              <a:ea typeface="+mn-ea"/>
              <a:cs typeface="+mn-cs"/>
            </a:rPr>
            <a:t>        </a:t>
          </a:r>
          <a:r>
            <a:rPr lang="en-US" sz="1100" b="1" i="0" u="none" strike="noStrike" baseline="0" smtClean="0">
              <a:latin typeface="+mn-lt"/>
              <a:ea typeface="+mn-ea"/>
              <a:cs typeface="+mn-cs"/>
            </a:rPr>
            <a:t>Table_array:</a:t>
          </a:r>
          <a:r>
            <a:rPr lang="en-US" sz="1100" b="0" i="0" u="none" strike="noStrike" baseline="0" smtClean="0">
              <a:latin typeface="+mn-lt"/>
              <a:ea typeface="+mn-ea"/>
              <a:cs typeface="+mn-cs"/>
            </a:rPr>
            <a:t> Chọn khối phạm vi bảng dò tìm trong bảng phụ.</a:t>
          </a:r>
        </a:p>
        <a:p>
          <a:pPr rtl="0"/>
          <a:r>
            <a:rPr lang="en-US" sz="1100" b="0" i="0" u="none" strike="noStrike" baseline="0" smtClean="0">
              <a:latin typeface="+mn-lt"/>
              <a:ea typeface="+mn-ea"/>
              <a:cs typeface="+mn-cs"/>
            </a:rPr>
            <a:t>        </a:t>
          </a:r>
          <a:r>
            <a:rPr lang="en-US" sz="1100" b="1" i="0" u="none" strike="noStrike" baseline="0" smtClean="0">
              <a:latin typeface="+mn-lt"/>
              <a:ea typeface="+mn-ea"/>
              <a:cs typeface="+mn-cs"/>
            </a:rPr>
            <a:t>Col_index_num:</a:t>
          </a:r>
          <a:r>
            <a:rPr lang="en-US" sz="1100" b="0" i="0" u="none" strike="noStrike" baseline="0" smtClean="0">
              <a:latin typeface="+mn-lt"/>
              <a:ea typeface="+mn-ea"/>
              <a:cs typeface="+mn-cs"/>
            </a:rPr>
            <a:t> Chỉ định cột dò tìm trong bảng phụ.</a:t>
          </a:r>
        </a:p>
        <a:p>
          <a:pPr rtl="0"/>
          <a:r>
            <a:rPr lang="vi-VN" sz="1100" b="0" i="0" u="none" strike="noStrike" baseline="0" smtClean="0">
              <a:latin typeface="+mn-lt"/>
              <a:ea typeface="+mn-ea"/>
              <a:cs typeface="+mn-cs"/>
            </a:rPr>
            <a:t>        </a:t>
          </a:r>
          <a:r>
            <a:rPr lang="vi-VN" sz="1100" b="1" i="0" u="none" strike="noStrike" baseline="0" smtClean="0">
              <a:latin typeface="+mn-lt"/>
              <a:ea typeface="+mn-ea"/>
              <a:cs typeface="+mn-cs"/>
            </a:rPr>
            <a:t>Range_lookup:</a:t>
          </a:r>
          <a:r>
            <a:rPr lang="vi-VN" sz="1100" b="0" i="0" u="none" strike="noStrike" baseline="0" smtClean="0">
              <a:latin typeface="+mn-lt"/>
              <a:ea typeface="+mn-ea"/>
              <a:cs typeface="+mn-cs"/>
            </a:rPr>
            <a:t> Cách dò tìm 0 (chính xác) hoặc 1 (tương đối).</a:t>
          </a:r>
        </a:p>
        <a:p>
          <a:pPr rtl="0"/>
          <a:r>
            <a:rPr lang="en-US" sz="1100" b="1" i="0" u="none" strike="noStrike" baseline="0" smtClean="0">
              <a:latin typeface="+mn-lt"/>
              <a:ea typeface="+mn-ea"/>
              <a:cs typeface="+mn-cs"/>
            </a:rPr>
            <a:t>- Công dụng :</a:t>
          </a:r>
          <a:r>
            <a:rPr lang="en-US" sz="1100" b="0" i="0" u="none" strike="noStrike" baseline="0" smtClean="0">
              <a:latin typeface="+mn-lt"/>
              <a:ea typeface="+mn-ea"/>
              <a:cs typeface="+mn-cs"/>
            </a:rPr>
            <a:t> Tìm kiếm theo CỘT.</a:t>
          </a:r>
        </a:p>
        <a:p>
          <a:pPr rtl="0"/>
          <a:r>
            <a:rPr lang="en-US" sz="1100" b="1" i="0" u="none" strike="noStrike" baseline="0" smtClean="0">
              <a:latin typeface="+mn-lt"/>
              <a:ea typeface="+mn-ea"/>
              <a:cs typeface="+mn-cs"/>
            </a:rPr>
            <a:t>- Ví dụ:</a:t>
          </a:r>
        </a:p>
        <a:p>
          <a:pPr rtl="0"/>
          <a:r>
            <a:rPr lang="en-US" sz="1100" b="1" i="0" u="none" strike="noStrike" baseline="0" smtClean="0">
              <a:latin typeface="+mn-lt"/>
              <a:ea typeface="+mn-ea"/>
              <a:cs typeface="+mn-cs"/>
            </a:rPr>
            <a:t>        =Vlookup(A5,$E$5:$G$7,2,0)</a:t>
          </a:r>
          <a:endParaRPr lang="en-US" sz="1100" b="0" i="0" u="none" strike="noStrike" baseline="0" smtClean="0">
            <a:latin typeface="+mn-lt"/>
            <a:ea typeface="+mn-ea"/>
            <a:cs typeface="+mn-cs"/>
          </a:endParaRPr>
        </a:p>
        <a:p>
          <a:pPr rtl="0"/>
          <a:r>
            <a:rPr lang="en-US" sz="1100" b="1" i="0" u="none" strike="noStrike" baseline="0" smtClean="0">
              <a:latin typeface="+mn-lt"/>
              <a:ea typeface="+mn-ea"/>
              <a:cs typeface="+mn-cs"/>
            </a:rPr>
            <a:t>        =Vlookup(Left(A13,1),$E$14:$H$16,2,0)</a:t>
          </a:r>
        </a:p>
        <a:p>
          <a:pPr rtl="0"/>
          <a:r>
            <a:rPr lang="en-US" sz="1100" b="1" i="0" u="none" strike="noStrike" baseline="0" smtClean="0">
              <a:latin typeface="+mn-lt"/>
              <a:ea typeface="+mn-ea"/>
              <a:cs typeface="+mn-cs"/>
            </a:rPr>
            <a:t>        =Vlookup(Left(A13,1),$E$14:$H$16,If(Right(A13,1)="1",3,4),0)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419100</xdr:colOff>
      <xdr:row>2</xdr:row>
      <xdr:rowOff>0</xdr:rowOff>
    </xdr:from>
    <xdr:to>
      <xdr:col>16</xdr:col>
      <xdr:colOff>561975</xdr:colOff>
      <xdr:row>16</xdr:row>
      <xdr:rowOff>66675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6591300" y="533400"/>
          <a:ext cx="4943475" cy="2933700"/>
        </a:xfrm>
        <a:prstGeom prst="bevel">
          <a:avLst>
            <a:gd name="adj" fmla="val 769"/>
          </a:avLst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41148" rIns="0" bIns="0" anchor="t" upright="1"/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FF00FF"/>
              </a:solidFill>
              <a:latin typeface="VNI-Helve-Condense"/>
            </a:rPr>
            <a:t>*Haøm HLOOKUP:</a:t>
          </a:r>
          <a:endParaRPr lang="en-US" sz="1200" b="0" i="0" u="none" strike="noStrike" baseline="0">
            <a:solidFill>
              <a:srgbClr val="3366FF"/>
            </a:solidFill>
            <a:latin typeface="VNI-Helve-Condense"/>
          </a:endParaRPr>
        </a:p>
        <a:p>
          <a:pPr rtl="0"/>
          <a:r>
            <a:rPr lang="en-US" sz="1100" b="1" i="0" u="none" strike="noStrike" baseline="0" smtClean="0">
              <a:latin typeface="+mn-lt"/>
              <a:ea typeface="+mn-ea"/>
              <a:cs typeface="+mn-cs"/>
            </a:rPr>
            <a:t>- Cú pháp :</a:t>
          </a:r>
          <a:r>
            <a:rPr lang="en-US" sz="1100" b="0" i="0" u="none" strike="noStrike" baseline="0" smtClean="0">
              <a:latin typeface="+mn-lt"/>
              <a:ea typeface="+mn-ea"/>
              <a:cs typeface="+mn-cs"/>
            </a:rPr>
            <a:t> HLOOKUP(lookup_value,table_array,row_index_num,range_lookup)</a:t>
          </a:r>
        </a:p>
        <a:p>
          <a:pPr rtl="0"/>
          <a:r>
            <a:rPr lang="en-US" sz="1100" b="0" i="0" u="none" strike="noStrike" baseline="0" smtClean="0">
              <a:latin typeface="+mn-lt"/>
              <a:ea typeface="+mn-ea"/>
              <a:cs typeface="+mn-cs"/>
            </a:rPr>
            <a:t>        </a:t>
          </a:r>
          <a:r>
            <a:rPr lang="en-US" sz="1100" b="1" i="0" u="none" strike="noStrike" baseline="0" smtClean="0">
              <a:latin typeface="+mn-lt"/>
              <a:ea typeface="+mn-ea"/>
              <a:cs typeface="+mn-cs"/>
            </a:rPr>
            <a:t>Lookup_value:</a:t>
          </a:r>
          <a:r>
            <a:rPr lang="en-US" sz="1100" b="0" i="0" u="none" strike="noStrike" baseline="0" smtClean="0">
              <a:latin typeface="+mn-lt"/>
              <a:ea typeface="+mn-ea"/>
              <a:cs typeface="+mn-cs"/>
            </a:rPr>
            <a:t> Giá trị dò tìm trong bảng chính</a:t>
          </a:r>
        </a:p>
        <a:p>
          <a:pPr rtl="0"/>
          <a:r>
            <a:rPr lang="en-US" sz="1100" b="0" i="0" u="none" strike="noStrike" baseline="0" smtClean="0">
              <a:latin typeface="+mn-lt"/>
              <a:ea typeface="+mn-ea"/>
              <a:cs typeface="+mn-cs"/>
            </a:rPr>
            <a:t>        </a:t>
          </a:r>
          <a:r>
            <a:rPr lang="en-US" sz="1100" b="1" i="0" u="none" strike="noStrike" baseline="0" smtClean="0">
              <a:latin typeface="+mn-lt"/>
              <a:ea typeface="+mn-ea"/>
              <a:cs typeface="+mn-cs"/>
            </a:rPr>
            <a:t>Table_array:</a:t>
          </a:r>
          <a:r>
            <a:rPr lang="en-US" sz="1100" b="0" i="0" u="none" strike="noStrike" baseline="0" smtClean="0">
              <a:latin typeface="+mn-lt"/>
              <a:ea typeface="+mn-ea"/>
              <a:cs typeface="+mn-cs"/>
            </a:rPr>
            <a:t> Đánh dấu khối phạm vi bảng dò tìm trong bảng phụ.</a:t>
          </a:r>
        </a:p>
        <a:p>
          <a:pPr rtl="0"/>
          <a:r>
            <a:rPr lang="en-US" sz="1100" b="0" i="0" u="none" strike="noStrike" baseline="0" smtClean="0">
              <a:latin typeface="+mn-lt"/>
              <a:ea typeface="+mn-ea"/>
              <a:cs typeface="+mn-cs"/>
            </a:rPr>
            <a:t>        </a:t>
          </a:r>
          <a:r>
            <a:rPr lang="en-US" sz="1100" b="1" i="0" u="none" strike="noStrike" baseline="0" smtClean="0">
              <a:latin typeface="+mn-lt"/>
              <a:ea typeface="+mn-ea"/>
              <a:cs typeface="+mn-cs"/>
            </a:rPr>
            <a:t>Row_index_num:</a:t>
          </a:r>
          <a:r>
            <a:rPr lang="en-US" sz="1100" b="0" i="0" u="none" strike="noStrike" baseline="0" smtClean="0">
              <a:latin typeface="+mn-lt"/>
              <a:ea typeface="+mn-ea"/>
              <a:cs typeface="+mn-cs"/>
            </a:rPr>
            <a:t> Chỉ định dòng dò tìm trong bảng phụ.</a:t>
          </a:r>
        </a:p>
        <a:p>
          <a:pPr rtl="0"/>
          <a:r>
            <a:rPr lang="vi-VN" sz="1100" b="0" i="0" u="none" strike="noStrike" baseline="0" smtClean="0">
              <a:latin typeface="+mn-lt"/>
              <a:ea typeface="+mn-ea"/>
              <a:cs typeface="+mn-cs"/>
            </a:rPr>
            <a:t>        </a:t>
          </a:r>
          <a:r>
            <a:rPr lang="vi-VN" sz="1100" b="1" i="0" u="none" strike="noStrike" baseline="0" smtClean="0">
              <a:latin typeface="+mn-lt"/>
              <a:ea typeface="+mn-ea"/>
              <a:cs typeface="+mn-cs"/>
            </a:rPr>
            <a:t>Range_lookup:</a:t>
          </a:r>
          <a:r>
            <a:rPr lang="vi-VN" sz="1100" b="0" i="0" u="none" strike="noStrike" baseline="0" smtClean="0">
              <a:latin typeface="+mn-lt"/>
              <a:ea typeface="+mn-ea"/>
              <a:cs typeface="+mn-cs"/>
            </a:rPr>
            <a:t> Cách dò tìm 0 (chính xác) hoặc 1 (tương đối).</a:t>
          </a:r>
        </a:p>
        <a:p>
          <a:pPr rtl="0"/>
          <a:r>
            <a:rPr lang="en-US" sz="1100" b="1" i="0" u="none" strike="noStrike" baseline="0" smtClean="0">
              <a:latin typeface="+mn-lt"/>
              <a:ea typeface="+mn-ea"/>
              <a:cs typeface="+mn-cs"/>
            </a:rPr>
            <a:t>- Công dụng :</a:t>
          </a:r>
          <a:r>
            <a:rPr lang="en-US" sz="1100" b="0" i="0" u="none" strike="noStrike" baseline="0" smtClean="0">
              <a:latin typeface="+mn-lt"/>
              <a:ea typeface="+mn-ea"/>
              <a:cs typeface="+mn-cs"/>
            </a:rPr>
            <a:t> Tìm kiếm theo dòng.</a:t>
          </a:r>
        </a:p>
        <a:p>
          <a:pPr algn="l" rtl="0">
            <a:defRPr sz="1000"/>
          </a:pPr>
          <a:endParaRPr lang="en-US" sz="1200" b="0" i="0" u="none" strike="noStrike" baseline="0">
            <a:solidFill>
              <a:srgbClr val="3366FF"/>
            </a:solidFill>
            <a:latin typeface="VNI-Helve-Condense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1</xdr:row>
      <xdr:rowOff>9525</xdr:rowOff>
    </xdr:from>
    <xdr:to>
      <xdr:col>15</xdr:col>
      <xdr:colOff>171450</xdr:colOff>
      <xdr:row>15</xdr:row>
      <xdr:rowOff>209550</xdr:rowOff>
    </xdr:to>
    <xdr:sp macro="" textlink="">
      <xdr:nvSpPr>
        <xdr:cNvPr id="2" name="Text 1"/>
        <xdr:cNvSpPr>
          <a:spLocks noChangeArrowheads="1"/>
        </xdr:cNvSpPr>
      </xdr:nvSpPr>
      <xdr:spPr bwMode="auto">
        <a:xfrm>
          <a:off x="7048500" y="352425"/>
          <a:ext cx="4953000" cy="3019425"/>
        </a:xfrm>
        <a:prstGeom prst="roundRect">
          <a:avLst>
            <a:gd name="adj" fmla="val 0"/>
          </a:avLst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27432" tIns="41148" rIns="0" bIns="0" anchor="t" upright="1"/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FF00FF"/>
              </a:solidFill>
              <a:latin typeface="VNI-Helve-Condense"/>
            </a:rPr>
            <a:t>*Haøm Countif :</a:t>
          </a:r>
          <a:endParaRPr lang="en-US" sz="1200" b="0" i="0" u="none" strike="noStrike" baseline="0">
            <a:solidFill>
              <a:srgbClr val="3366FF"/>
            </a:solidFill>
            <a:latin typeface="VNI-Helve-Condense"/>
          </a:endParaRPr>
        </a:p>
        <a:p>
          <a:pPr rtl="0"/>
          <a:r>
            <a:rPr lang="en-US" sz="1100" b="1" i="0" u="none" strike="noStrike" baseline="0" smtClean="0">
              <a:latin typeface="+mn-lt"/>
              <a:ea typeface="+mn-ea"/>
              <a:cs typeface="+mn-cs"/>
            </a:rPr>
            <a:t>- Cú pháp : COUNTIF(Range,Creteria)</a:t>
          </a:r>
          <a:endParaRPr lang="en-US" sz="1100" b="0" i="0" u="none" strike="noStrike" baseline="0" smtClean="0">
            <a:latin typeface="+mn-lt"/>
            <a:ea typeface="+mn-ea"/>
            <a:cs typeface="+mn-cs"/>
          </a:endParaRPr>
        </a:p>
        <a:p>
          <a:pPr rtl="0"/>
          <a:r>
            <a:rPr lang="en-US" sz="1100" b="0" i="0" u="none" strike="noStrike" baseline="0" smtClean="0">
              <a:latin typeface="+mn-lt"/>
              <a:ea typeface="+mn-ea"/>
              <a:cs typeface="+mn-cs"/>
            </a:rPr>
            <a:t>        </a:t>
          </a:r>
          <a:r>
            <a:rPr lang="en-US" sz="1100" b="1" i="0" u="none" strike="noStrike" baseline="0" smtClean="0">
              <a:latin typeface="+mn-lt"/>
              <a:ea typeface="+mn-ea"/>
              <a:cs typeface="+mn-cs"/>
            </a:rPr>
            <a:t>Range :</a:t>
          </a:r>
          <a:r>
            <a:rPr lang="en-US" sz="1100" b="0" i="0" u="none" strike="noStrike" baseline="0" smtClean="0">
              <a:latin typeface="+mn-lt"/>
              <a:ea typeface="+mn-ea"/>
              <a:cs typeface="+mn-cs"/>
            </a:rPr>
            <a:t> Phạm vi danh sách.</a:t>
          </a:r>
        </a:p>
        <a:p>
          <a:pPr rtl="0"/>
          <a:r>
            <a:rPr lang="en-US" sz="1100" b="1" i="0" u="none" strike="noStrike" baseline="0" smtClean="0">
              <a:latin typeface="+mn-lt"/>
              <a:ea typeface="+mn-ea"/>
              <a:cs typeface="+mn-cs"/>
            </a:rPr>
            <a:t>        Creteria :</a:t>
          </a:r>
          <a:r>
            <a:rPr lang="en-US" sz="1100" b="0" i="0" u="none" strike="noStrike" baseline="0" smtClean="0">
              <a:latin typeface="+mn-lt"/>
              <a:ea typeface="+mn-ea"/>
              <a:cs typeface="+mn-cs"/>
            </a:rPr>
            <a:t> Điều kiện để đếm.</a:t>
          </a:r>
        </a:p>
        <a:p>
          <a:pPr rtl="0"/>
          <a:r>
            <a:rPr lang="vi-VN" sz="1100" b="1" i="0" u="none" strike="noStrike" baseline="0" smtClean="0">
              <a:latin typeface="+mn-lt"/>
              <a:ea typeface="+mn-ea"/>
              <a:cs typeface="+mn-cs"/>
            </a:rPr>
            <a:t>- Công dụng :</a:t>
          </a:r>
          <a:r>
            <a:rPr lang="vi-VN" sz="1100" b="0" i="0" u="none" strike="noStrike" baseline="0" smtClean="0">
              <a:latin typeface="+mn-lt"/>
              <a:ea typeface="+mn-ea"/>
              <a:cs typeface="+mn-cs"/>
            </a:rPr>
            <a:t> Đếm số lượng ô trong phạm vi thỏa điều kiện.</a:t>
          </a:r>
        </a:p>
        <a:p>
          <a:pPr rtl="0"/>
          <a:r>
            <a:rPr lang="en-US" sz="1100" b="1" i="0" u="none" strike="noStrike" baseline="0" smtClean="0">
              <a:latin typeface="+mn-lt"/>
              <a:ea typeface="+mn-ea"/>
              <a:cs typeface="+mn-cs"/>
            </a:rPr>
            <a:t>- Ví dụ: = Countif($B$3:$B$14,E3)</a:t>
          </a:r>
          <a:endParaRPr lang="en-US" sz="1100" b="0" i="0" u="none" strike="noStrike" baseline="0" smtClean="0">
            <a:latin typeface="+mn-lt"/>
            <a:ea typeface="+mn-ea"/>
            <a:cs typeface="+mn-cs"/>
          </a:endParaRPr>
        </a:p>
        <a:p>
          <a:pPr rtl="0"/>
          <a:r>
            <a:rPr lang="en-US" sz="1100" b="1" i="0" u="none" strike="noStrike" baseline="0" smtClean="0">
              <a:latin typeface="+mn-lt"/>
              <a:ea typeface="+mn-ea"/>
              <a:cs typeface="+mn-cs"/>
            </a:rPr>
            <a:t>*Hàm Sumif :</a:t>
          </a:r>
          <a:endParaRPr lang="en-US" sz="1100" b="0" i="0" u="none" strike="noStrike" baseline="0" smtClean="0">
            <a:latin typeface="+mn-lt"/>
            <a:ea typeface="+mn-ea"/>
            <a:cs typeface="+mn-cs"/>
          </a:endParaRPr>
        </a:p>
        <a:p>
          <a:pPr rtl="0"/>
          <a:r>
            <a:rPr lang="en-US" sz="1100" b="1" i="0" u="none" strike="noStrike" baseline="0" smtClean="0">
              <a:latin typeface="+mn-lt"/>
              <a:ea typeface="+mn-ea"/>
              <a:cs typeface="+mn-cs"/>
            </a:rPr>
            <a:t>- Cú pháp : SUMIF(Range,Creteria,Sum_Range)</a:t>
          </a:r>
          <a:endParaRPr lang="en-US" sz="1100" b="0" i="0" u="none" strike="noStrike" baseline="0" smtClean="0">
            <a:latin typeface="+mn-lt"/>
            <a:ea typeface="+mn-ea"/>
            <a:cs typeface="+mn-cs"/>
          </a:endParaRPr>
        </a:p>
        <a:p>
          <a:pPr rtl="0"/>
          <a:r>
            <a:rPr lang="en-US" sz="1100" b="0" i="0" u="none" strike="noStrike" baseline="0" smtClean="0">
              <a:latin typeface="+mn-lt"/>
              <a:ea typeface="+mn-ea"/>
              <a:cs typeface="+mn-cs"/>
            </a:rPr>
            <a:t>        Range : Phạm vi danh sách.</a:t>
          </a:r>
        </a:p>
        <a:p>
          <a:pPr rtl="0"/>
          <a:r>
            <a:rPr lang="en-US" sz="1100" b="0" i="0" u="none" strike="noStrike" baseline="0" smtClean="0">
              <a:latin typeface="+mn-lt"/>
              <a:ea typeface="+mn-ea"/>
              <a:cs typeface="+mn-cs"/>
            </a:rPr>
            <a:t>        Creteria : Điều kiện để cộng.</a:t>
          </a:r>
        </a:p>
        <a:p>
          <a:pPr rtl="0"/>
          <a:r>
            <a:rPr lang="en-US" sz="1100" b="0" i="0" u="none" strike="noStrike" baseline="0" smtClean="0">
              <a:latin typeface="+mn-lt"/>
              <a:ea typeface="+mn-ea"/>
              <a:cs typeface="+mn-cs"/>
            </a:rPr>
            <a:t>        Sum_Range : Danh sách cần cộng.</a:t>
          </a:r>
        </a:p>
        <a:p>
          <a:pPr rtl="0"/>
          <a:r>
            <a:rPr lang="vi-VN" sz="1100" b="1" i="0" u="none" strike="noStrike" baseline="0" smtClean="0">
              <a:latin typeface="+mn-lt"/>
              <a:ea typeface="+mn-ea"/>
              <a:cs typeface="+mn-cs"/>
            </a:rPr>
            <a:t>- Cú pháp :</a:t>
          </a:r>
          <a:r>
            <a:rPr lang="vi-VN" sz="1100" b="0" i="0" u="none" strike="noStrike" baseline="0" smtClean="0">
              <a:latin typeface="+mn-lt"/>
              <a:ea typeface="+mn-ea"/>
              <a:cs typeface="+mn-cs"/>
            </a:rPr>
            <a:t> Tính tổng các ô chứa giá trị số trong phạm vi tính tổng tương ứng với các ô trong phạm vi thỏa điều kiện.</a:t>
          </a:r>
        </a:p>
        <a:p>
          <a:pPr rtl="0"/>
          <a:r>
            <a:rPr lang="en-US" sz="1100" b="1" i="0" u="none" strike="noStrike" baseline="0" smtClean="0">
              <a:latin typeface="+mn-lt"/>
              <a:ea typeface="+mn-ea"/>
              <a:cs typeface="+mn-cs"/>
            </a:rPr>
            <a:t>- Ví dụ: = Sumif($B$3:$B$14,E3,$C$3:$C$14)</a:t>
          </a:r>
        </a:p>
      </xdr:txBody>
    </xdr:sp>
    <xdr:clientData/>
  </xdr:twoCellAnchor>
  <xdr:twoCellAnchor>
    <xdr:from>
      <xdr:col>0</xdr:col>
      <xdr:colOff>109537</xdr:colOff>
      <xdr:row>14</xdr:row>
      <xdr:rowOff>95250</xdr:rowOff>
    </xdr:from>
    <xdr:to>
      <xdr:col>5</xdr:col>
      <xdr:colOff>814387</xdr:colOff>
      <xdr:row>28</xdr:row>
      <xdr:rowOff>161925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2</xdr:row>
      <xdr:rowOff>19050</xdr:rowOff>
    </xdr:from>
    <xdr:to>
      <xdr:col>15</xdr:col>
      <xdr:colOff>352425</xdr:colOff>
      <xdr:row>23</xdr:row>
      <xdr:rowOff>9525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7705725" y="552450"/>
          <a:ext cx="3771900" cy="4086225"/>
        </a:xfrm>
        <a:prstGeom prst="bevel">
          <a:avLst>
            <a:gd name="adj" fmla="val 694"/>
          </a:avLst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41148" rIns="0" bIns="0" anchor="t" upright="1"/>
        <a:lstStyle/>
        <a:p>
          <a:pPr rtl="0"/>
          <a:r>
            <a:rPr lang="en-US" sz="1100" b="1" i="0" u="none" strike="noStrike" baseline="0" smtClean="0">
              <a:latin typeface="+mn-lt"/>
              <a:ea typeface="+mn-ea"/>
              <a:cs typeface="+mn-cs"/>
            </a:rPr>
            <a:t>Các cú pháp về hàm thời gian :</a:t>
          </a:r>
          <a:endParaRPr lang="en-US" sz="1100" b="0" i="0" u="none" strike="noStrike" baseline="0" smtClean="0">
            <a:latin typeface="+mn-lt"/>
            <a:ea typeface="+mn-ea"/>
            <a:cs typeface="+mn-cs"/>
          </a:endParaRPr>
        </a:p>
        <a:p>
          <a:pPr rtl="0"/>
          <a:r>
            <a:rPr lang="en-US" sz="1100" b="1" i="0" u="none" strike="noStrike" baseline="0" smtClean="0">
              <a:latin typeface="+mn-lt"/>
              <a:ea typeface="+mn-ea"/>
              <a:cs typeface="+mn-cs"/>
            </a:rPr>
            <a:t>* Hàm DATE () :</a:t>
          </a:r>
          <a:endParaRPr lang="en-US" sz="1100" b="0" i="0" u="none" strike="noStrike" baseline="0" smtClean="0">
            <a:latin typeface="+mn-lt"/>
            <a:ea typeface="+mn-ea"/>
            <a:cs typeface="+mn-cs"/>
          </a:endParaRPr>
        </a:p>
        <a:p>
          <a:pPr rtl="0"/>
          <a:r>
            <a:rPr lang="en-US" sz="1100" b="0" i="0" u="none" strike="noStrike" baseline="0" smtClean="0">
              <a:latin typeface="+mn-lt"/>
              <a:ea typeface="+mn-ea"/>
              <a:cs typeface="+mn-cs"/>
            </a:rPr>
            <a:t>- Cú pháp : Date(Year,month,day)</a:t>
          </a:r>
        </a:p>
        <a:p>
          <a:pPr rtl="0"/>
          <a:r>
            <a:rPr lang="en-US" sz="1100" b="0" i="0" u="none" strike="noStrike" baseline="0" smtClean="0">
              <a:latin typeface="+mn-lt"/>
              <a:ea typeface="+mn-ea"/>
              <a:cs typeface="+mn-cs"/>
            </a:rPr>
            <a:t>- Công dụng : Trả về giá trị Năm, tháng, ngày.</a:t>
          </a:r>
        </a:p>
        <a:p>
          <a:pPr rtl="0"/>
          <a:r>
            <a:rPr lang="en-US" sz="1100" b="0" i="0" u="none" strike="noStrike" baseline="0" smtClean="0">
              <a:latin typeface="+mn-lt"/>
              <a:ea typeface="+mn-ea"/>
              <a:cs typeface="+mn-cs"/>
            </a:rPr>
            <a:t>- Ví dụ :   </a:t>
          </a:r>
          <a:r>
            <a:rPr lang="en-US" sz="1100" b="1" i="0" u="none" strike="noStrike" baseline="0" smtClean="0">
              <a:latin typeface="+mn-lt"/>
              <a:ea typeface="+mn-ea"/>
              <a:cs typeface="+mn-cs"/>
            </a:rPr>
            <a:t>= IF(A4&lt;DATE(2002,08,15),20%*B4,B4)</a:t>
          </a:r>
          <a:endParaRPr lang="en-US" sz="1100" b="0" i="0" u="none" strike="noStrike" baseline="0" smtClean="0">
            <a:latin typeface="+mn-lt"/>
            <a:ea typeface="+mn-ea"/>
            <a:cs typeface="+mn-cs"/>
          </a:endParaRPr>
        </a:p>
        <a:p>
          <a:pPr rtl="0"/>
          <a:r>
            <a:rPr lang="en-US" sz="1100" b="1" i="0" u="none" strike="noStrike" baseline="0" smtClean="0">
              <a:latin typeface="+mn-lt"/>
              <a:ea typeface="+mn-ea"/>
              <a:cs typeface="+mn-cs"/>
            </a:rPr>
            <a:t>*Hàm YEAR() :</a:t>
          </a:r>
          <a:endParaRPr lang="en-US" sz="1100" b="0" i="0" u="none" strike="noStrike" baseline="0" smtClean="0">
            <a:latin typeface="+mn-lt"/>
            <a:ea typeface="+mn-ea"/>
            <a:cs typeface="+mn-cs"/>
          </a:endParaRPr>
        </a:p>
        <a:p>
          <a:pPr rtl="0"/>
          <a:r>
            <a:rPr lang="en-US" sz="1100" b="0" i="0" u="none" strike="noStrike" baseline="0" smtClean="0">
              <a:latin typeface="+mn-lt"/>
              <a:ea typeface="+mn-ea"/>
              <a:cs typeface="+mn-cs"/>
            </a:rPr>
            <a:t>- Cú pháp : Year(Serial_number) </a:t>
          </a:r>
        </a:p>
        <a:p>
          <a:pPr rtl="0"/>
          <a:r>
            <a:rPr lang="en-US" sz="1100" b="0" i="0" u="none" strike="noStrike" baseline="0" smtClean="0">
              <a:latin typeface="+mn-lt"/>
              <a:ea typeface="+mn-ea"/>
              <a:cs typeface="+mn-cs"/>
            </a:rPr>
            <a:t>- Công dụng : Trả về giá trị là năm.</a:t>
          </a:r>
        </a:p>
        <a:p>
          <a:pPr rtl="0"/>
          <a:r>
            <a:rPr lang="en-US" sz="1100" b="0" i="0" u="none" strike="noStrike" baseline="0" smtClean="0">
              <a:latin typeface="+mn-lt"/>
              <a:ea typeface="+mn-ea"/>
              <a:cs typeface="+mn-cs"/>
            </a:rPr>
            <a:t>- Ví dụ : =Year(Date(2002,10,15)) kết quả là 2002      </a:t>
          </a:r>
        </a:p>
        <a:p>
          <a:pPr rtl="0"/>
          <a:r>
            <a:rPr lang="en-US" sz="1100" b="1" i="0" u="none" strike="noStrike" baseline="0" smtClean="0">
              <a:latin typeface="+mn-lt"/>
              <a:ea typeface="+mn-ea"/>
              <a:cs typeface="+mn-cs"/>
            </a:rPr>
            <a:t>*Hàm MONTH() :</a:t>
          </a:r>
          <a:endParaRPr lang="en-US" sz="1100" b="0" i="0" u="none" strike="noStrike" baseline="0" smtClean="0">
            <a:latin typeface="+mn-lt"/>
            <a:ea typeface="+mn-ea"/>
            <a:cs typeface="+mn-cs"/>
          </a:endParaRPr>
        </a:p>
        <a:p>
          <a:pPr rtl="0"/>
          <a:r>
            <a:rPr lang="en-US" sz="1100" b="0" i="0" u="none" strike="noStrike" baseline="0" smtClean="0">
              <a:latin typeface="+mn-lt"/>
              <a:ea typeface="+mn-ea"/>
              <a:cs typeface="+mn-cs"/>
            </a:rPr>
            <a:t>- Cú pháp : Month(Serial_number)</a:t>
          </a:r>
        </a:p>
        <a:p>
          <a:pPr rtl="0"/>
          <a:r>
            <a:rPr lang="en-US" sz="1100" b="0" i="0" u="none" strike="noStrike" baseline="0" smtClean="0">
              <a:latin typeface="+mn-lt"/>
              <a:ea typeface="+mn-ea"/>
              <a:cs typeface="+mn-cs"/>
            </a:rPr>
            <a:t>- Công dụng : Trả về giá trị là tháng.</a:t>
          </a:r>
        </a:p>
        <a:p>
          <a:pPr rtl="0"/>
          <a:r>
            <a:rPr lang="en-US" sz="1100" b="0" i="0" u="none" strike="noStrike" baseline="0" smtClean="0">
              <a:latin typeface="+mn-lt"/>
              <a:ea typeface="+mn-ea"/>
              <a:cs typeface="+mn-cs"/>
            </a:rPr>
            <a:t>- Ví dụ : = Month(Date(2002,10,15)) kết quả là 10</a:t>
          </a:r>
        </a:p>
        <a:p>
          <a:pPr rtl="0"/>
          <a:r>
            <a:rPr lang="en-US" sz="1100" b="1" i="0" u="none" strike="noStrike" baseline="0" smtClean="0">
              <a:latin typeface="+mn-lt"/>
              <a:ea typeface="+mn-ea"/>
              <a:cs typeface="+mn-cs"/>
            </a:rPr>
            <a:t>* Hàm DAY() :</a:t>
          </a:r>
          <a:endParaRPr lang="en-US" sz="1100" b="0" i="0" u="none" strike="noStrike" baseline="0" smtClean="0">
            <a:latin typeface="+mn-lt"/>
            <a:ea typeface="+mn-ea"/>
            <a:cs typeface="+mn-cs"/>
          </a:endParaRPr>
        </a:p>
        <a:p>
          <a:pPr rtl="0"/>
          <a:r>
            <a:rPr lang="en-US" sz="1100" b="0" i="0" u="none" strike="noStrike" baseline="0" smtClean="0">
              <a:latin typeface="+mn-lt"/>
              <a:ea typeface="+mn-ea"/>
              <a:cs typeface="+mn-cs"/>
            </a:rPr>
            <a:t>- Cú pháp : Day(Serial_number)</a:t>
          </a:r>
        </a:p>
        <a:p>
          <a:pPr rtl="0"/>
          <a:r>
            <a:rPr lang="en-US" sz="1100" b="0" i="0" u="none" strike="noStrike" baseline="0" smtClean="0">
              <a:latin typeface="+mn-lt"/>
              <a:ea typeface="+mn-ea"/>
              <a:cs typeface="+mn-cs"/>
            </a:rPr>
            <a:t>- Công dụng : Trả về giá trị là ngày.</a:t>
          </a:r>
        </a:p>
        <a:p>
          <a:pPr rtl="0"/>
          <a:r>
            <a:rPr lang="en-US" sz="1100" b="0" i="0" u="none" strike="noStrike" baseline="0" smtClean="0">
              <a:latin typeface="+mn-lt"/>
              <a:ea typeface="+mn-ea"/>
              <a:cs typeface="+mn-cs"/>
            </a:rPr>
            <a:t>- Ví dụ : = Day(Date(2002,10,15)) kết quả là 15</a:t>
          </a:r>
        </a:p>
        <a:p>
          <a:pPr rtl="0"/>
          <a:r>
            <a:rPr lang="en-US" sz="1100" b="1" i="0" u="none" strike="noStrike" baseline="0" smtClean="0">
              <a:latin typeface="+mn-lt"/>
              <a:ea typeface="+mn-ea"/>
              <a:cs typeface="+mn-cs"/>
            </a:rPr>
            <a:t>* Hàm TODAY() :</a:t>
          </a:r>
          <a:endParaRPr lang="en-US" sz="1100" b="0" i="0" u="none" strike="noStrike" baseline="0" smtClean="0">
            <a:latin typeface="+mn-lt"/>
            <a:ea typeface="+mn-ea"/>
            <a:cs typeface="+mn-cs"/>
          </a:endParaRPr>
        </a:p>
        <a:p>
          <a:pPr rtl="0"/>
          <a:r>
            <a:rPr lang="en-US" sz="1100" b="0" i="0" u="none" strike="noStrike" baseline="0" smtClean="0">
              <a:latin typeface="+mn-lt"/>
              <a:ea typeface="+mn-ea"/>
              <a:cs typeface="+mn-cs"/>
            </a:rPr>
            <a:t>- Cú pháp : Today()</a:t>
          </a:r>
        </a:p>
        <a:p>
          <a:pPr rtl="0"/>
          <a:r>
            <a:rPr lang="en-US" sz="1100" b="0" i="0" u="none" strike="noStrike" baseline="0" smtClean="0">
              <a:latin typeface="+mn-lt"/>
              <a:ea typeface="+mn-ea"/>
              <a:cs typeface="+mn-cs"/>
            </a:rPr>
            <a:t>- Công dụng : Trả về giá trị là ngày, tháng, năm hiện tại.</a:t>
          </a:r>
        </a:p>
        <a:p>
          <a:pPr rtl="0"/>
          <a:r>
            <a:rPr lang="en-US" sz="1100" b="0" i="0" u="none" strike="noStrike" baseline="0" smtClean="0">
              <a:latin typeface="+mn-lt"/>
              <a:ea typeface="+mn-ea"/>
              <a:cs typeface="+mn-cs"/>
            </a:rPr>
            <a:t>- Ví dụ : = Today() kết quả là ngày hiện tại.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666750</xdr:colOff>
      <xdr:row>2</xdr:row>
      <xdr:rowOff>0</xdr:rowOff>
    </xdr:from>
    <xdr:to>
      <xdr:col>12</xdr:col>
      <xdr:colOff>85725</xdr:colOff>
      <xdr:row>6</xdr:row>
      <xdr:rowOff>123825</xdr:rowOff>
    </xdr:to>
    <xdr:sp macro="" textlink="">
      <xdr:nvSpPr>
        <xdr:cNvPr id="2" name="AutoShape 6"/>
        <xdr:cNvSpPr>
          <a:spLocks noChangeArrowheads="1"/>
        </xdr:cNvSpPr>
      </xdr:nvSpPr>
      <xdr:spPr bwMode="auto">
        <a:xfrm>
          <a:off x="6419850" y="533400"/>
          <a:ext cx="4219575" cy="904875"/>
        </a:xfrm>
        <a:prstGeom prst="bevel">
          <a:avLst>
            <a:gd name="adj" fmla="val 1431"/>
          </a:avLst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41148" rIns="0" bIns="0" anchor="t" upright="1"/>
        <a:lstStyle/>
        <a:p>
          <a:pPr rtl="0"/>
          <a:r>
            <a:rPr lang="en-US" sz="1200" b="1" i="0" u="none" strike="noStrike" baseline="0">
              <a:solidFill>
                <a:srgbClr val="FF00FF"/>
              </a:solidFill>
              <a:latin typeface="VNI-Helve-Condense"/>
            </a:rPr>
            <a:t>*</a:t>
          </a:r>
          <a:r>
            <a:rPr lang="en-US" sz="1100" b="1" i="0" u="none" strike="noStrike" baseline="0" smtClean="0">
              <a:latin typeface="+mn-lt"/>
              <a:ea typeface="+mn-ea"/>
              <a:cs typeface="+mn-cs"/>
            </a:rPr>
            <a:t>Trích lọc danh sách bằng chức năng Auto Filter:</a:t>
          </a:r>
          <a:endParaRPr lang="en-US" sz="1100" b="0" i="0" u="none" strike="noStrike" baseline="0" smtClean="0">
            <a:latin typeface="+mn-lt"/>
            <a:ea typeface="+mn-ea"/>
            <a:cs typeface="+mn-cs"/>
          </a:endParaRPr>
        </a:p>
        <a:p>
          <a:pPr rtl="0"/>
          <a:r>
            <a:rPr lang="vi-VN" sz="1100" b="1" i="0" u="none" strike="noStrike" baseline="0" smtClean="0">
              <a:latin typeface="+mn-lt"/>
              <a:ea typeface="+mn-ea"/>
              <a:cs typeface="+mn-cs"/>
            </a:rPr>
            <a:t>- Bước 1 :</a:t>
          </a:r>
          <a:r>
            <a:rPr lang="vi-VN" sz="1100" b="0" i="0" u="none" strike="noStrike" baseline="0" smtClean="0">
              <a:latin typeface="+mn-lt"/>
              <a:ea typeface="+mn-ea"/>
              <a:cs typeface="+mn-cs"/>
            </a:rPr>
            <a:t> Đặt con trỏ vào trong bảng cần trích lọc.</a:t>
          </a:r>
        </a:p>
        <a:p>
          <a:pPr rtl="0"/>
          <a:r>
            <a:rPr lang="vi-VN" sz="1100" b="1" i="0" u="none" strike="noStrike" baseline="0" smtClean="0">
              <a:latin typeface="+mn-lt"/>
              <a:ea typeface="+mn-ea"/>
              <a:cs typeface="+mn-cs"/>
            </a:rPr>
            <a:t>- Bước 2 :</a:t>
          </a:r>
          <a:r>
            <a:rPr lang="vi-VN" sz="1100" b="0" i="0" u="none" strike="noStrike" baseline="0" smtClean="0">
              <a:latin typeface="+mn-lt"/>
              <a:ea typeface="+mn-ea"/>
              <a:cs typeface="+mn-cs"/>
            </a:rPr>
            <a:t> Chọn </a:t>
          </a:r>
          <a:r>
            <a:rPr lang="vi-VN" sz="1100" b="1" i="0" u="none" strike="noStrike" baseline="0" smtClean="0">
              <a:latin typeface="+mn-lt"/>
              <a:ea typeface="+mn-ea"/>
              <a:cs typeface="+mn-cs"/>
            </a:rPr>
            <a:t>Data ------&gt; Filter -------&gt; Auto Filter.</a:t>
          </a:r>
          <a:endParaRPr lang="vi-VN" sz="1100" b="0" i="0" u="none" strike="noStrike" baseline="0" smtClean="0">
            <a:latin typeface="+mn-lt"/>
            <a:ea typeface="+mn-ea"/>
            <a:cs typeface="+mn-cs"/>
          </a:endParaRPr>
        </a:p>
        <a:p>
          <a:pPr rtl="0"/>
          <a:r>
            <a:rPr lang="vi-VN" sz="1100" b="1" i="0" u="none" strike="noStrike" baseline="0" smtClean="0">
              <a:latin typeface="+mn-lt"/>
              <a:ea typeface="+mn-ea"/>
              <a:cs typeface="+mn-cs"/>
            </a:rPr>
            <a:t>- Bước 3 :</a:t>
          </a:r>
          <a:r>
            <a:rPr lang="vi-VN" sz="1100" b="0" i="0" u="none" strike="noStrike" baseline="0" smtClean="0">
              <a:latin typeface="+mn-lt"/>
              <a:ea typeface="+mn-ea"/>
              <a:cs typeface="+mn-cs"/>
            </a:rPr>
            <a:t> Dựa theo điều kiện, sau đó chọn cột cần trích lọc.</a:t>
          </a:r>
        </a:p>
        <a:p>
          <a:pPr rtl="0"/>
          <a:endParaRPr lang="en-US" sz="1100" b="0" i="0" u="none" strike="noStrike" baseline="0" smtClean="0"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</xdr:row>
      <xdr:rowOff>0</xdr:rowOff>
    </xdr:from>
    <xdr:to>
      <xdr:col>12</xdr:col>
      <xdr:colOff>666750</xdr:colOff>
      <xdr:row>11</xdr:row>
      <xdr:rowOff>190500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6124575" y="523875"/>
          <a:ext cx="4219575" cy="1933575"/>
        </a:xfrm>
        <a:prstGeom prst="bevel">
          <a:avLst>
            <a:gd name="adj" fmla="val 1431"/>
          </a:avLst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41148" rIns="0" bIns="0" anchor="t" upright="1"/>
        <a:lstStyle/>
        <a:p>
          <a:pPr rtl="0"/>
          <a:r>
            <a:rPr lang="en-US" sz="1100" b="1" i="0" u="none" strike="noStrike" baseline="0" smtClean="0">
              <a:latin typeface="+mn-lt"/>
              <a:ea typeface="+mn-ea"/>
              <a:cs typeface="+mn-cs"/>
            </a:rPr>
            <a:t>*Trích lọc danh sách bằng chức năng Advanced Filter:</a:t>
          </a:r>
          <a:endParaRPr lang="en-US" sz="1100" b="0" i="0" u="none" strike="noStrike" baseline="0" smtClean="0">
            <a:latin typeface="+mn-lt"/>
            <a:ea typeface="+mn-ea"/>
            <a:cs typeface="+mn-cs"/>
          </a:endParaRPr>
        </a:p>
        <a:p>
          <a:pPr rtl="0"/>
          <a:r>
            <a:rPr lang="vi-VN" sz="1100" b="1" i="0" u="none" strike="noStrike" baseline="0" smtClean="0">
              <a:latin typeface="+mn-lt"/>
              <a:ea typeface="+mn-ea"/>
              <a:cs typeface="+mn-cs"/>
            </a:rPr>
            <a:t>- Bước 1 :</a:t>
          </a:r>
          <a:r>
            <a:rPr lang="vi-VN" sz="1100" b="0" i="0" u="none" strike="noStrike" baseline="0" smtClean="0">
              <a:latin typeface="+mn-lt"/>
              <a:ea typeface="+mn-ea"/>
              <a:cs typeface="+mn-cs"/>
            </a:rPr>
            <a:t> Tạo bảng điều kiện.</a:t>
          </a:r>
        </a:p>
        <a:p>
          <a:pPr rtl="0"/>
          <a:r>
            <a:rPr lang="vi-VN" sz="1100" b="1" i="0" u="none" strike="noStrike" baseline="0" smtClean="0">
              <a:latin typeface="+mn-lt"/>
              <a:ea typeface="+mn-ea"/>
              <a:cs typeface="+mn-cs"/>
            </a:rPr>
            <a:t>- Bước 2 :</a:t>
          </a:r>
          <a:r>
            <a:rPr lang="vi-VN" sz="1100" b="0" i="0" u="none" strike="noStrike" baseline="0" smtClean="0">
              <a:latin typeface="+mn-lt"/>
              <a:ea typeface="+mn-ea"/>
              <a:cs typeface="+mn-cs"/>
            </a:rPr>
            <a:t> Chọn Data -&gt; Filter -&gt; Advanced filter.</a:t>
          </a:r>
        </a:p>
        <a:p>
          <a:pPr rtl="0"/>
          <a:r>
            <a:rPr lang="vi-VN" sz="1100" b="1" i="0" u="none" strike="noStrike" baseline="0" smtClean="0">
              <a:latin typeface="+mn-lt"/>
              <a:ea typeface="+mn-ea"/>
              <a:cs typeface="+mn-cs"/>
            </a:rPr>
            <a:t>- Bước 3 :</a:t>
          </a:r>
          <a:r>
            <a:rPr lang="vi-VN" sz="1100" b="0" i="0" u="none" strike="noStrike" baseline="0" smtClean="0">
              <a:latin typeface="+mn-lt"/>
              <a:ea typeface="+mn-ea"/>
              <a:cs typeface="+mn-cs"/>
            </a:rPr>
            <a:t> Chọn Copy to another location.</a:t>
          </a:r>
        </a:p>
        <a:p>
          <a:pPr rtl="0"/>
          <a:r>
            <a:rPr lang="vi-VN" sz="1100" b="1" i="0" u="none" strike="noStrike" baseline="0" smtClean="0">
              <a:latin typeface="+mn-lt"/>
              <a:ea typeface="+mn-ea"/>
              <a:cs typeface="+mn-cs"/>
            </a:rPr>
            <a:t>- Bước 4 :</a:t>
          </a:r>
          <a:r>
            <a:rPr lang="vi-VN" sz="1100" b="0" i="0" u="none" strike="noStrike" baseline="0" smtClean="0">
              <a:latin typeface="+mn-lt"/>
              <a:ea typeface="+mn-ea"/>
              <a:cs typeface="+mn-cs"/>
            </a:rPr>
            <a:t> Chọn khối vào 3 ô sau.</a:t>
          </a:r>
        </a:p>
        <a:p>
          <a:pPr rtl="0"/>
          <a:r>
            <a:rPr lang="en-US" sz="1100" b="0" i="0" u="none" strike="noStrike" baseline="0" smtClean="0">
              <a:latin typeface="+mn-lt"/>
              <a:ea typeface="+mn-ea"/>
              <a:cs typeface="+mn-cs"/>
            </a:rPr>
            <a:t>        </a:t>
          </a:r>
          <a:r>
            <a:rPr lang="en-US" sz="1100" b="1" i="0" u="none" strike="noStrike" baseline="0" smtClean="0">
              <a:latin typeface="+mn-lt"/>
              <a:ea typeface="+mn-ea"/>
              <a:cs typeface="+mn-cs"/>
            </a:rPr>
            <a:t>List range :</a:t>
          </a:r>
          <a:r>
            <a:rPr lang="en-US" sz="1100" b="0" i="0" u="none" strike="noStrike" baseline="0" smtClean="0">
              <a:latin typeface="+mn-lt"/>
              <a:ea typeface="+mn-ea"/>
              <a:cs typeface="+mn-cs"/>
            </a:rPr>
            <a:t> Chọn khối bảng tính.</a:t>
          </a:r>
        </a:p>
        <a:p>
          <a:pPr rtl="0"/>
          <a:r>
            <a:rPr lang="en-US" sz="1100" b="0" i="0" u="none" strike="noStrike" baseline="0" smtClean="0">
              <a:latin typeface="+mn-lt"/>
              <a:ea typeface="+mn-ea"/>
              <a:cs typeface="+mn-cs"/>
            </a:rPr>
            <a:t>        </a:t>
          </a:r>
          <a:r>
            <a:rPr lang="en-US" sz="1100" b="1" i="0" u="none" strike="noStrike" baseline="0" smtClean="0">
              <a:latin typeface="+mn-lt"/>
              <a:ea typeface="+mn-ea"/>
              <a:cs typeface="+mn-cs"/>
            </a:rPr>
            <a:t>Creteria :</a:t>
          </a:r>
          <a:r>
            <a:rPr lang="en-US" sz="1100" b="0" i="0" u="none" strike="noStrike" baseline="0" smtClean="0">
              <a:latin typeface="+mn-lt"/>
              <a:ea typeface="+mn-ea"/>
              <a:cs typeface="+mn-cs"/>
            </a:rPr>
            <a:t> Chọn khối bảng điều kiện.</a:t>
          </a:r>
        </a:p>
        <a:p>
          <a:pPr rtl="0"/>
          <a:r>
            <a:rPr lang="vi-VN" sz="1100" b="0" i="0" u="none" strike="noStrike" baseline="0" smtClean="0">
              <a:latin typeface="+mn-lt"/>
              <a:ea typeface="+mn-ea"/>
              <a:cs typeface="+mn-cs"/>
            </a:rPr>
            <a:t>       </a:t>
          </a:r>
          <a:r>
            <a:rPr lang="vi-VN" sz="1100" b="1" i="0" u="none" strike="noStrike" baseline="0" smtClean="0">
              <a:latin typeface="+mn-lt"/>
              <a:ea typeface="+mn-ea"/>
              <a:cs typeface="+mn-cs"/>
            </a:rPr>
            <a:t> Copy to :</a:t>
          </a:r>
          <a:r>
            <a:rPr lang="vi-VN" sz="1100" b="0" i="0" u="none" strike="noStrike" baseline="0" smtClean="0">
              <a:latin typeface="+mn-lt"/>
              <a:ea typeface="+mn-ea"/>
              <a:cs typeface="+mn-cs"/>
            </a:rPr>
            <a:t> Chọn vị trí mới phù hợp, để đưa danh sách lọc.</a:t>
          </a:r>
        </a:p>
        <a:p>
          <a:pPr rtl="0"/>
          <a:r>
            <a:rPr lang="vi-VN" sz="1100" b="1" i="0" u="none" strike="noStrike" baseline="0" smtClean="0">
              <a:latin typeface="+mn-lt"/>
              <a:ea typeface="+mn-ea"/>
              <a:cs typeface="+mn-cs"/>
            </a:rPr>
            <a:t>- Bước 5 :</a:t>
          </a:r>
          <a:r>
            <a:rPr lang="vi-VN" sz="1100" b="0" i="0" u="none" strike="noStrike" baseline="0" smtClean="0">
              <a:latin typeface="+mn-lt"/>
              <a:ea typeface="+mn-ea"/>
              <a:cs typeface="+mn-cs"/>
            </a:rPr>
            <a:t> Nhắp vào nút </a:t>
          </a:r>
          <a:r>
            <a:rPr lang="vi-VN" sz="1100" b="1" i="0" u="sng" strike="noStrike" baseline="0" smtClean="0">
              <a:latin typeface="+mn-lt"/>
              <a:ea typeface="+mn-ea"/>
              <a:cs typeface="+mn-cs"/>
            </a:rPr>
            <a:t>O</a:t>
          </a:r>
          <a:r>
            <a:rPr lang="vi-VN" sz="1100" b="1" i="0" u="none" strike="noStrike" baseline="0" smtClean="0">
              <a:latin typeface="+mn-lt"/>
              <a:ea typeface="+mn-ea"/>
              <a:cs typeface="+mn-cs"/>
            </a:rPr>
            <a:t>K.</a:t>
          </a:r>
          <a:r>
            <a:rPr lang="vi-VN" sz="1100" b="0" i="0" u="none" strike="noStrike" baseline="0" smtClean="0">
              <a:latin typeface="+mn-lt"/>
              <a:ea typeface="+mn-ea"/>
              <a:cs typeface="+mn-cs"/>
            </a:rPr>
            <a:t> 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2</xdr:row>
      <xdr:rowOff>9525</xdr:rowOff>
    </xdr:from>
    <xdr:to>
      <xdr:col>17</xdr:col>
      <xdr:colOff>476250</xdr:colOff>
      <xdr:row>7</xdr:row>
      <xdr:rowOff>209550</xdr:rowOff>
    </xdr:to>
    <xdr:sp macro="" textlink="">
      <xdr:nvSpPr>
        <xdr:cNvPr id="2" name="AutoShape 2"/>
        <xdr:cNvSpPr>
          <a:spLocks noChangeArrowheads="1"/>
        </xdr:cNvSpPr>
      </xdr:nvSpPr>
      <xdr:spPr bwMode="auto">
        <a:xfrm>
          <a:off x="8639175" y="542925"/>
          <a:ext cx="3905250" cy="1247775"/>
        </a:xfrm>
        <a:prstGeom prst="bevel">
          <a:avLst>
            <a:gd name="adj" fmla="val 2259"/>
          </a:avLst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36576" rIns="0" bIns="0" anchor="t" upright="1"/>
        <a:lstStyle/>
        <a:p>
          <a:pPr rtl="0"/>
          <a:r>
            <a:rPr lang="en-US" sz="1100" b="1" i="0" u="none" strike="noStrike" baseline="0" smtClean="0">
              <a:latin typeface="+mn-lt"/>
              <a:ea typeface="+mn-ea"/>
              <a:cs typeface="+mn-cs"/>
            </a:rPr>
            <a:t>*HÀM INDEX :</a:t>
          </a:r>
          <a:endParaRPr lang="en-US" sz="1100" b="0" i="0" u="none" strike="noStrike" baseline="0" smtClean="0">
            <a:latin typeface="+mn-lt"/>
            <a:ea typeface="+mn-ea"/>
            <a:cs typeface="+mn-cs"/>
          </a:endParaRPr>
        </a:p>
        <a:p>
          <a:pPr rtl="0"/>
          <a:r>
            <a:rPr lang="en-US" sz="1100" b="1" i="0" u="none" strike="noStrike" baseline="0" smtClean="0">
              <a:latin typeface="+mn-lt"/>
              <a:ea typeface="+mn-ea"/>
              <a:cs typeface="+mn-cs"/>
            </a:rPr>
            <a:t>- Cú pháp :INDEX(array,row_num,column_num).</a:t>
          </a:r>
          <a:endParaRPr lang="en-US" sz="1100" b="0" i="0" u="none" strike="noStrike" baseline="0" smtClean="0">
            <a:latin typeface="+mn-lt"/>
            <a:ea typeface="+mn-ea"/>
            <a:cs typeface="+mn-cs"/>
          </a:endParaRPr>
        </a:p>
        <a:p>
          <a:pPr rtl="0"/>
          <a:r>
            <a:rPr lang="en-US" sz="1100" b="0" i="0" u="none" strike="noStrike" baseline="0" smtClean="0">
              <a:latin typeface="+mn-lt"/>
              <a:ea typeface="+mn-ea"/>
              <a:cs typeface="+mn-cs"/>
            </a:rPr>
            <a:t>        </a:t>
          </a:r>
          <a:r>
            <a:rPr lang="en-US" sz="1100" b="1" i="0" u="none" strike="noStrike" baseline="0" smtClean="0">
              <a:latin typeface="+mn-lt"/>
              <a:ea typeface="+mn-ea"/>
              <a:cs typeface="+mn-cs"/>
            </a:rPr>
            <a:t>Array :</a:t>
          </a:r>
          <a:r>
            <a:rPr lang="en-US" sz="1100" b="0" i="0" u="none" strike="noStrike" baseline="0" smtClean="0">
              <a:latin typeface="+mn-lt"/>
              <a:ea typeface="+mn-ea"/>
              <a:cs typeface="+mn-cs"/>
            </a:rPr>
            <a:t> Phạm vi bảng dò tìm.</a:t>
          </a:r>
        </a:p>
        <a:p>
          <a:pPr rtl="0"/>
          <a:r>
            <a:rPr lang="en-US" sz="1100" b="0" i="0" u="none" strike="noStrike" baseline="0" smtClean="0">
              <a:latin typeface="+mn-lt"/>
              <a:ea typeface="+mn-ea"/>
              <a:cs typeface="+mn-cs"/>
            </a:rPr>
            <a:t>        </a:t>
          </a:r>
          <a:r>
            <a:rPr lang="en-US" sz="1100" b="1" i="0" u="none" strike="noStrike" baseline="0" smtClean="0">
              <a:latin typeface="+mn-lt"/>
              <a:ea typeface="+mn-ea"/>
              <a:cs typeface="+mn-cs"/>
            </a:rPr>
            <a:t>Row_num :</a:t>
          </a:r>
          <a:r>
            <a:rPr lang="en-US" sz="1100" b="0" i="0" u="none" strike="noStrike" baseline="0" smtClean="0">
              <a:latin typeface="+mn-lt"/>
              <a:ea typeface="+mn-ea"/>
              <a:cs typeface="+mn-cs"/>
            </a:rPr>
            <a:t> Tìm theo dòng.</a:t>
          </a:r>
        </a:p>
        <a:p>
          <a:pPr rtl="0"/>
          <a:r>
            <a:rPr lang="en-US" sz="1100" b="0" i="0" u="none" strike="noStrike" baseline="0" smtClean="0">
              <a:latin typeface="+mn-lt"/>
              <a:ea typeface="+mn-ea"/>
              <a:cs typeface="+mn-cs"/>
            </a:rPr>
            <a:t>        </a:t>
          </a:r>
          <a:r>
            <a:rPr lang="en-US" sz="1100" b="1" i="0" u="none" strike="noStrike" baseline="0" smtClean="0">
              <a:latin typeface="+mn-lt"/>
              <a:ea typeface="+mn-ea"/>
              <a:cs typeface="+mn-cs"/>
            </a:rPr>
            <a:t>Column_num :</a:t>
          </a:r>
          <a:r>
            <a:rPr lang="en-US" sz="1100" b="0" i="0" u="none" strike="noStrike" baseline="0" smtClean="0">
              <a:latin typeface="+mn-lt"/>
              <a:ea typeface="+mn-ea"/>
              <a:cs typeface="+mn-cs"/>
            </a:rPr>
            <a:t> Tìm theo cột.</a:t>
          </a:r>
        </a:p>
        <a:p>
          <a:pPr rtl="0"/>
          <a:r>
            <a:rPr lang="en-US" sz="1100" b="1" i="0" u="none" strike="noStrike" baseline="0" smtClean="0">
              <a:latin typeface="+mn-lt"/>
              <a:ea typeface="+mn-ea"/>
              <a:cs typeface="+mn-cs"/>
            </a:rPr>
            <a:t>- Công dụng :</a:t>
          </a:r>
          <a:r>
            <a:rPr lang="en-US" sz="1100" b="0" i="0" u="none" strike="noStrike" baseline="0" smtClean="0">
              <a:latin typeface="+mn-lt"/>
              <a:ea typeface="+mn-ea"/>
              <a:cs typeface="+mn-cs"/>
            </a:rPr>
            <a:t> Tìm kiếm theo cột và dòng.</a:t>
          </a:r>
        </a:p>
      </xdr:txBody>
    </xdr:sp>
    <xdr:clientData/>
  </xdr:twoCellAnchor>
  <xdr:twoCellAnchor>
    <xdr:from>
      <xdr:col>11</xdr:col>
      <xdr:colOff>0</xdr:colOff>
      <xdr:row>8</xdr:row>
      <xdr:rowOff>19050</xdr:rowOff>
    </xdr:from>
    <xdr:to>
      <xdr:col>16</xdr:col>
      <xdr:colOff>466725</xdr:colOff>
      <xdr:row>13</xdr:row>
      <xdr:rowOff>209550</xdr:rowOff>
    </xdr:to>
    <xdr:sp macro="" textlink="">
      <xdr:nvSpPr>
        <xdr:cNvPr id="3" name="AutoShape 3"/>
        <xdr:cNvSpPr>
          <a:spLocks noChangeArrowheads="1"/>
        </xdr:cNvSpPr>
      </xdr:nvSpPr>
      <xdr:spPr bwMode="auto">
        <a:xfrm>
          <a:off x="7953375" y="1809750"/>
          <a:ext cx="3895725" cy="1209675"/>
        </a:xfrm>
        <a:prstGeom prst="bevel">
          <a:avLst>
            <a:gd name="adj" fmla="val 2259"/>
          </a:avLst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36576" rIns="0" bIns="0" anchor="t" upright="1"/>
        <a:lstStyle/>
        <a:p>
          <a:pPr rtl="0"/>
          <a:r>
            <a:rPr lang="en-US" sz="1100" b="1" i="0" u="none" strike="noStrike" baseline="0" smtClean="0">
              <a:latin typeface="+mn-lt"/>
              <a:ea typeface="+mn-ea"/>
              <a:cs typeface="+mn-cs"/>
            </a:rPr>
            <a:t>*HÀM MATCH :</a:t>
          </a:r>
          <a:endParaRPr lang="en-US" sz="1100" b="0" i="0" u="none" strike="noStrike" baseline="0" smtClean="0">
            <a:latin typeface="+mn-lt"/>
            <a:ea typeface="+mn-ea"/>
            <a:cs typeface="+mn-cs"/>
          </a:endParaRPr>
        </a:p>
        <a:p>
          <a:pPr rtl="0"/>
          <a:r>
            <a:rPr lang="en-US" sz="1100" b="1" i="0" u="none" strike="noStrike" baseline="0" smtClean="0">
              <a:latin typeface="+mn-lt"/>
              <a:ea typeface="+mn-ea"/>
              <a:cs typeface="+mn-cs"/>
            </a:rPr>
            <a:t>- Cú pháp :MATCH(lookup_value,lookup_array,match_type)</a:t>
          </a:r>
          <a:endParaRPr lang="en-US" sz="1100" b="0" i="0" u="none" strike="noStrike" baseline="0" smtClean="0">
            <a:latin typeface="+mn-lt"/>
            <a:ea typeface="+mn-ea"/>
            <a:cs typeface="+mn-cs"/>
          </a:endParaRPr>
        </a:p>
        <a:p>
          <a:pPr rtl="0"/>
          <a:r>
            <a:rPr lang="en-US" sz="1100" b="0" i="0" u="none" strike="noStrike" baseline="0" smtClean="0">
              <a:latin typeface="+mn-lt"/>
              <a:ea typeface="+mn-ea"/>
              <a:cs typeface="+mn-cs"/>
            </a:rPr>
            <a:t>        </a:t>
          </a:r>
          <a:r>
            <a:rPr lang="en-US" sz="1100" b="1" i="0" u="none" strike="noStrike" baseline="0" smtClean="0">
              <a:latin typeface="+mn-lt"/>
              <a:ea typeface="+mn-ea"/>
              <a:cs typeface="+mn-cs"/>
            </a:rPr>
            <a:t>Lookup_value :</a:t>
          </a:r>
          <a:r>
            <a:rPr lang="en-US" sz="1100" b="0" i="0" u="none" strike="noStrike" baseline="0" smtClean="0">
              <a:latin typeface="+mn-lt"/>
              <a:ea typeface="+mn-ea"/>
              <a:cs typeface="+mn-cs"/>
            </a:rPr>
            <a:t> Giá trị tìm kiếm.</a:t>
          </a:r>
        </a:p>
        <a:p>
          <a:pPr rtl="0"/>
          <a:r>
            <a:rPr lang="en-US" sz="1100" b="0" i="0" u="none" strike="noStrike" baseline="0" smtClean="0">
              <a:latin typeface="+mn-lt"/>
              <a:ea typeface="+mn-ea"/>
              <a:cs typeface="+mn-cs"/>
            </a:rPr>
            <a:t>        </a:t>
          </a:r>
          <a:r>
            <a:rPr lang="en-US" sz="1100" b="1" i="0" u="none" strike="noStrike" baseline="0" smtClean="0">
              <a:latin typeface="+mn-lt"/>
              <a:ea typeface="+mn-ea"/>
              <a:cs typeface="+mn-cs"/>
            </a:rPr>
            <a:t>Lookup_array :</a:t>
          </a:r>
          <a:r>
            <a:rPr lang="en-US" sz="1100" b="0" i="0" u="none" strike="noStrike" baseline="0" smtClean="0">
              <a:latin typeface="+mn-lt"/>
              <a:ea typeface="+mn-ea"/>
              <a:cs typeface="+mn-cs"/>
            </a:rPr>
            <a:t> Phạm vi tìm kiếm.</a:t>
          </a:r>
        </a:p>
        <a:p>
          <a:pPr rtl="0"/>
          <a:r>
            <a:rPr lang="en-US" sz="1100" b="0" i="0" u="none" strike="noStrike" baseline="0" smtClean="0">
              <a:latin typeface="+mn-lt"/>
              <a:ea typeface="+mn-ea"/>
              <a:cs typeface="+mn-cs"/>
            </a:rPr>
            <a:t>        </a:t>
          </a:r>
          <a:r>
            <a:rPr lang="en-US" sz="1100" b="1" i="0" u="none" strike="noStrike" baseline="0" smtClean="0">
              <a:latin typeface="+mn-lt"/>
              <a:ea typeface="+mn-ea"/>
              <a:cs typeface="+mn-cs"/>
            </a:rPr>
            <a:t>Match_type :</a:t>
          </a:r>
          <a:r>
            <a:rPr lang="en-US" sz="1100" b="0" i="0" u="none" strike="noStrike" baseline="0" smtClean="0">
              <a:latin typeface="+mn-lt"/>
              <a:ea typeface="+mn-ea"/>
              <a:cs typeface="+mn-cs"/>
            </a:rPr>
            <a:t> Cách dò tìm ( 0 hoặc 1 ).</a:t>
          </a:r>
        </a:p>
        <a:p>
          <a:pPr rtl="0"/>
          <a:r>
            <a:rPr lang="en-US" sz="1100" b="1" i="0" u="none" strike="noStrike" baseline="0" smtClean="0">
              <a:latin typeface="+mn-lt"/>
              <a:ea typeface="+mn-ea"/>
              <a:cs typeface="+mn-cs"/>
            </a:rPr>
            <a:t>- Công dụng :</a:t>
          </a:r>
          <a:r>
            <a:rPr lang="en-US" sz="1100" b="0" i="0" u="none" strike="noStrike" baseline="0" smtClean="0">
              <a:latin typeface="+mn-lt"/>
              <a:ea typeface="+mn-ea"/>
              <a:cs typeface="+mn-cs"/>
            </a:rPr>
            <a:t> Cho vị trí cần tìm.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41275</xdr:colOff>
      <xdr:row>1</xdr:row>
      <xdr:rowOff>88900</xdr:rowOff>
    </xdr:from>
    <xdr:to>
      <xdr:col>10</xdr:col>
      <xdr:colOff>269875</xdr:colOff>
      <xdr:row>6</xdr:row>
      <xdr:rowOff>168275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3632200" y="422275"/>
          <a:ext cx="3657600" cy="1050925"/>
        </a:xfrm>
        <a:prstGeom prst="bevel">
          <a:avLst>
            <a:gd name="adj" fmla="val 2796"/>
          </a:avLst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36576" rIns="0" bIns="0" anchor="t" upright="1"/>
        <a:lstStyle/>
        <a:p>
          <a:pPr rtl="0"/>
          <a:r>
            <a:rPr lang="en-US" sz="1100" b="1" i="0" u="none" strike="noStrike" baseline="0" smtClean="0">
              <a:latin typeface="+mn-lt"/>
              <a:ea typeface="+mn-ea"/>
              <a:cs typeface="+mn-cs"/>
            </a:rPr>
            <a:t>Các thao tác biểu diễn đồ thị: </a:t>
          </a:r>
          <a:endParaRPr lang="en-US" sz="1100" b="0" i="0" u="none" strike="noStrike" baseline="0" smtClean="0">
            <a:latin typeface="+mn-lt"/>
            <a:ea typeface="+mn-ea"/>
            <a:cs typeface="+mn-cs"/>
          </a:endParaRPr>
        </a:p>
        <a:p>
          <a:pPr rtl="0"/>
          <a:r>
            <a:rPr lang="vi-VN" sz="1100" b="1" i="0" u="none" strike="noStrike" baseline="0" smtClean="0">
              <a:latin typeface="+mn-lt"/>
              <a:ea typeface="+mn-ea"/>
              <a:cs typeface="+mn-cs"/>
            </a:rPr>
            <a:t>- Bước 1 :</a:t>
          </a:r>
          <a:r>
            <a:rPr lang="vi-VN" sz="1100" b="0" i="0" u="none" strike="noStrike" baseline="0" smtClean="0">
              <a:latin typeface="+mn-lt"/>
              <a:ea typeface="+mn-ea"/>
              <a:cs typeface="+mn-cs"/>
            </a:rPr>
            <a:t> Chọn khối bảng.</a:t>
          </a:r>
        </a:p>
        <a:p>
          <a:pPr rtl="0"/>
          <a:r>
            <a:rPr lang="vi-VN" sz="1100" b="1" i="0" u="none" strike="noStrike" baseline="0" smtClean="0">
              <a:latin typeface="+mn-lt"/>
              <a:ea typeface="+mn-ea"/>
              <a:cs typeface="+mn-cs"/>
            </a:rPr>
            <a:t>- Bước 2 :</a:t>
          </a:r>
          <a:r>
            <a:rPr lang="vi-VN" sz="1100" b="0" i="0" u="none" strike="noStrike" baseline="0" smtClean="0">
              <a:latin typeface="+mn-lt"/>
              <a:ea typeface="+mn-ea"/>
              <a:cs typeface="+mn-cs"/>
            </a:rPr>
            <a:t> Chọn </a:t>
          </a:r>
          <a:r>
            <a:rPr lang="vi-VN" sz="1100" b="1" i="0" u="none" strike="noStrike" baseline="0" smtClean="0">
              <a:latin typeface="+mn-lt"/>
              <a:ea typeface="+mn-ea"/>
              <a:cs typeface="+mn-cs"/>
            </a:rPr>
            <a:t>Insert ------------&gt; Chart.</a:t>
          </a:r>
          <a:endParaRPr lang="vi-VN" sz="1100" b="0" i="0" u="none" strike="noStrike" baseline="0" smtClean="0">
            <a:latin typeface="+mn-lt"/>
            <a:ea typeface="+mn-ea"/>
            <a:cs typeface="+mn-cs"/>
          </a:endParaRPr>
        </a:p>
        <a:p>
          <a:pPr rtl="0"/>
          <a:r>
            <a:rPr lang="vi-VN" sz="1100" b="1" i="0" u="none" strike="noStrike" baseline="0" smtClean="0">
              <a:latin typeface="+mn-lt"/>
              <a:ea typeface="+mn-ea"/>
              <a:cs typeface="+mn-cs"/>
            </a:rPr>
            <a:t>- Bước 3 :</a:t>
          </a:r>
          <a:r>
            <a:rPr lang="vi-VN" sz="1100" b="0" i="0" u="none" strike="noStrike" baseline="0" smtClean="0">
              <a:latin typeface="+mn-lt"/>
              <a:ea typeface="+mn-ea"/>
              <a:cs typeface="+mn-cs"/>
            </a:rPr>
            <a:t> Chọn mẫu đồ thị, bấn vào nút </a:t>
          </a:r>
          <a:r>
            <a:rPr lang="vi-VN" sz="1100" b="1" i="0" u="none" strike="noStrike" baseline="0" smtClean="0">
              <a:latin typeface="+mn-lt"/>
              <a:ea typeface="+mn-ea"/>
              <a:cs typeface="+mn-cs"/>
            </a:rPr>
            <a:t>Next.</a:t>
          </a:r>
          <a:endParaRPr lang="vi-VN" sz="1100" b="0" i="0" u="none" strike="noStrike" baseline="0" smtClean="0">
            <a:latin typeface="+mn-lt"/>
            <a:ea typeface="+mn-ea"/>
            <a:cs typeface="+mn-cs"/>
          </a:endParaRPr>
        </a:p>
        <a:p>
          <a:pPr rtl="0"/>
          <a:r>
            <a:rPr lang="vi-VN" sz="1100" b="1" i="0" u="none" strike="noStrike" baseline="0" smtClean="0">
              <a:latin typeface="+mn-lt"/>
              <a:ea typeface="+mn-ea"/>
              <a:cs typeface="+mn-cs"/>
            </a:rPr>
            <a:t>- Bước 4 :</a:t>
          </a:r>
          <a:r>
            <a:rPr lang="vi-VN" sz="1100" b="0" i="0" u="none" strike="noStrike" baseline="0" smtClean="0">
              <a:latin typeface="+mn-lt"/>
              <a:ea typeface="+mn-ea"/>
              <a:cs typeface="+mn-cs"/>
            </a:rPr>
            <a:t> Chọn nút </a:t>
          </a:r>
          <a:r>
            <a:rPr lang="vi-VN" sz="1100" b="1" i="0" u="none" strike="noStrike" baseline="0" smtClean="0">
              <a:latin typeface="+mn-lt"/>
              <a:ea typeface="+mn-ea"/>
              <a:cs typeface="+mn-cs"/>
            </a:rPr>
            <a:t>Finish. </a:t>
          </a:r>
        </a:p>
      </xdr:txBody>
    </xdr:sp>
    <xdr:clientData/>
  </xdr:twoCellAnchor>
  <xdr:twoCellAnchor>
    <xdr:from>
      <xdr:col>0</xdr:col>
      <xdr:colOff>0</xdr:colOff>
      <xdr:row>7</xdr:row>
      <xdr:rowOff>66675</xdr:rowOff>
    </xdr:from>
    <xdr:to>
      <xdr:col>6</xdr:col>
      <xdr:colOff>447675</xdr:colOff>
      <xdr:row>21</xdr:row>
      <xdr:rowOff>142875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Ltvidu_Unicod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i 1"/>
      <sheetName val="Bai 2"/>
      <sheetName val="Bai 3"/>
      <sheetName val="Bai 4"/>
      <sheetName val="Bai 5"/>
      <sheetName val="Vi du 1"/>
      <sheetName val="Vi du 2"/>
      <sheetName val="Vi du 3"/>
      <sheetName val="Vi du 4"/>
      <sheetName val="Vi du 5"/>
      <sheetName val="Vi du 6"/>
      <sheetName val="Vi du 7"/>
      <sheetName val="Vi du 8"/>
      <sheetName val="Vi du 9"/>
      <sheetName val="Vi du 10"/>
      <sheetName val="Vi du 11"/>
      <sheetName val="Vi du 12"/>
      <sheetName val="Vi du 13"/>
      <sheetName val="Vi du 14"/>
      <sheetName val="Vi du 15"/>
      <sheetName val="Vi du 16"/>
      <sheetName val="Vi du 17"/>
      <sheetName val="Vi du 18"/>
      <sheetName val="Vi du 19"/>
      <sheetName val="Vi du 20"/>
      <sheetName val="Vi du 2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>
        <row r="3">
          <cell r="B3" t="str">
            <v>CAM</v>
          </cell>
          <cell r="C3">
            <v>1200</v>
          </cell>
        </row>
        <row r="4">
          <cell r="B4" t="str">
            <v>XOAI</v>
          </cell>
          <cell r="C4">
            <v>1500</v>
          </cell>
        </row>
        <row r="5">
          <cell r="B5" t="str">
            <v>QUIT</v>
          </cell>
          <cell r="C5">
            <v>1300</v>
          </cell>
        </row>
        <row r="6">
          <cell r="B6" t="str">
            <v>COC</v>
          </cell>
          <cell r="C6">
            <v>5000</v>
          </cell>
        </row>
      </sheetData>
      <sheetData sheetId="21"/>
      <sheetData sheetId="22"/>
      <sheetData sheetId="23"/>
      <sheetData sheetId="24"/>
      <sheetData sheetId="25">
        <row r="3">
          <cell r="B3">
            <v>1996</v>
          </cell>
          <cell r="C3">
            <v>1997</v>
          </cell>
          <cell r="D3">
            <v>1998</v>
          </cell>
        </row>
        <row r="4">
          <cell r="A4" t="str">
            <v>An Giang</v>
          </cell>
          <cell r="B4">
            <v>2500000</v>
          </cell>
          <cell r="C4">
            <v>1600000</v>
          </cell>
          <cell r="D4">
            <v>1800000</v>
          </cell>
        </row>
        <row r="5">
          <cell r="A5" t="str">
            <v>Tien Giang</v>
          </cell>
          <cell r="B5">
            <v>1500000</v>
          </cell>
          <cell r="C5">
            <v>1200000</v>
          </cell>
          <cell r="D5">
            <v>1000000</v>
          </cell>
        </row>
        <row r="6">
          <cell r="A6" t="str">
            <v>Dong Thap</v>
          </cell>
          <cell r="B6">
            <v>1400000</v>
          </cell>
          <cell r="C6">
            <v>1800000</v>
          </cell>
          <cell r="D6">
            <v>1700000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4"/>
  <sheetViews>
    <sheetView workbookViewId="0">
      <selection activeCell="C22" sqref="C22:C29"/>
    </sheetView>
  </sheetViews>
  <sheetFormatPr defaultColWidth="10.28515625" defaultRowHeight="15.75"/>
  <cols>
    <col min="1" max="1" width="10.28515625" style="14"/>
    <col min="2" max="2" width="12.42578125" style="14" customWidth="1"/>
    <col min="3" max="3" width="10.85546875" style="14" bestFit="1" customWidth="1"/>
    <col min="4" max="4" width="6.28515625" style="14" customWidth="1"/>
    <col min="5" max="16384" width="10.28515625" style="14"/>
  </cols>
  <sheetData>
    <row r="1" spans="1:10" s="13" customFormat="1" ht="25.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0">
      <c r="A2" s="3" t="s">
        <v>1</v>
      </c>
      <c r="B2" s="4"/>
      <c r="C2" s="5"/>
      <c r="D2" s="5"/>
      <c r="E2" s="5"/>
      <c r="F2" s="5"/>
      <c r="G2" s="5"/>
      <c r="H2" s="5"/>
      <c r="I2" s="5"/>
    </row>
    <row r="3" spans="1:10" ht="16.5" thickBot="1">
      <c r="A3" s="6" t="s">
        <v>2</v>
      </c>
      <c r="B3" s="4"/>
      <c r="C3" s="4"/>
      <c r="D3" s="4"/>
      <c r="E3" s="6" t="s">
        <v>16</v>
      </c>
      <c r="F3" s="4"/>
      <c r="G3" s="4"/>
      <c r="H3" s="4"/>
      <c r="I3" s="4"/>
    </row>
    <row r="4" spans="1:10" ht="17.25" thickTop="1" thickBot="1">
      <c r="A4" s="7" t="s">
        <v>3</v>
      </c>
      <c r="B4" s="8" t="s">
        <v>4</v>
      </c>
      <c r="C4" s="9" t="s">
        <v>5</v>
      </c>
      <c r="D4" s="4"/>
      <c r="E4" s="15" t="s">
        <v>3</v>
      </c>
      <c r="F4" s="16" t="s">
        <v>17</v>
      </c>
      <c r="G4" s="17" t="s">
        <v>5</v>
      </c>
      <c r="H4" s="4"/>
      <c r="I4" s="4"/>
    </row>
    <row r="5" spans="1:10" ht="16.5" thickTop="1">
      <c r="A5" s="10" t="s">
        <v>6</v>
      </c>
      <c r="B5" s="11" t="str">
        <f>VLOOKUP(A5,$E$5:$G$7,2,0)</f>
        <v>RADIO</v>
      </c>
      <c r="C5" s="11">
        <f>VLOOKUP(A5,$E$5:$G$7,3,0)</f>
        <v>1200</v>
      </c>
      <c r="D5" s="4"/>
      <c r="E5" s="18" t="s">
        <v>6</v>
      </c>
      <c r="F5" s="19" t="s">
        <v>18</v>
      </c>
      <c r="G5" s="20">
        <v>1200</v>
      </c>
      <c r="H5" s="4"/>
      <c r="I5" s="4"/>
    </row>
    <row r="6" spans="1:10">
      <c r="A6" s="10" t="s">
        <v>7</v>
      </c>
      <c r="B6" s="11" t="str">
        <f t="shared" ref="B6:B10" si="0">VLOOKUP(A6,$E$5:$G$7,2,0)</f>
        <v>TIIVI</v>
      </c>
      <c r="C6" s="11">
        <f t="shared" ref="C6:C10" si="1">VLOOKUP(A6,$E$5:$G$7,3,0)</f>
        <v>1500</v>
      </c>
      <c r="D6" s="4"/>
      <c r="E6" s="21" t="s">
        <v>7</v>
      </c>
      <c r="F6" s="22" t="s">
        <v>19</v>
      </c>
      <c r="G6" s="23">
        <v>1500</v>
      </c>
      <c r="H6" s="4"/>
      <c r="I6" s="4"/>
    </row>
    <row r="7" spans="1:10" ht="16.5" thickBot="1">
      <c r="A7" s="10" t="s">
        <v>8</v>
      </c>
      <c r="B7" s="11" t="str">
        <f t="shared" si="0"/>
        <v>VIDEO</v>
      </c>
      <c r="C7" s="11">
        <f t="shared" si="1"/>
        <v>1800</v>
      </c>
      <c r="D7" s="4"/>
      <c r="E7" s="24" t="s">
        <v>8</v>
      </c>
      <c r="F7" s="25" t="s">
        <v>20</v>
      </c>
      <c r="G7" s="26">
        <v>1800</v>
      </c>
      <c r="H7" s="4"/>
      <c r="I7" s="4"/>
    </row>
    <row r="8" spans="1:10" ht="16.5" thickTop="1">
      <c r="A8" s="10" t="s">
        <v>7</v>
      </c>
      <c r="B8" s="11" t="str">
        <f t="shared" si="0"/>
        <v>TIIVI</v>
      </c>
      <c r="C8" s="11">
        <f t="shared" si="1"/>
        <v>1500</v>
      </c>
      <c r="D8" s="4"/>
      <c r="E8" s="4"/>
      <c r="F8" s="4"/>
      <c r="G8" s="4"/>
      <c r="H8" s="4"/>
      <c r="I8" s="4"/>
    </row>
    <row r="9" spans="1:10">
      <c r="A9" s="10" t="s">
        <v>6</v>
      </c>
      <c r="B9" s="11" t="str">
        <f t="shared" si="0"/>
        <v>RADIO</v>
      </c>
      <c r="C9" s="11">
        <f t="shared" si="1"/>
        <v>1200</v>
      </c>
      <c r="D9" s="4"/>
      <c r="E9" s="27" t="s">
        <v>21</v>
      </c>
      <c r="F9" s="28"/>
      <c r="G9" s="28"/>
      <c r="H9" s="28"/>
      <c r="I9" s="29"/>
    </row>
    <row r="10" spans="1:10" ht="16.5" thickBot="1">
      <c r="A10" s="12" t="s">
        <v>8</v>
      </c>
      <c r="B10" s="11" t="str">
        <f t="shared" si="0"/>
        <v>VIDEO</v>
      </c>
      <c r="C10" s="11">
        <f t="shared" si="1"/>
        <v>1800</v>
      </c>
      <c r="D10" s="4"/>
      <c r="E10" s="30" t="s">
        <v>22</v>
      </c>
      <c r="F10" s="28"/>
      <c r="G10" s="28"/>
      <c r="H10" s="28"/>
      <c r="I10" s="29"/>
    </row>
    <row r="11" spans="1:10" ht="17.25" thickTop="1" thickBot="1">
      <c r="A11" s="3" t="s">
        <v>9</v>
      </c>
      <c r="B11" s="4"/>
      <c r="C11" s="4"/>
      <c r="D11" s="4"/>
      <c r="E11" s="30" t="s">
        <v>23</v>
      </c>
      <c r="F11" s="29"/>
      <c r="G11" s="29"/>
      <c r="H11" s="29"/>
      <c r="I11" s="29"/>
    </row>
    <row r="12" spans="1:10" ht="17.25" thickTop="1" thickBot="1">
      <c r="A12" s="7" t="s">
        <v>3</v>
      </c>
      <c r="B12" s="8" t="s">
        <v>4</v>
      </c>
      <c r="C12" s="9" t="s">
        <v>5</v>
      </c>
      <c r="D12" s="4"/>
      <c r="E12" s="4"/>
      <c r="F12" s="4"/>
      <c r="G12" s="4"/>
      <c r="H12" s="4"/>
      <c r="I12" s="4"/>
    </row>
    <row r="13" spans="1:10" ht="17.25" thickTop="1" thickBot="1">
      <c r="A13" s="10" t="s">
        <v>10</v>
      </c>
      <c r="B13" s="11" t="str">
        <f>VLOOKUP(LEFT(A13,1),$E$14:$H$16,2,0)</f>
        <v>RADIO</v>
      </c>
      <c r="C13" s="11">
        <f>VLOOKUP(LEFT(A13,1),$E$14:$H$16,IF(RIGHT(A13)="1",3,4),0)</f>
        <v>1200</v>
      </c>
      <c r="D13" s="4"/>
      <c r="E13" s="15" t="s">
        <v>3</v>
      </c>
      <c r="F13" s="16" t="s">
        <v>17</v>
      </c>
      <c r="G13" s="16" t="s">
        <v>24</v>
      </c>
      <c r="H13" s="17" t="s">
        <v>25</v>
      </c>
      <c r="I13" s="4"/>
    </row>
    <row r="14" spans="1:10" ht="16.5" thickTop="1">
      <c r="A14" s="10" t="s">
        <v>11</v>
      </c>
      <c r="B14" s="11" t="str">
        <f t="shared" ref="B14:B18" si="2">VLOOKUP(LEFT(A14,1),$E$14:$H$16,2,0)</f>
        <v>TIIVI</v>
      </c>
      <c r="C14" s="11">
        <f t="shared" ref="C14:C18" si="3">VLOOKUP(LEFT(A14,1),$E$14:$H$16,IF(RIGHT(A14)="1",3,4),0)</f>
        <v>1500</v>
      </c>
      <c r="D14" s="4"/>
      <c r="E14" s="18" t="s">
        <v>6</v>
      </c>
      <c r="F14" s="19" t="s">
        <v>18</v>
      </c>
      <c r="G14" s="19">
        <v>1200</v>
      </c>
      <c r="H14" s="20">
        <v>1500</v>
      </c>
      <c r="I14" s="4"/>
    </row>
    <row r="15" spans="1:10">
      <c r="A15" s="10" t="s">
        <v>12</v>
      </c>
      <c r="B15" s="11" t="str">
        <f t="shared" si="2"/>
        <v>VIDEO</v>
      </c>
      <c r="C15" s="11">
        <f t="shared" si="3"/>
        <v>2000</v>
      </c>
      <c r="D15" s="4"/>
      <c r="E15" s="21" t="s">
        <v>7</v>
      </c>
      <c r="F15" s="22" t="s">
        <v>19</v>
      </c>
      <c r="G15" s="22">
        <v>1500</v>
      </c>
      <c r="H15" s="23">
        <v>1600</v>
      </c>
      <c r="I15" s="4"/>
    </row>
    <row r="16" spans="1:10" ht="16.5" thickBot="1">
      <c r="A16" s="10" t="s">
        <v>13</v>
      </c>
      <c r="B16" s="11" t="str">
        <f t="shared" si="2"/>
        <v>TIIVI</v>
      </c>
      <c r="C16" s="11">
        <f t="shared" si="3"/>
        <v>1600</v>
      </c>
      <c r="D16" s="4"/>
      <c r="E16" s="24" t="s">
        <v>8</v>
      </c>
      <c r="F16" s="25" t="s">
        <v>20</v>
      </c>
      <c r="G16" s="25">
        <v>1800</v>
      </c>
      <c r="H16" s="26">
        <v>2000</v>
      </c>
      <c r="I16" s="4"/>
    </row>
    <row r="17" spans="1:9" ht="16.5" thickTop="1">
      <c r="A17" s="10" t="s">
        <v>14</v>
      </c>
      <c r="B17" s="11" t="str">
        <f t="shared" si="2"/>
        <v>RADIO</v>
      </c>
      <c r="C17" s="11">
        <f t="shared" si="3"/>
        <v>1500</v>
      </c>
      <c r="D17" s="4"/>
      <c r="E17" s="4"/>
      <c r="F17" s="4"/>
      <c r="G17" s="4"/>
      <c r="H17" s="4"/>
      <c r="I17" s="4"/>
    </row>
    <row r="18" spans="1:9" ht="16.5" thickBot="1">
      <c r="A18" s="12" t="s">
        <v>15</v>
      </c>
      <c r="B18" s="11" t="str">
        <f t="shared" si="2"/>
        <v>VIDEO</v>
      </c>
      <c r="C18" s="11">
        <f t="shared" si="3"/>
        <v>1800</v>
      </c>
      <c r="D18" s="4"/>
      <c r="E18" s="4"/>
      <c r="F18" s="4"/>
      <c r="G18" s="4"/>
      <c r="H18" s="4"/>
      <c r="I18" s="4"/>
    </row>
    <row r="19" spans="1:9" ht="16.5" thickTop="1">
      <c r="A19" s="4"/>
      <c r="B19" s="4"/>
      <c r="C19" s="4"/>
      <c r="D19" s="4"/>
      <c r="E19" s="4"/>
      <c r="F19" s="4"/>
      <c r="G19" s="4"/>
      <c r="H19" s="4"/>
      <c r="I19" s="4"/>
    </row>
    <row r="20" spans="1:9" ht="16.5" thickBot="1">
      <c r="A20" s="3" t="s">
        <v>26</v>
      </c>
      <c r="B20" s="4"/>
      <c r="C20" s="4"/>
      <c r="D20" s="4"/>
      <c r="E20" s="4"/>
      <c r="F20" s="4"/>
      <c r="G20" s="4"/>
      <c r="H20" s="4"/>
      <c r="I20" s="4"/>
    </row>
    <row r="21" spans="1:9" ht="17.25" thickTop="1" thickBot="1">
      <c r="A21" s="4"/>
      <c r="B21" s="31" t="s">
        <v>27</v>
      </c>
      <c r="C21" s="32" t="s">
        <v>28</v>
      </c>
      <c r="D21" s="4"/>
      <c r="E21" s="4"/>
      <c r="F21" s="33" t="s">
        <v>27</v>
      </c>
      <c r="G21" s="34" t="s">
        <v>28</v>
      </c>
      <c r="H21" s="4"/>
      <c r="I21" s="4"/>
    </row>
    <row r="22" spans="1:9" ht="16.5" thickTop="1">
      <c r="A22" s="4"/>
      <c r="B22" s="35">
        <v>5.6</v>
      </c>
      <c r="C22" s="36" t="str">
        <f>VLOOKUP(B22,$F$22:$G$25,2,1)</f>
        <v>Trung Bình</v>
      </c>
      <c r="D22" s="4"/>
      <c r="E22" s="4"/>
      <c r="F22" s="18">
        <v>0</v>
      </c>
      <c r="G22" s="20" t="s">
        <v>29</v>
      </c>
      <c r="H22" s="4"/>
      <c r="I22" s="4"/>
    </row>
    <row r="23" spans="1:9">
      <c r="A23" s="4"/>
      <c r="B23" s="37">
        <v>8.6999999999999993</v>
      </c>
      <c r="C23" s="36" t="str">
        <f t="shared" ref="C23:C29" si="4">VLOOKUP(B23,$F$22:$G$25,2,1)</f>
        <v>Giỏi</v>
      </c>
      <c r="D23" s="4"/>
      <c r="E23" s="4"/>
      <c r="F23" s="21">
        <v>5</v>
      </c>
      <c r="G23" s="23" t="s">
        <v>30</v>
      </c>
      <c r="H23" s="4"/>
      <c r="I23" s="4"/>
    </row>
    <row r="24" spans="1:9">
      <c r="A24" s="4"/>
      <c r="B24" s="37">
        <v>9.1999999999999993</v>
      </c>
      <c r="C24" s="36" t="str">
        <f t="shared" si="4"/>
        <v>Giỏi</v>
      </c>
      <c r="D24" s="4"/>
      <c r="E24" s="4"/>
      <c r="F24" s="21">
        <v>6.5</v>
      </c>
      <c r="G24" s="23" t="s">
        <v>31</v>
      </c>
      <c r="H24" s="4"/>
      <c r="I24" s="4"/>
    </row>
    <row r="25" spans="1:9" ht="16.5" thickBot="1">
      <c r="A25" s="4"/>
      <c r="B25" s="37">
        <v>5.4</v>
      </c>
      <c r="C25" s="36" t="str">
        <f t="shared" si="4"/>
        <v>Trung Bình</v>
      </c>
      <c r="D25" s="4"/>
      <c r="E25" s="4"/>
      <c r="F25" s="24">
        <v>8</v>
      </c>
      <c r="G25" s="26" t="s">
        <v>32</v>
      </c>
      <c r="H25" s="4"/>
      <c r="I25" s="4"/>
    </row>
    <row r="26" spans="1:9" ht="16.5" thickTop="1">
      <c r="A26" s="4"/>
      <c r="B26" s="37">
        <v>7.2</v>
      </c>
      <c r="C26" s="36" t="str">
        <f t="shared" si="4"/>
        <v>Khá</v>
      </c>
      <c r="D26" s="4"/>
      <c r="E26" s="4"/>
      <c r="F26" s="4"/>
      <c r="G26" s="4"/>
      <c r="H26" s="4"/>
      <c r="I26" s="4"/>
    </row>
    <row r="27" spans="1:9">
      <c r="A27" s="4"/>
      <c r="B27" s="37">
        <v>5.2</v>
      </c>
      <c r="C27" s="36" t="str">
        <f t="shared" si="4"/>
        <v>Trung Bình</v>
      </c>
      <c r="D27" s="4"/>
      <c r="E27" s="38" t="s">
        <v>33</v>
      </c>
      <c r="F27" s="4"/>
      <c r="G27" s="4"/>
      <c r="H27" s="4"/>
      <c r="I27" s="4"/>
    </row>
    <row r="28" spans="1:9" ht="16.5" thickBot="1">
      <c r="A28" s="4"/>
      <c r="B28" s="39">
        <v>4.9000000000000004</v>
      </c>
      <c r="C28" s="36" t="str">
        <f t="shared" si="4"/>
        <v>Yếu Kém</v>
      </c>
      <c r="D28" s="4"/>
      <c r="E28" s="4"/>
      <c r="F28" s="4"/>
      <c r="G28" s="4"/>
      <c r="H28" s="4"/>
      <c r="I28" s="4"/>
    </row>
    <row r="29" spans="1:9" ht="17.25" thickTop="1" thickBot="1">
      <c r="A29" s="4"/>
      <c r="B29" s="40">
        <v>6.5</v>
      </c>
      <c r="C29" s="36" t="str">
        <f t="shared" si="4"/>
        <v>Khá</v>
      </c>
      <c r="D29" s="4"/>
      <c r="E29" s="4"/>
      <c r="F29" s="4"/>
      <c r="G29" s="4"/>
      <c r="H29" s="4"/>
      <c r="I29" s="4"/>
    </row>
    <row r="30" spans="1:9" ht="16.5" thickTop="1">
      <c r="A30" s="4"/>
      <c r="B30" s="4"/>
      <c r="C30" s="4"/>
      <c r="D30" s="4"/>
      <c r="E30" s="4"/>
      <c r="F30" s="4"/>
      <c r="G30" s="4"/>
      <c r="H30" s="4"/>
      <c r="I30" s="4"/>
    </row>
    <row r="31" spans="1:9" s="42" customFormat="1">
      <c r="A31" s="41"/>
      <c r="B31" s="41"/>
      <c r="C31" s="41"/>
      <c r="D31" s="41"/>
      <c r="E31" s="41"/>
      <c r="F31" s="41"/>
      <c r="G31" s="41"/>
      <c r="H31" s="41"/>
      <c r="I31" s="41"/>
    </row>
    <row r="32" spans="1:9" s="42" customFormat="1">
      <c r="A32" s="41"/>
      <c r="B32" s="41"/>
      <c r="C32" s="41"/>
      <c r="D32" s="41"/>
      <c r="E32" s="41"/>
      <c r="F32" s="41"/>
      <c r="G32" s="41"/>
      <c r="H32" s="41"/>
      <c r="I32" s="41"/>
    </row>
    <row r="33" spans="1:9" s="42" customFormat="1">
      <c r="A33" s="41"/>
      <c r="B33" s="41"/>
      <c r="C33" s="41"/>
      <c r="D33" s="41"/>
      <c r="E33" s="41"/>
      <c r="F33" s="41"/>
      <c r="G33" s="41"/>
      <c r="H33" s="41"/>
      <c r="I33" s="41"/>
    </row>
    <row r="34" spans="1:9" s="42" customFormat="1">
      <c r="A34" s="41"/>
      <c r="B34" s="41"/>
      <c r="C34" s="41"/>
      <c r="D34" s="41"/>
      <c r="E34" s="41"/>
      <c r="F34" s="41"/>
      <c r="G34" s="41"/>
      <c r="H34" s="41"/>
      <c r="I34" s="41"/>
    </row>
    <row r="35" spans="1:9" s="42" customFormat="1">
      <c r="A35" s="41"/>
      <c r="B35" s="41"/>
      <c r="C35" s="41"/>
      <c r="D35" s="41"/>
      <c r="E35" s="41"/>
      <c r="F35" s="41"/>
      <c r="G35" s="41"/>
      <c r="H35" s="41"/>
      <c r="I35" s="41"/>
    </row>
    <row r="36" spans="1:9" s="42" customFormat="1"/>
    <row r="37" spans="1:9" s="42" customFormat="1"/>
    <row r="38" spans="1:9" s="42" customFormat="1"/>
    <row r="39" spans="1:9" s="42" customFormat="1"/>
    <row r="40" spans="1:9" s="42" customFormat="1"/>
    <row r="41" spans="1:9" s="42" customFormat="1"/>
    <row r="42" spans="1:9" s="42" customFormat="1"/>
    <row r="43" spans="1:9" s="42" customFormat="1"/>
    <row r="44" spans="1:9" s="42" customFormat="1"/>
    <row r="45" spans="1:9" s="42" customFormat="1"/>
    <row r="46" spans="1:9" s="42" customFormat="1"/>
    <row r="47" spans="1:9" s="42" customFormat="1"/>
    <row r="48" spans="1:9" s="42" customFormat="1"/>
    <row r="49" s="42" customFormat="1"/>
    <row r="50" s="42" customFormat="1"/>
    <row r="51" s="42" customFormat="1"/>
    <row r="52" s="42" customFormat="1"/>
    <row r="53" s="42" customFormat="1"/>
    <row r="54" s="42" customFormat="1"/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abSelected="1" workbookViewId="0">
      <selection activeCell="C4" sqref="C4"/>
    </sheetView>
  </sheetViews>
  <sheetFormatPr defaultColWidth="9.140625" defaultRowHeight="16.5"/>
  <cols>
    <col min="1" max="1" width="9.42578125" style="118" customWidth="1"/>
    <col min="2" max="2" width="11.140625" style="118" customWidth="1"/>
    <col min="3" max="3" width="24.5703125" style="118" bestFit="1" customWidth="1"/>
    <col min="4" max="4" width="10.42578125" style="118" customWidth="1"/>
    <col min="5" max="5" width="12.5703125" style="118" customWidth="1"/>
    <col min="6" max="6" width="12.28515625" style="118" customWidth="1"/>
    <col min="7" max="7" width="13.28515625" style="118" customWidth="1"/>
    <col min="8" max="8" width="21.7109375" style="118" customWidth="1"/>
    <col min="9" max="16384" width="9.140625" style="118"/>
  </cols>
  <sheetData>
    <row r="1" spans="1:8" s="133" customFormat="1" ht="21" thickBot="1">
      <c r="A1" s="131" t="s">
        <v>99</v>
      </c>
      <c r="B1" s="132"/>
      <c r="C1" s="132"/>
      <c r="D1" s="132"/>
      <c r="E1" s="132"/>
      <c r="F1" s="132"/>
    </row>
    <row r="2" spans="1:8" s="133" customFormat="1" ht="49.5">
      <c r="A2" s="134" t="s">
        <v>100</v>
      </c>
      <c r="B2" s="135" t="s">
        <v>101</v>
      </c>
      <c r="C2" s="135" t="s">
        <v>102</v>
      </c>
      <c r="D2" s="135" t="s">
        <v>103</v>
      </c>
      <c r="E2" s="135" t="s">
        <v>104</v>
      </c>
      <c r="F2" s="136" t="s">
        <v>105</v>
      </c>
      <c r="G2" s="137" t="s">
        <v>106</v>
      </c>
      <c r="H2" s="116"/>
    </row>
    <row r="3" spans="1:8">
      <c r="A3" s="138" t="s">
        <v>107</v>
      </c>
      <c r="B3" s="100" t="s">
        <v>108</v>
      </c>
      <c r="C3" s="139" t="str">
        <f>VLOOKUP(Bai3.10!B3,Bai3.10!$B$13:$C$16,2,0)</f>
        <v>Bóng đèn Tròn</v>
      </c>
      <c r="D3" s="101">
        <v>836</v>
      </c>
      <c r="E3" s="140"/>
      <c r="F3" s="141"/>
      <c r="G3" s="142">
        <v>0</v>
      </c>
    </row>
    <row r="4" spans="1:8">
      <c r="A4" s="138" t="s">
        <v>109</v>
      </c>
      <c r="B4" s="100" t="s">
        <v>110</v>
      </c>
      <c r="C4" s="139" t="e">
        <f>VLOOKUP(Bai3.10!B4,Bai3.10!$B$13:$C$16,2,0)</f>
        <v>#N/A</v>
      </c>
      <c r="D4" s="101">
        <v>400</v>
      </c>
      <c r="E4" s="140"/>
      <c r="F4" s="141"/>
      <c r="G4" s="142">
        <v>100000</v>
      </c>
    </row>
    <row r="5" spans="1:8">
      <c r="A5" s="138" t="s">
        <v>111</v>
      </c>
      <c r="B5" s="100" t="s">
        <v>112</v>
      </c>
      <c r="C5" s="139" t="str">
        <f>VLOOKUP(Bai3.10!B5,Bai3.10!$B$13:$C$16,2,0)</f>
        <v>Bóng đèn Compact</v>
      </c>
      <c r="D5" s="101">
        <v>174</v>
      </c>
      <c r="E5" s="140"/>
      <c r="F5" s="141"/>
      <c r="G5" s="142">
        <v>0</v>
      </c>
    </row>
    <row r="6" spans="1:8">
      <c r="A6" s="138" t="s">
        <v>113</v>
      </c>
      <c r="B6" s="100" t="s">
        <v>114</v>
      </c>
      <c r="C6" s="139" t="str">
        <f>VLOOKUP(Bai3.10!B6,Bai3.10!$B$13:$C$16,2,0)</f>
        <v>Bóng đèn Huỳnh Quang</v>
      </c>
      <c r="D6" s="101">
        <v>800</v>
      </c>
      <c r="E6" s="140"/>
      <c r="F6" s="141"/>
      <c r="G6" s="142">
        <v>100000</v>
      </c>
    </row>
    <row r="7" spans="1:8">
      <c r="A7" s="138" t="s">
        <v>115</v>
      </c>
      <c r="B7" s="100" t="s">
        <v>116</v>
      </c>
      <c r="C7" s="139" t="e">
        <f>VLOOKUP(Bai3.10!B7,Bai3.10!$B$13:$C$16,2,0)</f>
        <v>#N/A</v>
      </c>
      <c r="D7" s="101">
        <v>273</v>
      </c>
      <c r="E7" s="140"/>
      <c r="F7" s="141"/>
      <c r="G7" s="142">
        <v>50000</v>
      </c>
    </row>
    <row r="8" spans="1:8">
      <c r="A8" s="138" t="s">
        <v>117</v>
      </c>
      <c r="B8" s="100" t="s">
        <v>112</v>
      </c>
      <c r="C8" s="139" t="str">
        <f>VLOOKUP(Bai3.10!B8,Bai3.10!$B$13:$C$16,2,0)</f>
        <v>Bóng đèn Compact</v>
      </c>
      <c r="D8" s="101">
        <v>113</v>
      </c>
      <c r="E8" s="140"/>
      <c r="F8" s="141"/>
      <c r="G8" s="142">
        <v>0</v>
      </c>
    </row>
    <row r="9" spans="1:8" ht="17.25" thickBot="1">
      <c r="A9" s="143" t="s">
        <v>72</v>
      </c>
      <c r="B9" s="144"/>
      <c r="C9" s="144"/>
      <c r="D9" s="145"/>
      <c r="E9" s="145"/>
      <c r="F9" s="146"/>
      <c r="G9" s="102"/>
      <c r="H9" s="147"/>
    </row>
    <row r="10" spans="1:8">
      <c r="A10" s="147"/>
      <c r="B10" s="147"/>
      <c r="C10" s="102"/>
      <c r="D10" s="102"/>
      <c r="E10" s="102"/>
      <c r="F10" s="102"/>
      <c r="G10" s="102"/>
      <c r="H10" s="102"/>
    </row>
    <row r="11" spans="1:8" s="133" customFormat="1" ht="17.25" thickBot="1">
      <c r="B11" s="98" t="s">
        <v>73</v>
      </c>
      <c r="C11" s="98"/>
      <c r="D11" s="98"/>
      <c r="E11" s="98"/>
      <c r="F11" s="148"/>
      <c r="G11" s="99"/>
      <c r="H11" s="99"/>
    </row>
    <row r="12" spans="1:8" s="133" customFormat="1" ht="51" thickTop="1" thickBot="1">
      <c r="A12" s="99"/>
      <c r="B12" s="149" t="s">
        <v>118</v>
      </c>
      <c r="C12" s="150" t="s">
        <v>119</v>
      </c>
      <c r="D12" s="151" t="s">
        <v>120</v>
      </c>
      <c r="E12" s="152"/>
      <c r="F12" s="99"/>
      <c r="G12" s="99"/>
      <c r="H12" s="99"/>
    </row>
    <row r="13" spans="1:8" ht="17.25" thickTop="1">
      <c r="A13" s="102"/>
      <c r="B13" s="153" t="s">
        <v>112</v>
      </c>
      <c r="C13" s="154" t="s">
        <v>121</v>
      </c>
      <c r="D13" s="155">
        <v>3000</v>
      </c>
      <c r="E13" s="156"/>
      <c r="F13" s="102"/>
      <c r="G13" s="102"/>
      <c r="H13" s="102"/>
    </row>
    <row r="14" spans="1:8">
      <c r="A14" s="102"/>
      <c r="B14" s="157" t="s">
        <v>114</v>
      </c>
      <c r="C14" s="158" t="s">
        <v>122</v>
      </c>
      <c r="D14" s="159">
        <v>5000</v>
      </c>
      <c r="E14" s="160"/>
      <c r="F14" s="102"/>
      <c r="G14" s="102"/>
      <c r="H14" s="102"/>
    </row>
    <row r="15" spans="1:8">
      <c r="A15" s="102"/>
      <c r="B15" s="157" t="s">
        <v>108</v>
      </c>
      <c r="C15" s="158" t="s">
        <v>123</v>
      </c>
      <c r="D15" s="159">
        <v>1500</v>
      </c>
      <c r="E15" s="160"/>
      <c r="F15" s="102"/>
      <c r="G15" s="102"/>
      <c r="H15" s="102"/>
    </row>
    <row r="16" spans="1:8" ht="17.25" thickBot="1">
      <c r="A16" s="102"/>
      <c r="B16" s="161" t="s">
        <v>124</v>
      </c>
      <c r="C16" s="162" t="s">
        <v>125</v>
      </c>
      <c r="D16" s="163">
        <v>10000</v>
      </c>
      <c r="E16" s="164"/>
      <c r="F16" s="102"/>
      <c r="G16" s="102"/>
      <c r="H16" s="102"/>
    </row>
    <row r="17" spans="1:8" ht="17.25" thickTop="1">
      <c r="A17" s="102"/>
      <c r="B17" s="102"/>
      <c r="C17" s="102"/>
      <c r="D17" s="102"/>
      <c r="E17" s="102"/>
      <c r="F17" s="102"/>
      <c r="G17" s="102"/>
      <c r="H17" s="102"/>
    </row>
    <row r="18" spans="1:8">
      <c r="A18" s="116" t="s">
        <v>126</v>
      </c>
      <c r="B18" s="102"/>
      <c r="C18" s="102"/>
      <c r="D18" s="102"/>
      <c r="E18" s="102"/>
      <c r="F18" s="102"/>
      <c r="G18" s="102"/>
      <c r="H18" s="102"/>
    </row>
    <row r="19" spans="1:8">
      <c r="A19" s="116" t="s">
        <v>86</v>
      </c>
      <c r="B19" s="102" t="s">
        <v>127</v>
      </c>
      <c r="C19" s="102"/>
      <c r="D19" s="102"/>
      <c r="E19" s="102"/>
      <c r="F19" s="102"/>
      <c r="G19" s="102"/>
      <c r="H19" s="102"/>
    </row>
    <row r="20" spans="1:8">
      <c r="A20" s="117"/>
      <c r="B20" s="102" t="s">
        <v>128</v>
      </c>
      <c r="C20" s="102"/>
      <c r="D20" s="102"/>
      <c r="E20" s="102"/>
      <c r="F20" s="102"/>
      <c r="G20" s="102"/>
      <c r="H20" s="102"/>
    </row>
    <row r="21" spans="1:8">
      <c r="A21" s="117"/>
      <c r="B21" s="165" t="s">
        <v>129</v>
      </c>
      <c r="C21" s="102"/>
      <c r="D21" s="102"/>
      <c r="E21" s="102"/>
      <c r="F21" s="102"/>
      <c r="G21" s="102"/>
      <c r="H21" s="102"/>
    </row>
    <row r="22" spans="1:8">
      <c r="A22" s="117"/>
      <c r="B22" s="165" t="s">
        <v>130</v>
      </c>
      <c r="C22" s="102"/>
      <c r="D22" s="102"/>
      <c r="E22" s="102"/>
      <c r="F22" s="102"/>
      <c r="G22" s="102"/>
      <c r="H22" s="102"/>
    </row>
    <row r="23" spans="1:8">
      <c r="A23" s="116" t="s">
        <v>88</v>
      </c>
      <c r="B23" s="118" t="s">
        <v>131</v>
      </c>
    </row>
    <row r="24" spans="1:8">
      <c r="A24" s="117"/>
      <c r="B24" s="118" t="s">
        <v>132</v>
      </c>
    </row>
    <row r="25" spans="1:8">
      <c r="A25" s="116" t="s">
        <v>91</v>
      </c>
      <c r="B25" s="118" t="s">
        <v>133</v>
      </c>
    </row>
    <row r="26" spans="1:8">
      <c r="A26" s="117"/>
      <c r="B26" s="166" t="s">
        <v>134</v>
      </c>
    </row>
    <row r="27" spans="1:8">
      <c r="A27" s="117"/>
      <c r="B27" s="166" t="s">
        <v>135</v>
      </c>
    </row>
    <row r="28" spans="1:8">
      <c r="A28" s="117"/>
      <c r="B28" s="166" t="s">
        <v>136</v>
      </c>
    </row>
    <row r="29" spans="1:8">
      <c r="A29" s="116" t="s">
        <v>94</v>
      </c>
      <c r="B29" s="118" t="s">
        <v>137</v>
      </c>
      <c r="C29" s="102"/>
      <c r="D29" s="102"/>
    </row>
    <row r="30" spans="1:8">
      <c r="A30" s="99"/>
    </row>
    <row r="31" spans="1:8">
      <c r="A31" s="99"/>
    </row>
    <row r="32" spans="1:8">
      <c r="A32" s="133"/>
    </row>
  </sheetData>
  <mergeCells count="8">
    <mergeCell ref="D15:E15"/>
    <mergeCell ref="D16:E16"/>
    <mergeCell ref="A1:F1"/>
    <mergeCell ref="A9:C9"/>
    <mergeCell ref="B11:E11"/>
    <mergeCell ref="D12:E12"/>
    <mergeCell ref="D13:E13"/>
    <mergeCell ref="D14:E1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I3" sqref="I3"/>
    </sheetView>
  </sheetViews>
  <sheetFormatPr defaultColWidth="9.140625" defaultRowHeight="15"/>
  <cols>
    <col min="1" max="1" width="10.85546875" style="283" customWidth="1"/>
    <col min="2" max="2" width="19.140625" style="283" bestFit="1" customWidth="1"/>
    <col min="3" max="3" width="28.5703125" style="283" bestFit="1" customWidth="1"/>
    <col min="4" max="4" width="11" style="283" bestFit="1" customWidth="1"/>
    <col min="5" max="5" width="9.28515625" style="283" bestFit="1" customWidth="1"/>
    <col min="6" max="6" width="10.5703125" style="283" bestFit="1" customWidth="1"/>
    <col min="7" max="7" width="12.28515625" style="283" bestFit="1" customWidth="1"/>
    <col min="8" max="8" width="7.140625" style="283" customWidth="1"/>
    <col min="9" max="16384" width="9.140625" style="283"/>
  </cols>
  <sheetData>
    <row r="1" spans="1:8" s="273" customFormat="1" ht="23.25" customHeight="1" thickBot="1">
      <c r="A1" s="269" t="s">
        <v>223</v>
      </c>
      <c r="B1" s="270"/>
      <c r="C1" s="270"/>
      <c r="D1" s="270"/>
      <c r="E1" s="270"/>
      <c r="F1" s="271" t="s">
        <v>224</v>
      </c>
      <c r="G1" s="272">
        <v>25865</v>
      </c>
    </row>
    <row r="2" spans="1:8" s="273" customFormat="1" ht="28.5" customHeight="1">
      <c r="A2" s="274" t="s">
        <v>225</v>
      </c>
      <c r="B2" s="275" t="s">
        <v>226</v>
      </c>
      <c r="C2" s="275" t="s">
        <v>227</v>
      </c>
      <c r="D2" s="275" t="s">
        <v>228</v>
      </c>
      <c r="E2" s="275" t="s">
        <v>62</v>
      </c>
      <c r="F2" s="276" t="s">
        <v>229</v>
      </c>
      <c r="G2" s="277" t="s">
        <v>230</v>
      </c>
    </row>
    <row r="3" spans="1:8" ht="15" customHeight="1">
      <c r="A3" s="278" t="s">
        <v>231</v>
      </c>
      <c r="B3" s="279" t="s">
        <v>232</v>
      </c>
      <c r="C3" s="279" t="str">
        <f>VLOOKUP(LEFT(A3,3),$A$16:$B$18,2,0)&amp;" - "&amp;HLOOKUP(RIGHT(A3,2),$C$14:$E$15,2,0)</f>
        <v>CDRom - SamSung</v>
      </c>
      <c r="D3" s="279">
        <f>INDEX($A$14:$E$18,MATCH(LEFT(A3,3),$A$14:$A$18,0),MATCH(RIGHT(A3,2),$A$14:$E$14,0))</f>
        <v>30</v>
      </c>
      <c r="E3" s="280">
        <v>96</v>
      </c>
      <c r="F3" s="281">
        <f>PRODUCT(D3:E3)</f>
        <v>2880</v>
      </c>
      <c r="G3" s="282">
        <f>F3*$G$1</f>
        <v>74491200</v>
      </c>
    </row>
    <row r="4" spans="1:8" ht="15" customHeight="1">
      <c r="A4" s="278" t="s">
        <v>233</v>
      </c>
      <c r="B4" s="279" t="s">
        <v>234</v>
      </c>
      <c r="C4" s="279" t="str">
        <f t="shared" ref="C4:C8" si="0">VLOOKUP(LEFT(A4,3),$A$16:$B$18,2,0)&amp;" - "&amp;HLOOKUP(RIGHT(A4,2),$C$14:$E$15,2,0)</f>
        <v>Keyboard - Dell</v>
      </c>
      <c r="D4" s="279">
        <f t="shared" ref="D4:D8" si="1">INDEX($A$14:$E$18,MATCH(LEFT(A4,3),$A$14:$A$18,0),MATCH(RIGHT(A4,2),$A$14:$E$14,0))</f>
        <v>15</v>
      </c>
      <c r="E4" s="280">
        <v>35</v>
      </c>
      <c r="F4" s="281">
        <f t="shared" ref="F4:F8" si="2">PRODUCT(D4:E4)</f>
        <v>525</v>
      </c>
      <c r="G4" s="282">
        <f t="shared" ref="G4:G8" si="3">F4*$G$1</f>
        <v>13579125</v>
      </c>
    </row>
    <row r="5" spans="1:8" ht="15" customHeight="1">
      <c r="A5" s="278" t="s">
        <v>235</v>
      </c>
      <c r="B5" s="279" t="s">
        <v>236</v>
      </c>
      <c r="C5" s="279" t="str">
        <f t="shared" si="0"/>
        <v>Mouse - IBM</v>
      </c>
      <c r="D5" s="279">
        <f t="shared" si="1"/>
        <v>9</v>
      </c>
      <c r="E5" s="280">
        <v>19</v>
      </c>
      <c r="F5" s="281">
        <f t="shared" si="2"/>
        <v>171</v>
      </c>
      <c r="G5" s="282">
        <f t="shared" si="3"/>
        <v>4422915</v>
      </c>
    </row>
    <row r="6" spans="1:8" ht="15" customHeight="1">
      <c r="A6" s="278" t="s">
        <v>237</v>
      </c>
      <c r="B6" s="279" t="s">
        <v>234</v>
      </c>
      <c r="C6" s="279" t="str">
        <f t="shared" si="0"/>
        <v>Keyboard - SamSung</v>
      </c>
      <c r="D6" s="279">
        <f t="shared" si="1"/>
        <v>10</v>
      </c>
      <c r="E6" s="280">
        <v>39</v>
      </c>
      <c r="F6" s="281">
        <f t="shared" si="2"/>
        <v>390</v>
      </c>
      <c r="G6" s="282">
        <f t="shared" si="3"/>
        <v>10087350</v>
      </c>
    </row>
    <row r="7" spans="1:8" ht="15" customHeight="1">
      <c r="A7" s="278" t="s">
        <v>238</v>
      </c>
      <c r="B7" s="279" t="s">
        <v>236</v>
      </c>
      <c r="C7" s="279" t="str">
        <f t="shared" si="0"/>
        <v>CDRom - Dell</v>
      </c>
      <c r="D7" s="279">
        <f t="shared" si="1"/>
        <v>20</v>
      </c>
      <c r="E7" s="280">
        <v>53</v>
      </c>
      <c r="F7" s="281">
        <f t="shared" si="2"/>
        <v>1060</v>
      </c>
      <c r="G7" s="282">
        <f t="shared" si="3"/>
        <v>27416900</v>
      </c>
    </row>
    <row r="8" spans="1:8" ht="15" customHeight="1">
      <c r="A8" s="278" t="s">
        <v>235</v>
      </c>
      <c r="B8" s="279" t="s">
        <v>232</v>
      </c>
      <c r="C8" s="279" t="str">
        <f t="shared" si="0"/>
        <v>Mouse - IBM</v>
      </c>
      <c r="D8" s="279">
        <f t="shared" si="1"/>
        <v>9</v>
      </c>
      <c r="E8" s="280">
        <v>88</v>
      </c>
      <c r="F8" s="281">
        <f t="shared" si="2"/>
        <v>792</v>
      </c>
      <c r="G8" s="282">
        <f t="shared" si="3"/>
        <v>20485080</v>
      </c>
    </row>
    <row r="9" spans="1:8" ht="15" customHeight="1" thickBot="1">
      <c r="A9" s="284" t="s">
        <v>72</v>
      </c>
      <c r="B9" s="285"/>
      <c r="C9" s="285"/>
      <c r="D9" s="286"/>
      <c r="E9" s="287">
        <f>SUM(E3:E8)</f>
        <v>330</v>
      </c>
      <c r="F9" s="287">
        <f t="shared" ref="F9:G9" si="4">SUM(F3:F8)</f>
        <v>5818</v>
      </c>
      <c r="G9" s="287">
        <f t="shared" si="4"/>
        <v>150482570</v>
      </c>
    </row>
    <row r="10" spans="1:8" ht="15" customHeight="1">
      <c r="A10" s="288" t="s">
        <v>239</v>
      </c>
      <c r="B10" s="288"/>
      <c r="C10" s="288"/>
      <c r="D10" s="288"/>
      <c r="E10" s="289">
        <v>330</v>
      </c>
      <c r="F10" s="289">
        <v>5818</v>
      </c>
      <c r="G10" s="289">
        <v>150482570</v>
      </c>
    </row>
    <row r="11" spans="1:8" ht="15" customHeight="1">
      <c r="A11" s="290"/>
      <c r="B11" s="290"/>
      <c r="C11" s="290"/>
      <c r="D11" s="290"/>
      <c r="F11" s="291"/>
    </row>
    <row r="12" spans="1:8" s="273" customFormat="1" ht="15" customHeight="1" thickBot="1">
      <c r="A12" s="292" t="s">
        <v>240</v>
      </c>
      <c r="B12" s="292"/>
      <c r="C12" s="292"/>
      <c r="D12" s="292"/>
      <c r="E12" s="292"/>
    </row>
    <row r="13" spans="1:8" s="273" customFormat="1" ht="15" customHeight="1" thickTop="1">
      <c r="A13" s="293"/>
      <c r="B13" s="294"/>
      <c r="C13" s="295" t="s">
        <v>241</v>
      </c>
      <c r="D13" s="296"/>
      <c r="E13" s="297"/>
    </row>
    <row r="14" spans="1:8" s="273" customFormat="1" ht="15" customHeight="1">
      <c r="A14" s="311"/>
      <c r="B14" s="310"/>
      <c r="C14" s="298" t="s">
        <v>242</v>
      </c>
      <c r="D14" s="298" t="s">
        <v>243</v>
      </c>
      <c r="E14" s="312" t="s">
        <v>244</v>
      </c>
    </row>
    <row r="15" spans="1:8" ht="15" customHeight="1">
      <c r="A15" s="313" t="s">
        <v>60</v>
      </c>
      <c r="B15" s="279" t="s">
        <v>61</v>
      </c>
      <c r="C15" s="279" t="s">
        <v>245</v>
      </c>
      <c r="D15" s="279" t="s">
        <v>246</v>
      </c>
      <c r="E15" s="314" t="s">
        <v>247</v>
      </c>
      <c r="G15" s="273"/>
      <c r="H15" s="273"/>
    </row>
    <row r="16" spans="1:8" ht="15" customHeight="1">
      <c r="A16" s="313" t="s">
        <v>248</v>
      </c>
      <c r="B16" s="279" t="s">
        <v>249</v>
      </c>
      <c r="C16" s="279">
        <v>30</v>
      </c>
      <c r="D16" s="279">
        <v>25</v>
      </c>
      <c r="E16" s="314">
        <v>20</v>
      </c>
      <c r="G16" s="273"/>
      <c r="H16" s="273"/>
    </row>
    <row r="17" spans="1:8">
      <c r="A17" s="313" t="s">
        <v>250</v>
      </c>
      <c r="B17" s="279" t="s">
        <v>251</v>
      </c>
      <c r="C17" s="279">
        <v>10</v>
      </c>
      <c r="D17" s="279">
        <v>17</v>
      </c>
      <c r="E17" s="314">
        <v>15</v>
      </c>
      <c r="G17" s="273"/>
      <c r="H17" s="273"/>
    </row>
    <row r="18" spans="1:8" ht="15.75" thickBot="1">
      <c r="A18" s="315" t="s">
        <v>252</v>
      </c>
      <c r="B18" s="316" t="s">
        <v>253</v>
      </c>
      <c r="C18" s="316">
        <v>5</v>
      </c>
      <c r="D18" s="316">
        <v>9</v>
      </c>
      <c r="E18" s="317">
        <v>13</v>
      </c>
      <c r="G18" s="273"/>
      <c r="H18" s="273"/>
    </row>
    <row r="19" spans="1:8" ht="15.75" thickTop="1">
      <c r="G19" s="273"/>
      <c r="H19" s="273"/>
    </row>
    <row r="20" spans="1:8" ht="15.75" thickBot="1">
      <c r="B20" s="299" t="s">
        <v>254</v>
      </c>
      <c r="C20" s="299"/>
      <c r="D20" s="300"/>
      <c r="G20" s="273"/>
      <c r="H20" s="273"/>
    </row>
    <row r="21" spans="1:8" ht="16.5" thickTop="1" thickBot="1">
      <c r="B21" s="301" t="s">
        <v>226</v>
      </c>
      <c r="C21" s="302" t="s">
        <v>255</v>
      </c>
      <c r="G21" s="273"/>
      <c r="H21" s="273"/>
    </row>
    <row r="22" spans="1:8">
      <c r="B22" s="303" t="s">
        <v>232</v>
      </c>
      <c r="C22" s="304">
        <f ca="1">SUMIF($B$3:$G$8,B22,G3:G8)</f>
        <v>94976280</v>
      </c>
      <c r="D22" s="291"/>
      <c r="G22" s="273"/>
      <c r="H22" s="273"/>
    </row>
    <row r="23" spans="1:8">
      <c r="B23" s="305" t="s">
        <v>234</v>
      </c>
      <c r="C23" s="304">
        <f t="shared" ref="C23:C24" ca="1" si="5">SUMIF($B$3:$G$8,B23,G4:G9)</f>
        <v>31839815</v>
      </c>
      <c r="D23" s="291"/>
      <c r="G23" s="273"/>
      <c r="H23" s="273"/>
    </row>
    <row r="24" spans="1:8">
      <c r="B24" s="305" t="s">
        <v>236</v>
      </c>
      <c r="C24" s="304">
        <f t="shared" ca="1" si="5"/>
        <v>177899470</v>
      </c>
      <c r="D24" s="291"/>
      <c r="G24" s="273"/>
      <c r="H24" s="273"/>
    </row>
    <row r="25" spans="1:8" ht="15.75" thickBot="1">
      <c r="B25" s="306" t="s">
        <v>72</v>
      </c>
      <c r="C25" s="307">
        <f ca="1">SUM(C22:C24)</f>
        <v>304715565</v>
      </c>
      <c r="D25" s="308"/>
    </row>
    <row r="26" spans="1:8" ht="15.75" thickTop="1">
      <c r="B26" s="309"/>
    </row>
    <row r="27" spans="1:8">
      <c r="A27" s="283" t="s">
        <v>256</v>
      </c>
    </row>
    <row r="28" spans="1:8">
      <c r="A28" s="283" t="s">
        <v>257</v>
      </c>
    </row>
    <row r="29" spans="1:8">
      <c r="A29" s="283" t="s">
        <v>258</v>
      </c>
    </row>
    <row r="30" spans="1:8">
      <c r="A30" s="283" t="s">
        <v>259</v>
      </c>
    </row>
    <row r="31" spans="1:8">
      <c r="A31" s="283" t="s">
        <v>260</v>
      </c>
    </row>
    <row r="32" spans="1:8">
      <c r="A32" s="283" t="s">
        <v>261</v>
      </c>
    </row>
  </sheetData>
  <mergeCells count="6">
    <mergeCell ref="A1:E1"/>
    <mergeCell ref="A9:D9"/>
    <mergeCell ref="A10:D10"/>
    <mergeCell ref="A12:E12"/>
    <mergeCell ref="C13:E13"/>
    <mergeCell ref="B20:C20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9"/>
  <sheetViews>
    <sheetView workbookViewId="0">
      <selection activeCell="T19" sqref="T19"/>
    </sheetView>
  </sheetViews>
  <sheetFormatPr defaultColWidth="9.140625" defaultRowHeight="15"/>
  <cols>
    <col min="1" max="1" width="4" style="320" customWidth="1"/>
    <col min="2" max="2" width="6.5703125" style="320" bestFit="1" customWidth="1"/>
    <col min="3" max="3" width="7.42578125" style="320" bestFit="1" customWidth="1"/>
    <col min="4" max="4" width="5.28515625" style="320" bestFit="1" customWidth="1"/>
    <col min="5" max="5" width="3.28515625" style="320" bestFit="1" customWidth="1"/>
    <col min="6" max="7" width="4.5703125" style="320" bestFit="1" customWidth="1"/>
    <col min="8" max="8" width="3.28515625" style="320" bestFit="1" customWidth="1"/>
    <col min="9" max="9" width="4" style="320" bestFit="1" customWidth="1"/>
    <col min="10" max="10" width="4.5703125" style="320" bestFit="1" customWidth="1"/>
    <col min="11" max="11" width="5.28515625" style="320" bestFit="1" customWidth="1"/>
    <col min="12" max="12" width="6" style="320" bestFit="1" customWidth="1"/>
    <col min="13" max="13" width="4.5703125" style="320" bestFit="1" customWidth="1"/>
    <col min="14" max="14" width="5.28515625" style="320" bestFit="1" customWidth="1"/>
    <col min="15" max="16" width="7" style="320" bestFit="1" customWidth="1"/>
    <col min="17" max="17" width="10" style="320" bestFit="1" customWidth="1"/>
    <col min="18" max="18" width="10.28515625" style="320" bestFit="1" customWidth="1"/>
    <col min="19" max="19" width="11" style="320" bestFit="1" customWidth="1"/>
    <col min="20" max="20" width="10.28515625" style="320" bestFit="1" customWidth="1"/>
    <col min="21" max="16384" width="9.140625" style="320"/>
  </cols>
  <sheetData>
    <row r="1" spans="1:20" ht="20.25" customHeight="1" thickBot="1">
      <c r="A1" s="318"/>
      <c r="B1" s="319" t="s">
        <v>262</v>
      </c>
      <c r="C1" s="319"/>
      <c r="D1" s="319"/>
      <c r="E1" s="319"/>
      <c r="F1" s="319"/>
      <c r="G1" s="319"/>
      <c r="H1" s="319"/>
      <c r="I1" s="319"/>
      <c r="J1" s="319"/>
      <c r="K1" s="319"/>
      <c r="L1" s="319"/>
      <c r="M1" s="319"/>
      <c r="N1" s="319"/>
      <c r="O1" s="319"/>
      <c r="P1" s="319"/>
      <c r="Q1" s="319"/>
      <c r="R1" s="319"/>
    </row>
    <row r="2" spans="1:20" ht="15.95" customHeight="1">
      <c r="A2" s="321" t="s">
        <v>263</v>
      </c>
      <c r="B2" s="322" t="s">
        <v>264</v>
      </c>
      <c r="C2" s="322" t="s">
        <v>265</v>
      </c>
      <c r="D2" s="323" t="s">
        <v>266</v>
      </c>
      <c r="E2" s="323"/>
      <c r="F2" s="323"/>
      <c r="G2" s="323"/>
      <c r="H2" s="323"/>
      <c r="I2" s="323"/>
      <c r="J2" s="323"/>
      <c r="K2" s="323"/>
      <c r="L2" s="323"/>
      <c r="M2" s="323"/>
      <c r="N2" s="323" t="s">
        <v>267</v>
      </c>
      <c r="O2" s="322" t="s">
        <v>268</v>
      </c>
      <c r="P2" s="322" t="s">
        <v>269</v>
      </c>
      <c r="Q2" s="322" t="s">
        <v>270</v>
      </c>
      <c r="R2" s="324" t="s">
        <v>271</v>
      </c>
      <c r="S2" s="325" t="s">
        <v>106</v>
      </c>
    </row>
    <row r="3" spans="1:20" ht="15.95" customHeight="1">
      <c r="A3" s="326"/>
      <c r="B3" s="327"/>
      <c r="C3" s="327"/>
      <c r="D3" s="328" t="s">
        <v>272</v>
      </c>
      <c r="E3" s="328" t="s">
        <v>273</v>
      </c>
      <c r="F3" s="328" t="s">
        <v>274</v>
      </c>
      <c r="G3" s="328" t="s">
        <v>275</v>
      </c>
      <c r="H3" s="328" t="s">
        <v>276</v>
      </c>
      <c r="I3" s="328" t="s">
        <v>277</v>
      </c>
      <c r="J3" s="328" t="s">
        <v>278</v>
      </c>
      <c r="K3" s="328" t="s">
        <v>279</v>
      </c>
      <c r="L3" s="328" t="s">
        <v>213</v>
      </c>
      <c r="M3" s="328" t="s">
        <v>280</v>
      </c>
      <c r="N3" s="329"/>
      <c r="O3" s="327"/>
      <c r="P3" s="327"/>
      <c r="Q3" s="327"/>
      <c r="R3" s="330"/>
      <c r="S3" s="325"/>
      <c r="T3" s="320" t="s">
        <v>281</v>
      </c>
    </row>
    <row r="4" spans="1:20" ht="15.95" customHeight="1">
      <c r="A4" s="331">
        <v>1</v>
      </c>
      <c r="B4" s="332" t="s">
        <v>107</v>
      </c>
      <c r="C4" s="332" t="s">
        <v>272</v>
      </c>
      <c r="D4" s="332">
        <v>6</v>
      </c>
      <c r="E4" s="332">
        <v>5</v>
      </c>
      <c r="F4" s="332">
        <v>9</v>
      </c>
      <c r="G4" s="332">
        <v>4</v>
      </c>
      <c r="H4" s="332">
        <v>5</v>
      </c>
      <c r="I4" s="332">
        <v>6</v>
      </c>
      <c r="J4" s="332">
        <v>9</v>
      </c>
      <c r="K4" s="332">
        <v>6</v>
      </c>
      <c r="L4" s="332">
        <v>6</v>
      </c>
      <c r="M4" s="332">
        <v>7</v>
      </c>
      <c r="N4" s="333">
        <f>SUM(D4:M4)</f>
        <v>63</v>
      </c>
      <c r="O4" s="334"/>
      <c r="P4" s="334"/>
      <c r="Q4" s="334"/>
      <c r="R4" s="335"/>
      <c r="S4" s="336" t="s">
        <v>282</v>
      </c>
      <c r="T4" s="320">
        <f>COUNTIF(D4:M4,"&lt;5")</f>
        <v>1</v>
      </c>
    </row>
    <row r="5" spans="1:20" ht="15.95" customHeight="1">
      <c r="A5" s="331">
        <v>2</v>
      </c>
      <c r="B5" s="332" t="s">
        <v>283</v>
      </c>
      <c r="C5" s="332" t="s">
        <v>278</v>
      </c>
      <c r="D5" s="332">
        <v>10</v>
      </c>
      <c r="E5" s="332">
        <v>8</v>
      </c>
      <c r="F5" s="332">
        <v>9</v>
      </c>
      <c r="G5" s="332">
        <v>9</v>
      </c>
      <c r="H5" s="332">
        <v>9</v>
      </c>
      <c r="I5" s="332">
        <v>10</v>
      </c>
      <c r="J5" s="332">
        <v>10</v>
      </c>
      <c r="K5" s="332">
        <v>9</v>
      </c>
      <c r="L5" s="332">
        <v>10</v>
      </c>
      <c r="M5" s="332">
        <v>10</v>
      </c>
      <c r="N5" s="333"/>
      <c r="O5" s="334"/>
      <c r="P5" s="334"/>
      <c r="Q5" s="334"/>
      <c r="R5" s="335"/>
      <c r="S5" s="336">
        <v>3000000</v>
      </c>
      <c r="T5" s="320">
        <f t="shared" ref="T5:T16" si="0">COUNTIF(D5:M5,"&lt;5")</f>
        <v>0</v>
      </c>
    </row>
    <row r="6" spans="1:20" ht="15.95" customHeight="1">
      <c r="A6" s="331">
        <v>3</v>
      </c>
      <c r="B6" s="332" t="s">
        <v>284</v>
      </c>
      <c r="C6" s="332" t="s">
        <v>277</v>
      </c>
      <c r="D6" s="332">
        <v>5</v>
      </c>
      <c r="E6" s="332">
        <v>8</v>
      </c>
      <c r="F6" s="332">
        <v>6</v>
      </c>
      <c r="G6" s="332">
        <v>7</v>
      </c>
      <c r="H6" s="332">
        <v>6</v>
      </c>
      <c r="I6" s="332">
        <v>6</v>
      </c>
      <c r="J6" s="332">
        <v>9</v>
      </c>
      <c r="K6" s="332">
        <v>2</v>
      </c>
      <c r="L6" s="332">
        <v>6</v>
      </c>
      <c r="M6" s="332">
        <v>3</v>
      </c>
      <c r="N6" s="333"/>
      <c r="O6" s="334"/>
      <c r="P6" s="334"/>
      <c r="Q6" s="334"/>
      <c r="R6" s="335"/>
      <c r="S6" s="336" t="s">
        <v>282</v>
      </c>
      <c r="T6" s="320">
        <f t="shared" si="0"/>
        <v>2</v>
      </c>
    </row>
    <row r="7" spans="1:20" ht="15.95" customHeight="1">
      <c r="A7" s="331">
        <v>4</v>
      </c>
      <c r="B7" s="332" t="s">
        <v>285</v>
      </c>
      <c r="C7" s="332" t="s">
        <v>275</v>
      </c>
      <c r="D7" s="332">
        <v>9</v>
      </c>
      <c r="E7" s="332">
        <v>7</v>
      </c>
      <c r="F7" s="332">
        <v>9</v>
      </c>
      <c r="G7" s="332">
        <v>6</v>
      </c>
      <c r="H7" s="332">
        <v>8</v>
      </c>
      <c r="I7" s="332">
        <v>7</v>
      </c>
      <c r="J7" s="332">
        <v>7</v>
      </c>
      <c r="K7" s="332">
        <v>6</v>
      </c>
      <c r="L7" s="332">
        <v>6</v>
      </c>
      <c r="M7" s="332">
        <v>10</v>
      </c>
      <c r="N7" s="333"/>
      <c r="O7" s="334"/>
      <c r="P7" s="334"/>
      <c r="Q7" s="334"/>
      <c r="R7" s="335"/>
      <c r="S7" s="336">
        <v>1000000</v>
      </c>
      <c r="T7" s="320">
        <f t="shared" si="0"/>
        <v>0</v>
      </c>
    </row>
    <row r="8" spans="1:20" ht="15.95" customHeight="1">
      <c r="A8" s="331">
        <v>5</v>
      </c>
      <c r="B8" s="332" t="s">
        <v>286</v>
      </c>
      <c r="C8" s="332" t="s">
        <v>276</v>
      </c>
      <c r="D8" s="332">
        <v>8</v>
      </c>
      <c r="E8" s="332">
        <v>9</v>
      </c>
      <c r="F8" s="332">
        <v>6</v>
      </c>
      <c r="G8" s="332">
        <v>9</v>
      </c>
      <c r="H8" s="332">
        <v>3</v>
      </c>
      <c r="I8" s="332">
        <v>8</v>
      </c>
      <c r="J8" s="332">
        <v>8</v>
      </c>
      <c r="K8" s="332">
        <v>6</v>
      </c>
      <c r="L8" s="332">
        <v>7</v>
      </c>
      <c r="M8" s="332">
        <v>8</v>
      </c>
      <c r="N8" s="333"/>
      <c r="O8" s="334"/>
      <c r="P8" s="334"/>
      <c r="Q8" s="334"/>
      <c r="R8" s="335"/>
      <c r="S8" s="336" t="s">
        <v>282</v>
      </c>
      <c r="T8" s="320">
        <f t="shared" si="0"/>
        <v>1</v>
      </c>
    </row>
    <row r="9" spans="1:20" ht="15.95" customHeight="1">
      <c r="A9" s="331">
        <v>6</v>
      </c>
      <c r="B9" s="332" t="s">
        <v>109</v>
      </c>
      <c r="C9" s="332" t="s">
        <v>277</v>
      </c>
      <c r="D9" s="332">
        <v>4</v>
      </c>
      <c r="E9" s="332">
        <v>6</v>
      </c>
      <c r="F9" s="332">
        <v>7</v>
      </c>
      <c r="G9" s="332">
        <v>6</v>
      </c>
      <c r="H9" s="332">
        <v>7</v>
      </c>
      <c r="I9" s="332">
        <v>8</v>
      </c>
      <c r="J9" s="332">
        <v>9</v>
      </c>
      <c r="K9" s="332">
        <v>6</v>
      </c>
      <c r="L9" s="332">
        <v>7</v>
      </c>
      <c r="M9" s="332">
        <v>9</v>
      </c>
      <c r="N9" s="333"/>
      <c r="O9" s="334"/>
      <c r="P9" s="334"/>
      <c r="Q9" s="334"/>
      <c r="R9" s="335"/>
      <c r="S9" s="336" t="s">
        <v>282</v>
      </c>
      <c r="T9" s="320">
        <f t="shared" si="0"/>
        <v>1</v>
      </c>
    </row>
    <row r="10" spans="1:20" ht="15.95" customHeight="1">
      <c r="A10" s="331">
        <v>7</v>
      </c>
      <c r="B10" s="332" t="s">
        <v>287</v>
      </c>
      <c r="C10" s="332" t="s">
        <v>274</v>
      </c>
      <c r="D10" s="332">
        <v>7</v>
      </c>
      <c r="E10" s="332">
        <v>5</v>
      </c>
      <c r="F10" s="332">
        <v>8</v>
      </c>
      <c r="G10" s="332">
        <v>5</v>
      </c>
      <c r="H10" s="332">
        <v>5</v>
      </c>
      <c r="I10" s="332">
        <v>7</v>
      </c>
      <c r="J10" s="332">
        <v>8</v>
      </c>
      <c r="K10" s="332">
        <v>9</v>
      </c>
      <c r="L10" s="332">
        <v>5</v>
      </c>
      <c r="M10" s="332">
        <v>4</v>
      </c>
      <c r="N10" s="333"/>
      <c r="O10" s="334"/>
      <c r="P10" s="334"/>
      <c r="Q10" s="334"/>
      <c r="R10" s="335"/>
      <c r="S10" s="336" t="s">
        <v>282</v>
      </c>
      <c r="T10" s="320">
        <f t="shared" si="0"/>
        <v>1</v>
      </c>
    </row>
    <row r="11" spans="1:20" ht="15.95" customHeight="1">
      <c r="A11" s="331">
        <v>8</v>
      </c>
      <c r="B11" s="332" t="s">
        <v>288</v>
      </c>
      <c r="C11" s="332" t="s">
        <v>273</v>
      </c>
      <c r="D11" s="332">
        <v>9</v>
      </c>
      <c r="E11" s="332">
        <v>10</v>
      </c>
      <c r="F11" s="332">
        <v>9</v>
      </c>
      <c r="G11" s="332">
        <v>10</v>
      </c>
      <c r="H11" s="332">
        <v>9</v>
      </c>
      <c r="I11" s="332">
        <v>7</v>
      </c>
      <c r="J11" s="332">
        <v>10</v>
      </c>
      <c r="K11" s="332">
        <v>10</v>
      </c>
      <c r="L11" s="332">
        <v>9</v>
      </c>
      <c r="M11" s="332">
        <v>9</v>
      </c>
      <c r="N11" s="333"/>
      <c r="O11" s="334"/>
      <c r="P11" s="334"/>
      <c r="Q11" s="334"/>
      <c r="R11" s="335"/>
      <c r="S11" s="336">
        <v>3000000</v>
      </c>
      <c r="T11" s="320">
        <f t="shared" si="0"/>
        <v>0</v>
      </c>
    </row>
    <row r="12" spans="1:20" ht="15.95" customHeight="1">
      <c r="A12" s="331">
        <v>9</v>
      </c>
      <c r="B12" s="332" t="s">
        <v>289</v>
      </c>
      <c r="C12" s="332" t="s">
        <v>213</v>
      </c>
      <c r="D12" s="332">
        <v>7</v>
      </c>
      <c r="E12" s="332">
        <v>8</v>
      </c>
      <c r="F12" s="332">
        <v>9</v>
      </c>
      <c r="G12" s="332">
        <v>9</v>
      </c>
      <c r="H12" s="332">
        <v>8</v>
      </c>
      <c r="I12" s="332">
        <v>7</v>
      </c>
      <c r="J12" s="332">
        <v>4</v>
      </c>
      <c r="K12" s="332">
        <v>7</v>
      </c>
      <c r="L12" s="332">
        <v>7</v>
      </c>
      <c r="M12" s="332">
        <v>5</v>
      </c>
      <c r="N12" s="333"/>
      <c r="O12" s="334"/>
      <c r="P12" s="334"/>
      <c r="Q12" s="334"/>
      <c r="R12" s="335"/>
      <c r="S12" s="336" t="s">
        <v>282</v>
      </c>
      <c r="T12" s="320">
        <f t="shared" si="0"/>
        <v>1</v>
      </c>
    </row>
    <row r="13" spans="1:20" ht="15.95" customHeight="1">
      <c r="A13" s="331">
        <v>10</v>
      </c>
      <c r="B13" s="332" t="s">
        <v>290</v>
      </c>
      <c r="C13" s="332" t="s">
        <v>280</v>
      </c>
      <c r="D13" s="332">
        <v>9</v>
      </c>
      <c r="E13" s="332">
        <v>8</v>
      </c>
      <c r="F13" s="332">
        <v>8</v>
      </c>
      <c r="G13" s="332">
        <v>8</v>
      </c>
      <c r="H13" s="332">
        <v>8</v>
      </c>
      <c r="I13" s="332">
        <v>6</v>
      </c>
      <c r="J13" s="332">
        <v>9</v>
      </c>
      <c r="K13" s="332">
        <v>6</v>
      </c>
      <c r="L13" s="332">
        <v>8</v>
      </c>
      <c r="M13" s="332">
        <v>8</v>
      </c>
      <c r="N13" s="333"/>
      <c r="O13" s="334"/>
      <c r="P13" s="334"/>
      <c r="Q13" s="334"/>
      <c r="R13" s="335"/>
      <c r="S13" s="336">
        <v>1000000</v>
      </c>
      <c r="T13" s="320">
        <f t="shared" si="0"/>
        <v>0</v>
      </c>
    </row>
    <row r="14" spans="1:20" ht="15.95" customHeight="1">
      <c r="A14" s="331">
        <v>11</v>
      </c>
      <c r="B14" s="332" t="s">
        <v>291</v>
      </c>
      <c r="C14" s="332" t="s">
        <v>273</v>
      </c>
      <c r="D14" s="332">
        <v>6</v>
      </c>
      <c r="E14" s="332">
        <v>5</v>
      </c>
      <c r="F14" s="332">
        <v>7</v>
      </c>
      <c r="G14" s="332">
        <v>5</v>
      </c>
      <c r="H14" s="332">
        <v>6</v>
      </c>
      <c r="I14" s="332">
        <v>6</v>
      </c>
      <c r="J14" s="332">
        <v>8</v>
      </c>
      <c r="K14" s="332">
        <v>7</v>
      </c>
      <c r="L14" s="332">
        <v>8</v>
      </c>
      <c r="M14" s="332">
        <v>5</v>
      </c>
      <c r="N14" s="333"/>
      <c r="O14" s="334"/>
      <c r="P14" s="334"/>
      <c r="Q14" s="334"/>
      <c r="R14" s="335"/>
      <c r="S14" s="336" t="s">
        <v>282</v>
      </c>
      <c r="T14" s="320">
        <f t="shared" si="0"/>
        <v>0</v>
      </c>
    </row>
    <row r="15" spans="1:20" ht="15.95" customHeight="1">
      <c r="A15" s="331">
        <v>12</v>
      </c>
      <c r="B15" s="332" t="s">
        <v>292</v>
      </c>
      <c r="C15" s="332" t="s">
        <v>274</v>
      </c>
      <c r="D15" s="332">
        <v>9</v>
      </c>
      <c r="E15" s="332">
        <v>6</v>
      </c>
      <c r="F15" s="332">
        <v>7</v>
      </c>
      <c r="G15" s="332">
        <v>7</v>
      </c>
      <c r="H15" s="332">
        <v>7</v>
      </c>
      <c r="I15" s="332">
        <v>8</v>
      </c>
      <c r="J15" s="332">
        <v>7</v>
      </c>
      <c r="K15" s="332">
        <v>3</v>
      </c>
      <c r="L15" s="332">
        <v>6</v>
      </c>
      <c r="M15" s="332">
        <v>5</v>
      </c>
      <c r="N15" s="333"/>
      <c r="O15" s="334"/>
      <c r="P15" s="334"/>
      <c r="Q15" s="334"/>
      <c r="R15" s="335"/>
      <c r="S15" s="336" t="s">
        <v>282</v>
      </c>
      <c r="T15" s="320">
        <f t="shared" si="0"/>
        <v>1</v>
      </c>
    </row>
    <row r="16" spans="1:20" ht="15.95" customHeight="1" thickBot="1">
      <c r="A16" s="337">
        <v>13</v>
      </c>
      <c r="B16" s="338" t="s">
        <v>293</v>
      </c>
      <c r="C16" s="338" t="s">
        <v>279</v>
      </c>
      <c r="D16" s="338">
        <v>8</v>
      </c>
      <c r="E16" s="338">
        <v>6</v>
      </c>
      <c r="F16" s="338">
        <v>7</v>
      </c>
      <c r="G16" s="338">
        <v>5</v>
      </c>
      <c r="H16" s="338">
        <v>6</v>
      </c>
      <c r="I16" s="338">
        <v>7</v>
      </c>
      <c r="J16" s="338">
        <v>7</v>
      </c>
      <c r="K16" s="338">
        <v>6</v>
      </c>
      <c r="L16" s="338">
        <v>5</v>
      </c>
      <c r="M16" s="338">
        <v>9</v>
      </c>
      <c r="N16" s="339"/>
      <c r="O16" s="340"/>
      <c r="P16" s="340"/>
      <c r="Q16" s="340"/>
      <c r="R16" s="341"/>
      <c r="S16" s="336" t="s">
        <v>282</v>
      </c>
      <c r="T16" s="320">
        <f t="shared" si="0"/>
        <v>0</v>
      </c>
    </row>
    <row r="17" spans="1:19">
      <c r="N17" s="342"/>
    </row>
    <row r="18" spans="1:19">
      <c r="A18" s="320" t="s">
        <v>294</v>
      </c>
      <c r="R18" s="320">
        <f>COUNT(D4:M4)</f>
        <v>10</v>
      </c>
      <c r="S18" s="320">
        <f>MATCH(C4,$D$3:$M$3,0)</f>
        <v>1</v>
      </c>
    </row>
    <row r="19" spans="1:19">
      <c r="A19" s="320" t="s">
        <v>295</v>
      </c>
      <c r="S19" s="320">
        <f t="shared" ref="S19:S28" si="1">MATCH(C5,$D$3:$M$3,0)</f>
        <v>7</v>
      </c>
    </row>
    <row r="20" spans="1:19">
      <c r="A20" s="320" t="s">
        <v>296</v>
      </c>
      <c r="S20" s="320">
        <f t="shared" si="1"/>
        <v>6</v>
      </c>
    </row>
    <row r="21" spans="1:19">
      <c r="A21" s="343" t="s">
        <v>297</v>
      </c>
      <c r="S21" s="320">
        <f t="shared" si="1"/>
        <v>4</v>
      </c>
    </row>
    <row r="22" spans="1:19">
      <c r="A22" s="343" t="s">
        <v>298</v>
      </c>
      <c r="S22" s="320">
        <f t="shared" si="1"/>
        <v>5</v>
      </c>
    </row>
    <row r="23" spans="1:19">
      <c r="A23" s="343" t="s">
        <v>299</v>
      </c>
      <c r="S23" s="320">
        <f t="shared" si="1"/>
        <v>6</v>
      </c>
    </row>
    <row r="24" spans="1:19">
      <c r="A24" s="320" t="s">
        <v>300</v>
      </c>
      <c r="S24" s="320">
        <f t="shared" si="1"/>
        <v>3</v>
      </c>
    </row>
    <row r="25" spans="1:19">
      <c r="A25" s="344" t="s">
        <v>301</v>
      </c>
      <c r="S25" s="320">
        <f t="shared" si="1"/>
        <v>2</v>
      </c>
    </row>
    <row r="26" spans="1:19">
      <c r="A26" s="344" t="s">
        <v>302</v>
      </c>
      <c r="S26" s="320">
        <f t="shared" si="1"/>
        <v>9</v>
      </c>
    </row>
    <row r="27" spans="1:19">
      <c r="A27" s="320" t="s">
        <v>303</v>
      </c>
      <c r="S27" s="320">
        <f t="shared" si="1"/>
        <v>10</v>
      </c>
    </row>
    <row r="28" spans="1:19">
      <c r="A28" s="343" t="s">
        <v>304</v>
      </c>
      <c r="S28" s="320">
        <f t="shared" si="1"/>
        <v>2</v>
      </c>
    </row>
    <row r="29" spans="1:19">
      <c r="A29" s="343" t="s">
        <v>305</v>
      </c>
    </row>
    <row r="30" spans="1:19">
      <c r="A30" s="343" t="s">
        <v>306</v>
      </c>
    </row>
    <row r="31" spans="1:19">
      <c r="A31" s="344" t="s">
        <v>307</v>
      </c>
    </row>
    <row r="32" spans="1:19">
      <c r="A32" s="320" t="s">
        <v>308</v>
      </c>
    </row>
    <row r="33" spans="1:1">
      <c r="A33" s="344" t="s">
        <v>309</v>
      </c>
    </row>
    <row r="34" spans="1:1">
      <c r="A34" s="344" t="s">
        <v>310</v>
      </c>
    </row>
    <row r="35" spans="1:1">
      <c r="A35" s="344" t="s">
        <v>311</v>
      </c>
    </row>
    <row r="36" spans="1:1">
      <c r="A36" s="320" t="s">
        <v>312</v>
      </c>
    </row>
    <row r="37" spans="1:1">
      <c r="A37" s="344" t="s">
        <v>313</v>
      </c>
    </row>
    <row r="38" spans="1:1">
      <c r="A38" s="344" t="s">
        <v>314</v>
      </c>
    </row>
    <row r="39" spans="1:1">
      <c r="A39" s="344" t="s">
        <v>315</v>
      </c>
    </row>
  </sheetData>
  <mergeCells count="11">
    <mergeCell ref="S2:S3"/>
    <mergeCell ref="B1:R1"/>
    <mergeCell ref="A2:A3"/>
    <mergeCell ref="B2:B3"/>
    <mergeCell ref="C2:C3"/>
    <mergeCell ref="D2:M2"/>
    <mergeCell ref="N2:N3"/>
    <mergeCell ref="O2:O3"/>
    <mergeCell ref="P2:P3"/>
    <mergeCell ref="Q2:Q3"/>
    <mergeCell ref="R2:R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2"/>
  <sheetViews>
    <sheetView workbookViewId="0">
      <selection activeCell="D16" sqref="D16"/>
    </sheetView>
  </sheetViews>
  <sheetFormatPr defaultColWidth="10.28515625" defaultRowHeight="15"/>
  <cols>
    <col min="1" max="16384" width="10.28515625" style="59"/>
  </cols>
  <sheetData>
    <row r="1" spans="1:11" s="56" customFormat="1" ht="26.25">
      <c r="A1" s="43" t="s">
        <v>0</v>
      </c>
      <c r="B1" s="44"/>
      <c r="C1" s="44"/>
      <c r="D1" s="44"/>
      <c r="E1" s="44"/>
      <c r="F1" s="44"/>
      <c r="G1" s="44"/>
      <c r="H1" s="44"/>
      <c r="I1" s="44"/>
      <c r="J1" s="44"/>
      <c r="K1" s="55"/>
    </row>
    <row r="2" spans="1:11" ht="15.75">
      <c r="A2" s="45" t="s">
        <v>1</v>
      </c>
      <c r="B2" s="46"/>
      <c r="C2" s="47"/>
      <c r="D2" s="46"/>
      <c r="E2" s="46"/>
      <c r="F2" s="57"/>
      <c r="G2" s="57"/>
      <c r="H2" s="57"/>
      <c r="I2" s="57"/>
      <c r="J2" s="58"/>
      <c r="K2" s="58"/>
    </row>
    <row r="3" spans="1:11" ht="15.75" thickBot="1">
      <c r="A3" s="48" t="s">
        <v>2</v>
      </c>
      <c r="B3" s="46"/>
      <c r="C3" s="46"/>
      <c r="D3" s="46"/>
      <c r="E3" s="46"/>
      <c r="F3" s="48" t="s">
        <v>16</v>
      </c>
      <c r="G3" s="46"/>
      <c r="H3" s="46"/>
      <c r="I3" s="46"/>
      <c r="J3" s="58"/>
      <c r="K3" s="58"/>
    </row>
    <row r="4" spans="1:11" ht="16.5" thickTop="1">
      <c r="A4" s="49" t="s">
        <v>3</v>
      </c>
      <c r="B4" s="50" t="s">
        <v>4</v>
      </c>
      <c r="C4" s="51" t="s">
        <v>5</v>
      </c>
      <c r="D4" s="46"/>
      <c r="E4" s="46"/>
      <c r="F4" s="60" t="s">
        <v>3</v>
      </c>
      <c r="G4" s="61" t="s">
        <v>6</v>
      </c>
      <c r="H4" s="61" t="s">
        <v>7</v>
      </c>
      <c r="I4" s="62" t="s">
        <v>8</v>
      </c>
      <c r="J4" s="58"/>
      <c r="K4" s="58"/>
    </row>
    <row r="5" spans="1:11" ht="15.75">
      <c r="A5" s="52" t="s">
        <v>6</v>
      </c>
      <c r="B5" s="53" t="str">
        <f>HLOOKUP(A5,$G$4:$I$6,2,0)</f>
        <v>RADIO</v>
      </c>
      <c r="C5" s="53">
        <f>HLOOKUP(A5,$G$4:$I$6,3,0)</f>
        <v>1200</v>
      </c>
      <c r="D5" s="46"/>
      <c r="E5" s="46"/>
      <c r="F5" s="63" t="s">
        <v>17</v>
      </c>
      <c r="G5" s="64" t="s">
        <v>18</v>
      </c>
      <c r="H5" s="64" t="s">
        <v>19</v>
      </c>
      <c r="I5" s="65" t="s">
        <v>20</v>
      </c>
      <c r="J5" s="58"/>
      <c r="K5" s="58"/>
    </row>
    <row r="6" spans="1:11" ht="16.5" thickBot="1">
      <c r="A6" s="52" t="s">
        <v>7</v>
      </c>
      <c r="B6" s="53" t="str">
        <f t="shared" ref="B6:B10" si="0">HLOOKUP(A6,$G$4:$I$6,2,0)</f>
        <v>TIIVI</v>
      </c>
      <c r="C6" s="53">
        <f t="shared" ref="C6:C10" si="1">HLOOKUP(A6,$G$4:$I$6,3,0)</f>
        <v>1500</v>
      </c>
      <c r="D6" s="46"/>
      <c r="E6" s="46"/>
      <c r="F6" s="66" t="s">
        <v>5</v>
      </c>
      <c r="G6" s="67">
        <v>1200</v>
      </c>
      <c r="H6" s="67">
        <v>1500</v>
      </c>
      <c r="I6" s="68">
        <v>1800</v>
      </c>
      <c r="J6" s="58"/>
      <c r="K6" s="58"/>
    </row>
    <row r="7" spans="1:11" ht="16.5" thickTop="1">
      <c r="A7" s="52" t="s">
        <v>8</v>
      </c>
      <c r="B7" s="53" t="str">
        <f t="shared" si="0"/>
        <v>VIDEO</v>
      </c>
      <c r="C7" s="53">
        <f t="shared" si="1"/>
        <v>1800</v>
      </c>
      <c r="D7" s="46"/>
      <c r="E7" s="46"/>
      <c r="F7" s="69"/>
      <c r="G7" s="69"/>
      <c r="H7" s="69"/>
      <c r="I7" s="46"/>
      <c r="J7" s="58"/>
      <c r="K7" s="58"/>
    </row>
    <row r="8" spans="1:11" ht="15.75">
      <c r="A8" s="52" t="s">
        <v>7</v>
      </c>
      <c r="B8" s="53" t="str">
        <f t="shared" si="0"/>
        <v>TIIVI</v>
      </c>
      <c r="C8" s="53">
        <f t="shared" si="1"/>
        <v>1500</v>
      </c>
      <c r="D8" s="46"/>
      <c r="E8" s="46"/>
      <c r="F8" s="70" t="s">
        <v>21</v>
      </c>
      <c r="G8" s="71"/>
      <c r="H8" s="71"/>
      <c r="I8" s="71"/>
      <c r="J8" s="58"/>
      <c r="K8" s="58"/>
    </row>
    <row r="9" spans="1:11" ht="15.75">
      <c r="A9" s="52" t="s">
        <v>6</v>
      </c>
      <c r="B9" s="53" t="str">
        <f t="shared" si="0"/>
        <v>RADIO</v>
      </c>
      <c r="C9" s="53">
        <f t="shared" si="1"/>
        <v>1200</v>
      </c>
      <c r="D9" s="46"/>
      <c r="E9" s="46"/>
      <c r="F9" s="72" t="s">
        <v>22</v>
      </c>
      <c r="G9" s="71"/>
      <c r="H9" s="71"/>
      <c r="I9" s="71"/>
      <c r="J9" s="58"/>
      <c r="K9" s="58"/>
    </row>
    <row r="10" spans="1:11" ht="16.5" thickBot="1">
      <c r="A10" s="54" t="s">
        <v>8</v>
      </c>
      <c r="B10" s="53" t="str">
        <f t="shared" si="0"/>
        <v>VIDEO</v>
      </c>
      <c r="C10" s="53">
        <f t="shared" si="1"/>
        <v>1800</v>
      </c>
      <c r="D10" s="46"/>
      <c r="E10" s="46"/>
      <c r="F10" s="72" t="s">
        <v>23</v>
      </c>
      <c r="G10" s="69"/>
      <c r="H10" s="69"/>
      <c r="I10" s="69"/>
      <c r="J10" s="58"/>
      <c r="K10" s="58"/>
    </row>
    <row r="11" spans="1:11" ht="16.5" thickTop="1">
      <c r="A11" s="45" t="s">
        <v>9</v>
      </c>
      <c r="B11" s="46"/>
      <c r="C11" s="46"/>
      <c r="D11" s="46"/>
      <c r="E11" s="46"/>
      <c r="F11" s="46"/>
      <c r="G11" s="46"/>
      <c r="H11" s="46"/>
      <c r="I11" s="46"/>
      <c r="J11" s="58"/>
      <c r="K11" s="58"/>
    </row>
    <row r="12" spans="1:11" ht="15.75" thickBot="1">
      <c r="A12" s="46"/>
      <c r="B12" s="46"/>
      <c r="C12" s="46"/>
      <c r="D12" s="46"/>
      <c r="E12" s="46"/>
      <c r="F12" s="46"/>
      <c r="G12" s="46"/>
      <c r="H12" s="46"/>
      <c r="I12" s="46"/>
      <c r="J12" s="58"/>
      <c r="K12" s="58"/>
    </row>
    <row r="13" spans="1:11" ht="16.5" thickTop="1">
      <c r="A13" s="73" t="s">
        <v>3</v>
      </c>
      <c r="B13" s="74" t="s">
        <v>4</v>
      </c>
      <c r="C13" s="75" t="s">
        <v>5</v>
      </c>
      <c r="D13" s="46"/>
      <c r="E13" s="60" t="s">
        <v>3</v>
      </c>
      <c r="F13" s="61" t="s">
        <v>6</v>
      </c>
      <c r="G13" s="61" t="s">
        <v>7</v>
      </c>
      <c r="H13" s="62" t="s">
        <v>8</v>
      </c>
      <c r="I13" s="46"/>
      <c r="J13" s="58"/>
      <c r="K13" s="58"/>
    </row>
    <row r="14" spans="1:11" ht="15.75">
      <c r="A14" s="52" t="s">
        <v>10</v>
      </c>
      <c r="B14" s="53" t="str">
        <f>HLOOKUP(LEFT(A14,1),$F$13:$H$16,2,0)</f>
        <v>RADIO</v>
      </c>
      <c r="C14" s="53">
        <f>HLOOKUP(LEFT(A14,1),$F$13:$H$16,IF(RIGHT(A14)="1",3,4),0)</f>
        <v>1200</v>
      </c>
      <c r="D14" s="46"/>
      <c r="E14" s="63" t="s">
        <v>17</v>
      </c>
      <c r="F14" s="64" t="s">
        <v>18</v>
      </c>
      <c r="G14" s="64" t="s">
        <v>19</v>
      </c>
      <c r="H14" s="65" t="s">
        <v>20</v>
      </c>
      <c r="I14" s="46"/>
      <c r="J14" s="58"/>
      <c r="K14" s="58"/>
    </row>
    <row r="15" spans="1:11" ht="15.75">
      <c r="A15" s="52" t="s">
        <v>11</v>
      </c>
      <c r="B15" s="53" t="str">
        <f t="shared" ref="B15:B19" si="2">HLOOKUP(LEFT(A15,1),$F$13:$H$16,2,0)</f>
        <v>TIIVI</v>
      </c>
      <c r="C15" s="53">
        <f t="shared" ref="C15:C19" si="3">HLOOKUP(LEFT(A15,1),$F$13:$H$16,IF(RIGHT(A15)="1",3,4),0)</f>
        <v>1500</v>
      </c>
      <c r="D15" s="46"/>
      <c r="E15" s="63" t="s">
        <v>24</v>
      </c>
      <c r="F15" s="64">
        <v>1200</v>
      </c>
      <c r="G15" s="64">
        <v>1500</v>
      </c>
      <c r="H15" s="65">
        <v>1800</v>
      </c>
      <c r="I15" s="46"/>
      <c r="J15" s="58"/>
      <c r="K15" s="58"/>
    </row>
    <row r="16" spans="1:11" ht="16.5" thickBot="1">
      <c r="A16" s="52" t="s">
        <v>12</v>
      </c>
      <c r="B16" s="53" t="str">
        <f t="shared" si="2"/>
        <v>VIDEO</v>
      </c>
      <c r="C16" s="53">
        <f t="shared" si="3"/>
        <v>2000</v>
      </c>
      <c r="D16" s="46"/>
      <c r="E16" s="66" t="s">
        <v>25</v>
      </c>
      <c r="F16" s="67">
        <v>1500</v>
      </c>
      <c r="G16" s="67">
        <v>1600</v>
      </c>
      <c r="H16" s="68">
        <v>2000</v>
      </c>
      <c r="I16" s="46"/>
      <c r="J16" s="58"/>
      <c r="K16" s="58"/>
    </row>
    <row r="17" spans="1:11" ht="16.5" thickTop="1">
      <c r="A17" s="52" t="s">
        <v>13</v>
      </c>
      <c r="B17" s="53" t="str">
        <f t="shared" si="2"/>
        <v>TIIVI</v>
      </c>
      <c r="C17" s="53">
        <f t="shared" si="3"/>
        <v>1600</v>
      </c>
      <c r="D17" s="46"/>
      <c r="E17" s="46"/>
      <c r="F17" s="46"/>
      <c r="G17" s="46"/>
      <c r="H17" s="46"/>
      <c r="I17" s="46"/>
      <c r="J17" s="58"/>
      <c r="K17" s="58"/>
    </row>
    <row r="18" spans="1:11" ht="15.75">
      <c r="A18" s="52" t="s">
        <v>14</v>
      </c>
      <c r="B18" s="53" t="str">
        <f t="shared" si="2"/>
        <v>RADIO</v>
      </c>
      <c r="C18" s="53">
        <f t="shared" si="3"/>
        <v>1500</v>
      </c>
      <c r="D18" s="46"/>
      <c r="E18" s="70" t="s">
        <v>34</v>
      </c>
      <c r="F18" s="71"/>
      <c r="G18" s="71"/>
      <c r="H18" s="71"/>
      <c r="I18" s="69"/>
      <c r="J18" s="58"/>
      <c r="K18" s="58"/>
    </row>
    <row r="19" spans="1:11" ht="16.5" thickBot="1">
      <c r="A19" s="54" t="s">
        <v>15</v>
      </c>
      <c r="B19" s="53" t="str">
        <f t="shared" si="2"/>
        <v>VIDEO</v>
      </c>
      <c r="C19" s="53">
        <f t="shared" si="3"/>
        <v>1800</v>
      </c>
      <c r="D19" s="46"/>
      <c r="E19" s="72" t="s">
        <v>22</v>
      </c>
      <c r="F19" s="71"/>
      <c r="G19" s="71"/>
      <c r="H19" s="71"/>
      <c r="I19" s="69"/>
      <c r="J19" s="58"/>
      <c r="K19" s="58"/>
    </row>
    <row r="20" spans="1:11" ht="15.75" thickTop="1">
      <c r="A20" s="46"/>
      <c r="B20" s="46"/>
      <c r="C20" s="46"/>
      <c r="D20" s="46"/>
      <c r="E20" s="72" t="s">
        <v>23</v>
      </c>
      <c r="F20" s="69"/>
      <c r="G20" s="69"/>
      <c r="H20" s="69"/>
      <c r="I20" s="69"/>
      <c r="J20" s="58"/>
      <c r="K20" s="58"/>
    </row>
    <row r="21" spans="1:11" s="78" customFormat="1">
      <c r="A21" s="76"/>
      <c r="B21" s="76"/>
      <c r="C21" s="76"/>
      <c r="D21" s="76"/>
      <c r="E21" s="76"/>
      <c r="F21" s="76"/>
      <c r="G21" s="76"/>
      <c r="H21" s="76"/>
      <c r="I21" s="76"/>
      <c r="J21" s="77"/>
      <c r="K21" s="77"/>
    </row>
    <row r="22" spans="1:11" s="78" customFormat="1">
      <c r="A22" s="76"/>
      <c r="B22" s="76"/>
      <c r="C22" s="76"/>
      <c r="D22" s="76"/>
      <c r="E22" s="76"/>
      <c r="F22" s="76"/>
      <c r="G22" s="76"/>
      <c r="H22" s="76"/>
      <c r="I22" s="76"/>
      <c r="J22" s="77"/>
      <c r="K22" s="77"/>
    </row>
    <row r="23" spans="1:11" s="78" customFormat="1">
      <c r="A23" s="76"/>
      <c r="B23" s="76"/>
      <c r="C23" s="76"/>
      <c r="D23" s="76"/>
      <c r="E23" s="76"/>
      <c r="F23" s="76"/>
      <c r="G23" s="76"/>
      <c r="H23" s="76"/>
      <c r="I23" s="76"/>
      <c r="J23" s="77"/>
      <c r="K23" s="77"/>
    </row>
    <row r="24" spans="1:11" s="78" customFormat="1">
      <c r="A24" s="76"/>
      <c r="B24" s="76"/>
      <c r="C24" s="76"/>
      <c r="D24" s="76"/>
      <c r="E24" s="76"/>
      <c r="F24" s="76"/>
      <c r="G24" s="76"/>
      <c r="H24" s="76"/>
      <c r="I24" s="76"/>
      <c r="J24" s="77"/>
      <c r="K24" s="77"/>
    </row>
    <row r="25" spans="1:11" s="78" customFormat="1">
      <c r="A25" s="76"/>
      <c r="B25" s="76"/>
      <c r="C25" s="76"/>
      <c r="D25" s="76"/>
      <c r="E25" s="76"/>
      <c r="F25" s="76"/>
      <c r="G25" s="76"/>
      <c r="H25" s="76"/>
      <c r="I25" s="76"/>
      <c r="J25" s="77"/>
      <c r="K25" s="77"/>
    </row>
    <row r="26" spans="1:11" s="78" customFormat="1">
      <c r="A26" s="76"/>
      <c r="B26" s="76"/>
      <c r="C26" s="76"/>
      <c r="D26" s="76"/>
      <c r="E26" s="76"/>
      <c r="F26" s="76"/>
      <c r="G26" s="76"/>
      <c r="H26" s="76"/>
      <c r="I26" s="76"/>
      <c r="J26" s="77"/>
      <c r="K26" s="77"/>
    </row>
    <row r="27" spans="1:11" s="78" customFormat="1">
      <c r="A27" s="76"/>
      <c r="B27" s="76"/>
      <c r="C27" s="76"/>
      <c r="D27" s="76"/>
      <c r="E27" s="76"/>
      <c r="F27" s="76"/>
      <c r="G27" s="76"/>
      <c r="H27" s="76"/>
      <c r="I27" s="76"/>
      <c r="J27" s="77"/>
      <c r="K27" s="77"/>
    </row>
    <row r="28" spans="1:11" s="78" customFormat="1">
      <c r="A28" s="76"/>
      <c r="B28" s="76"/>
      <c r="C28" s="76"/>
      <c r="D28" s="76"/>
      <c r="E28" s="76"/>
      <c r="F28" s="76"/>
      <c r="G28" s="76"/>
      <c r="H28" s="76"/>
      <c r="I28" s="76"/>
      <c r="J28" s="77"/>
      <c r="K28" s="77"/>
    </row>
    <row r="29" spans="1:11" s="78" customFormat="1">
      <c r="A29" s="76"/>
      <c r="B29" s="76"/>
      <c r="C29" s="76"/>
      <c r="D29" s="76"/>
      <c r="E29" s="76"/>
      <c r="F29" s="76"/>
      <c r="G29" s="76"/>
      <c r="H29" s="76"/>
      <c r="I29" s="76"/>
      <c r="J29" s="77"/>
      <c r="K29" s="77"/>
    </row>
    <row r="30" spans="1:11" s="78" customFormat="1">
      <c r="A30" s="76"/>
      <c r="B30" s="76"/>
      <c r="C30" s="76"/>
      <c r="D30" s="76"/>
      <c r="E30" s="76"/>
      <c r="F30" s="76"/>
      <c r="G30" s="76"/>
      <c r="H30" s="76"/>
      <c r="I30" s="76"/>
      <c r="J30" s="77"/>
      <c r="K30" s="77"/>
    </row>
    <row r="31" spans="1:11" s="78" customFormat="1">
      <c r="A31" s="76"/>
      <c r="B31" s="76"/>
      <c r="C31" s="76"/>
      <c r="D31" s="76"/>
      <c r="E31" s="76"/>
      <c r="F31" s="76"/>
      <c r="G31" s="76"/>
      <c r="H31" s="76"/>
      <c r="I31" s="76"/>
      <c r="J31" s="77"/>
      <c r="K31" s="77"/>
    </row>
    <row r="32" spans="1:11" s="78" customFormat="1">
      <c r="A32" s="76"/>
      <c r="B32" s="76"/>
      <c r="C32" s="76"/>
      <c r="D32" s="76"/>
      <c r="E32" s="76"/>
      <c r="F32" s="76"/>
      <c r="G32" s="76"/>
      <c r="H32" s="76"/>
      <c r="I32" s="76"/>
      <c r="J32" s="77"/>
      <c r="K32" s="77"/>
    </row>
    <row r="33" spans="1:11" s="78" customFormat="1">
      <c r="A33" s="76"/>
      <c r="B33" s="76"/>
      <c r="C33" s="76"/>
      <c r="D33" s="76"/>
      <c r="E33" s="76"/>
      <c r="F33" s="76"/>
      <c r="G33" s="76"/>
      <c r="H33" s="76"/>
      <c r="I33" s="76"/>
      <c r="J33" s="77"/>
      <c r="K33" s="77"/>
    </row>
    <row r="34" spans="1:11" s="78" customFormat="1">
      <c r="A34" s="76"/>
      <c r="B34" s="76"/>
      <c r="C34" s="76"/>
      <c r="D34" s="76"/>
      <c r="E34" s="76"/>
      <c r="F34" s="76"/>
      <c r="G34" s="76"/>
      <c r="H34" s="76"/>
      <c r="I34" s="76"/>
      <c r="J34" s="77"/>
      <c r="K34" s="77"/>
    </row>
    <row r="35" spans="1:11" s="78" customFormat="1">
      <c r="A35" s="76"/>
      <c r="B35" s="76"/>
      <c r="C35" s="76"/>
      <c r="D35" s="76"/>
      <c r="E35" s="76"/>
      <c r="F35" s="76"/>
      <c r="G35" s="76"/>
      <c r="H35" s="76"/>
      <c r="I35" s="76"/>
      <c r="J35" s="77"/>
      <c r="K35" s="77"/>
    </row>
    <row r="36" spans="1:11" s="78" customFormat="1">
      <c r="A36" s="76"/>
      <c r="B36" s="76"/>
      <c r="C36" s="76"/>
      <c r="D36" s="76"/>
      <c r="E36" s="76"/>
      <c r="F36" s="76"/>
      <c r="G36" s="76"/>
      <c r="H36" s="76"/>
      <c r="I36" s="76"/>
      <c r="J36" s="77"/>
      <c r="K36" s="77"/>
    </row>
    <row r="37" spans="1:11" s="78" customFormat="1">
      <c r="A37" s="76"/>
      <c r="B37" s="76"/>
      <c r="C37" s="76"/>
      <c r="D37" s="76"/>
      <c r="E37" s="76"/>
      <c r="F37" s="76"/>
      <c r="G37" s="76"/>
      <c r="H37" s="76"/>
      <c r="I37" s="76"/>
      <c r="J37" s="77"/>
      <c r="K37" s="77"/>
    </row>
    <row r="38" spans="1:11" s="78" customFormat="1">
      <c r="A38" s="76"/>
      <c r="B38" s="76"/>
      <c r="C38" s="76"/>
      <c r="D38" s="76"/>
      <c r="E38" s="76"/>
      <c r="F38" s="76"/>
      <c r="G38" s="76"/>
      <c r="H38" s="76"/>
      <c r="I38" s="76"/>
      <c r="J38" s="77"/>
      <c r="K38" s="77"/>
    </row>
    <row r="39" spans="1:11">
      <c r="A39" s="46"/>
      <c r="B39" s="46"/>
      <c r="C39" s="46"/>
      <c r="D39" s="46"/>
      <c r="E39" s="46"/>
      <c r="F39" s="46"/>
      <c r="G39" s="46"/>
      <c r="H39" s="46"/>
      <c r="I39" s="46"/>
      <c r="J39" s="58"/>
      <c r="K39" s="58"/>
    </row>
    <row r="40" spans="1:11">
      <c r="A40" s="46"/>
      <c r="B40" s="46"/>
      <c r="C40" s="46"/>
      <c r="D40" s="46"/>
      <c r="E40" s="46"/>
      <c r="F40" s="46"/>
      <c r="G40" s="46"/>
      <c r="H40" s="46"/>
      <c r="I40" s="46"/>
      <c r="J40" s="58"/>
      <c r="K40" s="58"/>
    </row>
    <row r="41" spans="1:11">
      <c r="A41" s="46"/>
      <c r="B41" s="46"/>
      <c r="C41" s="46"/>
      <c r="D41" s="46"/>
      <c r="E41" s="46"/>
      <c r="F41" s="46"/>
      <c r="G41" s="46"/>
      <c r="H41" s="46"/>
      <c r="I41" s="46"/>
      <c r="J41" s="58"/>
      <c r="K41" s="58"/>
    </row>
    <row r="42" spans="1:11">
      <c r="A42" s="46"/>
      <c r="B42" s="46"/>
      <c r="C42" s="46"/>
      <c r="D42" s="46"/>
      <c r="E42" s="46"/>
      <c r="F42" s="46"/>
      <c r="G42" s="46"/>
      <c r="H42" s="46"/>
      <c r="I42" s="46"/>
      <c r="J42" s="58"/>
      <c r="K42" s="58"/>
    </row>
    <row r="43" spans="1:11">
      <c r="A43" s="46"/>
      <c r="B43" s="46"/>
      <c r="C43" s="46"/>
      <c r="D43" s="46"/>
      <c r="E43" s="46"/>
      <c r="F43" s="46"/>
      <c r="G43" s="46"/>
      <c r="H43" s="46"/>
      <c r="I43" s="46"/>
      <c r="J43" s="58"/>
      <c r="K43" s="58"/>
    </row>
    <row r="44" spans="1:11">
      <c r="A44" s="46"/>
      <c r="B44" s="46"/>
      <c r="C44" s="46"/>
      <c r="D44" s="46"/>
      <c r="E44" s="46"/>
      <c r="F44" s="46"/>
      <c r="G44" s="46"/>
      <c r="H44" s="46"/>
      <c r="I44" s="46"/>
      <c r="J44" s="58"/>
      <c r="K44" s="58"/>
    </row>
    <row r="45" spans="1:11">
      <c r="A45" s="46"/>
      <c r="B45" s="46"/>
      <c r="C45" s="46"/>
      <c r="D45" s="46"/>
      <c r="E45" s="46"/>
      <c r="F45" s="46"/>
      <c r="G45" s="46"/>
      <c r="H45" s="46"/>
      <c r="I45" s="46"/>
      <c r="J45" s="58"/>
      <c r="K45" s="58"/>
    </row>
    <row r="46" spans="1:11">
      <c r="A46" s="46"/>
      <c r="B46" s="46"/>
      <c r="C46" s="46"/>
      <c r="D46" s="46"/>
      <c r="E46" s="46"/>
      <c r="F46" s="46"/>
      <c r="G46" s="46"/>
      <c r="H46" s="46"/>
      <c r="I46" s="46"/>
      <c r="J46" s="58"/>
      <c r="K46" s="58"/>
    </row>
    <row r="47" spans="1:11">
      <c r="A47" s="46"/>
      <c r="B47" s="46"/>
      <c r="C47" s="46"/>
      <c r="D47" s="46"/>
      <c r="E47" s="46"/>
      <c r="F47" s="46"/>
      <c r="G47" s="46"/>
      <c r="H47" s="46"/>
      <c r="I47" s="46"/>
      <c r="J47" s="58"/>
      <c r="K47" s="58"/>
    </row>
    <row r="48" spans="1:11">
      <c r="A48" s="46"/>
      <c r="B48" s="46"/>
      <c r="C48" s="46"/>
      <c r="D48" s="46"/>
      <c r="E48" s="46"/>
      <c r="F48" s="46"/>
      <c r="G48" s="46"/>
      <c r="H48" s="46"/>
      <c r="I48" s="46"/>
      <c r="J48" s="58"/>
      <c r="K48" s="58"/>
    </row>
    <row r="49" spans="1:11">
      <c r="A49" s="46"/>
      <c r="B49" s="46"/>
      <c r="C49" s="46"/>
      <c r="D49" s="46"/>
      <c r="E49" s="46"/>
      <c r="F49" s="46"/>
      <c r="G49" s="46"/>
      <c r="H49" s="46"/>
      <c r="I49" s="46"/>
      <c r="J49" s="58"/>
      <c r="K49" s="58"/>
    </row>
    <row r="50" spans="1:11">
      <c r="A50" s="46"/>
      <c r="B50" s="46"/>
      <c r="C50" s="46"/>
      <c r="D50" s="46"/>
      <c r="E50" s="46"/>
      <c r="F50" s="46"/>
      <c r="G50" s="46"/>
      <c r="H50" s="46"/>
      <c r="I50" s="46"/>
      <c r="J50" s="58"/>
      <c r="K50" s="58"/>
    </row>
    <row r="51" spans="1:11">
      <c r="A51" s="46"/>
      <c r="B51" s="46"/>
      <c r="C51" s="46"/>
      <c r="D51" s="46"/>
      <c r="E51" s="46"/>
      <c r="F51" s="46"/>
      <c r="G51" s="46"/>
      <c r="H51" s="46"/>
      <c r="I51" s="46"/>
      <c r="J51" s="58"/>
      <c r="K51" s="58"/>
    </row>
    <row r="52" spans="1:11">
      <c r="A52" s="46"/>
      <c r="B52" s="46"/>
      <c r="C52" s="46"/>
      <c r="D52" s="46"/>
      <c r="E52" s="46"/>
      <c r="F52" s="46"/>
      <c r="G52" s="46"/>
      <c r="H52" s="46"/>
      <c r="I52" s="46"/>
      <c r="J52" s="58"/>
      <c r="K52" s="58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workbookViewId="0">
      <selection activeCell="E13" sqref="E13"/>
    </sheetView>
  </sheetViews>
  <sheetFormatPr defaultColWidth="10.28515625" defaultRowHeight="15"/>
  <cols>
    <col min="1" max="1" width="11.28515625" style="58" customWidth="1"/>
    <col min="2" max="2" width="15.28515625" style="58" customWidth="1"/>
    <col min="3" max="3" width="10.28515625" style="58"/>
    <col min="4" max="4" width="7.28515625" style="58" customWidth="1"/>
    <col min="5" max="5" width="13.85546875" style="58" customWidth="1"/>
    <col min="6" max="6" width="21.28515625" style="58" customWidth="1"/>
    <col min="7" max="7" width="15.85546875" style="58" customWidth="1"/>
    <col min="8" max="16384" width="10.28515625" style="58"/>
  </cols>
  <sheetData>
    <row r="1" spans="1:10" s="55" customFormat="1" ht="27" thickBot="1">
      <c r="A1" s="43" t="s">
        <v>0</v>
      </c>
      <c r="B1" s="44"/>
      <c r="C1" s="44"/>
      <c r="D1" s="44"/>
      <c r="E1" s="44"/>
      <c r="F1" s="44"/>
      <c r="G1" s="44"/>
      <c r="H1" s="44"/>
      <c r="I1" s="44"/>
      <c r="J1" s="44"/>
    </row>
    <row r="2" spans="1:10" ht="16.5" thickTop="1">
      <c r="A2" s="79" t="s">
        <v>35</v>
      </c>
      <c r="B2" s="80" t="s">
        <v>36</v>
      </c>
      <c r="C2" s="81" t="s">
        <v>37</v>
      </c>
      <c r="D2" s="82"/>
      <c r="E2" s="79" t="s">
        <v>36</v>
      </c>
      <c r="F2" s="80" t="s">
        <v>38</v>
      </c>
      <c r="G2" s="81" t="s">
        <v>39</v>
      </c>
    </row>
    <row r="3" spans="1:10" ht="15.75">
      <c r="A3" s="83" t="s">
        <v>10</v>
      </c>
      <c r="B3" s="84" t="s">
        <v>40</v>
      </c>
      <c r="C3" s="85">
        <v>1200</v>
      </c>
      <c r="D3" s="86"/>
      <c r="E3" s="87" t="s">
        <v>40</v>
      </c>
      <c r="F3" s="88">
        <f>COUNTIF($B$3:$B$14,E3)</f>
        <v>4</v>
      </c>
      <c r="G3" s="89">
        <f>SUMIF($B$3:$B$14,E3,$C$3:$C$14)</f>
        <v>15000</v>
      </c>
    </row>
    <row r="4" spans="1:10" ht="15.75">
      <c r="A4" s="83" t="s">
        <v>14</v>
      </c>
      <c r="B4" s="84" t="s">
        <v>41</v>
      </c>
      <c r="C4" s="85">
        <v>1500</v>
      </c>
      <c r="D4" s="86"/>
      <c r="E4" s="87" t="s">
        <v>41</v>
      </c>
      <c r="F4" s="88">
        <f t="shared" ref="F4:F7" si="0">COUNTIF($B$3:$B$14,E4)</f>
        <v>2</v>
      </c>
      <c r="G4" s="89">
        <f t="shared" ref="G4:G7" si="1">SUMIF($B$3:$B$14,E4,$C$3:$C$14)</f>
        <v>3400</v>
      </c>
    </row>
    <row r="5" spans="1:10" ht="15.75">
      <c r="A5" s="83" t="s">
        <v>42</v>
      </c>
      <c r="B5" s="84" t="s">
        <v>43</v>
      </c>
      <c r="C5" s="85">
        <v>1300</v>
      </c>
      <c r="D5" s="86"/>
      <c r="E5" s="87" t="s">
        <v>43</v>
      </c>
      <c r="F5" s="88">
        <f t="shared" si="0"/>
        <v>2</v>
      </c>
      <c r="G5" s="89">
        <f t="shared" si="1"/>
        <v>4300</v>
      </c>
    </row>
    <row r="6" spans="1:10" ht="15.75">
      <c r="A6" s="83" t="s">
        <v>44</v>
      </c>
      <c r="B6" s="84" t="s">
        <v>45</v>
      </c>
      <c r="C6" s="85">
        <v>5000</v>
      </c>
      <c r="D6" s="86"/>
      <c r="E6" s="87" t="s">
        <v>45</v>
      </c>
      <c r="F6" s="88">
        <f t="shared" si="0"/>
        <v>2</v>
      </c>
      <c r="G6" s="89">
        <f t="shared" si="1"/>
        <v>8000</v>
      </c>
    </row>
    <row r="7" spans="1:10" ht="16.5" thickBot="1">
      <c r="A7" s="83" t="s">
        <v>46</v>
      </c>
      <c r="B7" s="84" t="s">
        <v>40</v>
      </c>
      <c r="C7" s="85">
        <v>6400</v>
      </c>
      <c r="D7" s="86"/>
      <c r="E7" s="90" t="s">
        <v>47</v>
      </c>
      <c r="F7" s="88">
        <f t="shared" si="0"/>
        <v>2</v>
      </c>
      <c r="G7" s="89">
        <f t="shared" si="1"/>
        <v>4300</v>
      </c>
    </row>
    <row r="8" spans="1:10" ht="16.5" thickTop="1">
      <c r="A8" s="83" t="s">
        <v>48</v>
      </c>
      <c r="B8" s="84" t="s">
        <v>47</v>
      </c>
      <c r="C8" s="85">
        <v>1800</v>
      </c>
      <c r="D8" s="86"/>
      <c r="E8" s="86"/>
      <c r="F8" s="86"/>
      <c r="G8" s="86"/>
    </row>
    <row r="9" spans="1:10" ht="15.75">
      <c r="A9" s="83" t="s">
        <v>49</v>
      </c>
      <c r="B9" s="84" t="s">
        <v>40</v>
      </c>
      <c r="C9" s="85">
        <v>2400</v>
      </c>
      <c r="D9" s="86"/>
      <c r="E9" s="91" t="s">
        <v>50</v>
      </c>
      <c r="F9" s="92"/>
      <c r="G9" s="92"/>
    </row>
    <row r="10" spans="1:10" ht="15.75">
      <c r="A10" s="83" t="s">
        <v>51</v>
      </c>
      <c r="B10" s="84" t="s">
        <v>41</v>
      </c>
      <c r="C10" s="85">
        <v>1900</v>
      </c>
      <c r="D10" s="86"/>
      <c r="E10" s="93" t="s">
        <v>52</v>
      </c>
      <c r="F10" s="92"/>
      <c r="G10" s="92"/>
    </row>
    <row r="11" spans="1:10" ht="15.75">
      <c r="A11" s="83" t="s">
        <v>53</v>
      </c>
      <c r="B11" s="84" t="s">
        <v>47</v>
      </c>
      <c r="C11" s="85">
        <v>2500</v>
      </c>
      <c r="D11" s="86"/>
      <c r="E11" s="93" t="s">
        <v>54</v>
      </c>
      <c r="F11" s="92"/>
      <c r="G11" s="92"/>
    </row>
    <row r="12" spans="1:10" ht="15.75">
      <c r="A12" s="83" t="s">
        <v>55</v>
      </c>
      <c r="B12" s="84" t="s">
        <v>45</v>
      </c>
      <c r="C12" s="85">
        <v>3000</v>
      </c>
      <c r="D12" s="86"/>
      <c r="E12" s="86"/>
      <c r="F12" s="86"/>
      <c r="G12" s="86"/>
    </row>
    <row r="13" spans="1:10" ht="15.75">
      <c r="A13" s="83" t="s">
        <v>56</v>
      </c>
      <c r="B13" s="84" t="s">
        <v>43</v>
      </c>
      <c r="C13" s="85">
        <v>3000</v>
      </c>
      <c r="D13" s="86"/>
      <c r="E13" s="86"/>
      <c r="F13" s="86"/>
      <c r="G13" s="86"/>
    </row>
    <row r="14" spans="1:10" ht="16.5" thickBot="1">
      <c r="A14" s="94" t="s">
        <v>57</v>
      </c>
      <c r="B14" s="95" t="s">
        <v>40</v>
      </c>
      <c r="C14" s="96">
        <v>5000</v>
      </c>
      <c r="D14" s="86"/>
      <c r="E14" s="86"/>
      <c r="F14" s="86"/>
      <c r="G14" s="86"/>
    </row>
    <row r="15" spans="1:10" ht="15.75" thickTop="1"/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workbookViewId="0">
      <selection activeCell="B22" sqref="B22"/>
    </sheetView>
  </sheetViews>
  <sheetFormatPr defaultColWidth="10.28515625" defaultRowHeight="15"/>
  <cols>
    <col min="1" max="1" width="18.42578125" style="167" customWidth="1"/>
    <col min="2" max="2" width="25" style="167" customWidth="1"/>
    <col min="3" max="3" width="11" style="167" bestFit="1" customWidth="1"/>
    <col min="4" max="4" width="12.28515625" style="167" bestFit="1" customWidth="1"/>
    <col min="5" max="5" width="7.140625" style="167" bestFit="1" customWidth="1"/>
    <col min="6" max="6" width="8.7109375" style="167" bestFit="1" customWidth="1"/>
    <col min="7" max="7" width="6.42578125" style="167" bestFit="1" customWidth="1"/>
    <col min="8" max="8" width="11.140625" style="167" bestFit="1" customWidth="1"/>
    <col min="9" max="9" width="6.7109375" style="167" customWidth="1"/>
    <col min="10" max="16384" width="10.28515625" style="167"/>
  </cols>
  <sheetData>
    <row r="1" spans="1:12" s="55" customFormat="1" ht="26.25">
      <c r="A1" s="43" t="s">
        <v>0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</row>
    <row r="2" spans="1:12" ht="15.75" thickBot="1"/>
    <row r="3" spans="1:12" ht="15.75">
      <c r="A3" s="168" t="s">
        <v>138</v>
      </c>
      <c r="B3" s="169" t="s">
        <v>139</v>
      </c>
      <c r="C3" s="169" t="s">
        <v>140</v>
      </c>
      <c r="D3" s="169" t="s">
        <v>141</v>
      </c>
      <c r="E3" s="169" t="s">
        <v>142</v>
      </c>
      <c r="F3" s="170" t="s">
        <v>143</v>
      </c>
      <c r="G3" s="170" t="s">
        <v>144</v>
      </c>
      <c r="H3" s="171" t="s">
        <v>145</v>
      </c>
    </row>
    <row r="4" spans="1:12" ht="15.75">
      <c r="A4" s="172">
        <v>44044</v>
      </c>
      <c r="B4" s="173">
        <v>300000</v>
      </c>
      <c r="C4" s="174">
        <f>IF(A4&lt;DATE(2020,8,15),B4*20%,B4)</f>
        <v>60000</v>
      </c>
      <c r="D4" s="174" t="str">
        <f>IF(A4&lt;DATE(2020,8,15),"Giam 20%","")</f>
        <v>Giam 20%</v>
      </c>
      <c r="E4" s="174">
        <f>DAY(A4)</f>
        <v>1</v>
      </c>
      <c r="F4" s="175">
        <f>MONTH(A4)</f>
        <v>8</v>
      </c>
      <c r="G4" s="175">
        <f>YEAR(A4)</f>
        <v>2020</v>
      </c>
      <c r="H4" s="176">
        <f ca="1">TODAY()-A4</f>
        <v>182</v>
      </c>
    </row>
    <row r="5" spans="1:12" ht="15.75">
      <c r="A5" s="172">
        <v>44063</v>
      </c>
      <c r="B5" s="173">
        <v>600000</v>
      </c>
      <c r="C5" s="174">
        <f t="shared" ref="C5:C8" si="0">IF(A5&lt;DATE(2020,8,15),B5*20%,B5)</f>
        <v>600000</v>
      </c>
      <c r="D5" s="174" t="str">
        <f t="shared" ref="D5:D8" si="1">IF(A5&lt;DATE(2020,8,15),"Giam 20%","")</f>
        <v/>
      </c>
      <c r="E5" s="174">
        <f t="shared" ref="E5:E8" si="2">DAY(A5)</f>
        <v>20</v>
      </c>
      <c r="F5" s="175">
        <f t="shared" ref="F5:F8" si="3">MONTH(A5)</f>
        <v>8</v>
      </c>
      <c r="G5" s="175">
        <f t="shared" ref="G5:G8" si="4">YEAR(A5)</f>
        <v>2020</v>
      </c>
      <c r="H5" s="176">
        <f t="shared" ref="H5:H8" ca="1" si="5">TODAY()-A5</f>
        <v>163</v>
      </c>
    </row>
    <row r="6" spans="1:12" ht="15.75">
      <c r="A6" s="172">
        <v>44046</v>
      </c>
      <c r="B6" s="173">
        <v>800000</v>
      </c>
      <c r="C6" s="174">
        <f t="shared" si="0"/>
        <v>160000</v>
      </c>
      <c r="D6" s="174" t="str">
        <f t="shared" si="1"/>
        <v>Giam 20%</v>
      </c>
      <c r="E6" s="174">
        <f t="shared" si="2"/>
        <v>3</v>
      </c>
      <c r="F6" s="175">
        <f t="shared" si="3"/>
        <v>8</v>
      </c>
      <c r="G6" s="175">
        <f t="shared" si="4"/>
        <v>2020</v>
      </c>
      <c r="H6" s="176">
        <f t="shared" ca="1" si="5"/>
        <v>180</v>
      </c>
    </row>
    <row r="7" spans="1:12" ht="15.75">
      <c r="A7" s="172">
        <v>44058</v>
      </c>
      <c r="B7" s="173">
        <v>500000</v>
      </c>
      <c r="C7" s="174">
        <f t="shared" si="0"/>
        <v>500000</v>
      </c>
      <c r="D7" s="174" t="str">
        <f t="shared" si="1"/>
        <v/>
      </c>
      <c r="E7" s="174">
        <f t="shared" si="2"/>
        <v>15</v>
      </c>
      <c r="F7" s="175">
        <f t="shared" si="3"/>
        <v>8</v>
      </c>
      <c r="G7" s="175">
        <f t="shared" si="4"/>
        <v>2020</v>
      </c>
      <c r="H7" s="176">
        <f t="shared" ca="1" si="5"/>
        <v>168</v>
      </c>
    </row>
    <row r="8" spans="1:12" ht="16.5" thickBot="1">
      <c r="A8" s="177">
        <v>44060</v>
      </c>
      <c r="B8" s="178">
        <v>4000000</v>
      </c>
      <c r="C8" s="184">
        <f t="shared" si="0"/>
        <v>4000000</v>
      </c>
      <c r="D8" s="184" t="str">
        <f t="shared" si="1"/>
        <v/>
      </c>
      <c r="E8" s="184">
        <f t="shared" si="2"/>
        <v>17</v>
      </c>
      <c r="F8" s="185">
        <f t="shared" si="3"/>
        <v>8</v>
      </c>
      <c r="G8" s="185">
        <f t="shared" si="4"/>
        <v>2020</v>
      </c>
      <c r="H8" s="186">
        <f t="shared" ca="1" si="5"/>
        <v>166</v>
      </c>
    </row>
    <row r="9" spans="1:12">
      <c r="A9" s="179"/>
      <c r="B9" s="179"/>
      <c r="C9" s="179"/>
      <c r="D9" s="179"/>
      <c r="E9" s="179"/>
    </row>
    <row r="10" spans="1:12" ht="15.75">
      <c r="A10" s="180" t="s">
        <v>146</v>
      </c>
      <c r="B10" s="179"/>
      <c r="C10" s="179"/>
      <c r="D10" s="179"/>
      <c r="E10" s="179"/>
    </row>
    <row r="11" spans="1:12" ht="15.75">
      <c r="A11" s="181" t="s">
        <v>147</v>
      </c>
      <c r="B11" s="179"/>
      <c r="C11" s="179"/>
      <c r="D11" s="179"/>
      <c r="E11" s="179"/>
    </row>
    <row r="12" spans="1:12">
      <c r="A12" s="182" t="s">
        <v>148</v>
      </c>
      <c r="B12" s="179"/>
      <c r="C12" s="179"/>
      <c r="D12" s="179"/>
      <c r="E12" s="179"/>
    </row>
    <row r="13" spans="1:12" ht="15.75">
      <c r="A13" s="181" t="s">
        <v>149</v>
      </c>
      <c r="B13" s="179"/>
      <c r="C13" s="179"/>
      <c r="D13" s="179"/>
      <c r="E13" s="179"/>
    </row>
    <row r="14" spans="1:12">
      <c r="A14" s="182" t="s">
        <v>150</v>
      </c>
      <c r="B14" s="179"/>
      <c r="C14" s="179"/>
      <c r="D14" s="179"/>
      <c r="E14" s="179"/>
    </row>
    <row r="15" spans="1:12" ht="15.75">
      <c r="A15" s="181" t="s">
        <v>151</v>
      </c>
      <c r="B15" s="183"/>
      <c r="C15" s="179"/>
      <c r="D15" s="179"/>
      <c r="E15" s="179"/>
    </row>
    <row r="16" spans="1:12" ht="15.75">
      <c r="A16" s="181" t="s">
        <v>152</v>
      </c>
    </row>
    <row r="17" spans="1:1" ht="15.75">
      <c r="A17" s="181" t="s">
        <v>153</v>
      </c>
    </row>
    <row r="18" spans="1:1" ht="15.75">
      <c r="A18" s="181" t="s">
        <v>154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30"/>
  <sheetViews>
    <sheetView workbookViewId="0">
      <selection activeCell="E17" sqref="E17"/>
    </sheetView>
  </sheetViews>
  <sheetFormatPr defaultColWidth="10.28515625" defaultRowHeight="15"/>
  <cols>
    <col min="1" max="1" width="7.140625" style="59" customWidth="1"/>
    <col min="2" max="2" width="21.140625" style="59" customWidth="1"/>
    <col min="3" max="3" width="27.85546875" style="59" customWidth="1"/>
    <col min="4" max="4" width="17.28515625" style="59" customWidth="1"/>
    <col min="5" max="5" width="12.85546875" style="59" bestFit="1" customWidth="1"/>
    <col min="6" max="16384" width="10.28515625" style="59"/>
  </cols>
  <sheetData>
    <row r="1" spans="1:11" s="56" customFormat="1" ht="26.25">
      <c r="A1" s="43" t="s">
        <v>0</v>
      </c>
      <c r="B1" s="44"/>
      <c r="C1" s="44"/>
      <c r="D1" s="44"/>
      <c r="E1" s="44"/>
      <c r="F1" s="44"/>
      <c r="G1" s="44"/>
      <c r="H1" s="44"/>
      <c r="I1" s="44"/>
      <c r="J1" s="44"/>
      <c r="K1" s="55"/>
    </row>
    <row r="2" spans="1:11" ht="15.75" thickBot="1">
      <c r="A2" s="58"/>
      <c r="B2" s="58"/>
      <c r="C2" s="58"/>
      <c r="D2" s="58"/>
      <c r="E2" s="58"/>
      <c r="F2" s="58"/>
      <c r="G2" s="58"/>
      <c r="H2" s="58"/>
      <c r="I2" s="58"/>
      <c r="J2" s="58"/>
      <c r="K2" s="58"/>
    </row>
    <row r="3" spans="1:11" ht="15.75">
      <c r="A3" s="187" t="s">
        <v>155</v>
      </c>
      <c r="B3" s="188" t="s">
        <v>156</v>
      </c>
      <c r="C3" s="188" t="s">
        <v>157</v>
      </c>
      <c r="D3" s="188" t="s">
        <v>158</v>
      </c>
      <c r="E3" s="189" t="s">
        <v>159</v>
      </c>
      <c r="F3" s="58"/>
      <c r="G3" s="58"/>
      <c r="H3" s="58"/>
      <c r="I3" s="58"/>
      <c r="J3" s="58"/>
      <c r="K3" s="58"/>
    </row>
    <row r="4" spans="1:11" ht="15.75">
      <c r="A4" s="190">
        <v>1</v>
      </c>
      <c r="B4" s="191" t="s">
        <v>160</v>
      </c>
      <c r="C4" s="192" t="s">
        <v>161</v>
      </c>
      <c r="D4" s="191" t="s">
        <v>162</v>
      </c>
      <c r="E4" s="193"/>
      <c r="F4" s="58"/>
      <c r="G4" s="58"/>
      <c r="H4" s="58"/>
      <c r="I4" s="58"/>
      <c r="J4" s="58"/>
      <c r="K4" s="58"/>
    </row>
    <row r="5" spans="1:11" hidden="1">
      <c r="A5" s="190">
        <v>2</v>
      </c>
      <c r="B5" s="191" t="s">
        <v>163</v>
      </c>
      <c r="C5" s="192" t="s">
        <v>164</v>
      </c>
      <c r="D5" s="191" t="s">
        <v>165</v>
      </c>
      <c r="E5" s="194"/>
      <c r="F5" s="58"/>
      <c r="G5" s="58"/>
      <c r="H5" s="58"/>
      <c r="I5" s="58"/>
      <c r="J5" s="58"/>
      <c r="K5" s="58"/>
    </row>
    <row r="6" spans="1:11">
      <c r="A6" s="190">
        <v>3</v>
      </c>
      <c r="B6" s="191" t="s">
        <v>166</v>
      </c>
      <c r="C6" s="192" t="s">
        <v>167</v>
      </c>
      <c r="D6" s="191" t="s">
        <v>168</v>
      </c>
      <c r="E6" s="194"/>
      <c r="F6" s="58"/>
      <c r="G6" s="58"/>
      <c r="H6" s="58"/>
      <c r="I6" s="58"/>
      <c r="J6" s="58"/>
      <c r="K6" s="58"/>
    </row>
    <row r="7" spans="1:11" hidden="1">
      <c r="A7" s="190">
        <v>4</v>
      </c>
      <c r="B7" s="191" t="s">
        <v>169</v>
      </c>
      <c r="C7" s="192" t="s">
        <v>170</v>
      </c>
      <c r="D7" s="191" t="s">
        <v>171</v>
      </c>
      <c r="E7" s="194"/>
      <c r="F7" s="58"/>
      <c r="G7" s="58"/>
      <c r="H7" s="58"/>
      <c r="I7" s="58"/>
      <c r="J7" s="58"/>
      <c r="K7" s="58"/>
    </row>
    <row r="8" spans="1:11">
      <c r="A8" s="190">
        <v>5</v>
      </c>
      <c r="B8" s="191" t="s">
        <v>172</v>
      </c>
      <c r="C8" s="192" t="s">
        <v>173</v>
      </c>
      <c r="D8" s="191" t="s">
        <v>162</v>
      </c>
      <c r="E8" s="194"/>
      <c r="F8" s="58"/>
      <c r="G8" s="58"/>
      <c r="H8" s="58"/>
      <c r="I8" s="58"/>
      <c r="J8" s="58"/>
      <c r="K8" s="58"/>
    </row>
    <row r="9" spans="1:11" ht="15.75" hidden="1">
      <c r="A9" s="190">
        <v>6</v>
      </c>
      <c r="B9" s="191" t="s">
        <v>174</v>
      </c>
      <c r="C9" s="192" t="s">
        <v>175</v>
      </c>
      <c r="D9" s="191" t="s">
        <v>176</v>
      </c>
      <c r="E9" s="194"/>
      <c r="F9" s="58"/>
      <c r="G9" s="195" t="s">
        <v>34</v>
      </c>
      <c r="H9" s="58"/>
      <c r="I9" s="58"/>
      <c r="J9" s="58"/>
      <c r="K9" s="58"/>
    </row>
    <row r="10" spans="1:11" ht="15.75">
      <c r="A10" s="190">
        <v>7</v>
      </c>
      <c r="B10" s="191" t="s">
        <v>177</v>
      </c>
      <c r="C10" s="192" t="s">
        <v>178</v>
      </c>
      <c r="D10" s="191" t="s">
        <v>168</v>
      </c>
      <c r="E10" s="194"/>
      <c r="F10" s="58"/>
      <c r="G10" s="196" t="s">
        <v>179</v>
      </c>
      <c r="H10" s="58"/>
      <c r="I10" s="58"/>
      <c r="J10" s="58"/>
      <c r="K10" s="58"/>
    </row>
    <row r="11" spans="1:11" ht="15.75" hidden="1">
      <c r="A11" s="190">
        <v>8</v>
      </c>
      <c r="B11" s="191" t="s">
        <v>180</v>
      </c>
      <c r="C11" s="192" t="s">
        <v>181</v>
      </c>
      <c r="D11" s="191" t="s">
        <v>165</v>
      </c>
      <c r="E11" s="194"/>
      <c r="F11" s="58"/>
      <c r="G11" s="196" t="s">
        <v>182</v>
      </c>
      <c r="H11" s="58"/>
      <c r="I11" s="58"/>
      <c r="J11" s="58"/>
      <c r="K11" s="58"/>
    </row>
    <row r="12" spans="1:11" hidden="1">
      <c r="A12" s="190">
        <v>9</v>
      </c>
      <c r="B12" s="191" t="s">
        <v>183</v>
      </c>
      <c r="C12" s="192" t="s">
        <v>184</v>
      </c>
      <c r="D12" s="191" t="s">
        <v>176</v>
      </c>
      <c r="E12" s="194"/>
      <c r="F12" s="58"/>
      <c r="G12" s="58"/>
      <c r="H12" s="58"/>
      <c r="I12" s="58"/>
      <c r="J12" s="58"/>
      <c r="K12" s="58"/>
    </row>
    <row r="13" spans="1:11" ht="15.75" thickBot="1">
      <c r="A13" s="197">
        <v>10</v>
      </c>
      <c r="B13" s="198" t="s">
        <v>185</v>
      </c>
      <c r="C13" s="199" t="s">
        <v>186</v>
      </c>
      <c r="D13" s="198" t="s">
        <v>162</v>
      </c>
      <c r="E13" s="200"/>
      <c r="F13" s="58"/>
      <c r="G13" s="58"/>
      <c r="H13" s="58"/>
      <c r="I13" s="58"/>
      <c r="J13" s="58"/>
      <c r="K13" s="58"/>
    </row>
    <row r="15" spans="1:11" ht="15.75" thickBot="1"/>
    <row r="16" spans="1:11" ht="15.75">
      <c r="G16" s="188" t="s">
        <v>158</v>
      </c>
      <c r="H16" s="188" t="s">
        <v>158</v>
      </c>
      <c r="I16" s="188" t="s">
        <v>156</v>
      </c>
    </row>
    <row r="17" spans="1:12" ht="15.75" thickBot="1">
      <c r="G17" s="191" t="s">
        <v>162</v>
      </c>
      <c r="H17" s="191" t="s">
        <v>187</v>
      </c>
      <c r="I17" s="191" t="s">
        <v>188</v>
      </c>
    </row>
    <row r="18" spans="1:12" ht="15.75">
      <c r="A18" s="187" t="s">
        <v>155</v>
      </c>
      <c r="B18" s="188" t="s">
        <v>156</v>
      </c>
      <c r="C18" s="188" t="s">
        <v>157</v>
      </c>
      <c r="D18" s="188" t="s">
        <v>158</v>
      </c>
      <c r="E18" s="189" t="s">
        <v>159</v>
      </c>
    </row>
    <row r="19" spans="1:12" ht="15.75">
      <c r="A19" s="190">
        <v>1</v>
      </c>
      <c r="B19" s="191" t="s">
        <v>160</v>
      </c>
      <c r="C19" s="192" t="s">
        <v>161</v>
      </c>
      <c r="D19" s="191" t="s">
        <v>162</v>
      </c>
      <c r="E19" s="193"/>
    </row>
    <row r="20" spans="1:12">
      <c r="A20" s="190">
        <v>2</v>
      </c>
      <c r="B20" s="191" t="s">
        <v>163</v>
      </c>
      <c r="C20" s="192" t="s">
        <v>164</v>
      </c>
      <c r="D20" s="191" t="s">
        <v>165</v>
      </c>
      <c r="E20" s="194"/>
    </row>
    <row r="21" spans="1:12">
      <c r="A21" s="190">
        <v>5</v>
      </c>
      <c r="B21" s="191" t="s">
        <v>172</v>
      </c>
      <c r="C21" s="192" t="s">
        <v>173</v>
      </c>
      <c r="D21" s="191" t="s">
        <v>162</v>
      </c>
      <c r="E21" s="194"/>
    </row>
    <row r="22" spans="1:12">
      <c r="A22" s="190">
        <v>8</v>
      </c>
      <c r="B22" s="191" t="s">
        <v>180</v>
      </c>
      <c r="C22" s="192" t="s">
        <v>181</v>
      </c>
      <c r="D22" s="191" t="s">
        <v>165</v>
      </c>
      <c r="E22" s="194"/>
    </row>
    <row r="23" spans="1:12" ht="15.75" thickBot="1">
      <c r="A23" s="197">
        <v>10</v>
      </c>
      <c r="B23" s="198" t="s">
        <v>185</v>
      </c>
      <c r="C23" s="199" t="s">
        <v>186</v>
      </c>
      <c r="D23" s="198" t="s">
        <v>162</v>
      </c>
      <c r="E23" s="200"/>
    </row>
    <row r="27" spans="1:12" ht="15.75" thickBot="1"/>
    <row r="28" spans="1:12" ht="15.75">
      <c r="H28" s="187" t="s">
        <v>155</v>
      </c>
      <c r="I28" s="188" t="s">
        <v>156</v>
      </c>
      <c r="J28" s="188" t="s">
        <v>157</v>
      </c>
      <c r="K28" s="188" t="s">
        <v>158</v>
      </c>
      <c r="L28" s="189" t="s">
        <v>159</v>
      </c>
    </row>
    <row r="29" spans="1:12" ht="15.75">
      <c r="H29" s="190">
        <v>1</v>
      </c>
      <c r="I29" s="191" t="s">
        <v>160</v>
      </c>
      <c r="J29" s="192" t="s">
        <v>161</v>
      </c>
      <c r="K29" s="191" t="s">
        <v>162</v>
      </c>
      <c r="L29" s="193"/>
    </row>
    <row r="30" spans="1:12">
      <c r="H30" s="190">
        <v>5</v>
      </c>
      <c r="I30" s="191" t="s">
        <v>172</v>
      </c>
      <c r="J30" s="192" t="s">
        <v>173</v>
      </c>
      <c r="K30" s="191" t="s">
        <v>162</v>
      </c>
      <c r="L30" s="194"/>
    </row>
  </sheetData>
  <autoFilter ref="A3:E13">
    <filterColumn colId="3">
      <filters>
        <filter val="NT"/>
        <filter val="VP"/>
      </filters>
    </filterColumn>
  </autoFilter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2"/>
  <sheetViews>
    <sheetView workbookViewId="0">
      <selection activeCell="H43" sqref="H43"/>
    </sheetView>
  </sheetViews>
  <sheetFormatPr defaultColWidth="10.28515625" defaultRowHeight="15"/>
  <cols>
    <col min="1" max="2" width="10.28515625" style="59"/>
    <col min="3" max="3" width="14.85546875" style="59" bestFit="1" customWidth="1"/>
    <col min="4" max="4" width="17.28515625" style="59" bestFit="1" customWidth="1"/>
    <col min="5" max="5" width="13.7109375" style="59" bestFit="1" customWidth="1"/>
    <col min="6" max="6" width="15.140625" style="59" bestFit="1" customWidth="1"/>
    <col min="7" max="7" width="10.28515625" style="59"/>
    <col min="8" max="8" width="12.140625" style="59" bestFit="1" customWidth="1"/>
    <col min="9" max="16384" width="10.28515625" style="59"/>
  </cols>
  <sheetData>
    <row r="1" spans="1:11" s="56" customFormat="1" ht="26.25">
      <c r="A1" s="43" t="s">
        <v>0</v>
      </c>
      <c r="B1" s="44"/>
      <c r="C1" s="44"/>
      <c r="D1" s="44"/>
      <c r="E1" s="44"/>
      <c r="F1" s="44"/>
      <c r="G1" s="44"/>
      <c r="H1" s="44"/>
      <c r="I1" s="44"/>
      <c r="J1" s="44"/>
      <c r="K1" s="55"/>
    </row>
    <row r="2" spans="1:11">
      <c r="A2" s="58"/>
      <c r="B2" s="58"/>
      <c r="C2" s="58"/>
      <c r="D2" s="58"/>
      <c r="E2" s="58"/>
      <c r="F2" s="58"/>
      <c r="G2" s="58"/>
      <c r="H2" s="58"/>
      <c r="I2" s="58"/>
      <c r="J2" s="58"/>
      <c r="K2" s="58"/>
    </row>
    <row r="3" spans="1:11" ht="15.75" thickBot="1">
      <c r="A3" s="58"/>
      <c r="B3" s="58"/>
      <c r="C3" s="58"/>
      <c r="D3" s="58"/>
      <c r="E3" s="58"/>
      <c r="F3" s="58"/>
      <c r="G3" s="58"/>
      <c r="H3" s="58"/>
      <c r="I3" s="58"/>
      <c r="J3" s="58"/>
      <c r="K3" s="58"/>
    </row>
    <row r="4" spans="1:11" ht="15.75">
      <c r="A4" s="58"/>
      <c r="B4" s="187" t="s">
        <v>155</v>
      </c>
      <c r="C4" s="188" t="s">
        <v>156</v>
      </c>
      <c r="D4" s="188" t="s">
        <v>157</v>
      </c>
      <c r="E4" s="188" t="s">
        <v>158</v>
      </c>
      <c r="F4" s="189" t="s">
        <v>159</v>
      </c>
      <c r="G4" s="58"/>
      <c r="H4" s="58"/>
      <c r="I4" s="58"/>
      <c r="J4" s="58"/>
      <c r="K4" s="58"/>
    </row>
    <row r="5" spans="1:11" ht="15.75">
      <c r="A5" s="58"/>
      <c r="B5" s="190">
        <v>1</v>
      </c>
      <c r="C5" s="191" t="s">
        <v>160</v>
      </c>
      <c r="D5" s="192" t="s">
        <v>161</v>
      </c>
      <c r="E5" s="191" t="s">
        <v>162</v>
      </c>
      <c r="F5" s="193"/>
      <c r="G5" s="58"/>
      <c r="H5" s="58"/>
      <c r="I5" s="58"/>
      <c r="J5" s="58"/>
      <c r="K5" s="58"/>
    </row>
    <row r="6" spans="1:11">
      <c r="A6" s="58"/>
      <c r="B6" s="190">
        <v>2</v>
      </c>
      <c r="C6" s="191" t="s">
        <v>163</v>
      </c>
      <c r="D6" s="192" t="s">
        <v>164</v>
      </c>
      <c r="E6" s="191" t="s">
        <v>165</v>
      </c>
      <c r="F6" s="194"/>
      <c r="G6" s="58"/>
      <c r="H6" s="58"/>
      <c r="I6" s="58"/>
      <c r="J6" s="58"/>
      <c r="K6" s="58"/>
    </row>
    <row r="7" spans="1:11">
      <c r="A7" s="58"/>
      <c r="B7" s="190">
        <v>3</v>
      </c>
      <c r="C7" s="191" t="s">
        <v>166</v>
      </c>
      <c r="D7" s="192" t="s">
        <v>167</v>
      </c>
      <c r="E7" s="191" t="s">
        <v>168</v>
      </c>
      <c r="F7" s="194"/>
      <c r="G7" s="58"/>
      <c r="H7" s="58"/>
      <c r="I7" s="58"/>
      <c r="J7" s="58"/>
      <c r="K7" s="58"/>
    </row>
    <row r="8" spans="1:11">
      <c r="A8" s="58"/>
      <c r="B8" s="190">
        <v>4</v>
      </c>
      <c r="C8" s="191" t="s">
        <v>169</v>
      </c>
      <c r="D8" s="192" t="s">
        <v>170</v>
      </c>
      <c r="E8" s="191" t="s">
        <v>171</v>
      </c>
      <c r="F8" s="194"/>
      <c r="G8" s="58"/>
      <c r="H8" s="58"/>
      <c r="I8" s="58"/>
      <c r="J8" s="58"/>
      <c r="K8" s="58"/>
    </row>
    <row r="9" spans="1:11">
      <c r="A9" s="58"/>
      <c r="B9" s="190">
        <v>5</v>
      </c>
      <c r="C9" s="191" t="s">
        <v>172</v>
      </c>
      <c r="D9" s="192" t="s">
        <v>173</v>
      </c>
      <c r="E9" s="191" t="s">
        <v>162</v>
      </c>
      <c r="F9" s="194"/>
      <c r="G9" s="58"/>
      <c r="H9" s="58"/>
      <c r="I9" s="58"/>
      <c r="J9" s="58"/>
      <c r="K9" s="58"/>
    </row>
    <row r="10" spans="1:11">
      <c r="A10" s="58"/>
      <c r="B10" s="190">
        <v>6</v>
      </c>
      <c r="C10" s="191" t="s">
        <v>174</v>
      </c>
      <c r="D10" s="192" t="s">
        <v>175</v>
      </c>
      <c r="E10" s="191" t="s">
        <v>176</v>
      </c>
      <c r="F10" s="194"/>
      <c r="G10" s="58"/>
      <c r="H10" s="58"/>
      <c r="I10" s="58"/>
      <c r="J10" s="58"/>
      <c r="K10" s="58"/>
    </row>
    <row r="11" spans="1:11">
      <c r="A11" s="58"/>
      <c r="B11" s="190">
        <v>7</v>
      </c>
      <c r="C11" s="191" t="s">
        <v>177</v>
      </c>
      <c r="D11" s="192" t="s">
        <v>178</v>
      </c>
      <c r="E11" s="191" t="s">
        <v>168</v>
      </c>
      <c r="F11" s="194"/>
      <c r="G11" s="58"/>
      <c r="H11" s="58"/>
      <c r="I11" s="58"/>
      <c r="J11" s="58"/>
      <c r="K11" s="58"/>
    </row>
    <row r="12" spans="1:11">
      <c r="A12" s="58"/>
      <c r="B12" s="190">
        <v>8</v>
      </c>
      <c r="C12" s="191" t="s">
        <v>180</v>
      </c>
      <c r="D12" s="192" t="s">
        <v>181</v>
      </c>
      <c r="E12" s="191" t="s">
        <v>165</v>
      </c>
      <c r="F12" s="194"/>
      <c r="G12" s="58"/>
      <c r="H12" s="58"/>
      <c r="I12" s="58"/>
      <c r="J12" s="58"/>
      <c r="K12" s="58"/>
    </row>
    <row r="13" spans="1:11">
      <c r="A13" s="58"/>
      <c r="B13" s="190">
        <v>9</v>
      </c>
      <c r="C13" s="191" t="s">
        <v>183</v>
      </c>
      <c r="D13" s="192" t="s">
        <v>184</v>
      </c>
      <c r="E13" s="191" t="s">
        <v>176</v>
      </c>
      <c r="F13" s="194"/>
      <c r="G13" s="58"/>
      <c r="H13" s="58"/>
      <c r="I13" s="58"/>
      <c r="J13" s="58"/>
      <c r="K13" s="58"/>
    </row>
    <row r="14" spans="1:11" ht="15.75" thickBot="1">
      <c r="A14" s="58"/>
      <c r="B14" s="197">
        <v>10</v>
      </c>
      <c r="C14" s="198" t="s">
        <v>185</v>
      </c>
      <c r="D14" s="199" t="s">
        <v>186</v>
      </c>
      <c r="E14" s="198" t="s">
        <v>162</v>
      </c>
      <c r="F14" s="200"/>
      <c r="G14" s="58"/>
      <c r="H14" s="58"/>
      <c r="I14" s="58"/>
      <c r="J14" s="58"/>
      <c r="K14" s="58"/>
    </row>
    <row r="15" spans="1:11">
      <c r="A15" s="58"/>
      <c r="B15" s="201"/>
      <c r="C15" s="201"/>
      <c r="D15" s="201"/>
      <c r="E15" s="201"/>
      <c r="F15" s="201"/>
      <c r="G15" s="58"/>
      <c r="H15" s="58"/>
      <c r="I15" s="58"/>
      <c r="J15" s="58"/>
      <c r="K15" s="58"/>
    </row>
    <row r="16" spans="1:11" s="204" customFormat="1" ht="15.75">
      <c r="A16" s="167"/>
      <c r="B16" s="202" t="s">
        <v>21</v>
      </c>
      <c r="C16" s="203"/>
      <c r="D16" s="203"/>
      <c r="E16" s="203"/>
      <c r="F16" s="203"/>
      <c r="G16" s="167"/>
      <c r="H16" s="167"/>
      <c r="I16" s="167"/>
      <c r="J16" s="167"/>
      <c r="K16" s="167"/>
    </row>
    <row r="17" spans="1:11" s="204" customFormat="1" ht="16.5" thickBot="1">
      <c r="A17" s="167"/>
      <c r="B17" s="196" t="s">
        <v>189</v>
      </c>
      <c r="C17" s="203"/>
      <c r="D17" s="203"/>
      <c r="E17" s="203"/>
      <c r="F17" s="203"/>
      <c r="G17" s="167"/>
      <c r="H17" s="167"/>
      <c r="I17" s="167"/>
      <c r="J17" s="167"/>
      <c r="K17" s="167"/>
    </row>
    <row r="18" spans="1:11" s="204" customFormat="1" ht="15.75">
      <c r="A18" s="167"/>
      <c r="B18" s="187" t="s">
        <v>155</v>
      </c>
      <c r="C18" s="188" t="s">
        <v>156</v>
      </c>
      <c r="D18" s="188" t="s">
        <v>157</v>
      </c>
      <c r="E18" s="188" t="s">
        <v>158</v>
      </c>
      <c r="F18" s="189" t="s">
        <v>159</v>
      </c>
      <c r="G18" s="167"/>
      <c r="H18" s="188" t="s">
        <v>158</v>
      </c>
      <c r="I18" s="167"/>
      <c r="J18" s="167"/>
      <c r="K18" s="167"/>
    </row>
    <row r="19" spans="1:11" s="204" customFormat="1" ht="15.75">
      <c r="A19" s="167"/>
      <c r="B19" s="190">
        <v>1</v>
      </c>
      <c r="C19" s="191" t="s">
        <v>160</v>
      </c>
      <c r="D19" s="192" t="s">
        <v>161</v>
      </c>
      <c r="E19" s="191" t="s">
        <v>162</v>
      </c>
      <c r="F19" s="193"/>
      <c r="G19" s="167"/>
      <c r="H19" s="191" t="s">
        <v>162</v>
      </c>
      <c r="I19" s="167"/>
      <c r="J19" s="167"/>
      <c r="K19" s="167"/>
    </row>
    <row r="20" spans="1:11" s="204" customFormat="1">
      <c r="A20" s="167"/>
      <c r="B20" s="190">
        <v>2</v>
      </c>
      <c r="C20" s="191" t="s">
        <v>163</v>
      </c>
      <c r="D20" s="192" t="s">
        <v>164</v>
      </c>
      <c r="E20" s="191" t="s">
        <v>165</v>
      </c>
      <c r="F20" s="194"/>
      <c r="G20" s="167"/>
      <c r="H20" s="167"/>
      <c r="I20" s="167"/>
      <c r="J20" s="167"/>
      <c r="K20" s="167"/>
    </row>
    <row r="21" spans="1:11" s="204" customFormat="1">
      <c r="A21" s="167"/>
      <c r="B21" s="190">
        <v>3</v>
      </c>
      <c r="C21" s="191" t="s">
        <v>166</v>
      </c>
      <c r="D21" s="192" t="s">
        <v>167</v>
      </c>
      <c r="E21" s="191" t="s">
        <v>168</v>
      </c>
      <c r="F21" s="194"/>
      <c r="G21" s="167"/>
      <c r="H21" s="167"/>
      <c r="I21" s="167"/>
      <c r="J21" s="167"/>
      <c r="K21" s="167"/>
    </row>
    <row r="22" spans="1:11" s="204" customFormat="1">
      <c r="A22" s="167"/>
      <c r="B22" s="190">
        <v>4</v>
      </c>
      <c r="C22" s="191" t="s">
        <v>169</v>
      </c>
      <c r="D22" s="192" t="s">
        <v>170</v>
      </c>
      <c r="E22" s="191" t="s">
        <v>171</v>
      </c>
      <c r="F22" s="194"/>
      <c r="G22" s="167"/>
      <c r="H22" s="214"/>
      <c r="I22" s="214"/>
      <c r="J22" s="167"/>
      <c r="K22" s="167"/>
    </row>
    <row r="23" spans="1:11" s="204" customFormat="1">
      <c r="A23" s="167"/>
      <c r="B23" s="190">
        <v>5</v>
      </c>
      <c r="C23" s="191" t="s">
        <v>172</v>
      </c>
      <c r="D23" s="192" t="s">
        <v>173</v>
      </c>
      <c r="E23" s="191" t="s">
        <v>162</v>
      </c>
      <c r="F23" s="194"/>
      <c r="G23" s="167"/>
      <c r="H23" s="214"/>
      <c r="I23" s="214"/>
      <c r="J23" s="167"/>
      <c r="K23" s="167"/>
    </row>
    <row r="24" spans="1:11" s="204" customFormat="1">
      <c r="A24" s="167"/>
      <c r="B24" s="190">
        <v>6</v>
      </c>
      <c r="C24" s="191" t="s">
        <v>174</v>
      </c>
      <c r="D24" s="192" t="s">
        <v>175</v>
      </c>
      <c r="E24" s="191" t="s">
        <v>176</v>
      </c>
      <c r="F24" s="194"/>
      <c r="G24" s="167"/>
      <c r="H24" s="215"/>
      <c r="I24" s="215"/>
      <c r="J24" s="216"/>
      <c r="K24" s="167"/>
    </row>
    <row r="25" spans="1:11" s="204" customFormat="1">
      <c r="A25" s="167"/>
      <c r="B25" s="190">
        <v>7</v>
      </c>
      <c r="C25" s="191" t="s">
        <v>177</v>
      </c>
      <c r="D25" s="192" t="s">
        <v>178</v>
      </c>
      <c r="E25" s="191" t="s">
        <v>168</v>
      </c>
      <c r="F25" s="194"/>
      <c r="G25" s="167"/>
      <c r="H25" s="215"/>
      <c r="I25" s="215"/>
      <c r="J25" s="216"/>
      <c r="K25" s="167"/>
    </row>
    <row r="26" spans="1:11" s="204" customFormat="1" ht="15.75">
      <c r="A26" s="167"/>
      <c r="B26" s="190">
        <v>8</v>
      </c>
      <c r="C26" s="191" t="s">
        <v>180</v>
      </c>
      <c r="D26" s="192" t="s">
        <v>181</v>
      </c>
      <c r="E26" s="191" t="s">
        <v>165</v>
      </c>
      <c r="F26" s="194"/>
      <c r="G26" s="205"/>
      <c r="H26" s="211"/>
      <c r="I26" s="215"/>
      <c r="J26" s="216"/>
      <c r="K26" s="167"/>
    </row>
    <row r="27" spans="1:11" s="204" customFormat="1">
      <c r="A27" s="167"/>
      <c r="B27" s="190">
        <v>9</v>
      </c>
      <c r="C27" s="191" t="s">
        <v>183</v>
      </c>
      <c r="D27" s="192" t="s">
        <v>184</v>
      </c>
      <c r="E27" s="191" t="s">
        <v>176</v>
      </c>
      <c r="F27" s="194"/>
      <c r="G27" s="167"/>
      <c r="H27" s="215"/>
      <c r="I27" s="215"/>
      <c r="J27" s="216"/>
      <c r="K27" s="167"/>
    </row>
    <row r="28" spans="1:11" s="204" customFormat="1" ht="16.5" thickBot="1">
      <c r="A28" s="167"/>
      <c r="B28" s="197">
        <v>10</v>
      </c>
      <c r="C28" s="198" t="s">
        <v>185</v>
      </c>
      <c r="D28" s="199" t="s">
        <v>186</v>
      </c>
      <c r="E28" s="198" t="s">
        <v>162</v>
      </c>
      <c r="F28" s="200"/>
      <c r="G28" s="167"/>
      <c r="H28" s="211"/>
      <c r="I28" s="215"/>
      <c r="J28" s="216"/>
      <c r="K28" s="167"/>
    </row>
    <row r="29" spans="1:11" ht="15.75" thickBot="1">
      <c r="A29" s="58"/>
      <c r="B29" s="58"/>
      <c r="C29" s="58"/>
      <c r="D29" s="58"/>
      <c r="E29" s="58"/>
      <c r="F29" s="58"/>
      <c r="G29" s="58"/>
      <c r="H29" s="215"/>
      <c r="I29" s="210"/>
      <c r="J29" s="217"/>
      <c r="K29" s="58"/>
    </row>
    <row r="30" spans="1:11" ht="16.5" thickBot="1">
      <c r="A30" s="58"/>
      <c r="B30" s="196" t="s">
        <v>190</v>
      </c>
      <c r="C30" s="58"/>
      <c r="D30" s="58"/>
      <c r="E30" s="58"/>
      <c r="F30" s="58"/>
      <c r="G30" s="58"/>
      <c r="H30" s="188" t="s">
        <v>156</v>
      </c>
      <c r="I30" s="206"/>
      <c r="J30" s="58"/>
      <c r="K30" s="58"/>
    </row>
    <row r="31" spans="1:11" ht="15.75">
      <c r="A31" s="58"/>
      <c r="B31" s="187" t="s">
        <v>155</v>
      </c>
      <c r="C31" s="188" t="s">
        <v>156</v>
      </c>
      <c r="D31" s="188" t="s">
        <v>157</v>
      </c>
      <c r="E31" s="188" t="s">
        <v>158</v>
      </c>
      <c r="F31" s="189" t="s">
        <v>159</v>
      </c>
      <c r="G31" s="58"/>
      <c r="H31" s="191" t="s">
        <v>188</v>
      </c>
      <c r="I31" s="206"/>
      <c r="J31" s="58"/>
      <c r="K31" s="58"/>
    </row>
    <row r="32" spans="1:11" ht="15.75">
      <c r="A32" s="58"/>
      <c r="B32" s="190">
        <v>1</v>
      </c>
      <c r="C32" s="191" t="s">
        <v>160</v>
      </c>
      <c r="D32" s="192" t="s">
        <v>161</v>
      </c>
      <c r="E32" s="191" t="s">
        <v>162</v>
      </c>
      <c r="F32" s="193"/>
      <c r="G32" s="58"/>
      <c r="H32" s="206"/>
      <c r="I32" s="206"/>
      <c r="J32" s="58"/>
      <c r="K32" s="58"/>
    </row>
    <row r="33" spans="1:11">
      <c r="A33" s="58"/>
      <c r="B33" s="190">
        <v>5</v>
      </c>
      <c r="C33" s="191" t="s">
        <v>172</v>
      </c>
      <c r="D33" s="192" t="s">
        <v>173</v>
      </c>
      <c r="E33" s="191" t="s">
        <v>162</v>
      </c>
      <c r="F33" s="194"/>
      <c r="G33" s="58"/>
      <c r="H33" s="206"/>
      <c r="I33" s="206"/>
      <c r="J33" s="58"/>
      <c r="K33" s="58"/>
    </row>
    <row r="34" spans="1:11">
      <c r="A34" s="58"/>
      <c r="B34" s="190">
        <v>7</v>
      </c>
      <c r="C34" s="191" t="s">
        <v>177</v>
      </c>
      <c r="D34" s="192" t="s">
        <v>178</v>
      </c>
      <c r="E34" s="191" t="s">
        <v>168</v>
      </c>
      <c r="F34" s="194"/>
      <c r="G34" s="58"/>
      <c r="H34" s="58"/>
      <c r="I34" s="58"/>
      <c r="J34" s="58"/>
      <c r="K34" s="58"/>
    </row>
    <row r="35" spans="1:11" ht="15.75" thickBot="1">
      <c r="A35" s="58"/>
      <c r="B35" s="58"/>
      <c r="C35" s="58"/>
      <c r="D35" s="58"/>
      <c r="E35" s="58"/>
      <c r="F35" s="58"/>
      <c r="G35" s="58"/>
      <c r="H35" s="58"/>
      <c r="I35" s="58"/>
      <c r="J35" s="58"/>
      <c r="K35" s="58"/>
    </row>
    <row r="36" spans="1:11" ht="16.5" thickBot="1">
      <c r="A36" s="58"/>
      <c r="B36" s="196" t="s">
        <v>191</v>
      </c>
      <c r="C36" s="58"/>
      <c r="D36" s="58"/>
      <c r="E36" s="58"/>
      <c r="F36" s="58"/>
      <c r="G36" s="58"/>
      <c r="H36" s="188" t="s">
        <v>158</v>
      </c>
      <c r="I36" s="188" t="s">
        <v>158</v>
      </c>
      <c r="J36" s="58"/>
      <c r="K36" s="58"/>
    </row>
    <row r="37" spans="1:11" ht="15.75">
      <c r="A37" s="206"/>
      <c r="B37" s="187" t="s">
        <v>155</v>
      </c>
      <c r="C37" s="188" t="s">
        <v>156</v>
      </c>
      <c r="D37" s="188" t="s">
        <v>157</v>
      </c>
      <c r="E37" s="188" t="s">
        <v>158</v>
      </c>
      <c r="F37" s="189" t="s">
        <v>159</v>
      </c>
      <c r="G37" s="58"/>
      <c r="H37" s="191" t="s">
        <v>162</v>
      </c>
      <c r="I37" s="191"/>
      <c r="J37" s="58"/>
      <c r="K37" s="58"/>
    </row>
    <row r="38" spans="1:11" ht="15.75">
      <c r="A38" s="58"/>
      <c r="B38" s="190">
        <v>1</v>
      </c>
      <c r="C38" s="191" t="s">
        <v>160</v>
      </c>
      <c r="D38" s="192" t="s">
        <v>161</v>
      </c>
      <c r="E38" s="191" t="s">
        <v>162</v>
      </c>
      <c r="F38" s="193"/>
      <c r="G38" s="58"/>
      <c r="H38" s="58"/>
      <c r="I38" s="58" t="s">
        <v>165</v>
      </c>
      <c r="J38" s="58"/>
      <c r="K38" s="58"/>
    </row>
    <row r="39" spans="1:11">
      <c r="A39" s="58"/>
      <c r="B39" s="190">
        <v>2</v>
      </c>
      <c r="C39" s="191" t="s">
        <v>163</v>
      </c>
      <c r="D39" s="192" t="s">
        <v>164</v>
      </c>
      <c r="E39" s="191" t="s">
        <v>165</v>
      </c>
      <c r="F39" s="194"/>
      <c r="G39" s="58"/>
      <c r="H39" s="58"/>
      <c r="I39" s="58"/>
      <c r="J39" s="58"/>
      <c r="K39" s="58"/>
    </row>
    <row r="40" spans="1:11">
      <c r="A40" s="206"/>
      <c r="B40" s="190">
        <v>5</v>
      </c>
      <c r="C40" s="191" t="s">
        <v>172</v>
      </c>
      <c r="D40" s="192" t="s">
        <v>173</v>
      </c>
      <c r="E40" s="191" t="s">
        <v>162</v>
      </c>
      <c r="F40" s="194"/>
      <c r="G40" s="206"/>
      <c r="H40" s="58"/>
      <c r="I40" s="58"/>
      <c r="J40" s="58"/>
      <c r="K40" s="58"/>
    </row>
    <row r="41" spans="1:11">
      <c r="A41" s="210"/>
      <c r="B41" s="190">
        <v>8</v>
      </c>
      <c r="C41" s="191" t="s">
        <v>180</v>
      </c>
      <c r="D41" s="192" t="s">
        <v>181</v>
      </c>
      <c r="E41" s="191" t="s">
        <v>165</v>
      </c>
      <c r="F41" s="194"/>
      <c r="G41" s="210"/>
      <c r="H41" s="58"/>
      <c r="I41" s="58"/>
      <c r="J41" s="58"/>
      <c r="K41" s="58"/>
    </row>
    <row r="42" spans="1:11" ht="15.75" thickBot="1">
      <c r="A42" s="210"/>
      <c r="B42" s="197">
        <v>10</v>
      </c>
      <c r="C42" s="198" t="s">
        <v>185</v>
      </c>
      <c r="D42" s="199" t="s">
        <v>186</v>
      </c>
      <c r="E42" s="198" t="s">
        <v>162</v>
      </c>
      <c r="F42" s="200"/>
      <c r="G42" s="210"/>
      <c r="H42" s="58"/>
      <c r="I42" s="58"/>
      <c r="J42" s="58"/>
      <c r="K42" s="58"/>
    </row>
    <row r="43" spans="1:11" ht="15.75">
      <c r="A43" s="210"/>
      <c r="B43" s="212"/>
      <c r="C43" s="212"/>
      <c r="D43" s="213"/>
      <c r="E43" s="212"/>
      <c r="F43" s="211"/>
      <c r="G43" s="210"/>
      <c r="H43" s="58"/>
      <c r="I43" s="58"/>
      <c r="J43" s="58"/>
      <c r="K43" s="58"/>
    </row>
    <row r="44" spans="1:11">
      <c r="A44" s="210"/>
      <c r="B44" s="212"/>
      <c r="C44" s="212"/>
      <c r="D44" s="213"/>
      <c r="E44" s="212"/>
      <c r="F44" s="213"/>
      <c r="G44" s="210"/>
      <c r="H44" s="58"/>
      <c r="I44" s="58"/>
      <c r="J44" s="58"/>
      <c r="K44" s="58"/>
    </row>
    <row r="45" spans="1:11">
      <c r="A45" s="210"/>
      <c r="B45" s="212"/>
      <c r="C45" s="212"/>
      <c r="D45" s="213"/>
      <c r="E45" s="212"/>
      <c r="F45" s="213"/>
      <c r="G45" s="210"/>
      <c r="H45" s="58"/>
      <c r="I45" s="58"/>
      <c r="J45" s="58"/>
      <c r="K45" s="58"/>
    </row>
    <row r="46" spans="1:11">
      <c r="A46" s="210"/>
      <c r="B46" s="212"/>
      <c r="C46" s="212"/>
      <c r="D46" s="213"/>
      <c r="E46" s="212"/>
      <c r="F46" s="213"/>
      <c r="G46" s="210"/>
      <c r="H46" s="58"/>
      <c r="I46" s="58"/>
      <c r="J46" s="58"/>
      <c r="K46" s="58"/>
    </row>
    <row r="47" spans="1:11">
      <c r="A47" s="210"/>
      <c r="B47" s="212"/>
      <c r="C47" s="212"/>
      <c r="D47" s="213"/>
      <c r="E47" s="212"/>
      <c r="F47" s="213"/>
      <c r="G47" s="210"/>
      <c r="H47" s="58"/>
      <c r="I47" s="58"/>
      <c r="J47" s="58"/>
      <c r="K47" s="58"/>
    </row>
    <row r="48" spans="1:11">
      <c r="A48" s="210"/>
      <c r="B48" s="212"/>
      <c r="C48" s="212"/>
      <c r="D48" s="213"/>
      <c r="E48" s="212"/>
      <c r="F48" s="213"/>
      <c r="G48" s="210"/>
      <c r="H48" s="58"/>
      <c r="I48" s="58"/>
      <c r="J48" s="58"/>
      <c r="K48" s="58"/>
    </row>
    <row r="49" spans="1:11">
      <c r="A49" s="210"/>
      <c r="B49" s="212"/>
      <c r="C49" s="212"/>
      <c r="D49" s="213"/>
      <c r="E49" s="212"/>
      <c r="F49" s="213"/>
      <c r="G49" s="210"/>
      <c r="H49" s="58"/>
      <c r="I49" s="58"/>
      <c r="J49" s="58"/>
      <c r="K49" s="58"/>
    </row>
    <row r="50" spans="1:11">
      <c r="A50" s="210"/>
      <c r="B50" s="212"/>
      <c r="C50" s="212"/>
      <c r="D50" s="213"/>
      <c r="E50" s="212"/>
      <c r="F50" s="213"/>
      <c r="G50" s="210"/>
      <c r="H50" s="58"/>
      <c r="I50" s="58"/>
      <c r="J50" s="58"/>
      <c r="K50" s="58"/>
    </row>
    <row r="51" spans="1:11">
      <c r="A51" s="210"/>
      <c r="B51" s="212"/>
      <c r="C51" s="212"/>
      <c r="D51" s="213"/>
      <c r="E51" s="212"/>
      <c r="F51" s="213"/>
      <c r="G51" s="210"/>
      <c r="H51" s="58"/>
      <c r="I51" s="58"/>
      <c r="J51" s="58"/>
      <c r="K51" s="58"/>
    </row>
    <row r="52" spans="1:11">
      <c r="A52" s="210"/>
      <c r="B52" s="212"/>
      <c r="C52" s="212"/>
      <c r="D52" s="213"/>
      <c r="E52" s="212"/>
      <c r="F52" s="213"/>
      <c r="G52" s="210"/>
      <c r="H52" s="58"/>
      <c r="I52" s="58"/>
      <c r="J52" s="58"/>
      <c r="K52" s="58"/>
    </row>
    <row r="53" spans="1:11">
      <c r="A53" s="210"/>
      <c r="B53" s="210"/>
      <c r="C53" s="210"/>
      <c r="D53" s="210"/>
      <c r="E53" s="210"/>
      <c r="F53" s="210"/>
      <c r="G53" s="210"/>
      <c r="H53" s="58"/>
      <c r="I53" s="58"/>
      <c r="J53" s="58"/>
      <c r="K53" s="58"/>
    </row>
    <row r="54" spans="1:11">
      <c r="A54" s="210"/>
      <c r="B54" s="210"/>
      <c r="C54" s="210"/>
      <c r="D54" s="210"/>
      <c r="E54" s="210"/>
      <c r="F54" s="210"/>
      <c r="G54" s="210"/>
      <c r="H54" s="58"/>
      <c r="I54" s="58"/>
      <c r="J54" s="58"/>
      <c r="K54" s="58"/>
    </row>
    <row r="55" spans="1:11">
      <c r="A55" s="210"/>
      <c r="B55" s="210"/>
      <c r="C55" s="210"/>
      <c r="D55" s="210"/>
      <c r="E55" s="210"/>
      <c r="F55" s="210"/>
      <c r="G55" s="210"/>
      <c r="H55" s="58"/>
      <c r="I55" s="58"/>
      <c r="J55" s="58"/>
      <c r="K55" s="58"/>
    </row>
    <row r="56" spans="1:11" ht="15.75">
      <c r="A56" s="210"/>
      <c r="B56" s="211"/>
      <c r="C56" s="211"/>
      <c r="D56" s="211"/>
      <c r="E56" s="211"/>
      <c r="F56" s="211"/>
      <c r="G56" s="210"/>
      <c r="H56" s="58"/>
      <c r="I56" s="58"/>
      <c r="J56" s="58"/>
      <c r="K56" s="58"/>
    </row>
    <row r="57" spans="1:11" ht="15.75">
      <c r="A57" s="210"/>
      <c r="B57" s="212"/>
      <c r="C57" s="212"/>
      <c r="D57" s="213"/>
      <c r="E57" s="212"/>
      <c r="F57" s="211"/>
      <c r="G57" s="210"/>
      <c r="H57" s="58"/>
      <c r="I57" s="58"/>
      <c r="J57" s="58"/>
      <c r="K57" s="58"/>
    </row>
    <row r="58" spans="1:11">
      <c r="A58" s="210"/>
      <c r="B58" s="212"/>
      <c r="C58" s="212"/>
      <c r="D58" s="213"/>
      <c r="E58" s="212"/>
      <c r="F58" s="213"/>
      <c r="G58" s="210"/>
      <c r="H58" s="58"/>
      <c r="I58" s="58"/>
      <c r="J58" s="58"/>
      <c r="K58" s="58"/>
    </row>
    <row r="59" spans="1:11">
      <c r="A59" s="210"/>
      <c r="B59" s="212"/>
      <c r="C59" s="212"/>
      <c r="D59" s="213"/>
      <c r="E59" s="212"/>
      <c r="F59" s="213"/>
      <c r="G59" s="210"/>
      <c r="H59" s="58"/>
      <c r="I59" s="58"/>
      <c r="J59" s="58"/>
      <c r="K59" s="58"/>
    </row>
    <row r="60" spans="1:11">
      <c r="A60" s="206"/>
      <c r="B60" s="207"/>
      <c r="C60" s="207"/>
      <c r="D60" s="208"/>
      <c r="E60" s="207"/>
      <c r="F60" s="208"/>
      <c r="G60" s="206"/>
      <c r="H60" s="58"/>
      <c r="I60" s="58"/>
      <c r="J60" s="58"/>
      <c r="K60" s="58"/>
    </row>
    <row r="61" spans="1:11">
      <c r="A61" s="206"/>
      <c r="B61" s="207"/>
      <c r="C61" s="207"/>
      <c r="D61" s="208"/>
      <c r="E61" s="207"/>
      <c r="F61" s="208"/>
      <c r="G61" s="206"/>
      <c r="H61" s="58"/>
      <c r="I61" s="58"/>
      <c r="J61" s="58"/>
      <c r="K61" s="58"/>
    </row>
    <row r="62" spans="1:11">
      <c r="A62" s="209"/>
      <c r="B62" s="209"/>
      <c r="C62" s="209"/>
      <c r="D62" s="209"/>
      <c r="E62" s="209"/>
      <c r="F62" s="209"/>
      <c r="G62" s="209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workbookViewId="0">
      <selection activeCell="E4" sqref="E4"/>
    </sheetView>
  </sheetViews>
  <sheetFormatPr defaultColWidth="10.28515625" defaultRowHeight="15"/>
  <cols>
    <col min="1" max="4" width="10.28515625" style="59"/>
    <col min="5" max="5" width="16.42578125" style="59" customWidth="1"/>
    <col min="6" max="16384" width="10.28515625" style="59"/>
  </cols>
  <sheetData>
    <row r="1" spans="1:12" s="56" customFormat="1" ht="26.25">
      <c r="A1" s="218" t="s">
        <v>0</v>
      </c>
      <c r="B1" s="219"/>
      <c r="C1" s="219"/>
      <c r="D1" s="219"/>
      <c r="E1" s="219"/>
      <c r="G1" s="219"/>
      <c r="H1" s="219"/>
      <c r="I1" s="219"/>
      <c r="J1" s="219"/>
      <c r="K1" s="219"/>
      <c r="L1" s="55"/>
    </row>
    <row r="2" spans="1:12" ht="15.75" thickBot="1">
      <c r="A2" s="58"/>
      <c r="B2" s="58"/>
      <c r="C2" s="58"/>
      <c r="D2" s="58"/>
      <c r="E2" s="58"/>
      <c r="G2" s="58"/>
      <c r="H2" s="58"/>
      <c r="I2" s="58"/>
      <c r="J2" s="58"/>
      <c r="K2" s="58"/>
      <c r="L2" s="58"/>
    </row>
    <row r="3" spans="1:12" ht="16.5" thickBot="1">
      <c r="A3" s="220" t="s">
        <v>192</v>
      </c>
      <c r="B3" s="221" t="s">
        <v>193</v>
      </c>
      <c r="C3" s="221" t="s">
        <v>194</v>
      </c>
      <c r="D3" s="221" t="s">
        <v>195</v>
      </c>
      <c r="E3" s="222" t="s">
        <v>196</v>
      </c>
      <c r="G3" s="223"/>
      <c r="H3" s="224" t="s">
        <v>197</v>
      </c>
      <c r="I3" s="224"/>
      <c r="J3" s="224"/>
      <c r="K3" s="224"/>
      <c r="L3" s="58"/>
    </row>
    <row r="4" spans="1:12" ht="16.5" thickBot="1">
      <c r="A4" s="225" t="s">
        <v>198</v>
      </c>
      <c r="B4" s="226" t="s">
        <v>199</v>
      </c>
      <c r="C4" s="226" t="str">
        <f>LEFT(B4,1)</f>
        <v>A</v>
      </c>
      <c r="D4" s="226">
        <f>VALUE(RIGHT(B4))</f>
        <v>4</v>
      </c>
      <c r="E4" s="227">
        <f>INDEX($H$5:$K$9,MATCH(C4,$H$5:$H$9),MATCH(D4,$H$5:$K$5))</f>
        <v>12</v>
      </c>
      <c r="F4" s="228">
        <v>12</v>
      </c>
      <c r="G4" s="223"/>
      <c r="H4" s="229" t="s">
        <v>194</v>
      </c>
      <c r="I4" s="230" t="s">
        <v>200</v>
      </c>
      <c r="J4" s="230"/>
      <c r="K4" s="227"/>
      <c r="L4" s="58"/>
    </row>
    <row r="5" spans="1:12" ht="16.5" thickBot="1">
      <c r="A5" s="231" t="s">
        <v>201</v>
      </c>
      <c r="B5" s="232" t="s">
        <v>202</v>
      </c>
      <c r="C5" s="226" t="str">
        <f t="shared" ref="C5:C12" si="0">LEFT(B5,1)</f>
        <v>C</v>
      </c>
      <c r="D5" s="226">
        <f t="shared" ref="D5:D12" si="1">VALUE(RIGHT(B5))</f>
        <v>2</v>
      </c>
      <c r="E5" s="227">
        <f t="shared" ref="E5:E12" si="2">INDEX($H$5:$K$9,MATCH(C5,$H$5:$H$9),MATCH(D5,$H$5:$K$5))</f>
        <v>9</v>
      </c>
      <c r="F5" s="233">
        <v>9</v>
      </c>
      <c r="G5" s="223"/>
      <c r="H5" s="234"/>
      <c r="I5" s="235">
        <v>1</v>
      </c>
      <c r="J5" s="235">
        <v>3</v>
      </c>
      <c r="K5" s="236">
        <v>6</v>
      </c>
      <c r="L5" s="58"/>
    </row>
    <row r="6" spans="1:12" ht="16.5" thickBot="1">
      <c r="A6" s="231" t="s">
        <v>203</v>
      </c>
      <c r="B6" s="232" t="s">
        <v>204</v>
      </c>
      <c r="C6" s="226" t="str">
        <f t="shared" si="0"/>
        <v>D</v>
      </c>
      <c r="D6" s="226">
        <f t="shared" si="1"/>
        <v>1</v>
      </c>
      <c r="E6" s="227">
        <f t="shared" si="2"/>
        <v>8</v>
      </c>
      <c r="F6" s="233">
        <v>8</v>
      </c>
      <c r="G6" s="223"/>
      <c r="H6" s="237" t="s">
        <v>6</v>
      </c>
      <c r="I6" s="238">
        <v>10</v>
      </c>
      <c r="J6" s="238">
        <v>12</v>
      </c>
      <c r="K6" s="239">
        <v>15</v>
      </c>
      <c r="L6" s="58"/>
    </row>
    <row r="7" spans="1:12" ht="16.5" thickBot="1">
      <c r="A7" s="231" t="s">
        <v>205</v>
      </c>
      <c r="B7" s="232" t="s">
        <v>206</v>
      </c>
      <c r="C7" s="226" t="str">
        <f t="shared" si="0"/>
        <v>B</v>
      </c>
      <c r="D7" s="226">
        <f t="shared" si="1"/>
        <v>4</v>
      </c>
      <c r="E7" s="227">
        <f t="shared" si="2"/>
        <v>11</v>
      </c>
      <c r="F7" s="233">
        <v>11</v>
      </c>
      <c r="G7" s="223"/>
      <c r="H7" s="240" t="s">
        <v>7</v>
      </c>
      <c r="I7" s="241">
        <v>9</v>
      </c>
      <c r="J7" s="241">
        <v>11</v>
      </c>
      <c r="K7" s="242">
        <v>13</v>
      </c>
      <c r="L7" s="58"/>
    </row>
    <row r="8" spans="1:12" ht="16.5" thickBot="1">
      <c r="A8" s="231" t="s">
        <v>207</v>
      </c>
      <c r="B8" s="232" t="s">
        <v>208</v>
      </c>
      <c r="C8" s="226" t="str">
        <f t="shared" si="0"/>
        <v>B</v>
      </c>
      <c r="D8" s="226">
        <f t="shared" si="1"/>
        <v>7</v>
      </c>
      <c r="E8" s="227">
        <f t="shared" si="2"/>
        <v>13</v>
      </c>
      <c r="F8" s="233">
        <v>13</v>
      </c>
      <c r="G8" s="223"/>
      <c r="H8" s="240" t="s">
        <v>8</v>
      </c>
      <c r="I8" s="241">
        <v>9</v>
      </c>
      <c r="J8" s="241">
        <v>10</v>
      </c>
      <c r="K8" s="242">
        <v>12</v>
      </c>
      <c r="L8" s="58"/>
    </row>
    <row r="9" spans="1:12" ht="16.5" thickBot="1">
      <c r="A9" s="231" t="s">
        <v>209</v>
      </c>
      <c r="B9" s="232" t="s">
        <v>210</v>
      </c>
      <c r="C9" s="226" t="str">
        <f t="shared" si="0"/>
        <v>C</v>
      </c>
      <c r="D9" s="226">
        <f t="shared" si="1"/>
        <v>5</v>
      </c>
      <c r="E9" s="227">
        <f t="shared" si="2"/>
        <v>10</v>
      </c>
      <c r="F9" s="233">
        <v>10</v>
      </c>
      <c r="G9" s="223"/>
      <c r="H9" s="243" t="s">
        <v>82</v>
      </c>
      <c r="I9" s="244">
        <v>8</v>
      </c>
      <c r="J9" s="244">
        <v>9</v>
      </c>
      <c r="K9" s="245">
        <v>11</v>
      </c>
      <c r="L9" s="58"/>
    </row>
    <row r="10" spans="1:12" ht="16.5" thickBot="1">
      <c r="A10" s="231" t="s">
        <v>211</v>
      </c>
      <c r="B10" s="232" t="s">
        <v>212</v>
      </c>
      <c r="C10" s="226" t="str">
        <f t="shared" si="0"/>
        <v>B</v>
      </c>
      <c r="D10" s="226">
        <f t="shared" si="1"/>
        <v>3</v>
      </c>
      <c r="E10" s="227">
        <f t="shared" si="2"/>
        <v>11</v>
      </c>
      <c r="F10" s="233">
        <v>11</v>
      </c>
      <c r="G10" s="223"/>
      <c r="H10" s="223"/>
      <c r="I10" s="223"/>
      <c r="J10" s="223"/>
      <c r="K10" s="58"/>
    </row>
    <row r="11" spans="1:12" ht="16.5" thickBot="1">
      <c r="A11" s="231" t="s">
        <v>213</v>
      </c>
      <c r="B11" s="232" t="s">
        <v>214</v>
      </c>
      <c r="C11" s="226" t="str">
        <f t="shared" si="0"/>
        <v>B</v>
      </c>
      <c r="D11" s="226">
        <f t="shared" si="1"/>
        <v>5</v>
      </c>
      <c r="E11" s="227">
        <f t="shared" si="2"/>
        <v>11</v>
      </c>
      <c r="F11" s="233">
        <v>11</v>
      </c>
      <c r="G11" s="223"/>
      <c r="H11" s="223"/>
      <c r="I11" s="223"/>
      <c r="J11" s="223"/>
      <c r="K11" s="58"/>
    </row>
    <row r="12" spans="1:12" ht="16.5" thickBot="1">
      <c r="A12" s="246" t="s">
        <v>117</v>
      </c>
      <c r="B12" s="235" t="s">
        <v>215</v>
      </c>
      <c r="C12" s="226" t="str">
        <f t="shared" si="0"/>
        <v>D</v>
      </c>
      <c r="D12" s="226">
        <f t="shared" si="1"/>
        <v>5</v>
      </c>
      <c r="E12" s="227">
        <f t="shared" si="2"/>
        <v>9</v>
      </c>
      <c r="F12" s="233">
        <v>9</v>
      </c>
      <c r="G12" s="223"/>
      <c r="H12" s="223"/>
      <c r="I12" s="223"/>
      <c r="J12" s="223"/>
      <c r="K12" s="58"/>
    </row>
    <row r="13" spans="1:12">
      <c r="A13" s="223"/>
      <c r="B13" s="223"/>
      <c r="C13" s="223"/>
      <c r="D13" s="223"/>
      <c r="E13" s="223"/>
      <c r="F13" s="223"/>
      <c r="G13" s="223"/>
      <c r="H13" s="223"/>
      <c r="I13" s="223"/>
      <c r="J13" s="223"/>
      <c r="K13" s="58"/>
    </row>
    <row r="14" spans="1:12" ht="15.75">
      <c r="A14" s="247" t="s">
        <v>216</v>
      </c>
      <c r="B14" s="248"/>
      <c r="C14" s="248"/>
      <c r="D14" s="248"/>
      <c r="E14" s="249"/>
      <c r="F14" s="248"/>
      <c r="G14" s="248"/>
      <c r="H14" s="248"/>
      <c r="I14" s="248"/>
      <c r="J14" s="248"/>
      <c r="K14" s="58"/>
    </row>
    <row r="15" spans="1:12" ht="15.75">
      <c r="A15" s="250" t="s">
        <v>217</v>
      </c>
      <c r="B15" s="248"/>
      <c r="C15" s="248"/>
      <c r="D15" s="248"/>
      <c r="E15" s="251"/>
      <c r="F15" s="248"/>
      <c r="G15" s="248"/>
      <c r="H15" s="248"/>
      <c r="I15" s="248"/>
      <c r="J15" s="248"/>
      <c r="K15" s="58"/>
    </row>
    <row r="16" spans="1:12" ht="15.75">
      <c r="A16" s="250" t="s">
        <v>218</v>
      </c>
      <c r="B16" s="248"/>
      <c r="C16" s="248"/>
      <c r="D16" s="248"/>
      <c r="E16" s="251"/>
      <c r="F16" s="248"/>
      <c r="G16" s="248"/>
      <c r="H16" s="248"/>
      <c r="I16" s="248"/>
      <c r="J16" s="248"/>
      <c r="K16" s="58"/>
    </row>
    <row r="17" spans="1:11" ht="15.75">
      <c r="A17" s="250" t="s">
        <v>219</v>
      </c>
      <c r="B17" s="248"/>
      <c r="C17" s="248"/>
      <c r="D17" s="248"/>
      <c r="E17" s="252"/>
      <c r="F17" s="248"/>
      <c r="G17" s="248"/>
      <c r="H17" s="248"/>
      <c r="I17" s="248"/>
      <c r="J17" s="248"/>
      <c r="K17" s="58"/>
    </row>
    <row r="18" spans="1:11">
      <c r="A18" s="223"/>
      <c r="B18" s="223"/>
      <c r="C18" s="223"/>
      <c r="D18" s="223"/>
      <c r="E18" s="223"/>
      <c r="F18" s="223"/>
      <c r="G18" s="223"/>
      <c r="H18" s="223"/>
      <c r="I18" s="223"/>
      <c r="J18" s="223"/>
      <c r="K18" s="58"/>
    </row>
    <row r="19" spans="1:11">
      <c r="A19" s="223"/>
      <c r="B19" s="223"/>
      <c r="C19" s="223"/>
      <c r="D19" s="223"/>
      <c r="E19" s="223"/>
      <c r="F19" s="223"/>
      <c r="G19" s="223"/>
      <c r="H19" s="223"/>
      <c r="I19" s="223"/>
      <c r="J19" s="223"/>
      <c r="K19" s="58"/>
    </row>
    <row r="20" spans="1:11">
      <c r="A20" s="223"/>
      <c r="B20" s="223"/>
      <c r="C20" s="223"/>
      <c r="D20" s="223"/>
      <c r="E20" s="223"/>
      <c r="F20" s="223"/>
      <c r="G20" s="223"/>
      <c r="H20" s="223"/>
      <c r="I20" s="223"/>
      <c r="J20" s="223"/>
      <c r="K20" s="58"/>
    </row>
    <row r="21" spans="1:11">
      <c r="A21" s="223"/>
      <c r="B21" s="223"/>
      <c r="C21" s="223"/>
      <c r="D21" s="223"/>
      <c r="E21" s="223"/>
      <c r="F21" s="223"/>
      <c r="G21" s="223"/>
      <c r="H21" s="223"/>
      <c r="I21" s="223"/>
      <c r="J21" s="223"/>
      <c r="K21" s="58"/>
    </row>
    <row r="22" spans="1:11">
      <c r="A22" s="223"/>
      <c r="B22" s="223"/>
      <c r="C22" s="223"/>
      <c r="D22" s="223"/>
      <c r="E22" s="223"/>
      <c r="F22" s="223"/>
      <c r="G22" s="223"/>
      <c r="H22" s="223"/>
      <c r="I22" s="223"/>
      <c r="J22" s="223"/>
      <c r="K22" s="58"/>
    </row>
    <row r="23" spans="1:11">
      <c r="A23" s="223"/>
      <c r="B23" s="223"/>
      <c r="C23" s="223"/>
      <c r="D23" s="223"/>
      <c r="E23" s="223"/>
      <c r="F23" s="223"/>
      <c r="G23" s="223"/>
      <c r="H23" s="223"/>
      <c r="I23" s="223"/>
      <c r="J23" s="223"/>
      <c r="K23" s="58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>
      <selection activeCell="A3" sqref="A3:D6"/>
    </sheetView>
  </sheetViews>
  <sheetFormatPr defaultRowHeight="15"/>
  <cols>
    <col min="1" max="1" width="11" bestFit="1" customWidth="1"/>
    <col min="2" max="4" width="10.85546875" bestFit="1" customWidth="1"/>
  </cols>
  <sheetData>
    <row r="1" spans="1:11" s="56" customFormat="1" ht="26.25">
      <c r="A1" s="43" t="s">
        <v>0</v>
      </c>
      <c r="B1" s="44"/>
      <c r="C1" s="44"/>
      <c r="D1" s="44"/>
      <c r="E1" s="44"/>
      <c r="F1" s="44"/>
      <c r="G1" s="44"/>
      <c r="H1" s="44"/>
      <c r="I1" s="44"/>
      <c r="J1" s="44"/>
      <c r="K1" s="55"/>
    </row>
    <row r="2" spans="1:11" ht="15.75" thickBot="1">
      <c r="A2" s="223"/>
      <c r="B2" s="223"/>
      <c r="C2" s="223"/>
      <c r="D2" s="223"/>
      <c r="E2" s="223"/>
      <c r="F2" s="223"/>
      <c r="G2" s="223"/>
      <c r="H2" s="223"/>
      <c r="I2" s="223"/>
      <c r="J2" s="223"/>
      <c r="K2" s="223"/>
    </row>
    <row r="3" spans="1:11" ht="15.75" thickBot="1">
      <c r="A3" s="253"/>
      <c r="B3" s="254">
        <v>1996</v>
      </c>
      <c r="C3" s="255">
        <v>1997</v>
      </c>
      <c r="D3" s="256">
        <v>1998</v>
      </c>
      <c r="E3" s="223"/>
      <c r="F3" s="223"/>
      <c r="G3" s="223"/>
      <c r="H3" s="223"/>
      <c r="I3" s="223"/>
      <c r="J3" s="223"/>
      <c r="K3" s="223"/>
    </row>
    <row r="4" spans="1:11">
      <c r="A4" s="257" t="s">
        <v>220</v>
      </c>
      <c r="B4" s="258">
        <v>2500000</v>
      </c>
      <c r="C4" s="259">
        <v>1600000</v>
      </c>
      <c r="D4" s="260">
        <v>1800000</v>
      </c>
      <c r="E4" s="223"/>
      <c r="F4" s="223"/>
      <c r="G4" s="223"/>
      <c r="H4" s="223"/>
      <c r="I4" s="223"/>
      <c r="J4" s="223"/>
      <c r="K4" s="223"/>
    </row>
    <row r="5" spans="1:11">
      <c r="A5" s="261" t="s">
        <v>221</v>
      </c>
      <c r="B5" s="262">
        <v>1500000</v>
      </c>
      <c r="C5" s="263">
        <v>1200000</v>
      </c>
      <c r="D5" s="264">
        <v>1000000</v>
      </c>
      <c r="E5" s="223"/>
      <c r="F5" s="223"/>
      <c r="G5" s="223"/>
      <c r="H5" s="223"/>
      <c r="I5" s="223"/>
      <c r="J5" s="223"/>
      <c r="K5" s="223"/>
    </row>
    <row r="6" spans="1:11" ht="15.75" thickBot="1">
      <c r="A6" s="265" t="s">
        <v>222</v>
      </c>
      <c r="B6" s="266">
        <v>1400000</v>
      </c>
      <c r="C6" s="267">
        <v>1800000</v>
      </c>
      <c r="D6" s="268">
        <v>1700000</v>
      </c>
      <c r="E6" s="223"/>
      <c r="F6" s="223"/>
      <c r="G6" s="223"/>
      <c r="H6" s="223"/>
      <c r="I6" s="223"/>
      <c r="J6" s="223"/>
      <c r="K6" s="223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B8" sqref="B8"/>
    </sheetView>
  </sheetViews>
  <sheetFormatPr defaultColWidth="9.140625" defaultRowHeight="16.5"/>
  <cols>
    <col min="1" max="1" width="7.28515625" style="102" bestFit="1" customWidth="1"/>
    <col min="2" max="2" width="14.5703125" style="102" customWidth="1"/>
    <col min="3" max="4" width="11.28515625" style="102" bestFit="1" customWidth="1"/>
    <col min="5" max="7" width="16.42578125" style="102" bestFit="1" customWidth="1"/>
    <col min="8" max="16384" width="9.140625" style="102"/>
  </cols>
  <sheetData>
    <row r="1" spans="1:7" s="99" customFormat="1" ht="17.25" thickBot="1">
      <c r="A1" s="97" t="s">
        <v>58</v>
      </c>
      <c r="B1" s="98"/>
      <c r="C1" s="98"/>
      <c r="D1" s="98"/>
      <c r="E1" s="98"/>
      <c r="F1" s="98"/>
    </row>
    <row r="2" spans="1:7" s="99" customFormat="1" ht="18" thickTop="1" thickBot="1">
      <c r="A2" s="125" t="s">
        <v>59</v>
      </c>
      <c r="B2" s="105" t="s">
        <v>60</v>
      </c>
      <c r="C2" s="105" t="s">
        <v>61</v>
      </c>
      <c r="D2" s="105" t="s">
        <v>62</v>
      </c>
      <c r="E2" s="105" t="s">
        <v>63</v>
      </c>
      <c r="F2" s="105" t="s">
        <v>64</v>
      </c>
      <c r="G2" s="126" t="s">
        <v>65</v>
      </c>
    </row>
    <row r="3" spans="1:7" ht="17.25" thickTop="1">
      <c r="A3" s="127">
        <v>1</v>
      </c>
      <c r="B3" s="128" t="s">
        <v>66</v>
      </c>
      <c r="C3" s="129" t="str">
        <f>VLOOKUP(LEFT(B3,1),$A$12:$B$14,2,0)</f>
        <v>Xăng</v>
      </c>
      <c r="D3" s="128">
        <v>30</v>
      </c>
      <c r="E3" s="129">
        <f>VLOOKUP(LEFT(B3,1),$A$12:$D$14,IF(MID(B3,2,1)="L",4,3),0)*D3</f>
        <v>723600</v>
      </c>
      <c r="F3" s="129">
        <f>VLOOKUP(VALUE(RIGHT(B3)),$E$12:$F$14,2,0)*E3</f>
        <v>14472</v>
      </c>
      <c r="G3" s="130">
        <f>SUM(E3:F3)</f>
        <v>738072</v>
      </c>
    </row>
    <row r="4" spans="1:7">
      <c r="A4" s="119">
        <v>2</v>
      </c>
      <c r="B4" s="100" t="s">
        <v>67</v>
      </c>
      <c r="C4" s="101" t="str">
        <f t="shared" ref="C4:C8" si="0">VLOOKUP(LEFT(B4,1),$A$12:$B$14,2,0)</f>
        <v>Dầu</v>
      </c>
      <c r="D4" s="100">
        <v>10</v>
      </c>
      <c r="E4" s="101">
        <f t="shared" ref="E4:E8" si="1">VLOOKUP(LEFT(B4,1),$A$12:$D$14,IF(MID(B4,2,1)="L",4,3),0)*D4</f>
        <v>216000</v>
      </c>
      <c r="F4" s="101">
        <f t="shared" ref="F4:F8" si="2">VLOOKUP(VALUE(RIGHT(B4)),$E$12:$F$14,2,0)*E4</f>
        <v>4320</v>
      </c>
      <c r="G4" s="120">
        <f t="shared" ref="G4:G8" si="3">SUM(E4:F4)</f>
        <v>220320</v>
      </c>
    </row>
    <row r="5" spans="1:7">
      <c r="A5" s="119">
        <v>3</v>
      </c>
      <c r="B5" s="100" t="s">
        <v>68</v>
      </c>
      <c r="C5" s="101" t="str">
        <f t="shared" si="0"/>
        <v>Nhớt</v>
      </c>
      <c r="D5" s="100">
        <v>50</v>
      </c>
      <c r="E5" s="101">
        <f t="shared" si="1"/>
        <v>4750000</v>
      </c>
      <c r="F5" s="101">
        <f t="shared" si="2"/>
        <v>332500.00000000006</v>
      </c>
      <c r="G5" s="120">
        <f t="shared" si="3"/>
        <v>5082500</v>
      </c>
    </row>
    <row r="6" spans="1:7">
      <c r="A6" s="119">
        <v>4</v>
      </c>
      <c r="B6" s="100" t="s">
        <v>69</v>
      </c>
      <c r="C6" s="101" t="str">
        <f t="shared" si="0"/>
        <v>Dầu</v>
      </c>
      <c r="D6" s="100">
        <v>60</v>
      </c>
      <c r="E6" s="101">
        <f t="shared" si="1"/>
        <v>1321800</v>
      </c>
      <c r="F6" s="101">
        <f t="shared" si="2"/>
        <v>26436</v>
      </c>
      <c r="G6" s="120">
        <f t="shared" si="3"/>
        <v>1348236</v>
      </c>
    </row>
    <row r="7" spans="1:7">
      <c r="A7" s="119">
        <v>5</v>
      </c>
      <c r="B7" s="100" t="s">
        <v>70</v>
      </c>
      <c r="C7" s="101" t="str">
        <f t="shared" si="0"/>
        <v>Xăng</v>
      </c>
      <c r="D7" s="100">
        <v>25</v>
      </c>
      <c r="E7" s="101">
        <f t="shared" si="1"/>
        <v>591250</v>
      </c>
      <c r="F7" s="101">
        <f t="shared" si="2"/>
        <v>29562.5</v>
      </c>
      <c r="G7" s="120">
        <f t="shared" si="3"/>
        <v>620812.5</v>
      </c>
    </row>
    <row r="8" spans="1:7">
      <c r="A8" s="119">
        <v>6</v>
      </c>
      <c r="B8" s="100" t="s">
        <v>71</v>
      </c>
      <c r="C8" s="101" t="str">
        <f t="shared" si="0"/>
        <v>Xăng</v>
      </c>
      <c r="D8" s="100">
        <v>35</v>
      </c>
      <c r="E8" s="101">
        <f t="shared" si="1"/>
        <v>827750</v>
      </c>
      <c r="F8" s="101">
        <f t="shared" si="2"/>
        <v>16555</v>
      </c>
      <c r="G8" s="120">
        <f t="shared" si="3"/>
        <v>844305</v>
      </c>
    </row>
    <row r="9" spans="1:7" ht="17.25" thickBot="1">
      <c r="A9" s="121" t="s">
        <v>72</v>
      </c>
      <c r="B9" s="122"/>
      <c r="C9" s="122"/>
      <c r="D9" s="123"/>
      <c r="E9" s="123">
        <f>SUM(E3:E8)</f>
        <v>8430400</v>
      </c>
      <c r="F9" s="123">
        <f>SUM(F3:F8)</f>
        <v>423845.50000000006</v>
      </c>
      <c r="G9" s="124">
        <f>SUM(G3:G8)</f>
        <v>8854245.5</v>
      </c>
    </row>
    <row r="10" spans="1:7" s="99" customFormat="1" ht="18" thickTop="1" thickBot="1">
      <c r="A10" s="98" t="s">
        <v>73</v>
      </c>
      <c r="B10" s="98"/>
      <c r="C10" s="98"/>
      <c r="D10" s="98"/>
      <c r="E10" s="98"/>
      <c r="F10" s="98"/>
    </row>
    <row r="11" spans="1:7" s="99" customFormat="1" ht="51" thickTop="1" thickBot="1">
      <c r="A11" s="103" t="s">
        <v>74</v>
      </c>
      <c r="B11" s="104" t="s">
        <v>75</v>
      </c>
      <c r="C11" s="105" t="s">
        <v>76</v>
      </c>
      <c r="D11" s="105" t="s">
        <v>77</v>
      </c>
      <c r="E11" s="104" t="s">
        <v>78</v>
      </c>
      <c r="F11" s="106" t="s">
        <v>79</v>
      </c>
    </row>
    <row r="12" spans="1:7">
      <c r="A12" s="107" t="s">
        <v>80</v>
      </c>
      <c r="B12" s="108" t="s">
        <v>81</v>
      </c>
      <c r="C12" s="108">
        <v>23650</v>
      </c>
      <c r="D12" s="108">
        <v>24120</v>
      </c>
      <c r="E12" s="108">
        <v>1</v>
      </c>
      <c r="F12" s="109">
        <v>0.02</v>
      </c>
    </row>
    <row r="13" spans="1:7">
      <c r="A13" s="110" t="s">
        <v>82</v>
      </c>
      <c r="B13" s="111" t="s">
        <v>83</v>
      </c>
      <c r="C13" s="111">
        <v>21600</v>
      </c>
      <c r="D13" s="111">
        <v>22030</v>
      </c>
      <c r="E13" s="111">
        <v>2</v>
      </c>
      <c r="F13" s="112">
        <v>0.05</v>
      </c>
    </row>
    <row r="14" spans="1:7" ht="17.25" thickBot="1">
      <c r="A14" s="113" t="s">
        <v>84</v>
      </c>
      <c r="B14" s="114" t="s">
        <v>85</v>
      </c>
      <c r="C14" s="114">
        <v>95000</v>
      </c>
      <c r="D14" s="114">
        <v>100000</v>
      </c>
      <c r="E14" s="114">
        <v>3</v>
      </c>
      <c r="F14" s="115">
        <v>7.0000000000000007E-2</v>
      </c>
    </row>
    <row r="15" spans="1:7" ht="17.25" thickTop="1"/>
    <row r="16" spans="1:7">
      <c r="A16" s="116" t="s">
        <v>86</v>
      </c>
      <c r="B16" s="102" t="s">
        <v>87</v>
      </c>
    </row>
    <row r="17" spans="1:2">
      <c r="A17" s="116" t="s">
        <v>88</v>
      </c>
      <c r="B17" s="102" t="s">
        <v>89</v>
      </c>
    </row>
    <row r="18" spans="1:2">
      <c r="A18" s="117"/>
      <c r="B18" s="102" t="s">
        <v>90</v>
      </c>
    </row>
    <row r="19" spans="1:2">
      <c r="A19" s="116" t="s">
        <v>91</v>
      </c>
      <c r="B19" s="102" t="s">
        <v>92</v>
      </c>
    </row>
    <row r="20" spans="1:2">
      <c r="A20" s="117"/>
      <c r="B20" s="102" t="s">
        <v>93</v>
      </c>
    </row>
    <row r="21" spans="1:2">
      <c r="A21" s="116" t="s">
        <v>94</v>
      </c>
      <c r="B21" s="102" t="s">
        <v>95</v>
      </c>
    </row>
    <row r="22" spans="1:2">
      <c r="A22" s="117"/>
      <c r="B22" s="102" t="s">
        <v>96</v>
      </c>
    </row>
    <row r="23" spans="1:2">
      <c r="A23" s="116" t="s">
        <v>97</v>
      </c>
      <c r="B23" s="118" t="s">
        <v>98</v>
      </c>
    </row>
  </sheetData>
  <mergeCells count="3">
    <mergeCell ref="A1:F1"/>
    <mergeCell ref="A9:C9"/>
    <mergeCell ref="A10:F1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</vt:i4>
      </vt:variant>
    </vt:vector>
  </HeadingPairs>
  <TitlesOfParts>
    <vt:vector size="14" baseType="lpstr">
      <vt:lpstr>Vi du 14</vt:lpstr>
      <vt:lpstr>Vi du 15</vt:lpstr>
      <vt:lpstr>Vi du 16</vt:lpstr>
      <vt:lpstr>Vi du 17</vt:lpstr>
      <vt:lpstr>Vi du 18</vt:lpstr>
      <vt:lpstr>Vi du 19</vt:lpstr>
      <vt:lpstr>Vi du 20</vt:lpstr>
      <vt:lpstr>Vi du 21</vt:lpstr>
      <vt:lpstr>Bai3.9</vt:lpstr>
      <vt:lpstr>Bai3.10</vt:lpstr>
      <vt:lpstr>TongHop1</vt:lpstr>
      <vt:lpstr>TongHop3</vt:lpstr>
      <vt:lpstr>'Vi du 19'!Criteria</vt:lpstr>
      <vt:lpstr>'Vi du 19'!Extract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2021-01-30T08:32:48Z</cp:lastPrinted>
  <dcterms:created xsi:type="dcterms:W3CDTF">2021-01-30T08:26:22Z</dcterms:created>
  <dcterms:modified xsi:type="dcterms:W3CDTF">2021-01-30T10:14:16Z</dcterms:modified>
</cp:coreProperties>
</file>