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15" tabRatio="921" activeTab="3"/>
  </bookViews>
  <sheets>
    <sheet name="Bai4.2" sheetId="12" r:id="rId1"/>
    <sheet name="TongHop4" sheetId="42" r:id="rId2"/>
    <sheet name="TongHop5_Date" sheetId="40" r:id="rId3"/>
    <sheet name="TongHop6_Time" sheetId="4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dao1">'[1]CT Thang Mo'!$B$189:$H$189</definedName>
    <definedName name="_dao2">'[1]CT Thang Mo'!$B$161:$H$161</definedName>
    <definedName name="_dap2">'[1]CT Thang Mo'!$B$162:$H$162</definedName>
    <definedName name="_day1">'[2]Chiet tinh dz22'!#REF!</definedName>
    <definedName name="_day2">'[3]Chiet tinh dz35'!$H$3</definedName>
    <definedName name="_dbu1">'[1]CT Thang Mo'!#REF!</definedName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xlnm._FilterDatabase" localSheetId="0" hidden="1">Bai4.2!$A$2:$K$36</definedName>
    <definedName name="_xlnm._FilterDatabase" localSheetId="1" hidden="1">TongHop4!$A$2:$G$8</definedName>
    <definedName name="_xlnm._FilterDatabase" localSheetId="3" hidden="1">TongHop6_Time!$A$2:$H$20</definedName>
    <definedName name="_Key1" localSheetId="0" hidden="1">#REF!</definedName>
    <definedName name="_Key1" localSheetId="1" hidden="1">#REF!</definedName>
    <definedName name="_Key1" localSheetId="2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localSheetId="2" hidden="1">#REF!</definedName>
    <definedName name="_Key2" hidden="1">#REF!</definedName>
    <definedName name="_lap1">#REF!</definedName>
    <definedName name="_lap2">#REF!</definedName>
    <definedName name="_Order1" hidden="1">255</definedName>
    <definedName name="_Order2" hidden="1">255</definedName>
    <definedName name="_Sort" localSheetId="0" hidden="1">#REF!</definedName>
    <definedName name="_Sort" localSheetId="1" hidden="1">#REF!</definedName>
    <definedName name="_Sort" localSheetId="2" hidden="1">#REF!</definedName>
    <definedName name="_Sort" hidden="1">#REF!</definedName>
    <definedName name="_vc1">'[1]CT Thang Mo'!$B$34:$H$34</definedName>
    <definedName name="_vc2">'[1]CT Thang Mo'!$B$35:$H$35</definedName>
    <definedName name="_vc3">'[1]CT Thang Mo'!$B$36:$H$36</definedName>
    <definedName name="abc" localSheetId="3">'[1]CT Thang Mo'!$B$93:$F$93</definedName>
    <definedName name="BANG" localSheetId="0">'[4]Bai tap 11 - nang cao'!#REF!</definedName>
    <definedName name="BANG" localSheetId="1">'[4]Bai tap 11 - nang cao'!#REF!</definedName>
    <definedName name="BANG" localSheetId="2">'[4]Bai tap 11 - nang cao'!#REF!</definedName>
    <definedName name="BANG">#REF!</definedName>
    <definedName name="bang4">#REF!</definedName>
    <definedName name="bang5">#REF!</definedName>
    <definedName name="BGB">#REF!</definedName>
    <definedName name="BGIAVON">#REF!</definedName>
    <definedName name="BTHSOLG">#REF!</definedName>
    <definedName name="cap">#REF!</definedName>
    <definedName name="cap0.7">#REF!</definedName>
    <definedName name="CL">#REF!</definedName>
    <definedName name="COT" localSheetId="0">'[4]Bai tap 11 - nang cao'!#REF!</definedName>
    <definedName name="COT" localSheetId="1">'[4]Bai tap 11 - nang cao'!#REF!</definedName>
    <definedName name="COT" localSheetId="2">'[4]Bai tap 11 - nang cao'!#REF!</definedName>
    <definedName name="COT">#REF!</definedName>
    <definedName name="_xlnm.Criteria" localSheetId="0">Bai4.2!$L$167:$P$168</definedName>
    <definedName name="_xlnm.Criteria" localSheetId="1">TongHop4!$I$13:$I$14</definedName>
    <definedName name="_xlnm.Criteria" localSheetId="3">TongHop6_Time!$J$2:$J$3</definedName>
    <definedName name="ctdn9697">#REF!</definedName>
    <definedName name="daotd">'[1]CT Thang Mo'!$B$323:$H$323</definedName>
    <definedName name="dap">'[1]CT Thang Mo'!$B$39:$H$39</definedName>
    <definedName name="daptd">'[1]CT Thang Mo'!$B$324:$H$324</definedName>
    <definedName name="dobt">#REF!</definedName>
    <definedName name="DONG" localSheetId="0">'[4]Bai tap 11 - nang cao'!#REF!</definedName>
    <definedName name="DONG" localSheetId="1">'[4]Bai tap 11 - nang cao'!#REF!</definedName>
    <definedName name="DONG" localSheetId="2">'[4]Bai tap 11 - nang cao'!#REF!</definedName>
    <definedName name="DONG">#REF!</definedName>
    <definedName name="_xlnm.Extract" localSheetId="0">Bai4.2!$A$169:$K$169</definedName>
    <definedName name="_xlnm.Extract" localSheetId="1">TongHop4!$A$32:$G$32</definedName>
    <definedName name="_xlnm.Extract" localSheetId="3">TongHop6_Time!$A$38:$H$38</definedName>
    <definedName name="HTML_CodePage" hidden="1">950</definedName>
    <definedName name="HTML_Control" localSheetId="0" hidden="1">{"'Sheet1'!$L$16"}</definedName>
    <definedName name="HTML_Control" localSheetId="1" hidden="1">{"'Sheet1'!$L$16"}</definedName>
    <definedName name="HTML_Control" localSheetId="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N">#REF!</definedName>
    <definedName name="HTVC">#REF!</definedName>
    <definedName name="K">#REF!</definedName>
    <definedName name="KVC">#REF!</definedName>
    <definedName name="L">#REF!</definedName>
    <definedName name="lapa">'[1]CT Thang Mo'!$B$350:$H$350</definedName>
    <definedName name="lapb">'[1]CT Thang Mo'!$B$370:$H$370</definedName>
    <definedName name="lapc">'[1]CT Thang Mo'!$B$390:$H$390</definedName>
    <definedName name="lVC">#REF!</definedName>
    <definedName name="ma">#REF!</definedName>
    <definedName name="maso">#REF!</definedName>
    <definedName name="NCcap0.7">#REF!</definedName>
    <definedName name="NCcap1">#REF!</definedName>
    <definedName name="sau">'[3]Chiet tinh dz35'!$H$4</definedName>
    <definedName name="THUE">#REF!</definedName>
    <definedName name="ttbt">#REF!</definedName>
    <definedName name="ttt">'[1]CT Thang Mo'!$B$309:$M$309</definedName>
    <definedName name="tttb">'[1]CT Thang Mo'!$B$431:$I$431</definedName>
    <definedName name="vc3.">'[1]CT  PL'!$B$125:$H$125</definedName>
    <definedName name="vca">'[1]CT  PL'!$B$25:$H$25</definedName>
    <definedName name="vccot">#REF!</definedName>
    <definedName name="vccot.">'[1]CT  PL'!$B$8:$H$8</definedName>
    <definedName name="vcdbt">'[1]CT Thang Mo'!$B$220:$I$220</definedName>
    <definedName name="vcdc.">'[5]Chi tiet'!#REF!</definedName>
    <definedName name="vcdd">'[1]CT Thang Mo'!$B$182:$H$182</definedName>
    <definedName name="vcdt">'[1]CT Thang Mo'!$B$406:$I$406</definedName>
    <definedName name="vcdtb">'[1]CT Thang Mo'!$B$432:$I$432</definedName>
    <definedName name="vctb">#REF!</definedName>
    <definedName name="vctt">'[1]CT  PL'!$B$288:$H$288</definedName>
    <definedName name="Vlcap0.7">#REF!</definedName>
    <definedName name="VLcap1">#REF!</definedName>
    <definedName name="X.Loại1">#REF!</definedName>
    <definedName name="X.loại2">#REF!</definedName>
  </definedNames>
  <calcPr calcId="162913"/>
</workbook>
</file>

<file path=xl/calcChain.xml><?xml version="1.0" encoding="utf-8"?>
<calcChain xmlns="http://schemas.openxmlformats.org/spreadsheetml/2006/main">
  <c r="H4" i="40" l="1"/>
  <c r="H5" i="40"/>
  <c r="H6" i="40"/>
  <c r="H7" i="40"/>
  <c r="H8" i="40"/>
  <c r="H9" i="40"/>
  <c r="H10" i="40"/>
  <c r="H11" i="40"/>
  <c r="H12" i="40"/>
  <c r="H3" i="40"/>
  <c r="I16" i="40"/>
  <c r="I17" i="40"/>
  <c r="I18" i="40"/>
  <c r="I19" i="40"/>
  <c r="I20" i="40"/>
  <c r="I21" i="40"/>
  <c r="I22" i="40"/>
  <c r="I23" i="40"/>
  <c r="I24" i="40"/>
  <c r="I15" i="40"/>
  <c r="H15" i="40"/>
  <c r="G4" i="40"/>
  <c r="G5" i="40"/>
  <c r="G6" i="40"/>
  <c r="G7" i="40"/>
  <c r="G8" i="40"/>
  <c r="G9" i="40"/>
  <c r="G10" i="40"/>
  <c r="G11" i="40"/>
  <c r="G12" i="40"/>
  <c r="G3" i="40"/>
  <c r="D4" i="40"/>
  <c r="D5" i="40"/>
  <c r="D6" i="40"/>
  <c r="D7" i="40"/>
  <c r="D8" i="40"/>
  <c r="D9" i="40"/>
  <c r="D10" i="40"/>
  <c r="D11" i="40"/>
  <c r="D12" i="40"/>
  <c r="D3" i="40"/>
  <c r="C4" i="40"/>
  <c r="L4" i="40" s="1"/>
  <c r="C5" i="40"/>
  <c r="C6" i="40"/>
  <c r="C7" i="40"/>
  <c r="L7" i="40" s="1"/>
  <c r="C8" i="40"/>
  <c r="C9" i="40"/>
  <c r="C10" i="40"/>
  <c r="C11" i="40"/>
  <c r="L11" i="40" s="1"/>
  <c r="C12" i="40"/>
  <c r="L12" i="40" s="1"/>
  <c r="C3" i="40"/>
  <c r="L3" i="40" s="1"/>
  <c r="L5" i="40"/>
  <c r="L6" i="40"/>
  <c r="L8" i="40"/>
  <c r="L9" i="40"/>
  <c r="L10" i="40"/>
  <c r="G17" i="42"/>
  <c r="G16" i="42"/>
  <c r="G15" i="42"/>
  <c r="G14" i="42"/>
  <c r="F17" i="42"/>
  <c r="F16" i="42"/>
  <c r="F15" i="42"/>
  <c r="F14" i="42"/>
  <c r="H4" i="42"/>
  <c r="H5" i="42"/>
  <c r="H6" i="42"/>
  <c r="H7" i="42"/>
  <c r="H8" i="42"/>
  <c r="H3" i="42"/>
  <c r="G3" i="42"/>
  <c r="G4" i="42"/>
  <c r="G5" i="42"/>
  <c r="G6" i="42"/>
  <c r="G7" i="42"/>
  <c r="G8" i="42"/>
  <c r="F9" i="42"/>
  <c r="E9" i="42"/>
  <c r="F4" i="42"/>
  <c r="F5" i="42"/>
  <c r="F6" i="42"/>
  <c r="F7" i="42"/>
  <c r="F8" i="42"/>
  <c r="F3" i="42"/>
  <c r="E4" i="42"/>
  <c r="E5" i="42"/>
  <c r="E6" i="42"/>
  <c r="E7" i="42"/>
  <c r="E8" i="42"/>
  <c r="E3" i="42"/>
  <c r="K103" i="12"/>
  <c r="J103" i="12"/>
  <c r="I103" i="12"/>
  <c r="H103" i="12"/>
  <c r="G103" i="12"/>
  <c r="K102" i="12"/>
  <c r="J102" i="12"/>
  <c r="I102" i="12"/>
  <c r="H102" i="12"/>
  <c r="G102" i="12"/>
  <c r="K101" i="12"/>
  <c r="J101" i="12"/>
  <c r="I101" i="12" s="1"/>
  <c r="H101" i="12"/>
  <c r="G101" i="12"/>
  <c r="K100" i="12"/>
  <c r="J100" i="12"/>
  <c r="I100" i="12" s="1"/>
  <c r="H100" i="12"/>
  <c r="G100" i="12"/>
  <c r="K99" i="12"/>
  <c r="J99" i="12"/>
  <c r="I99" i="12"/>
  <c r="H99" i="12"/>
  <c r="G99" i="12"/>
  <c r="K98" i="12"/>
  <c r="J98" i="12"/>
  <c r="I98" i="12"/>
  <c r="H98" i="12"/>
  <c r="G98" i="12"/>
  <c r="K97" i="12"/>
  <c r="J97" i="12"/>
  <c r="I97" i="12" s="1"/>
  <c r="H97" i="12"/>
  <c r="G97" i="12"/>
  <c r="K96" i="12"/>
  <c r="J96" i="12"/>
  <c r="I96" i="12" s="1"/>
  <c r="H96" i="12"/>
  <c r="G96" i="12"/>
  <c r="K95" i="12"/>
  <c r="J95" i="12"/>
  <c r="I95" i="12"/>
  <c r="H95" i="12"/>
  <c r="G95" i="12"/>
  <c r="K94" i="12"/>
  <c r="J94" i="12"/>
  <c r="I94" i="12"/>
  <c r="H94" i="12"/>
  <c r="G94" i="12"/>
  <c r="K89" i="12"/>
  <c r="J89" i="12"/>
  <c r="I89" i="12"/>
  <c r="H89" i="12"/>
  <c r="G89" i="12"/>
  <c r="K88" i="12"/>
  <c r="J88" i="12"/>
  <c r="I88" i="12"/>
  <c r="H88" i="12"/>
  <c r="G88" i="12"/>
  <c r="K87" i="12"/>
  <c r="J87" i="12"/>
  <c r="I87" i="12" s="1"/>
  <c r="H87" i="12"/>
  <c r="G87" i="12"/>
  <c r="K86" i="12"/>
  <c r="J86" i="12"/>
  <c r="I86" i="12" s="1"/>
  <c r="H86" i="12"/>
  <c r="G86" i="12"/>
  <c r="K85" i="12"/>
  <c r="J85" i="12"/>
  <c r="I85" i="12"/>
  <c r="H85" i="12"/>
  <c r="G85" i="12"/>
  <c r="K84" i="12"/>
  <c r="J84" i="12"/>
  <c r="I84" i="12"/>
  <c r="H84" i="12"/>
  <c r="G84" i="12"/>
  <c r="K83" i="12"/>
  <c r="J83" i="12"/>
  <c r="I83" i="12" s="1"/>
  <c r="H83" i="12"/>
  <c r="G83" i="12"/>
  <c r="K82" i="12"/>
  <c r="J82" i="12"/>
  <c r="I82" i="12" s="1"/>
  <c r="H82" i="12"/>
  <c r="G82" i="12"/>
  <c r="K81" i="12"/>
  <c r="J81" i="12"/>
  <c r="I81" i="12"/>
  <c r="H81" i="12"/>
  <c r="G81" i="12"/>
  <c r="K80" i="12"/>
  <c r="J80" i="12"/>
  <c r="I80" i="12"/>
  <c r="H80" i="12"/>
  <c r="G80" i="12"/>
  <c r="K76" i="12"/>
  <c r="J76" i="12"/>
  <c r="I76" i="12" s="1"/>
  <c r="H76" i="12"/>
  <c r="G76" i="12"/>
  <c r="K75" i="12"/>
  <c r="J75" i="12"/>
  <c r="I75" i="12"/>
  <c r="H75" i="12"/>
  <c r="G75" i="12"/>
  <c r="K74" i="12"/>
  <c r="J74" i="12"/>
  <c r="I74" i="12" s="1"/>
  <c r="H74" i="12"/>
  <c r="G74" i="12"/>
  <c r="K73" i="12"/>
  <c r="J73" i="12"/>
  <c r="I73" i="12" s="1"/>
  <c r="H73" i="12"/>
  <c r="G73" i="12"/>
  <c r="K72" i="12"/>
  <c r="J72" i="12"/>
  <c r="I72" i="12" s="1"/>
  <c r="H72" i="12"/>
  <c r="G72" i="12"/>
  <c r="K71" i="12"/>
  <c r="J71" i="12"/>
  <c r="I71" i="12"/>
  <c r="H71" i="12"/>
  <c r="G71" i="12"/>
  <c r="K70" i="12"/>
  <c r="J70" i="12"/>
  <c r="I70" i="12" s="1"/>
  <c r="H70" i="12"/>
  <c r="G70" i="12"/>
  <c r="K69" i="12"/>
  <c r="J69" i="12"/>
  <c r="I69" i="12" s="1"/>
  <c r="H69" i="12"/>
  <c r="G69" i="12"/>
  <c r="K68" i="12"/>
  <c r="J68" i="12"/>
  <c r="I68" i="12" s="1"/>
  <c r="H68" i="12"/>
  <c r="G68" i="12"/>
  <c r="K67" i="12"/>
  <c r="J67" i="12"/>
  <c r="I67" i="12"/>
  <c r="H67" i="12"/>
  <c r="G67" i="12"/>
  <c r="K63" i="12"/>
  <c r="J63" i="12"/>
  <c r="I63" i="12" s="1"/>
  <c r="H63" i="12"/>
  <c r="G63" i="12"/>
  <c r="K62" i="12"/>
  <c r="J62" i="12"/>
  <c r="I62" i="12" s="1"/>
  <c r="H62" i="12"/>
  <c r="G62" i="12"/>
  <c r="K61" i="12"/>
  <c r="J61" i="12"/>
  <c r="I61" i="12" s="1"/>
  <c r="H61" i="12"/>
  <c r="G61" i="12"/>
  <c r="K60" i="12"/>
  <c r="J60" i="12"/>
  <c r="I60" i="12" s="1"/>
  <c r="H60" i="12"/>
  <c r="G60" i="12"/>
  <c r="K59" i="12"/>
  <c r="J59" i="12"/>
  <c r="I59" i="12" s="1"/>
  <c r="H59" i="12"/>
  <c r="G59" i="12"/>
  <c r="K58" i="12"/>
  <c r="J58" i="12"/>
  <c r="I58" i="12"/>
  <c r="H58" i="12"/>
  <c r="G58" i="12"/>
  <c r="K57" i="12"/>
  <c r="J57" i="12"/>
  <c r="I57" i="12" s="1"/>
  <c r="H57" i="12"/>
  <c r="G57" i="12"/>
  <c r="K56" i="12"/>
  <c r="J56" i="12"/>
  <c r="I56" i="12" s="1"/>
  <c r="H56" i="12"/>
  <c r="G56" i="12"/>
  <c r="K55" i="12"/>
  <c r="J55" i="12"/>
  <c r="I55" i="12" s="1"/>
  <c r="H55" i="12"/>
  <c r="G55" i="12"/>
  <c r="K54" i="12"/>
  <c r="J54" i="12"/>
  <c r="I54" i="12" s="1"/>
  <c r="H54" i="12"/>
  <c r="G54" i="12"/>
  <c r="K50" i="12"/>
  <c r="J50" i="12"/>
  <c r="I50" i="12" s="1"/>
  <c r="H50" i="12"/>
  <c r="G50" i="12"/>
  <c r="K49" i="12"/>
  <c r="J49" i="12"/>
  <c r="I49" i="12" s="1"/>
  <c r="H49" i="12"/>
  <c r="G49" i="12"/>
  <c r="K48" i="12"/>
  <c r="J48" i="12"/>
  <c r="I48" i="12" s="1"/>
  <c r="H48" i="12"/>
  <c r="G48" i="12"/>
  <c r="K47" i="12"/>
  <c r="J47" i="12"/>
  <c r="I47" i="12" s="1"/>
  <c r="H47" i="12"/>
  <c r="G47" i="12"/>
  <c r="K46" i="12"/>
  <c r="J46" i="12"/>
  <c r="I46" i="12" s="1"/>
  <c r="H46" i="12"/>
  <c r="G46" i="12"/>
  <c r="K45" i="12"/>
  <c r="J45" i="12"/>
  <c r="I45" i="12"/>
  <c r="H45" i="12"/>
  <c r="G45" i="12"/>
  <c r="K44" i="12"/>
  <c r="J44" i="12"/>
  <c r="I44" i="12" s="1"/>
  <c r="H44" i="12"/>
  <c r="G44" i="12"/>
  <c r="K43" i="12"/>
  <c r="J43" i="12"/>
  <c r="I43" i="12" s="1"/>
  <c r="H43" i="12"/>
  <c r="G43" i="12"/>
  <c r="K42" i="12"/>
  <c r="J42" i="12"/>
  <c r="I42" i="12" s="1"/>
  <c r="H42" i="12"/>
  <c r="G42" i="12"/>
  <c r="K41" i="12"/>
  <c r="J41" i="12"/>
  <c r="I41" i="12" s="1"/>
  <c r="H41" i="12"/>
  <c r="G41" i="12"/>
  <c r="I35" i="12"/>
  <c r="H35" i="12"/>
  <c r="K7" i="12"/>
  <c r="K10" i="12"/>
  <c r="K4" i="12"/>
  <c r="K6" i="12"/>
  <c r="K11" i="12"/>
  <c r="K5" i="12"/>
  <c r="K3" i="12"/>
  <c r="K8" i="12"/>
  <c r="K9" i="12"/>
  <c r="K12" i="12"/>
  <c r="L10" i="12"/>
  <c r="L8" i="12"/>
  <c r="L7" i="12"/>
  <c r="L9" i="12"/>
  <c r="L11" i="12"/>
  <c r="L5" i="12"/>
  <c r="L12" i="12"/>
  <c r="L6" i="12"/>
  <c r="L4" i="12"/>
  <c r="L3" i="12"/>
  <c r="I26" i="12"/>
  <c r="I25" i="12"/>
  <c r="I24" i="12"/>
  <c r="I22" i="12"/>
  <c r="I20" i="12"/>
  <c r="I18" i="12"/>
  <c r="I17" i="12"/>
  <c r="I16" i="12"/>
  <c r="J7" i="12"/>
  <c r="I7" i="12" s="1"/>
  <c r="J10" i="12"/>
  <c r="J4" i="12"/>
  <c r="I4" i="12" s="1"/>
  <c r="J6" i="12"/>
  <c r="I6" i="12" s="1"/>
  <c r="J11" i="12"/>
  <c r="I11" i="12" s="1"/>
  <c r="J5" i="12"/>
  <c r="I5" i="12" s="1"/>
  <c r="J3" i="12"/>
  <c r="I3" i="12" s="1"/>
  <c r="J8" i="12"/>
  <c r="I8" i="12" s="1"/>
  <c r="J9" i="12"/>
  <c r="I9" i="12" s="1"/>
  <c r="J12" i="12"/>
  <c r="I12" i="12" s="1"/>
  <c r="H7" i="12"/>
  <c r="H10" i="12"/>
  <c r="H4" i="12"/>
  <c r="H6" i="12"/>
  <c r="H11" i="12"/>
  <c r="H5" i="12"/>
  <c r="H3" i="12"/>
  <c r="H8" i="12"/>
  <c r="H9" i="12"/>
  <c r="H9" i="42" l="1"/>
  <c r="G9" i="42" s="1"/>
  <c r="I34" i="12"/>
  <c r="I31" i="12"/>
  <c r="I10" i="12"/>
  <c r="I33" i="12"/>
  <c r="I30" i="12"/>
  <c r="G7" i="12"/>
  <c r="G10" i="12"/>
  <c r="G4" i="12"/>
  <c r="G6" i="12"/>
  <c r="G11" i="12"/>
  <c r="G5" i="12"/>
  <c r="G3" i="12"/>
  <c r="G8" i="12"/>
  <c r="I23" i="12" s="1"/>
  <c r="G9" i="12"/>
  <c r="I15" i="12"/>
  <c r="H12" i="12"/>
  <c r="G12" i="12"/>
  <c r="I36" i="12" l="1"/>
  <c r="I19" i="12"/>
  <c r="I29" i="12"/>
  <c r="I21" i="12"/>
  <c r="I28" i="12"/>
  <c r="I27" i="12"/>
  <c r="I32" i="12"/>
  <c r="B25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E20" i="47"/>
  <c r="E19" i="47"/>
  <c r="E18" i="47"/>
  <c r="G18" i="47" s="1"/>
  <c r="H18" i="47" s="1"/>
  <c r="E17" i="47"/>
  <c r="G17" i="47" s="1"/>
  <c r="H17" i="47" s="1"/>
  <c r="E16" i="47"/>
  <c r="E15" i="47"/>
  <c r="E14" i="47"/>
  <c r="G14" i="47" s="1"/>
  <c r="E13" i="47"/>
  <c r="G13" i="47" s="1"/>
  <c r="H13" i="47" s="1"/>
  <c r="E12" i="47"/>
  <c r="E11" i="47"/>
  <c r="E10" i="47"/>
  <c r="G10" i="47" s="1"/>
  <c r="H10" i="47" s="1"/>
  <c r="E9" i="47"/>
  <c r="G9" i="47" s="1"/>
  <c r="H9" i="47" s="1"/>
  <c r="E8" i="47"/>
  <c r="E7" i="47"/>
  <c r="E6" i="47"/>
  <c r="G6" i="47" s="1"/>
  <c r="H6" i="47" s="1"/>
  <c r="E5" i="47"/>
  <c r="G5" i="47" s="1"/>
  <c r="E4" i="47"/>
  <c r="E3" i="47"/>
  <c r="D20" i="47"/>
  <c r="D19" i="47"/>
  <c r="D18" i="47"/>
  <c r="D17" i="47"/>
  <c r="D16" i="47"/>
  <c r="D15" i="47"/>
  <c r="D14" i="47"/>
  <c r="D13" i="47"/>
  <c r="D12" i="47"/>
  <c r="D11" i="47"/>
  <c r="D10" i="47"/>
  <c r="D9" i="47"/>
  <c r="D8" i="47"/>
  <c r="D7" i="47"/>
  <c r="D6" i="47"/>
  <c r="D5" i="47"/>
  <c r="D4" i="47"/>
  <c r="D3" i="47"/>
  <c r="K3" i="40"/>
  <c r="K4" i="40"/>
  <c r="K5" i="40"/>
  <c r="K6" i="40"/>
  <c r="K7" i="40"/>
  <c r="K8" i="40"/>
  <c r="K9" i="40"/>
  <c r="K10" i="40"/>
  <c r="K11" i="40"/>
  <c r="K12" i="40"/>
  <c r="J4" i="42"/>
  <c r="J5" i="42"/>
  <c r="J8" i="42"/>
  <c r="J3" i="42"/>
  <c r="B23" i="47" l="1"/>
  <c r="G7" i="47"/>
  <c r="H7" i="47" s="1"/>
  <c r="G11" i="47"/>
  <c r="H11" i="47" s="1"/>
  <c r="G15" i="47"/>
  <c r="H15" i="47" s="1"/>
  <c r="G19" i="47"/>
  <c r="H19" i="47" s="1"/>
  <c r="G4" i="47"/>
  <c r="H4" i="47" s="1"/>
  <c r="G8" i="47"/>
  <c r="H8" i="47" s="1"/>
  <c r="G12" i="47"/>
  <c r="H12" i="47" s="1"/>
  <c r="G16" i="47"/>
  <c r="H16" i="47" s="1"/>
  <c r="G20" i="47"/>
  <c r="H20" i="47" s="1"/>
  <c r="H14" i="47"/>
  <c r="F25" i="47"/>
  <c r="J7" i="42"/>
  <c r="I14" i="42"/>
  <c r="J6" i="42"/>
  <c r="F24" i="47"/>
  <c r="H5" i="47"/>
  <c r="G3" i="47"/>
  <c r="F23" i="47" l="1"/>
  <c r="J3" i="47"/>
  <c r="H3" i="47"/>
  <c r="B24" i="47"/>
  <c r="F18" i="42"/>
  <c r="G18" i="42"/>
  <c r="G15" i="12"/>
</calcChain>
</file>

<file path=xl/sharedStrings.xml><?xml version="1.0" encoding="utf-8"?>
<sst xmlns="http://schemas.openxmlformats.org/spreadsheetml/2006/main" count="725" uniqueCount="240">
  <si>
    <t>Nghêu</t>
  </si>
  <si>
    <t>N-1</t>
  </si>
  <si>
    <t>Bào Ngư</t>
  </si>
  <si>
    <t>B-2</t>
  </si>
  <si>
    <t>Mực</t>
  </si>
  <si>
    <t>M-3</t>
  </si>
  <si>
    <t>M-1</t>
  </si>
  <si>
    <t>Cá</t>
  </si>
  <si>
    <t>C-2</t>
  </si>
  <si>
    <t>Tôm</t>
  </si>
  <si>
    <t>T-1</t>
  </si>
  <si>
    <t>BÁO CÁO TÌNH HÌNH KINH DOANH</t>
  </si>
  <si>
    <t>Thành tiền</t>
  </si>
  <si>
    <t>A</t>
  </si>
  <si>
    <t>B</t>
  </si>
  <si>
    <t>C</t>
  </si>
  <si>
    <t>T-3</t>
  </si>
  <si>
    <t>B-3</t>
  </si>
  <si>
    <t>N-2</t>
  </si>
  <si>
    <t>C-1</t>
  </si>
  <si>
    <t>BẢNG THỐNG KÊ</t>
  </si>
  <si>
    <t>Kết Quả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</si>
  <si>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</si>
  <si>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</si>
  <si>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</si>
  <si>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</si>
  <si>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</si>
  <si>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</si>
  <si>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</si>
  <si>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</si>
  <si>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</si>
  <si>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</si>
  <si>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</si>
  <si>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</si>
  <si>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</si>
  <si>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</si>
  <si>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</si>
  <si>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</si>
  <si>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</si>
  <si>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</si>
  <si>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</si>
  <si>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</si>
  <si>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KQ Tham Khảo</t>
  </si>
  <si>
    <t>Câu 21</t>
  </si>
  <si>
    <t>DOANH THU</t>
  </si>
  <si>
    <t>Loại</t>
  </si>
  <si>
    <t>Ghi chú</t>
  </si>
  <si>
    <t>Phải Trả</t>
  </si>
  <si>
    <t>Ngày</t>
  </si>
  <si>
    <t>BẢNG TÍNH TIỀN THUÊ XE</t>
  </si>
  <si>
    <t>Hùng</t>
  </si>
  <si>
    <t>Tổng Cộng</t>
  </si>
  <si>
    <t>Kết Quả Tham Khảo</t>
  </si>
  <si>
    <t>Việt</t>
  </si>
  <si>
    <t>Thanh</t>
  </si>
  <si>
    <t>Yêu cầu:</t>
  </si>
  <si>
    <t>A01</t>
  </si>
  <si>
    <t>B01</t>
  </si>
  <si>
    <t>A02</t>
  </si>
  <si>
    <t>C02</t>
  </si>
  <si>
    <t>A03</t>
  </si>
  <si>
    <t>B02</t>
  </si>
  <si>
    <t>C01</t>
  </si>
  <si>
    <t>B03</t>
  </si>
  <si>
    <t>A04</t>
  </si>
  <si>
    <t>Kết Quả
Tham Khảo</t>
  </si>
  <si>
    <t>Châu</t>
  </si>
  <si>
    <t>Xác định ngày NhapKho lớn nhất</t>
  </si>
  <si>
    <t xml:space="preserve">Có bao nhiêu mặt hàng có MaHang bắt đầu bằng chữ T? </t>
  </si>
  <si>
    <t>Đếm xem có bao nhiêu mặt hàng Loai 2?</t>
  </si>
  <si>
    <t>Tổng NhapKho của các mặt hàng Loai 3 là bao nhiêu?</t>
  </si>
  <si>
    <t>Tổng XuatKho của các mặt hàng Tôm là bao nhiêu?</t>
  </si>
  <si>
    <t>Giá trị nhỏ nhất TonKho của các mặt hàng Loai 2 là bao nhiêu?</t>
  </si>
  <si>
    <t>Giá trị lớn nhất XuatKho của mặt hàng Mực là bao nhiêu?</t>
  </si>
  <si>
    <t>Tổng TonKho của các mặt hàng Loai 1 và Loai 2 là bao nhiêu?</t>
  </si>
  <si>
    <t>Tổng NhapKho và XuatKho của các mặt hàng Loai 3 là bao nhiêu?</t>
  </si>
  <si>
    <t>Tổng TonKho của mặt hàng Bào Ngư và Nghêu là bao nhiêu?</t>
  </si>
  <si>
    <t>Tỷ lệ phần trăm giữa XuatKho và NhapKho của mặt hàng Cá là bao nhiêu?</t>
  </si>
  <si>
    <t>Tổng XuatKho của mặt hàng Tôm Loai 1 và Mực Loai 3 là bao nhiêu?</t>
  </si>
  <si>
    <t>Tổng NhapKho của Nghêu và Bào Ngư loại 2 là bao nhiêu?</t>
  </si>
  <si>
    <t>Tỷ lệ phần trăm TonKho giữa mặt hàng Mực và Cá là bao nhiêu?</t>
  </si>
  <si>
    <t>Giá trị NhapKho nhỏ nhất của các mặt hàng có TonKho &gt;=500 là bao nhiêu?</t>
  </si>
  <si>
    <t>Tổng TonKho của các mặt hàng có NhapKho &lt;500 hoặc XuatKho &gt;=200 là bao nhiêu?</t>
  </si>
  <si>
    <t xml:space="preserve">Giá trị NhapKho nhỏ nhất trong tháng 7 là bao nhiêu? </t>
  </si>
  <si>
    <t>Tổng XuatKho của các mặt hàng Loai 1 trong tháng 10 là bao nhiêu?</t>
  </si>
  <si>
    <t>Giá trị TonKho lớn nhất từ ngày 1 đến ngày 15 là bao nhiêu?</t>
  </si>
  <si>
    <t>Tổng NhapKho của Quý 4 là bao nhiêu? (Quý 4 gồm các tháng 10,11 và 12)</t>
  </si>
  <si>
    <t>Tổng NhapKho và XuatKho của các mặt hàng trong ngày Thứ Bảy và Chủ Nhật là bao nhiêu?</t>
  </si>
  <si>
    <t>Tăng dần theo NgayCT</t>
  </si>
  <si>
    <t>Giảm dần theo TenHang</t>
  </si>
  <si>
    <t>Giảm dần theo Loai, nếu Loai mà trùng thì tăng dần theo TonKho</t>
  </si>
  <si>
    <t>Tăng dần theo TenHang, nếu trùng TenHang thì giảm dần theo NhapKho</t>
  </si>
  <si>
    <t xml:space="preserve">Giảm dần theo Loai, nếu trùng Loai thì tăng dần TenHang, </t>
  </si>
  <si>
    <t>nếu trùng TenHang thì giảm dần theo NgayCT</t>
  </si>
  <si>
    <t>Các mặt hàng là Tôm</t>
  </si>
  <si>
    <t>Các mặt hàng có NhapKho &lt;=500</t>
  </si>
  <si>
    <t>Các mặt hàng Loai 1 và có XuatKho&gt;200</t>
  </si>
  <si>
    <t>Các mặt hàng là Bào Ngư hoặc Tôm</t>
  </si>
  <si>
    <t>Các mặt hàng Loai 1</t>
  </si>
  <si>
    <t>Các mặt hàng có NhapKho &gt;=500 và TonKho&gt;400</t>
  </si>
  <si>
    <t>Các mặt hàng Loai 3 và có XuatKho &lt; 300</t>
  </si>
  <si>
    <t>Các mặt hàng có XuatKho &gt;=250 trong tháng 10</t>
  </si>
  <si>
    <t>Các mặt hàng có NhapKho, XuatKho,TonKho&gt;100 trong khoảng thời gian từ ngày 1 đến ngày 15</t>
  </si>
  <si>
    <t>HÃY SẮP XẾP DANH SÁCH THEO YÊU CẦU SAU:</t>
  </si>
  <si>
    <t>SỬ DỤNG CHỨC NĂNG LỌC BẰNG AUTOFILTER, HÃY LỌC RA DANH SÁCH:</t>
  </si>
  <si>
    <t>SỬ DỤNG CHỨC NĂNG LỌC BẰNG ADVANCED FILTER, HÃY LỌC RA DANH SÁCH:</t>
  </si>
  <si>
    <t>BẢNG TỔNG HỢP</t>
  </si>
  <si>
    <t>Ghi
Chú</t>
  </si>
  <si>
    <t/>
  </si>
  <si>
    <t>KẾ HOẠCH GIẢNG DẠY NĂM 2006</t>
  </si>
  <si>
    <t>Mã
Học Viên</t>
  </si>
  <si>
    <t>Ngày Đăng
Ký Học</t>
  </si>
  <si>
    <t>Ngày Bắt
Đầu Học</t>
  </si>
  <si>
    <t>Ngày Thi
Tốt Nghiệp</t>
  </si>
  <si>
    <t>Học Phí
Đã Nộp</t>
  </si>
  <si>
    <t>Ngày Nộp
Học Phí</t>
  </si>
  <si>
    <t>Hạn Cuối
Nộp Học Phí</t>
  </si>
  <si>
    <t>Được Thi</t>
  </si>
  <si>
    <t>C06</t>
  </si>
  <si>
    <t>BẢNG TRA THỜI GIAN VÀ HỌC PHÍ</t>
  </si>
  <si>
    <t>Mã
Cấp Độ</t>
  </si>
  <si>
    <t>Học Phí</t>
  </si>
  <si>
    <t xml:space="preserve">Ví dụ : </t>
  </si>
  <si>
    <t>Ví dụ :</t>
  </si>
  <si>
    <t>ngược lại thì để rống</t>
  </si>
  <si>
    <t>Khách Hàng</t>
  </si>
  <si>
    <t>Loại Xe</t>
  </si>
  <si>
    <t>Ngày Thuê</t>
  </si>
  <si>
    <t>Ngày Trả</t>
  </si>
  <si>
    <t>Số Ngày Thuê</t>
  </si>
  <si>
    <t>Đơn Giá Thuê</t>
  </si>
  <si>
    <t>Long</t>
  </si>
  <si>
    <t>Máy xúc</t>
  </si>
  <si>
    <t>Hà</t>
  </si>
  <si>
    <t>Nâng hàng</t>
  </si>
  <si>
    <t>Tải nhẹ 2.5 T</t>
  </si>
  <si>
    <t>Tải nặng 5 T</t>
  </si>
  <si>
    <t>BẢNG TRA GIÁ THUÊ XE</t>
  </si>
  <si>
    <t>Tổng Số Ngày</t>
  </si>
  <si>
    <t>Tổng Phải Trả</t>
  </si>
  <si>
    <t>Giá Thuê Ngày
(Ngàn)</t>
  </si>
  <si>
    <r>
      <t>Đơn Giá Thuê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của ngày đó được tính</t>
    </r>
    <r>
      <rPr>
        <i/>
        <sz val="11"/>
        <rFont val="Times New Roman"/>
        <family val="1"/>
      </rPr>
      <t xml:space="preserve"> gấp đôi</t>
    </r>
  </si>
  <si>
    <t>Tính Số Ngày Thuê = Ngày Trả - Ngày Thuê</t>
  </si>
  <si>
    <t>Dựa vào Loại Xe ở Bảng 1 và tra ở Bảng 2, hãy điền Đơn Giá Thuê cho mỗi Loại Xe.</t>
  </si>
  <si>
    <t xml:space="preserve">Tính Phải Trả = Số Ngày Thuê * Đơn Giá Thuê, biết rằng: Trong số ngày từ Ngày Thuê xe đến Ngày Trả xe nếu có ngày Chủ Nhật thì </t>
  </si>
  <si>
    <t>Tính Tổng Cộng cho các cột Số Ngày Thuê và Phải Trả</t>
  </si>
  <si>
    <t>Hoàn thành Bảng Tổng Hợp</t>
  </si>
  <si>
    <t>Lọc ra những dòng không thuê xe ngày Chủ Nhật</t>
  </si>
  <si>
    <t>Tính tổng tiền cho thuê xe của các ngày chủ nhật</t>
  </si>
  <si>
    <r>
      <t>Thời Gian Học
(</t>
    </r>
    <r>
      <rPr>
        <i/>
        <sz val="11"/>
        <rFont val="Times New Roman"/>
        <family val="1"/>
      </rPr>
      <t>Tháng</t>
    </r>
    <r>
      <rPr>
        <sz val="11"/>
        <rFont val="Times New Roman"/>
        <family val="1"/>
      </rPr>
      <t>)</t>
    </r>
  </si>
  <si>
    <t>Căn cứ vào Ngày Đăng Ký Học của Học viên hãy xác định Ngày Bắt Đầu Học cho Học viên, biết rằng:</t>
  </si>
  <si>
    <r>
      <t xml:space="preserve">là </t>
    </r>
    <r>
      <rPr>
        <i/>
        <sz val="11"/>
        <rFont val="Times New Roman"/>
        <family val="1"/>
      </rPr>
      <t>ngày của buổi kế tiếp</t>
    </r>
    <r>
      <rPr>
        <sz val="11"/>
        <rFont val="Times New Roman"/>
        <family val="1"/>
      </rPr>
      <t>.</t>
    </r>
  </si>
  <si>
    <r>
      <t xml:space="preserve"> - Ngày Đăng Ký là : 26/03/2006 tức là </t>
    </r>
    <r>
      <rPr>
        <i/>
        <sz val="11"/>
        <rFont val="Times New Roman"/>
        <family val="1"/>
      </rPr>
      <t>Thứ Hai</t>
    </r>
    <r>
      <rPr>
        <sz val="11"/>
        <rFont val="Times New Roman"/>
        <family val="1"/>
      </rPr>
      <t xml:space="preserve">thì Ngày Bắt Đầu Học là : 28/03/2006 tức là </t>
    </r>
    <r>
      <rPr>
        <i/>
        <sz val="11"/>
        <rFont val="Times New Roman"/>
        <family val="1"/>
      </rPr>
      <t>Thứ Tư</t>
    </r>
  </si>
  <si>
    <r>
      <t xml:space="preserve"> - Ngày Đăng Ký là : 20/07/2006 tức là </t>
    </r>
    <r>
      <rPr>
        <i/>
        <sz val="11"/>
        <rFont val="Times New Roman"/>
        <family val="1"/>
      </rPr>
      <t>Thứ Năm</t>
    </r>
    <r>
      <rPr>
        <sz val="11"/>
        <rFont val="Times New Roman"/>
        <family val="1"/>
      </rPr>
      <t xml:space="preserve">thì Ngày Bắt Đầu Học là : 22/07/2006 tức là </t>
    </r>
    <r>
      <rPr>
        <i/>
        <sz val="11"/>
        <rFont val="Times New Roman"/>
        <family val="1"/>
      </rPr>
      <t>Thứ Bảy</t>
    </r>
  </si>
  <si>
    <r>
      <t xml:space="preserve"> - Trường hợp đăng ký trúng Chủ Nhật thì Ngày Bắt Đầu Học là </t>
    </r>
    <r>
      <rPr>
        <i/>
        <sz val="11"/>
        <rFont val="Times New Roman"/>
        <family val="1"/>
      </rPr>
      <t>Ngày Thứ Ba</t>
    </r>
    <r>
      <rPr>
        <sz val="11"/>
        <rFont val="Times New Roman"/>
        <family val="1"/>
      </rPr>
      <t>của tuần kế tiếp</t>
    </r>
  </si>
  <si>
    <t>Điền giá trị cho cột Ngày Thi Tốt Nghiệp dựa vào Ngày Bắt Đầu Học và Thời Gian Học, biết rằng Thời Gian Học</t>
  </si>
  <si>
    <r>
      <t xml:space="preserve">của mỗi cấp độ thì dựa vào </t>
    </r>
    <r>
      <rPr>
        <i/>
        <sz val="11"/>
        <rFont val="Times New Roman"/>
        <family val="1"/>
      </rPr>
      <t>ký tự đầu tiên bên trái</t>
    </r>
    <r>
      <rPr>
        <sz val="11"/>
        <rFont val="Times New Roman"/>
        <family val="1"/>
      </rPr>
      <t xml:space="preserve">của Mã Học Viên và tra trong </t>
    </r>
    <r>
      <rPr>
        <i/>
        <sz val="11"/>
        <rFont val="Times New Roman"/>
        <family val="1"/>
      </rPr>
      <t>Bảng Tra Thời Gian và Học Phí</t>
    </r>
  </si>
  <si>
    <r>
      <t xml:space="preserve">Điền giá trị cho cột Hạn Cuối Nộp Học Phí biết rằng học viên thi Tốt nghiệp </t>
    </r>
    <r>
      <rPr>
        <i/>
        <sz val="11"/>
        <rFont val="Times New Roman"/>
        <family val="1"/>
      </rPr>
      <t xml:space="preserve">Tháng nào </t>
    </r>
    <r>
      <rPr>
        <sz val="11"/>
        <rFont val="Times New Roman"/>
        <family val="1"/>
      </rPr>
      <t xml:space="preserve">thì </t>
    </r>
    <r>
      <rPr>
        <i/>
        <sz val="11"/>
        <rFont val="Times New Roman"/>
        <family val="1"/>
      </rPr>
      <t xml:space="preserve">Hạn Cuối </t>
    </r>
  </si>
  <si>
    <r>
      <t xml:space="preserve">Nộp Học Phí là </t>
    </r>
    <r>
      <rPr>
        <i/>
        <sz val="11"/>
        <rFont val="Times New Roman"/>
        <family val="1"/>
      </rPr>
      <t>Ngày cuối cùng của Tháng trước đó.</t>
    </r>
  </si>
  <si>
    <t xml:space="preserve"> Ngày Thi Tốt Nghiệp là : 12/07/2006 thì Hạn Cuối Nộp Học Phí là : 30/06/2006.</t>
  </si>
  <si>
    <t>Tạo giá trị cho cột Ghi Chú: Nếu Học viên nào nộp đủ học phí và trước Hạn Cuối Nộp Học Phí thì ghi "Được Thi"</t>
  </si>
  <si>
    <t>Số khách hàng</t>
  </si>
  <si>
    <t>Tổng thành tiền</t>
  </si>
  <si>
    <t>Tổng số giờ</t>
  </si>
  <si>
    <t>Số phút dư</t>
  </si>
  <si>
    <t>Số Bàn</t>
  </si>
  <si>
    <t>Tổng Số phút</t>
  </si>
  <si>
    <t>Số giờ</t>
  </si>
  <si>
    <t>Bàn số 1</t>
  </si>
  <si>
    <t>Bàn số 2</t>
  </si>
  <si>
    <t>Bàn số 3</t>
  </si>
  <si>
    <t>Bàn số 4</t>
  </si>
  <si>
    <t>Bàn số 5</t>
  </si>
  <si>
    <t>Bàn số 6</t>
  </si>
  <si>
    <t>Bàn số 7</t>
  </si>
  <si>
    <t>Bàn số 8</t>
  </si>
  <si>
    <t>Bàn số 9</t>
  </si>
  <si>
    <t>Bàn số 10</t>
  </si>
  <si>
    <t>1) Tổng số Phút: = giờ kết thúc - giờ bắt đầu, nhưng phải đổi ra tổng số phút</t>
  </si>
  <si>
    <t>2) Số giờ: = giờ kết thúc - giờ bắt đầu, nhưng chưa tới 1 giờ thì trả về 0</t>
  </si>
  <si>
    <t xml:space="preserve">3) Số Phút : = giờ kết thúc - giờ bắt đầu, chỉ lấy ra số phút </t>
  </si>
  <si>
    <t>4) Thành Tiền : = giá tiền 1 giờ là 30000 đ. Nếu cứ thêm 10 phút thì  cộng thêm  6000, 
những số phút nào chưa tới 10 phút  thì chỉ tính giá 3000. Nhưng &gt; 30000 đ thì lấy 30000 đ
VD: chơi 52 phút = 5*6000+3000=33000 đ thì chỉ lấy 30000.</t>
  </si>
  <si>
    <t>6) Sắp xếp bảng tính giảm dần theo Thời gian. Nếu trùng thì xếp tăng dần theo Số Bàn.</t>
  </si>
  <si>
    <t>BẢNG THU TIỀN BIDA SÁNG 26/04/2013</t>
  </si>
  <si>
    <t>5) Ghi chú: Nếu thành tiền &gt;=60000 thì được miễn giảm tiền giữ xe, ngược lại để trống</t>
  </si>
  <si>
    <t xml:space="preserve">7) Lọc ra danh sách các bàn số tiền &gt;=60000 </t>
  </si>
  <si>
    <t>8) Vẽ biểu đồ dạng Pie để biểu diễn doanh thu cho bàn số 3, bàn số 7, bàn số 9</t>
  </si>
  <si>
    <t xml:space="preserve">Bắt đầu </t>
  </si>
  <si>
    <t>Kết thúc</t>
  </si>
  <si>
    <t>Các mặt hàng có XuatKho &gt; 150 sau ngày 01/06/2012.</t>
  </si>
  <si>
    <t>Tên hàng</t>
  </si>
  <si>
    <t>Mã hàng</t>
  </si>
  <si>
    <t>Nhập kho</t>
  </si>
  <si>
    <t>Xuất kho</t>
  </si>
  <si>
    <t>Tồn kho</t>
  </si>
  <si>
    <t>Quí</t>
  </si>
  <si>
    <t>Tháng</t>
  </si>
  <si>
    <t>Thứ</t>
  </si>
  <si>
    <t>Ngày CT</t>
  </si>
  <si>
    <t>Cau 5</t>
  </si>
  <si>
    <t>Cau 6</t>
  </si>
  <si>
    <t>Cau 7</t>
  </si>
  <si>
    <t>Cau 8</t>
  </si>
  <si>
    <t>Cau 9</t>
  </si>
  <si>
    <t>Cau 10</t>
  </si>
  <si>
    <t>Cau 11</t>
  </si>
  <si>
    <t>Cau 12</t>
  </si>
  <si>
    <t>&gt;=500</t>
  </si>
  <si>
    <t>Cau 14</t>
  </si>
  <si>
    <t>Cau 15</t>
  </si>
  <si>
    <t>&lt;500</t>
  </si>
  <si>
    <t>&gt;=200</t>
  </si>
  <si>
    <t>Cau 16</t>
  </si>
  <si>
    <t>&gt;30/06/2012</t>
  </si>
  <si>
    <t>&lt;01/08/2012</t>
  </si>
  <si>
    <t>&gt;=1</t>
  </si>
  <si>
    <t>&lt;=15</t>
  </si>
  <si>
    <t>Cau 17</t>
  </si>
  <si>
    <t>Cau 18</t>
  </si>
  <si>
    <t>Cau 19</t>
  </si>
  <si>
    <t>Cau 20</t>
  </si>
  <si>
    <t>Xác định TenHang có TonKho lớn nhất</t>
  </si>
  <si>
    <t>SNT tính tiền</t>
  </si>
  <si>
    <t>Tham khảo</t>
  </si>
  <si>
    <t>DKLoc</t>
  </si>
  <si>
    <t xml:space="preserve"> Tiền cho thuê xe của các ngày chủ nhật</t>
  </si>
  <si>
    <r>
      <t>Học viên đăng ký trúng vào buổi học nào (</t>
    </r>
    <r>
      <rPr>
        <i/>
        <sz val="11"/>
        <rFont val="Times New Roman"/>
        <family val="1"/>
      </rPr>
      <t>2-4-6</t>
    </r>
    <r>
      <rPr>
        <sz val="11"/>
        <rFont val="Times New Roman"/>
        <family val="1"/>
      </rPr>
      <t xml:space="preserve"> hoặc</t>
    </r>
    <r>
      <rPr>
        <i/>
        <sz val="11"/>
        <rFont val="Times New Roman"/>
        <family val="1"/>
      </rPr>
      <t xml:space="preserve"> 3-5-7</t>
    </r>
    <r>
      <rPr>
        <sz val="11"/>
        <rFont val="Times New Roman"/>
        <family val="1"/>
      </rPr>
      <t xml:space="preserve">) thì học vào buổi đó và Ngày Bắt Đầu Học </t>
    </r>
  </si>
  <si>
    <r>
      <t>Trong đó</t>
    </r>
    <r>
      <rPr>
        <sz val="11"/>
        <rFont val="Times New Roman"/>
        <family val="1"/>
      </rPr>
      <t>: Học phí của mỗi cấp độ thì dựa vào ký tự đầu tiên bên trái của Mã Học Viên và tra trong Bảng Tra Tra Thời Gian và Học Phí.</t>
    </r>
  </si>
  <si>
    <t>Miễn giảm tiền giữ xe</t>
  </si>
  <si>
    <t xml:space="preserve">Danh sách các bàn số tiền &gt;=60000 </t>
  </si>
  <si>
    <t>&gt;200</t>
  </si>
  <si>
    <t>Xuất Kho</t>
  </si>
  <si>
    <t>&gt;150</t>
  </si>
  <si>
    <t>&gt;01/06/2012</t>
  </si>
  <si>
    <t>Nhập Kho</t>
  </si>
  <si>
    <t>Tồn Kho</t>
  </si>
  <si>
    <t>&gt;400</t>
  </si>
  <si>
    <t>&lt;300</t>
  </si>
  <si>
    <t>&gt;=250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</si>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</sst>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43" formatCode="_(* #,##0.00_);_(* \(#,##0.00\);_(* &quot;-&quot;??_);_(@_)"/>
    <numFmt numFmtId="164" formatCode="\$#,##0\ ;\(\$#,##0\)"/>
    <numFmt numFmtId="165" formatCode="_-&quot;$&quot;* ###,0&quot;.&quot;00_-;\-&quot;$&quot;* ###,0&quot;.&quot;00_-;_-&quot;$&quot;* &quot;-&quot;??_-;_-@_-"/>
    <numFmt numFmtId="166" formatCode="_-* ###,0&quot;.&quot;00_-;\-* ###,0&quot;.&quot;00_-;_-* &quot;-&quot;??_-;_-@_-"/>
    <numFmt numFmtId="167" formatCode="&quot;VND&quot;#,##0_);[Red]\(&quot;VND&quot;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-* #,##0_-;\-* #,##0_-;_-* &quot;-&quot;_-;_-@_-"/>
    <numFmt numFmtId="173" formatCode="_-&quot;$&quot;* #,##0_-;\-&quot;$&quot;* #,##0_-;_-&quot;$&quot;* &quot;-&quot;_-;_-@_-"/>
    <numFmt numFmtId="174" formatCode="_(* #,##0_);_(* \(#,##0\);_(* &quot;-&quot;??_);_(@_)"/>
    <numFmt numFmtId="175" formatCode="h:mm;@"/>
    <numFmt numFmtId="176" formatCode="[$-F800]dddd\,\ mmmm\ dd\,\ yyyy"/>
    <numFmt numFmtId="182" formatCode="_(* #,##0.000_);_(* \(#,##0.000\);_(* &quot;-&quot;??_);_(@_)"/>
  </numFmts>
  <fonts count="39">
    <font>
      <sz val="11"/>
      <color theme="1"/>
      <name val="Calibri"/>
      <family val="2"/>
      <scheme val="minor"/>
    </font>
    <font>
      <sz val="10"/>
      <name val="VNI-Times"/>
    </font>
    <font>
      <sz val="10"/>
      <name val="Arial"/>
      <family val="2"/>
    </font>
    <font>
      <sz val="12"/>
      <name val="Times New Roman"/>
      <family val="1"/>
    </font>
    <font>
      <sz val="12"/>
      <name val="¹UAAA¼"/>
      <family val="3"/>
      <charset val="129"/>
    </font>
    <font>
      <b/>
      <sz val="12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2"/>
      <name val="Arial"/>
      <family val="2"/>
    </font>
    <font>
      <sz val="10"/>
      <name val="VNtimes new roman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3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b/>
      <u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33CC"/>
      <name val="Times New Roman"/>
      <family val="1"/>
    </font>
    <font>
      <b/>
      <sz val="11"/>
      <color rgb="FF002060"/>
      <name val="Times New Roman"/>
      <family val="1"/>
    </font>
    <font>
      <b/>
      <sz val="13"/>
      <color rgb="FF002060"/>
      <name val="Times New Roman"/>
      <family val="1"/>
    </font>
    <font>
      <b/>
      <sz val="13"/>
      <color rgb="FFFF0000"/>
      <name val="Times New Roman"/>
      <family val="1"/>
    </font>
    <font>
      <sz val="12"/>
      <color theme="1"/>
      <name val="Arial"/>
      <family val="2"/>
    </font>
    <font>
      <sz val="14"/>
      <color rgb="FF5CE638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52">
    <xf numFmtId="0" fontId="0" fillId="0" borderId="0"/>
    <xf numFmtId="0" fontId="1" fillId="0" borderId="0"/>
    <xf numFmtId="0" fontId="2" fillId="0" borderId="0"/>
    <xf numFmtId="0" fontId="4" fillId="0" borderId="0"/>
    <xf numFmtId="0" fontId="4" fillId="0" borderId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ont="0" applyFill="0" applyAlignment="0"/>
    <xf numFmtId="167" fontId="9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5" fillId="0" borderId="0"/>
    <xf numFmtId="0" fontId="16" fillId="0" borderId="0" applyProtection="0"/>
    <xf numFmtId="172" fontId="17" fillId="0" borderId="0" applyFont="0" applyFill="0" applyBorder="0" applyAlignment="0" applyProtection="0"/>
    <xf numFmtId="40" fontId="18" fillId="0" borderId="0" applyFont="0" applyFill="0" applyBorder="0" applyAlignment="0" applyProtection="0"/>
    <xf numFmtId="173" fontId="17" fillId="0" borderId="0" applyFont="0" applyFill="0" applyBorder="0" applyAlignment="0" applyProtection="0"/>
    <xf numFmtId="6" fontId="1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2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9" fontId="19" fillId="0" borderId="0" applyFont="0" applyFill="0" applyBorder="0" applyAlignment="0" applyProtection="0"/>
    <xf numFmtId="0" fontId="23" fillId="0" borderId="0"/>
    <xf numFmtId="0" fontId="29" fillId="0" borderId="0"/>
    <xf numFmtId="0" fontId="27" fillId="0" borderId="0"/>
    <xf numFmtId="43" fontId="2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20">
    <xf numFmtId="0" fontId="0" fillId="0" borderId="0" xfId="0"/>
    <xf numFmtId="0" fontId="21" fillId="0" borderId="0" xfId="37" applyFont="1" applyAlignment="1">
      <alignment vertical="center"/>
    </xf>
    <xf numFmtId="0" fontId="21" fillId="0" borderId="4" xfId="37" applyFont="1" applyBorder="1" applyAlignment="1">
      <alignment horizontal="center" vertical="center"/>
    </xf>
    <xf numFmtId="0" fontId="21" fillId="0" borderId="3" xfId="37" applyFont="1" applyBorder="1" applyAlignment="1">
      <alignment horizontal="center" vertical="center"/>
    </xf>
    <xf numFmtId="0" fontId="21" fillId="0" borderId="7" xfId="37" applyFont="1" applyBorder="1" applyAlignment="1">
      <alignment vertical="center"/>
    </xf>
    <xf numFmtId="0" fontId="21" fillId="0" borderId="0" xfId="2" applyFont="1" applyFill="1" applyAlignment="1">
      <alignment vertical="center"/>
    </xf>
    <xf numFmtId="0" fontId="21" fillId="0" borderId="0" xfId="2" applyFont="1" applyFill="1" applyAlignment="1">
      <alignment horizontal="center" vertical="center"/>
    </xf>
    <xf numFmtId="10" fontId="21" fillId="0" borderId="0" xfId="2" applyNumberFormat="1" applyFont="1" applyFill="1" applyAlignment="1">
      <alignment horizontal="center" vertical="center"/>
    </xf>
    <xf numFmtId="0" fontId="21" fillId="0" borderId="0" xfId="2" applyFont="1" applyFill="1" applyBorder="1" applyAlignment="1">
      <alignment vertical="center"/>
    </xf>
    <xf numFmtId="0" fontId="21" fillId="0" borderId="0" xfId="2" applyFont="1" applyFill="1" applyBorder="1" applyAlignment="1">
      <alignment horizontal="center" vertical="center"/>
    </xf>
    <xf numFmtId="14" fontId="21" fillId="0" borderId="0" xfId="2" applyNumberFormat="1" applyFont="1" applyFill="1" applyAlignment="1">
      <alignment vertical="center"/>
    </xf>
    <xf numFmtId="0" fontId="21" fillId="0" borderId="0" xfId="2" applyFont="1" applyFill="1" applyAlignment="1">
      <alignment horizontal="center" vertical="center" wrapText="1"/>
    </xf>
    <xf numFmtId="0" fontId="21" fillId="0" borderId="0" xfId="37" applyFont="1" applyFill="1" applyAlignment="1">
      <alignment horizontal="center" vertical="center"/>
    </xf>
    <xf numFmtId="1" fontId="21" fillId="0" borderId="0" xfId="2" applyNumberFormat="1" applyFont="1" applyFill="1" applyBorder="1" applyAlignment="1">
      <alignment horizontal="center" vertical="center"/>
    </xf>
    <xf numFmtId="0" fontId="21" fillId="0" borderId="26" xfId="37" applyFont="1" applyBorder="1" applyAlignment="1">
      <alignment horizontal="center" vertical="center"/>
    </xf>
    <xf numFmtId="0" fontId="21" fillId="0" borderId="39" xfId="37" applyFont="1" applyBorder="1" applyAlignment="1">
      <alignment horizontal="center" vertical="center"/>
    </xf>
    <xf numFmtId="0" fontId="21" fillId="0" borderId="0" xfId="37" applyFont="1" applyAlignment="1">
      <alignment horizontal="center" vertical="center"/>
    </xf>
    <xf numFmtId="0" fontId="21" fillId="0" borderId="15" xfId="37" applyFont="1" applyBorder="1" applyAlignment="1">
      <alignment horizontal="center" vertical="center"/>
    </xf>
    <xf numFmtId="14" fontId="21" fillId="0" borderId="0" xfId="37" applyNumberFormat="1" applyFont="1" applyAlignment="1">
      <alignment vertical="center"/>
    </xf>
    <xf numFmtId="2" fontId="21" fillId="0" borderId="0" xfId="37" applyNumberFormat="1" applyFont="1" applyAlignment="1">
      <alignment vertical="center"/>
    </xf>
    <xf numFmtId="3" fontId="21" fillId="0" borderId="43" xfId="37" applyNumberFormat="1" applyFont="1" applyBorder="1" applyAlignment="1">
      <alignment horizontal="center" vertical="center"/>
    </xf>
    <xf numFmtId="3" fontId="21" fillId="0" borderId="21" xfId="37" applyNumberFormat="1" applyFont="1" applyBorder="1" applyAlignment="1">
      <alignment horizontal="center" vertical="center"/>
    </xf>
    <xf numFmtId="3" fontId="21" fillId="0" borderId="23" xfId="37" applyNumberFormat="1" applyFont="1" applyBorder="1" applyAlignment="1">
      <alignment horizontal="center" vertical="center"/>
    </xf>
    <xf numFmtId="0" fontId="21" fillId="0" borderId="19" xfId="37" applyFont="1" applyBorder="1" applyAlignment="1">
      <alignment horizontal="center" vertical="center" wrapText="1"/>
    </xf>
    <xf numFmtId="14" fontId="21" fillId="0" borderId="4" xfId="37" applyNumberFormat="1" applyFont="1" applyBorder="1" applyAlignment="1">
      <alignment horizontal="center" vertical="center"/>
    </xf>
    <xf numFmtId="0" fontId="21" fillId="0" borderId="13" xfId="37" applyFont="1" applyBorder="1" applyAlignment="1">
      <alignment horizontal="center" vertical="center"/>
    </xf>
    <xf numFmtId="0" fontId="21" fillId="0" borderId="14" xfId="37" applyFont="1" applyBorder="1" applyAlignment="1">
      <alignment horizontal="center" vertical="center"/>
    </xf>
    <xf numFmtId="14" fontId="21" fillId="0" borderId="14" xfId="37" applyNumberFormat="1" applyFont="1" applyBorder="1" applyAlignment="1">
      <alignment horizontal="center" vertical="center"/>
    </xf>
    <xf numFmtId="0" fontId="21" fillId="0" borderId="14" xfId="37" applyNumberFormat="1" applyFont="1" applyBorder="1" applyAlignment="1">
      <alignment vertical="center"/>
    </xf>
    <xf numFmtId="3" fontId="21" fillId="0" borderId="14" xfId="37" applyNumberFormat="1" applyFont="1" applyBorder="1" applyAlignment="1">
      <alignment vertical="center"/>
    </xf>
    <xf numFmtId="3" fontId="21" fillId="0" borderId="31" xfId="37" applyNumberFormat="1" applyFont="1" applyBorder="1" applyAlignment="1">
      <alignment vertical="center"/>
    </xf>
    <xf numFmtId="0" fontId="21" fillId="0" borderId="32" xfId="37" applyFont="1" applyBorder="1" applyAlignment="1">
      <alignment horizontal="center" vertical="center"/>
    </xf>
    <xf numFmtId="0" fontId="21" fillId="0" borderId="33" xfId="37" applyFont="1" applyBorder="1" applyAlignment="1">
      <alignment horizontal="center" vertical="center"/>
    </xf>
    <xf numFmtId="0" fontId="21" fillId="0" borderId="34" xfId="37" applyFont="1" applyBorder="1" applyAlignment="1">
      <alignment horizontal="center" vertical="center"/>
    </xf>
    <xf numFmtId="0" fontId="21" fillId="0" borderId="24" xfId="37" applyFont="1" applyBorder="1" applyAlignment="1">
      <alignment horizontal="left" vertical="center"/>
    </xf>
    <xf numFmtId="0" fontId="21" fillId="0" borderId="20" xfId="37" applyFont="1" applyBorder="1" applyAlignment="1">
      <alignment horizontal="left" vertical="center"/>
    </xf>
    <xf numFmtId="0" fontId="21" fillId="0" borderId="22" xfId="37" applyFont="1" applyBorder="1" applyAlignment="1">
      <alignment horizontal="left" vertical="center"/>
    </xf>
    <xf numFmtId="0" fontId="21" fillId="0" borderId="28" xfId="37" applyFont="1" applyBorder="1" applyAlignment="1">
      <alignment horizontal="left" vertical="center"/>
    </xf>
    <xf numFmtId="0" fontId="21" fillId="0" borderId="29" xfId="37" applyFont="1" applyBorder="1" applyAlignment="1">
      <alignment horizontal="left" vertical="center"/>
    </xf>
    <xf numFmtId="0" fontId="21" fillId="0" borderId="35" xfId="37" applyFont="1" applyBorder="1" applyAlignment="1">
      <alignment horizontal="left" vertical="center"/>
    </xf>
    <xf numFmtId="0" fontId="21" fillId="0" borderId="36" xfId="37" applyFont="1" applyBorder="1" applyAlignment="1">
      <alignment vertical="center"/>
    </xf>
    <xf numFmtId="3" fontId="21" fillId="0" borderId="37" xfId="37" applyNumberFormat="1" applyFont="1" applyBorder="1" applyAlignment="1">
      <alignment vertical="center"/>
    </xf>
    <xf numFmtId="0" fontId="21" fillId="0" borderId="38" xfId="37" applyFont="1" applyBorder="1" applyAlignment="1">
      <alignment horizontal="center" vertical="center"/>
    </xf>
    <xf numFmtId="0" fontId="21" fillId="0" borderId="0" xfId="46" applyFont="1" applyAlignment="1">
      <alignment vertical="center"/>
    </xf>
    <xf numFmtId="0" fontId="21" fillId="0" borderId="0" xfId="46" applyFont="1" applyAlignment="1">
      <alignment horizontal="center" vertical="center"/>
    </xf>
    <xf numFmtId="0" fontId="21" fillId="0" borderId="0" xfId="46" applyFont="1" applyAlignment="1">
      <alignment horizontal="left" vertical="center"/>
    </xf>
    <xf numFmtId="0" fontId="21" fillId="0" borderId="0" xfId="46" applyFont="1" applyBorder="1" applyAlignment="1">
      <alignment horizontal="center" vertical="center"/>
    </xf>
    <xf numFmtId="0" fontId="21" fillId="0" borderId="0" xfId="46" quotePrefix="1" applyFont="1" applyAlignment="1">
      <alignment vertical="center"/>
    </xf>
    <xf numFmtId="0" fontId="26" fillId="0" borderId="0" xfId="46" applyFont="1" applyAlignment="1">
      <alignment vertical="center"/>
    </xf>
    <xf numFmtId="0" fontId="21" fillId="0" borderId="0" xfId="46" applyFont="1" applyBorder="1" applyAlignment="1">
      <alignment vertical="center"/>
    </xf>
    <xf numFmtId="0" fontId="21" fillId="0" borderId="0" xfId="46" applyFont="1" applyAlignment="1">
      <alignment horizontal="center" vertical="center" wrapText="1"/>
    </xf>
    <xf numFmtId="0" fontId="21" fillId="0" borderId="0" xfId="46" applyFont="1" applyAlignment="1">
      <alignment horizontal="right" vertical="center"/>
    </xf>
    <xf numFmtId="0" fontId="21" fillId="0" borderId="15" xfId="46" applyFont="1" applyBorder="1" applyAlignment="1">
      <alignment horizontal="center" vertical="center" wrapText="1"/>
    </xf>
    <xf numFmtId="0" fontId="21" fillId="0" borderId="16" xfId="46" applyFont="1" applyBorder="1" applyAlignment="1">
      <alignment horizontal="center" vertical="center"/>
    </xf>
    <xf numFmtId="0" fontId="21" fillId="0" borderId="17" xfId="46" applyFont="1" applyBorder="1" applyAlignment="1">
      <alignment horizontal="center" vertical="center"/>
    </xf>
    <xf numFmtId="0" fontId="21" fillId="0" borderId="18" xfId="46" applyFont="1" applyBorder="1" applyAlignment="1">
      <alignment horizontal="center" vertical="center"/>
    </xf>
    <xf numFmtId="0" fontId="21" fillId="0" borderId="24" xfId="46" applyFont="1" applyBorder="1" applyAlignment="1">
      <alignment horizontal="center" vertical="center" wrapText="1"/>
    </xf>
    <xf numFmtId="0" fontId="21" fillId="0" borderId="11" xfId="46" applyFont="1" applyBorder="1" applyAlignment="1">
      <alignment horizontal="center" vertical="center"/>
    </xf>
    <xf numFmtId="0" fontId="21" fillId="0" borderId="10" xfId="46" applyFont="1" applyBorder="1" applyAlignment="1">
      <alignment horizontal="center" vertical="center"/>
    </xf>
    <xf numFmtId="0" fontId="21" fillId="0" borderId="25" xfId="46" applyFont="1" applyBorder="1" applyAlignment="1">
      <alignment horizontal="center" vertical="center"/>
    </xf>
    <xf numFmtId="0" fontId="21" fillId="0" borderId="40" xfId="46" applyFont="1" applyBorder="1" applyAlignment="1">
      <alignment horizontal="center" vertical="center" wrapText="1"/>
    </xf>
    <xf numFmtId="14" fontId="21" fillId="0" borderId="4" xfId="46" applyNumberFormat="1" applyFont="1" applyBorder="1" applyAlignment="1">
      <alignment horizontal="center" vertical="center"/>
    </xf>
    <xf numFmtId="0" fontId="21" fillId="0" borderId="3" xfId="46" applyFont="1" applyBorder="1" applyAlignment="1">
      <alignment horizontal="center" vertical="center"/>
    </xf>
    <xf numFmtId="0" fontId="21" fillId="0" borderId="6" xfId="46" applyFont="1" applyBorder="1" applyAlignment="1">
      <alignment horizontal="center" vertical="center"/>
    </xf>
    <xf numFmtId="14" fontId="21" fillId="0" borderId="7" xfId="46" applyNumberFormat="1" applyFont="1" applyBorder="1" applyAlignment="1">
      <alignment horizontal="center" vertical="center"/>
    </xf>
    <xf numFmtId="0" fontId="21" fillId="0" borderId="13" xfId="46" applyFont="1" applyBorder="1" applyAlignment="1">
      <alignment horizontal="center" vertical="center"/>
    </xf>
    <xf numFmtId="14" fontId="21" fillId="0" borderId="14" xfId="46" applyNumberFormat="1" applyFont="1" applyBorder="1" applyAlignment="1">
      <alignment horizontal="center" vertical="center"/>
    </xf>
    <xf numFmtId="14" fontId="21" fillId="0" borderId="14" xfId="46" applyNumberFormat="1" applyFont="1" applyBorder="1" applyAlignment="1">
      <alignment vertical="center"/>
    </xf>
    <xf numFmtId="0" fontId="21" fillId="0" borderId="31" xfId="46" applyFont="1" applyBorder="1" applyAlignment="1">
      <alignment horizontal="center" vertical="center"/>
    </xf>
    <xf numFmtId="0" fontId="21" fillId="0" borderId="32" xfId="46" applyFont="1" applyBorder="1" applyAlignment="1">
      <alignment horizontal="center" vertical="center" wrapText="1"/>
    </xf>
    <xf numFmtId="0" fontId="21" fillId="0" borderId="33" xfId="46" applyFont="1" applyBorder="1" applyAlignment="1">
      <alignment horizontal="center" vertical="center" wrapText="1"/>
    </xf>
    <xf numFmtId="0" fontId="21" fillId="0" borderId="34" xfId="46" applyFont="1" applyBorder="1" applyAlignment="1">
      <alignment horizontal="center" vertical="center" wrapText="1"/>
    </xf>
    <xf numFmtId="0" fontId="21" fillId="0" borderId="0" xfId="46" applyFont="1" applyBorder="1" applyAlignment="1">
      <alignment horizontal="center" vertical="center" wrapText="1"/>
    </xf>
    <xf numFmtId="0" fontId="21" fillId="0" borderId="0" xfId="2" applyFont="1" applyFill="1" applyAlignment="1">
      <alignment horizontal="center" vertical="center"/>
    </xf>
    <xf numFmtId="14" fontId="21" fillId="0" borderId="0" xfId="2" applyNumberFormat="1" applyFont="1" applyFill="1" applyAlignment="1">
      <alignment horizontal="center" vertical="center"/>
    </xf>
    <xf numFmtId="0" fontId="28" fillId="0" borderId="0" xfId="47" applyFont="1" applyFill="1"/>
    <xf numFmtId="0" fontId="31" fillId="0" borderId="0" xfId="47" applyFont="1" applyFill="1"/>
    <xf numFmtId="0" fontId="28" fillId="0" borderId="0" xfId="47" applyFont="1" applyFill="1" applyBorder="1"/>
    <xf numFmtId="0" fontId="28" fillId="0" borderId="3" xfId="47" applyFont="1" applyFill="1" applyBorder="1"/>
    <xf numFmtId="0" fontId="28" fillId="0" borderId="6" xfId="47" applyFont="1" applyFill="1" applyBorder="1"/>
    <xf numFmtId="0" fontId="28" fillId="0" borderId="13" xfId="47" applyFont="1" applyFill="1" applyBorder="1"/>
    <xf numFmtId="0" fontId="30" fillId="0" borderId="32" xfId="47" applyFont="1" applyFill="1" applyBorder="1" applyAlignment="1">
      <alignment horizontal="center"/>
    </xf>
    <xf numFmtId="0" fontId="30" fillId="0" borderId="33" xfId="47" applyFont="1" applyFill="1" applyBorder="1" applyAlignment="1">
      <alignment horizontal="center"/>
    </xf>
    <xf numFmtId="0" fontId="30" fillId="0" borderId="34" xfId="47" applyFont="1" applyFill="1" applyBorder="1" applyAlignment="1">
      <alignment horizontal="center"/>
    </xf>
    <xf numFmtId="0" fontId="28" fillId="0" borderId="45" xfId="47" applyFont="1" applyFill="1" applyBorder="1"/>
    <xf numFmtId="20" fontId="28" fillId="0" borderId="46" xfId="47" applyNumberFormat="1" applyFont="1" applyFill="1" applyBorder="1"/>
    <xf numFmtId="0" fontId="28" fillId="0" borderId="48" xfId="47" applyFont="1" applyFill="1" applyBorder="1"/>
    <xf numFmtId="20" fontId="28" fillId="0" borderId="49" xfId="47" applyNumberFormat="1" applyFont="1" applyFill="1" applyBorder="1"/>
    <xf numFmtId="0" fontId="28" fillId="0" borderId="51" xfId="47" applyFont="1" applyFill="1" applyBorder="1"/>
    <xf numFmtId="20" fontId="28" fillId="0" borderId="52" xfId="47" applyNumberFormat="1" applyFont="1" applyFill="1" applyBorder="1"/>
    <xf numFmtId="0" fontId="30" fillId="0" borderId="44" xfId="47" applyFont="1" applyFill="1" applyBorder="1"/>
    <xf numFmtId="0" fontId="28" fillId="0" borderId="47" xfId="47" applyFont="1" applyFill="1" applyBorder="1"/>
    <xf numFmtId="0" fontId="28" fillId="0" borderId="50" xfId="47" applyFont="1" applyFill="1" applyBorder="1"/>
    <xf numFmtId="0" fontId="28" fillId="0" borderId="53" xfId="47" applyFont="1" applyFill="1" applyBorder="1"/>
    <xf numFmtId="174" fontId="28" fillId="0" borderId="5" xfId="47" applyNumberFormat="1" applyFont="1" applyFill="1" applyBorder="1" applyAlignment="1">
      <alignment horizontal="center"/>
    </xf>
    <xf numFmtId="0" fontId="28" fillId="0" borderId="8" xfId="47" applyFont="1" applyFill="1" applyBorder="1" applyAlignment="1">
      <alignment horizontal="center"/>
    </xf>
    <xf numFmtId="175" fontId="28" fillId="0" borderId="46" xfId="47" applyNumberFormat="1" applyFont="1" applyFill="1" applyBorder="1"/>
    <xf numFmtId="175" fontId="28" fillId="0" borderId="49" xfId="47" applyNumberFormat="1" applyFont="1" applyFill="1" applyBorder="1"/>
    <xf numFmtId="175" fontId="28" fillId="0" borderId="52" xfId="47" applyNumberFormat="1" applyFont="1" applyFill="1" applyBorder="1"/>
    <xf numFmtId="0" fontId="28" fillId="0" borderId="46" xfId="47" applyFont="1" applyFill="1" applyBorder="1" applyProtection="1">
      <protection locked="0" hidden="1"/>
    </xf>
    <xf numFmtId="174" fontId="28" fillId="0" borderId="46" xfId="48" applyNumberFormat="1" applyFont="1" applyFill="1" applyBorder="1" applyProtection="1">
      <protection locked="0" hidden="1"/>
    </xf>
    <xf numFmtId="0" fontId="28" fillId="0" borderId="49" xfId="47" applyNumberFormat="1" applyFont="1" applyFill="1" applyBorder="1" applyProtection="1">
      <protection locked="0" hidden="1"/>
    </xf>
    <xf numFmtId="0" fontId="28" fillId="0" borderId="49" xfId="47" applyFont="1" applyFill="1" applyBorder="1" applyProtection="1">
      <protection locked="0" hidden="1"/>
    </xf>
    <xf numFmtId="174" fontId="28" fillId="0" borderId="49" xfId="48" applyNumberFormat="1" applyFont="1" applyFill="1" applyBorder="1" applyProtection="1">
      <protection locked="0" hidden="1"/>
    </xf>
    <xf numFmtId="0" fontId="28" fillId="0" borderId="52" xfId="47" applyNumberFormat="1" applyFont="1" applyFill="1" applyBorder="1" applyProtection="1">
      <protection locked="0" hidden="1"/>
    </xf>
    <xf numFmtId="0" fontId="28" fillId="0" borderId="52" xfId="47" applyFont="1" applyFill="1" applyBorder="1" applyProtection="1">
      <protection locked="0" hidden="1"/>
    </xf>
    <xf numFmtId="174" fontId="28" fillId="0" borderId="52" xfId="48" applyNumberFormat="1" applyFont="1" applyFill="1" applyBorder="1" applyProtection="1">
      <protection locked="0" hidden="1"/>
    </xf>
    <xf numFmtId="0" fontId="22" fillId="0" borderId="0" xfId="2" applyFont="1" applyFill="1" applyAlignment="1">
      <alignment vertical="center"/>
    </xf>
    <xf numFmtId="0" fontId="32" fillId="0" borderId="4" xfId="0" applyFont="1" applyBorder="1"/>
    <xf numFmtId="14" fontId="32" fillId="0" borderId="4" xfId="0" applyNumberFormat="1" applyFont="1" applyBorder="1"/>
    <xf numFmtId="10" fontId="32" fillId="0" borderId="4" xfId="44" applyNumberFormat="1" applyFont="1" applyBorder="1"/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0" fontId="33" fillId="2" borderId="4" xfId="0" applyFont="1" applyFill="1" applyBorder="1"/>
    <xf numFmtId="0" fontId="21" fillId="0" borderId="4" xfId="2" applyFont="1" applyFill="1" applyBorder="1" applyAlignment="1">
      <alignment vertical="center"/>
    </xf>
    <xf numFmtId="14" fontId="21" fillId="0" borderId="4" xfId="2" applyNumberFormat="1" applyFont="1" applyFill="1" applyBorder="1" applyAlignment="1">
      <alignment vertical="center"/>
    </xf>
    <xf numFmtId="0" fontId="21" fillId="0" borderId="4" xfId="2" applyFont="1" applyFill="1" applyBorder="1" applyAlignment="1">
      <alignment horizontal="center" vertical="center"/>
    </xf>
    <xf numFmtId="0" fontId="21" fillId="3" borderId="4" xfId="2" applyFont="1" applyFill="1" applyBorder="1" applyAlignment="1">
      <alignment vertical="center"/>
    </xf>
    <xf numFmtId="0" fontId="33" fillId="2" borderId="9" xfId="0" applyFont="1" applyFill="1" applyBorder="1"/>
    <xf numFmtId="0" fontId="21" fillId="0" borderId="9" xfId="2" applyFont="1" applyFill="1" applyBorder="1" applyAlignment="1">
      <alignment horizontal="center" vertical="center"/>
    </xf>
    <xf numFmtId="0" fontId="21" fillId="3" borderId="12" xfId="2" applyFont="1" applyFill="1" applyBorder="1" applyAlignment="1">
      <alignment vertical="center"/>
    </xf>
    <xf numFmtId="0" fontId="21" fillId="0" borderId="0" xfId="37" applyFont="1" applyAlignment="1">
      <alignment horizontal="center" vertical="center"/>
    </xf>
    <xf numFmtId="0" fontId="21" fillId="0" borderId="0" xfId="46" applyFont="1" applyAlignment="1">
      <alignment horizontal="center" vertical="center"/>
    </xf>
    <xf numFmtId="0" fontId="32" fillId="0" borderId="9" xfId="0" applyFont="1" applyBorder="1"/>
    <xf numFmtId="0" fontId="21" fillId="0" borderId="9" xfId="2" applyFont="1" applyFill="1" applyBorder="1" applyAlignment="1">
      <alignment vertical="center"/>
    </xf>
    <xf numFmtId="1" fontId="21" fillId="0" borderId="0" xfId="2" applyNumberFormat="1" applyFont="1" applyFill="1" applyAlignment="1">
      <alignment vertical="center"/>
    </xf>
    <xf numFmtId="14" fontId="21" fillId="2" borderId="0" xfId="37" applyNumberFormat="1" applyFont="1" applyFill="1" applyBorder="1" applyAlignment="1">
      <alignment horizontal="center" vertical="center"/>
    </xf>
    <xf numFmtId="174" fontId="21" fillId="2" borderId="0" xfId="42" applyNumberFormat="1" applyFont="1" applyFill="1" applyAlignment="1">
      <alignment horizontal="center" vertical="center"/>
    </xf>
    <xf numFmtId="0" fontId="21" fillId="2" borderId="0" xfId="37" applyFont="1" applyFill="1" applyAlignment="1">
      <alignment vertical="center"/>
    </xf>
    <xf numFmtId="0" fontId="21" fillId="2" borderId="14" xfId="37" applyNumberFormat="1" applyFont="1" applyFill="1" applyBorder="1" applyAlignment="1">
      <alignment vertical="center"/>
    </xf>
    <xf numFmtId="0" fontId="22" fillId="4" borderId="0" xfId="37" applyFont="1" applyFill="1" applyAlignment="1">
      <alignment horizontal="center" vertical="center"/>
    </xf>
    <xf numFmtId="0" fontId="34" fillId="2" borderId="0" xfId="37" applyFont="1" applyFill="1" applyAlignment="1">
      <alignment horizontal="center" vertical="center"/>
    </xf>
    <xf numFmtId="0" fontId="34" fillId="2" borderId="0" xfId="37" applyFont="1" applyFill="1" applyAlignment="1">
      <alignment vertical="center"/>
    </xf>
    <xf numFmtId="14" fontId="21" fillId="0" borderId="14" xfId="46" applyNumberFormat="1" applyFont="1" applyBorder="1" applyAlignment="1">
      <alignment horizontal="left" vertical="center"/>
    </xf>
    <xf numFmtId="14" fontId="21" fillId="0" borderId="4" xfId="46" applyNumberFormat="1" applyFont="1" applyBorder="1" applyAlignment="1">
      <alignment vertical="center"/>
    </xf>
    <xf numFmtId="14" fontId="21" fillId="0" borderId="7" xfId="46" applyNumberFormat="1" applyFont="1" applyBorder="1" applyAlignment="1">
      <alignment vertical="center"/>
    </xf>
    <xf numFmtId="3" fontId="21" fillId="0" borderId="14" xfId="46" applyNumberFormat="1" applyFont="1" applyBorder="1" applyAlignment="1">
      <alignment vertical="center"/>
    </xf>
    <xf numFmtId="3" fontId="21" fillId="0" borderId="4" xfId="46" applyNumberFormat="1" applyFont="1" applyBorder="1" applyAlignment="1">
      <alignment vertical="center"/>
    </xf>
    <xf numFmtId="3" fontId="21" fillId="0" borderId="7" xfId="46" applyNumberFormat="1" applyFont="1" applyBorder="1" applyAlignment="1">
      <alignment vertical="center"/>
    </xf>
    <xf numFmtId="3" fontId="21" fillId="0" borderId="41" xfId="46" applyNumberFormat="1" applyFont="1" applyBorder="1" applyAlignment="1">
      <alignment horizontal="center" vertical="center"/>
    </xf>
    <xf numFmtId="3" fontId="21" fillId="0" borderId="30" xfId="46" applyNumberFormat="1" applyFont="1" applyBorder="1" applyAlignment="1">
      <alignment horizontal="center" vertical="center"/>
    </xf>
    <xf numFmtId="3" fontId="21" fillId="0" borderId="42" xfId="46" applyNumberFormat="1" applyFont="1" applyBorder="1" applyAlignment="1">
      <alignment horizontal="center" vertical="center"/>
    </xf>
    <xf numFmtId="3" fontId="28" fillId="0" borderId="46" xfId="47" applyNumberFormat="1" applyFont="1" applyFill="1" applyBorder="1" applyProtection="1">
      <protection locked="0" hidden="1"/>
    </xf>
    <xf numFmtId="0" fontId="35" fillId="2" borderId="4" xfId="47" applyFont="1" applyFill="1" applyBorder="1" applyAlignment="1">
      <alignment horizontal="center"/>
    </xf>
    <xf numFmtId="0" fontId="36" fillId="2" borderId="4" xfId="47" applyFont="1" applyFill="1" applyBorder="1" applyAlignment="1">
      <alignment horizontal="center"/>
    </xf>
    <xf numFmtId="0" fontId="28" fillId="0" borderId="49" xfId="47" applyNumberFormat="1" applyFont="1" applyFill="1" applyBorder="1"/>
    <xf numFmtId="0" fontId="28" fillId="0" borderId="49" xfId="47" applyFont="1" applyFill="1" applyBorder="1"/>
    <xf numFmtId="174" fontId="28" fillId="0" borderId="49" xfId="48" applyNumberFormat="1" applyFont="1" applyFill="1" applyBorder="1"/>
    <xf numFmtId="0" fontId="36" fillId="2" borderId="0" xfId="47" applyFont="1" applyFill="1"/>
    <xf numFmtId="3" fontId="28" fillId="0" borderId="31" xfId="47" applyNumberFormat="1" applyFont="1" applyFill="1" applyBorder="1"/>
    <xf numFmtId="3" fontId="28" fillId="0" borderId="31" xfId="47" applyNumberFormat="1" applyFont="1" applyFill="1" applyBorder="1" applyAlignment="1">
      <alignment horizontal="center"/>
    </xf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  <xf numFmtId="0" fontId="21" fillId="3" borderId="62" xfId="2" applyFont="1" applyFill="1" applyBorder="1" applyAlignment="1">
      <alignment horizontal="center" vertical="center"/>
    </xf>
    <xf numFmtId="0" fontId="21" fillId="3" borderId="27" xfId="2" applyFont="1" applyFill="1" applyBorder="1" applyAlignment="1">
      <alignment horizontal="center" vertical="center"/>
    </xf>
    <xf numFmtId="0" fontId="21" fillId="3" borderId="63" xfId="2" applyFont="1" applyFill="1" applyBorder="1" applyAlignment="1">
      <alignment horizontal="center" vertical="center"/>
    </xf>
    <xf numFmtId="0" fontId="21" fillId="3" borderId="0" xfId="2" applyFont="1" applyFill="1" applyBorder="1" applyAlignment="1">
      <alignment horizontal="center" vertical="center"/>
    </xf>
    <xf numFmtId="0" fontId="25" fillId="0" borderId="0" xfId="2" applyFont="1" applyFill="1" applyAlignment="1" applyProtection="1">
      <alignment horizontal="center" vertical="center"/>
      <protection locked="0" hidden="1"/>
    </xf>
    <xf numFmtId="0" fontId="25" fillId="0" borderId="0" xfId="2" applyFont="1" applyFill="1" applyAlignment="1">
      <alignment horizontal="center" vertical="center"/>
    </xf>
    <xf numFmtId="0" fontId="22" fillId="0" borderId="0" xfId="2" applyFont="1" applyFill="1" applyAlignment="1">
      <alignment horizontal="center" vertical="center"/>
    </xf>
    <xf numFmtId="0" fontId="21" fillId="3" borderId="12" xfId="2" applyFont="1" applyFill="1" applyBorder="1" applyAlignment="1">
      <alignment horizontal="center" vertical="center"/>
    </xf>
    <xf numFmtId="0" fontId="25" fillId="0" borderId="0" xfId="37" applyFont="1" applyBorder="1" applyAlignment="1" applyProtection="1">
      <alignment horizontal="center" vertical="center"/>
      <protection locked="0" hidden="1"/>
    </xf>
    <xf numFmtId="0" fontId="25" fillId="0" borderId="0" xfId="37" applyFont="1" applyBorder="1" applyAlignment="1">
      <alignment horizontal="center" vertical="center"/>
    </xf>
    <xf numFmtId="0" fontId="21" fillId="2" borderId="0" xfId="37" applyFont="1" applyFill="1" applyAlignment="1">
      <alignment horizontal="center" vertical="center"/>
    </xf>
    <xf numFmtId="0" fontId="21" fillId="0" borderId="6" xfId="37" applyFont="1" applyBorder="1" applyAlignment="1">
      <alignment horizontal="center" vertical="center"/>
    </xf>
    <xf numFmtId="0" fontId="21" fillId="0" borderId="7" xfId="37" applyFont="1" applyBorder="1" applyAlignment="1">
      <alignment horizontal="center" vertical="center"/>
    </xf>
    <xf numFmtId="0" fontId="21" fillId="0" borderId="0" xfId="37" applyFont="1" applyAlignment="1">
      <alignment horizontal="center" vertical="center"/>
    </xf>
    <xf numFmtId="0" fontId="25" fillId="0" borderId="0" xfId="46" applyFont="1" applyAlignment="1" applyProtection="1">
      <alignment horizontal="center" vertical="center"/>
      <protection locked="0" hidden="1"/>
    </xf>
    <xf numFmtId="0" fontId="25" fillId="0" borderId="0" xfId="46" applyFont="1" applyAlignment="1">
      <alignment horizontal="center" vertical="center"/>
    </xf>
    <xf numFmtId="0" fontId="21" fillId="0" borderId="0" xfId="46" applyFont="1" applyAlignment="1">
      <alignment horizontal="center" vertical="center"/>
    </xf>
    <xf numFmtId="0" fontId="28" fillId="0" borderId="0" xfId="47" applyFont="1" applyFill="1" applyBorder="1" applyAlignment="1">
      <alignment horizontal="left" wrapText="1"/>
    </xf>
    <xf numFmtId="0" fontId="28" fillId="0" borderId="0" xfId="47" applyFont="1" applyFill="1" applyBorder="1" applyAlignment="1">
      <alignment horizontal="left"/>
    </xf>
    <xf numFmtId="0" fontId="24" fillId="0" borderId="0" xfId="47" applyFont="1" applyFill="1" applyAlignment="1" applyProtection="1">
      <alignment horizontal="center"/>
      <protection locked="0" hidden="1"/>
    </xf>
    <xf numFmtId="0" fontId="24" fillId="0" borderId="0" xfId="47" applyFont="1" applyFill="1" applyAlignment="1">
      <alignment horizontal="center"/>
    </xf>
    <xf numFmtId="0" fontId="28" fillId="0" borderId="54" xfId="47" applyFont="1" applyFill="1" applyBorder="1" applyAlignment="1">
      <alignment horizontal="center"/>
    </xf>
    <xf numFmtId="0" fontId="28" fillId="0" borderId="55" xfId="47" applyFont="1" applyFill="1" applyBorder="1" applyAlignment="1">
      <alignment horizontal="center"/>
    </xf>
    <xf numFmtId="0" fontId="32" fillId="0" borderId="54" xfId="0" applyFont="1" applyBorder="1"/>
    <xf numFmtId="0" fontId="32" fillId="0" borderId="64" xfId="0" applyFont="1" applyBorder="1"/>
    <xf numFmtId="0" fontId="32" fillId="0" borderId="65" xfId="0" applyFont="1" applyBorder="1"/>
    <xf numFmtId="0" fontId="37" fillId="0" borderId="66" xfId="0" applyFont="1" applyBorder="1"/>
    <xf numFmtId="0" fontId="32" fillId="5" borderId="4" xfId="0" applyFont="1" applyFill="1" applyBorder="1"/>
    <xf numFmtId="0" fontId="37" fillId="0" borderId="67" xfId="0" applyFont="1" applyBorder="1"/>
    <xf numFmtId="0" fontId="32" fillId="5" borderId="0" xfId="0" applyFont="1" applyFill="1" applyBorder="1"/>
    <xf numFmtId="0" fontId="37" fillId="5" borderId="0" xfId="0" applyFont="1" applyFill="1" applyBorder="1"/>
    <xf numFmtId="0" fontId="21" fillId="5" borderId="0" xfId="2" applyFont="1" applyFill="1" applyBorder="1" applyAlignment="1">
      <alignment vertical="center"/>
    </xf>
    <xf numFmtId="182" fontId="21" fillId="0" borderId="0" xfId="42" applyNumberFormat="1" applyFont="1" applyAlignment="1">
      <alignment vertical="center"/>
    </xf>
    <xf numFmtId="0" fontId="38" fillId="0" borderId="0" xfId="0" applyFont="1" applyAlignment="1">
      <alignment vertical="center"/>
    </xf>
    <xf numFmtId="3" fontId="21" fillId="0" borderId="0" xfId="46" applyNumberFormat="1" applyFont="1" applyAlignment="1">
      <alignment vertical="center"/>
    </xf>
    <xf numFmtId="0" fontId="0" fillId="0" borderId="0" xfId="0"/>
    <xf numFmtId="0" fontId="21" fillId="0" borderId="0" xfId="2" applyFont="1" applyFill="1" applyAlignment="1">
      <alignment vertical="center"/>
    </xf>
    <xf numFmtId="0" fontId="21" fillId="0" borderId="0" xfId="2" applyFont="1" applyFill="1" applyAlignment="1">
      <alignment horizontal="center" vertical="center"/>
    </xf>
    <xf numFmtId="0" fontId="21" fillId="0" borderId="0" xfId="2" applyFont="1" applyFill="1" applyBorder="1" applyAlignment="1">
      <alignment vertical="center"/>
    </xf>
    <xf numFmtId="0" fontId="21" fillId="0" borderId="0" xfId="2" applyFont="1" applyFill="1" applyBorder="1" applyAlignment="1">
      <alignment horizontal="center" vertical="center"/>
    </xf>
    <xf numFmtId="0" fontId="21" fillId="0" borderId="0" xfId="37" applyFont="1" applyFill="1" applyAlignment="1">
      <alignment horizontal="center"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  <xf numFmtId="174" fontId="21" fillId="0" borderId="0" xfId="42" applyNumberFormat="1" applyFont="1" applyAlignment="1">
      <alignment vertical="center"/>
    </xf>
    <xf numFmtId="174" fontId="21" fillId="0" borderId="7" xfId="42" applyNumberFormat="1" applyFont="1" applyBorder="1" applyAlignment="1">
      <alignment vertical="center"/>
    </xf>
    <xf numFmtId="0" fontId="0" fillId="0" borderId="0" xfId="0"/>
    <xf numFmtId="0" fontId="21" fillId="0" borderId="0" xfId="2" applyFont="1" applyFill="1" applyAlignment="1">
      <alignment vertical="center"/>
    </xf>
    <xf numFmtId="0" fontId="21" fillId="0" borderId="0" xfId="2" applyFont="1" applyFill="1" applyBorder="1" applyAlignment="1">
      <alignment vertical="center"/>
    </xf>
    <xf numFmtId="0" fontId="21" fillId="0" borderId="0" xfId="37" applyFont="1" applyFill="1" applyAlignment="1">
      <alignment horizontal="center"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  <xf numFmtId="0" fontId="21" fillId="0" borderId="0" xfId="2" applyFont="1" applyFill="1" applyAlignment="1">
      <alignment vertical="center"/>
    </xf>
    <xf numFmtId="0" fontId="21" fillId="0" borderId="0" xfId="2" applyFont="1" applyFill="1" applyBorder="1" applyAlignment="1">
      <alignment horizontal="center" vertical="center"/>
    </xf>
    <xf numFmtId="0" fontId="21" fillId="0" borderId="0" xfId="37" applyFont="1" applyFill="1" applyAlignment="1">
      <alignment horizontal="center"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  <xf numFmtId="0" fontId="21" fillId="0" borderId="0" xfId="2" applyFont="1" applyFill="1" applyAlignment="1">
      <alignment vertical="center"/>
    </xf>
    <xf numFmtId="0" fontId="21" fillId="0" borderId="0" xfId="2" applyFont="1" applyFill="1" applyAlignment="1">
      <alignment horizontal="center" vertical="center"/>
    </xf>
    <xf numFmtId="0" fontId="21" fillId="0" borderId="0" xfId="2" applyFont="1" applyFill="1" applyBorder="1" applyAlignment="1">
      <alignment vertical="center"/>
    </xf>
    <xf numFmtId="0" fontId="21" fillId="0" borderId="0" xfId="2" applyFont="1" applyFill="1" applyBorder="1" applyAlignment="1">
      <alignment horizontal="center" vertical="center"/>
    </xf>
    <xf numFmtId="0" fontId="21" fillId="0" borderId="0" xfId="37" applyFont="1" applyFill="1" applyAlignment="1">
      <alignment horizontal="center" vertical="center"/>
    </xf>
    <xf numFmtId="0" fontId="22" fillId="0" borderId="0" xfId="2" applyFont="1" applyFill="1" applyAlignment="1">
      <alignment horizontal="left"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  <xf numFmtId="0" fontId="21" fillId="0" borderId="0" xfId="2" applyFont="1" applyFill="1" applyAlignment="1">
      <alignment vertical="center"/>
    </xf>
    <xf numFmtId="0" fontId="21" fillId="0" borderId="0" xfId="2" applyFont="1" applyFill="1" applyBorder="1" applyAlignment="1">
      <alignment vertical="center"/>
    </xf>
    <xf numFmtId="0" fontId="21" fillId="0" borderId="0" xfId="37" applyFont="1" applyFill="1" applyAlignment="1">
      <alignment horizontal="center"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  <xf numFmtId="0" fontId="21" fillId="0" borderId="0" xfId="2" applyFont="1" applyFill="1" applyAlignment="1">
      <alignment vertical="center"/>
    </xf>
    <xf numFmtId="0" fontId="21" fillId="0" borderId="0" xfId="2" applyFont="1" applyFill="1" applyBorder="1" applyAlignment="1">
      <alignment vertical="center"/>
    </xf>
    <xf numFmtId="0" fontId="21" fillId="0" borderId="0" xfId="37" applyFont="1" applyFill="1" applyAlignment="1">
      <alignment horizontal="center"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6" fontId="21" fillId="0" borderId="59" xfId="2" applyNumberFormat="1" applyFont="1" applyFill="1" applyBorder="1" applyAlignment="1">
      <alignment horizontal="center" vertical="center"/>
    </xf>
    <xf numFmtId="0" fontId="21" fillId="0" borderId="0" xfId="2" applyFont="1" applyFill="1" applyAlignment="1">
      <alignment vertical="center"/>
    </xf>
    <xf numFmtId="0" fontId="21" fillId="0" borderId="0" xfId="2" applyFont="1" applyFill="1" applyBorder="1" applyAlignment="1">
      <alignment vertical="center"/>
    </xf>
    <xf numFmtId="0" fontId="21" fillId="0" borderId="0" xfId="37" applyFont="1" applyFill="1" applyAlignment="1">
      <alignment horizontal="center"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  <xf numFmtId="0" fontId="0" fillId="0" borderId="0" xfId="0"/>
    <xf numFmtId="0" fontId="21" fillId="0" borderId="0" xfId="37" applyFont="1" applyAlignment="1">
      <alignment vertical="center"/>
    </xf>
    <xf numFmtId="0" fontId="21" fillId="0" borderId="0" xfId="2" applyFont="1" applyFill="1" applyAlignment="1">
      <alignment vertical="center"/>
    </xf>
    <xf numFmtId="0" fontId="21" fillId="0" borderId="0" xfId="2" applyFont="1" applyFill="1" applyBorder="1" applyAlignment="1">
      <alignment vertical="center"/>
    </xf>
    <xf numFmtId="0" fontId="21" fillId="0" borderId="0" xfId="37" applyFont="1" applyFill="1" applyAlignment="1">
      <alignment horizontal="center" vertical="center"/>
    </xf>
    <xf numFmtId="0" fontId="21" fillId="0" borderId="14" xfId="37" applyNumberFormat="1" applyFont="1" applyBorder="1" applyAlignment="1">
      <alignment vertical="center"/>
    </xf>
    <xf numFmtId="3" fontId="21" fillId="0" borderId="14" xfId="37" applyNumberFormat="1" applyFont="1" applyBorder="1" applyAlignment="1">
      <alignment vertical="center"/>
    </xf>
    <xf numFmtId="3" fontId="21" fillId="0" borderId="31" xfId="37" applyNumberFormat="1" applyFont="1" applyBorder="1" applyAlignment="1">
      <alignment vertical="center"/>
    </xf>
    <xf numFmtId="0" fontId="21" fillId="0" borderId="36" xfId="37" applyFont="1" applyBorder="1" applyAlignment="1">
      <alignment vertical="center"/>
    </xf>
    <xf numFmtId="3" fontId="21" fillId="0" borderId="37" xfId="37" applyNumberFormat="1" applyFont="1" applyBorder="1" applyAlignment="1">
      <alignment vertical="center"/>
    </xf>
    <xf numFmtId="0" fontId="21" fillId="0" borderId="44" xfId="2" applyFont="1" applyFill="1" applyBorder="1" applyAlignment="1">
      <alignment horizontal="center" vertical="center"/>
    </xf>
    <xf numFmtId="1" fontId="21" fillId="0" borderId="44" xfId="2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21" fillId="0" borderId="61" xfId="2" applyFont="1" applyFill="1" applyBorder="1" applyAlignment="1">
      <alignment horizontal="center" vertical="center"/>
    </xf>
    <xf numFmtId="1" fontId="21" fillId="0" borderId="61" xfId="2" applyNumberFormat="1" applyFont="1" applyFill="1" applyBorder="1" applyAlignment="1">
      <alignment horizontal="center" vertical="center"/>
    </xf>
    <xf numFmtId="0" fontId="32" fillId="0" borderId="61" xfId="0" applyFont="1" applyBorder="1"/>
    <xf numFmtId="0" fontId="33" fillId="2" borderId="56" xfId="0" applyFont="1" applyFill="1" applyBorder="1"/>
    <xf numFmtId="0" fontId="33" fillId="2" borderId="57" xfId="0" applyFont="1" applyFill="1" applyBorder="1"/>
    <xf numFmtId="0" fontId="33" fillId="2" borderId="58" xfId="0" applyFont="1" applyFill="1" applyBorder="1"/>
    <xf numFmtId="174" fontId="21" fillId="2" borderId="0" xfId="42" applyNumberFormat="1" applyFont="1" applyFill="1" applyAlignment="1">
      <alignment horizontal="center" vertical="center"/>
    </xf>
    <xf numFmtId="176" fontId="21" fillId="0" borderId="59" xfId="2" applyNumberFormat="1" applyFont="1" applyFill="1" applyBorder="1" applyAlignment="1">
      <alignment horizontal="center" vertical="center"/>
    </xf>
    <xf numFmtId="176" fontId="21" fillId="0" borderId="60" xfId="2" applyNumberFormat="1" applyFont="1" applyFill="1" applyBorder="1" applyAlignment="1">
      <alignment horizontal="center" vertical="center"/>
    </xf>
  </cellXfs>
  <cellStyles count="52">
    <cellStyle name="AeE­ [0]_INQUIRY ¿μ¾÷AßAø " xfId="38"/>
    <cellStyle name="AeE­_INQUIRY ¿μ¾÷AßAø " xfId="39"/>
    <cellStyle name="AÞ¸¶ [0]_INQUIRY ¿?¾÷AßAø " xfId="40"/>
    <cellStyle name="AÞ¸¶_INQUIRY ¿?¾÷AßAø " xfId="41"/>
    <cellStyle name="C?AØ_¿?¾÷CoE² " xfId="3"/>
    <cellStyle name="C￥AØ_¿μ¾÷CoE² " xfId="4"/>
    <cellStyle name="Comma" xfId="42" builtinId="3"/>
    <cellStyle name="Comma 2" xfId="48"/>
    <cellStyle name="Comma0" xfId="5"/>
    <cellStyle name="Currency0" xfId="6"/>
    <cellStyle name="Date" xfId="7"/>
    <cellStyle name="Fixed" xfId="8"/>
    <cellStyle name="Header1" xfId="9"/>
    <cellStyle name="Header2" xfId="10"/>
    <cellStyle name="Millares [0]_Well Timing" xfId="11"/>
    <cellStyle name="Millares_Well Timing" xfId="12"/>
    <cellStyle name="Moneda [0]_Well Timing" xfId="13"/>
    <cellStyle name="Moneda_Well Timing" xfId="14"/>
    <cellStyle name="n" xfId="15"/>
    <cellStyle name="Normal" xfId="0" builtinId="0"/>
    <cellStyle name="Normal - Style1" xfId="16"/>
    <cellStyle name="Normal 2" xfId="1"/>
    <cellStyle name="Normal 3" xfId="37"/>
    <cellStyle name="Normal 4" xfId="43"/>
    <cellStyle name="Normal 4 2" xfId="49"/>
    <cellStyle name="Normal 5" xfId="45"/>
    <cellStyle name="Normal 5 2" xfId="50"/>
    <cellStyle name="Normal 6" xfId="46"/>
    <cellStyle name="Normal 6 2" xfId="51"/>
    <cellStyle name="Normal 7" xfId="47"/>
    <cellStyle name="Normal_BAITAP" xfId="2"/>
    <cellStyle name="Percent" xfId="44" builtinId="5"/>
    <cellStyle name=" [0.00]_ Att. 1- Cover" xfId="17"/>
    <cellStyle name="_ Att. 1- Cover" xfId="18"/>
    <cellStyle name="?_ Att. 1- Cover" xfId="19"/>
    <cellStyle name="똿뗦먛귟 [0.00]_PRODUCT DETAIL Q1" xfId="20"/>
    <cellStyle name="똿뗦먛귟_PRODUCT DETAIL Q1" xfId="21"/>
    <cellStyle name="믅됞 [0.00]_PRODUCT DETAIL Q1" xfId="22"/>
    <cellStyle name="믅됞_PRODUCT DETAIL Q1" xfId="23"/>
    <cellStyle name="백분율_95" xfId="24"/>
    <cellStyle name="뷭?_BOOKSHIP" xfId="25"/>
    <cellStyle name="콤마 [0]_1202" xfId="26"/>
    <cellStyle name="콤마_1202" xfId="27"/>
    <cellStyle name="통화 [0]_1202" xfId="28"/>
    <cellStyle name="통화_1202" xfId="29"/>
    <cellStyle name="표준_(정보부문)월별인원계획" xfId="30"/>
    <cellStyle name="一般_99Q3647-ALL-CAS2" xfId="31"/>
    <cellStyle name="千分位[0]_Book1" xfId="32"/>
    <cellStyle name="千分位_99Q3647-ALL-CAS2" xfId="33"/>
    <cellStyle name="貨幣 [0]_Book1" xfId="34"/>
    <cellStyle name="貨幣[0]_BRE" xfId="35"/>
    <cellStyle name="貨幣_Book1" xfId="36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THỐNG</a:t>
            </a:r>
            <a:r>
              <a:rPr lang="en-US" baseline="0"/>
              <a:t> KÊ DOANH THU</a:t>
            </a:r>
            <a:endParaRPr lang="en-US"/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TongHop6_Time!$E$23:$E$25</c:f>
              <c:strCache>
                <c:ptCount val="3"/>
                <c:pt idx="0">
                  <c:v>Bàn số 3</c:v>
                </c:pt>
                <c:pt idx="1">
                  <c:v>Bàn số 4</c:v>
                </c:pt>
                <c:pt idx="2">
                  <c:v>Bàn số 9</c:v>
                </c:pt>
              </c:strCache>
            </c:strRef>
          </c:cat>
          <c:val>
            <c:numRef>
              <c:f>TongHop6_Time!$F$23:$F$25</c:f>
              <c:numCache>
                <c:formatCode>#,##0</c:formatCode>
                <c:ptCount val="3"/>
                <c:pt idx="0">
                  <c:v>99000</c:v>
                </c:pt>
                <c:pt idx="1">
                  <c:v>156000</c:v>
                </c:pt>
                <c:pt idx="2">
                  <c:v>111000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4-45F9-A8FF-6B2C0AEB2AD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20</xdr:row>
      <xdr:rowOff>209550</xdr:rowOff>
    </xdr:from>
    <xdr:to>
      <xdr:col>13</xdr:col>
      <xdr:colOff>19050</xdr:colOff>
      <xdr:row>31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Phong%20Kinh%20Te\LUC\EXCEL\Th&#199;u\Du%20thau%20Y&#170;n%20Minh%20-%20H&#181;%20Gia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DT%20DZ%2022+TBA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HY3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NTPnamhoc10_11\Excel\Bai%20tap\BT_EXC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Thang%20KT%202001\Ho%20so%20thau\Du%20thau%20Huu%20Lung%20-%20Lang%20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T"/>
      <sheetName val="D.lg Thang Mo"/>
      <sheetName val="CT Thang Mo"/>
      <sheetName val="D.lg Phu Lung"/>
      <sheetName val="CT  PL"/>
      <sheetName val="D.lg Lao &amp; chai"/>
      <sheetName val="CT  Lao &amp; chai"/>
      <sheetName val="Gia thau TM"/>
      <sheetName val="TH chao thau (2)"/>
      <sheetName val="KHTC "/>
      <sheetName val="Tien do"/>
      <sheetName val="Nguon goc VT"/>
      <sheetName val="TH chao thau"/>
      <sheetName val="Ten da dat"/>
    </sheetNames>
    <sheetDataSet>
      <sheetData sheetId="0" refreshError="1"/>
      <sheetData sheetId="1" refreshError="1"/>
      <sheetData sheetId="2" refreshError="1">
        <row r="34">
          <cell r="B34" t="str">
            <v>CT</v>
          </cell>
          <cell r="C34" t="str">
            <v>VËn chuyÓn  bª t«ng M50</v>
          </cell>
          <cell r="D34" t="str">
            <v>m3</v>
          </cell>
          <cell r="E34">
            <v>0.216</v>
          </cell>
          <cell r="H34">
            <v>92717.262667499992</v>
          </cell>
        </row>
        <row r="35">
          <cell r="B35" t="str">
            <v>CT</v>
          </cell>
          <cell r="C35" t="str">
            <v>VËn chuyÓn  bª t«ng M150</v>
          </cell>
          <cell r="D35" t="str">
            <v>m3</v>
          </cell>
          <cell r="E35">
            <v>1.1000000000000001</v>
          </cell>
          <cell r="H35">
            <v>89605.428454999987</v>
          </cell>
        </row>
        <row r="36">
          <cell r="B36" t="str">
            <v>CT</v>
          </cell>
          <cell r="C36" t="str">
            <v>VËn chuyÓn  bª t«ng M200</v>
          </cell>
          <cell r="D36" t="str">
            <v>m3</v>
          </cell>
          <cell r="E36">
            <v>0.08</v>
          </cell>
          <cell r="H36">
            <v>67242.986511249997</v>
          </cell>
        </row>
        <row r="39">
          <cell r="B39" t="str">
            <v>03.2203</v>
          </cell>
          <cell r="C39" t="str">
            <v>LÊp + ®¾p ®Êt mãng</v>
          </cell>
          <cell r="D39" t="str">
            <v>m3</v>
          </cell>
          <cell r="E39">
            <v>6.6133333333333351</v>
          </cell>
          <cell r="H39">
            <v>10890</v>
          </cell>
        </row>
        <row r="93">
          <cell r="B93" t="str">
            <v>TT</v>
          </cell>
          <cell r="C93" t="str">
            <v>§Òn bï ®Êt m­în thi c«ng</v>
          </cell>
          <cell r="D93" t="str">
            <v>m2</v>
          </cell>
          <cell r="E93">
            <v>3.84</v>
          </cell>
          <cell r="F93">
            <v>1100</v>
          </cell>
        </row>
        <row r="161">
          <cell r="B161" t="str">
            <v>03.3103</v>
          </cell>
          <cell r="C161" t="str">
            <v>§µo ®Êt cÊp 3 r·nh tiÕp ®Þa</v>
          </cell>
          <cell r="D161" t="str">
            <v>m3</v>
          </cell>
          <cell r="E161">
            <v>4</v>
          </cell>
          <cell r="H161">
            <v>21926</v>
          </cell>
        </row>
        <row r="162">
          <cell r="B162" t="str">
            <v>03.3203</v>
          </cell>
          <cell r="C162" t="str">
            <v>LÊp ®Êt r·nh tiÕp ®Þa</v>
          </cell>
          <cell r="D162" t="str">
            <v>m3</v>
          </cell>
          <cell r="E162">
            <v>4</v>
          </cell>
          <cell r="H162">
            <v>10007</v>
          </cell>
        </row>
        <row r="182">
          <cell r="B182" t="str">
            <v>02.1443</v>
          </cell>
          <cell r="C182" t="str">
            <v>VËn chuyÓn d©y dÉn</v>
          </cell>
          <cell r="D182" t="str">
            <v>TÊn</v>
          </cell>
          <cell r="E182">
            <v>0.34369919999999998</v>
          </cell>
          <cell r="H182">
            <v>48749.399999999994</v>
          </cell>
        </row>
        <row r="189">
          <cell r="B189" t="str">
            <v>03.1113</v>
          </cell>
          <cell r="C189" t="str">
            <v>§µo ®Êt cÊp 3 ®é s©u &gt;1m; S &lt; 5m2</v>
          </cell>
          <cell r="D189" t="str">
            <v>m3</v>
          </cell>
          <cell r="E189">
            <v>3.3599999999999994</v>
          </cell>
          <cell r="H189">
            <v>24428</v>
          </cell>
        </row>
        <row r="220">
          <cell r="B220" t="str">
            <v>§g VC 36</v>
          </cell>
          <cell r="C220" t="str">
            <v>V/c Cét BT tõ NM BT chÌm lªn Ctr×nh</v>
          </cell>
          <cell r="D220" t="str">
            <v>TÊn</v>
          </cell>
          <cell r="E220">
            <v>0.22500000000000001</v>
          </cell>
          <cell r="H220">
            <v>7358</v>
          </cell>
          <cell r="I220">
            <v>239962.80000000002</v>
          </cell>
        </row>
        <row r="309">
          <cell r="B309" t="str">
            <v>02.2401</v>
          </cell>
          <cell r="C309" t="str">
            <v>Trung chuyÓn d©y, thÐp, PK...: 700 m</v>
          </cell>
          <cell r="D309" t="str">
            <v>TÊn</v>
          </cell>
          <cell r="E309">
            <v>3.2467334399999999</v>
          </cell>
          <cell r="H309">
            <v>15289.96</v>
          </cell>
          <cell r="I309">
            <v>84338.099999999991</v>
          </cell>
          <cell r="J309">
            <v>0</v>
          </cell>
          <cell r="K309">
            <v>0</v>
          </cell>
          <cell r="L309">
            <v>49642.424428262399</v>
          </cell>
          <cell r="M309">
            <v>273823.32953606395</v>
          </cell>
        </row>
        <row r="323">
          <cell r="B323" t="str">
            <v>03.3103</v>
          </cell>
          <cell r="C323" t="str">
            <v>§µo ®Êt cÊp 3 r·nh tiÕp ®Þa</v>
          </cell>
          <cell r="D323" t="str">
            <v>m3</v>
          </cell>
          <cell r="E323">
            <v>1.2000000000000002</v>
          </cell>
          <cell r="H323">
            <v>21296</v>
          </cell>
        </row>
        <row r="324">
          <cell r="B324" t="str">
            <v>03.3203</v>
          </cell>
          <cell r="C324" t="str">
            <v>LÊp ®Êt r·nh tiÕp ®Þa</v>
          </cell>
          <cell r="D324" t="str">
            <v>m3</v>
          </cell>
          <cell r="E324">
            <v>1.2000000000000002</v>
          </cell>
          <cell r="H324">
            <v>10007</v>
          </cell>
        </row>
        <row r="350">
          <cell r="B350" t="str">
            <v>04.9102</v>
          </cell>
          <cell r="C350" t="str">
            <v>L¾p ®Æt xµ trªn cét BTLT</v>
          </cell>
          <cell r="D350" t="str">
            <v>Kg</v>
          </cell>
          <cell r="E350">
            <v>68.53</v>
          </cell>
          <cell r="F350">
            <v>8500</v>
          </cell>
          <cell r="H350">
            <v>181.47</v>
          </cell>
        </row>
        <row r="370">
          <cell r="B370" t="str">
            <v>04.8102</v>
          </cell>
          <cell r="C370" t="str">
            <v>L¾p ®Æt gi¸ trªn cét BTLT</v>
          </cell>
          <cell r="D370" t="str">
            <v>Kg</v>
          </cell>
          <cell r="E370">
            <v>11.68</v>
          </cell>
          <cell r="F370">
            <v>8500</v>
          </cell>
          <cell r="H370">
            <v>155.58600000000001</v>
          </cell>
        </row>
        <row r="390">
          <cell r="B390" t="str">
            <v>04.8101</v>
          </cell>
          <cell r="C390" t="str">
            <v>L¾p ®Æt thang trªn cét BTLT</v>
          </cell>
          <cell r="D390" t="str">
            <v>Kg</v>
          </cell>
          <cell r="E390">
            <v>59.59</v>
          </cell>
          <cell r="F390">
            <v>8500</v>
          </cell>
          <cell r="H390">
            <v>171.14500000000001</v>
          </cell>
        </row>
        <row r="406">
          <cell r="B406" t="str">
            <v>§g VC 36</v>
          </cell>
          <cell r="C406" t="str">
            <v>V/c vËt t­ B mua tõ HN lªn Hµ Giang</v>
          </cell>
          <cell r="D406" t="str">
            <v>TÊn</v>
          </cell>
          <cell r="E406">
            <v>0.15108000000000002</v>
          </cell>
          <cell r="H406">
            <v>6033</v>
          </cell>
          <cell r="I406">
            <v>239962.80000000002</v>
          </cell>
        </row>
        <row r="431">
          <cell r="B431" t="str">
            <v>02.2601</v>
          </cell>
          <cell r="C431" t="str">
            <v>Trung chuyÓn ThiÕt bÞ: 1,5 Km</v>
          </cell>
          <cell r="D431" t="str">
            <v>TÊn</v>
          </cell>
          <cell r="E431">
            <v>4.0000000000000001E-3</v>
          </cell>
          <cell r="H431">
            <v>12546.659999999998</v>
          </cell>
          <cell r="I431">
            <v>84338.099999999991</v>
          </cell>
        </row>
        <row r="432">
          <cell r="B432" t="str">
            <v>§g VC 36</v>
          </cell>
          <cell r="C432" t="str">
            <v>VËn chuyÓn tõ kho ®Õn CTr×nh</v>
          </cell>
          <cell r="D432" t="str">
            <v>TÊn</v>
          </cell>
          <cell r="E432">
            <v>4.0000000000000001E-3</v>
          </cell>
          <cell r="H432">
            <v>11037</v>
          </cell>
          <cell r="I432">
            <v>40268.799999999996</v>
          </cell>
        </row>
      </sheetData>
      <sheetData sheetId="3" refreshError="1"/>
      <sheetData sheetId="4" refreshError="1">
        <row r="8">
          <cell r="B8" t="str">
            <v>02.1464</v>
          </cell>
          <cell r="C8" t="str">
            <v>V/c cét bª t«ng li t©m 12b</v>
          </cell>
          <cell r="D8" t="str">
            <v>TÊn</v>
          </cell>
          <cell r="E8">
            <v>1</v>
          </cell>
          <cell r="H8">
            <v>90972.200000000012</v>
          </cell>
        </row>
        <row r="25">
          <cell r="B25" t="str">
            <v>CT</v>
          </cell>
          <cell r="C25" t="str">
            <v>VËn chuyÓn  bª t«ng M50</v>
          </cell>
          <cell r="D25" t="str">
            <v>m3</v>
          </cell>
          <cell r="E25">
            <v>0.216</v>
          </cell>
          <cell r="H25">
            <v>92717.262667499992</v>
          </cell>
        </row>
        <row r="125">
          <cell r="B125" t="str">
            <v>CT</v>
          </cell>
          <cell r="C125" t="str">
            <v>VËn chuyÓn Bª t«ng M 100</v>
          </cell>
          <cell r="D125" t="str">
            <v>m3</v>
          </cell>
          <cell r="E125">
            <v>0.48</v>
          </cell>
          <cell r="H125">
            <v>92817.147648749989</v>
          </cell>
        </row>
        <row r="288">
          <cell r="B288" t="str">
            <v>02.1353</v>
          </cell>
          <cell r="C288" t="str">
            <v>VËn chuyÓn thÐp rêi 350 m; HS: 1,5</v>
          </cell>
          <cell r="D288" t="str">
            <v>TÊn</v>
          </cell>
          <cell r="E288">
            <v>6.8530000000000008E-2</v>
          </cell>
          <cell r="H288">
            <v>54311.774999999994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</sheetNames>
    <sheetDataSet>
      <sheetData sheetId="0"/>
      <sheetData sheetId="1"/>
      <sheetData sheetId="2">
        <row r="3">
          <cell r="H3">
            <v>17.099999999999998</v>
          </cell>
        </row>
        <row r="4">
          <cell r="H4">
            <v>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Tap 1 - Nang Cao"/>
      <sheetName val="Bai Tap 2 - Nang Cao"/>
      <sheetName val="Bai Tap 3 - Nang Cao"/>
      <sheetName val="Bai Tap 4 - Nang Cao"/>
      <sheetName val="Bai Tap 5 - Nang Cao"/>
      <sheetName val="Bai Tap 6 - Nang Cao"/>
      <sheetName val="Bai Tap 7 - Nang Cao"/>
      <sheetName val="Bai Tap 8 - Nang Cao"/>
      <sheetName val="Bai Tap 9 - Nang Cao"/>
      <sheetName val="Bai Tap 10 - Nang Cao"/>
      <sheetName val="Bai tap 11 - nang ca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T175"/>
  <sheetViews>
    <sheetView zoomScale="120" zoomScaleNormal="120" workbookViewId="0">
      <selection activeCell="J176" sqref="J176"/>
    </sheetView>
  </sheetViews>
  <sheetFormatPr defaultRowHeight="15"/>
  <cols>
    <col min="1" max="1" width="31.85546875" style="300" customWidth="1"/>
    <col min="2" max="2" width="11.28515625" style="300" bestFit="1" customWidth="1"/>
    <col min="3" max="3" width="10.42578125" style="300" customWidth="1"/>
    <col min="4" max="4" width="11.140625" style="300" bestFit="1" customWidth="1"/>
    <col min="5" max="5" width="10.7109375" style="300" bestFit="1" customWidth="1"/>
    <col min="6" max="6" width="10.140625" style="300" bestFit="1" customWidth="1"/>
    <col min="7" max="7" width="9.5703125" style="300" bestFit="1" customWidth="1"/>
    <col min="8" max="8" width="18" style="300" customWidth="1"/>
    <col min="9" max="9" width="13" style="300" bestFit="1" customWidth="1"/>
    <col min="10" max="10" width="11.85546875" style="300" customWidth="1"/>
    <col min="11" max="11" width="10.85546875" style="300" bestFit="1" customWidth="1"/>
    <col min="12" max="12" width="7.85546875" style="196" customWidth="1"/>
    <col min="13" max="14" width="14.5703125" style="196" bestFit="1" customWidth="1"/>
    <col min="15" max="15" width="11" style="196" customWidth="1"/>
    <col min="16" max="16" width="10.7109375" style="196" bestFit="1" customWidth="1"/>
    <col min="17" max="17" width="10.85546875" style="196" bestFit="1" customWidth="1"/>
    <col min="18" max="18" width="10.7109375" style="196" customWidth="1"/>
    <col min="19" max="19" width="2.140625" style="196" customWidth="1"/>
    <col min="20" max="20" width="9.140625" style="196"/>
    <col min="21" max="21" width="12.28515625" style="5" customWidth="1"/>
    <col min="22" max="22" width="10.5703125" style="5" customWidth="1"/>
    <col min="23" max="256" width="9.140625" style="5"/>
    <col min="257" max="257" width="5.140625" style="5" customWidth="1"/>
    <col min="258" max="258" width="13" style="5" customWidth="1"/>
    <col min="259" max="259" width="11.85546875" style="5" customWidth="1"/>
    <col min="260" max="260" width="15.85546875" style="5" customWidth="1"/>
    <col min="261" max="261" width="10.85546875" style="5" customWidth="1"/>
    <col min="262" max="262" width="13.7109375" style="5" customWidth="1"/>
    <col min="263" max="263" width="12.5703125" style="5" customWidth="1"/>
    <col min="264" max="264" width="10.7109375" style="5" customWidth="1"/>
    <col min="265" max="265" width="16.5703125" style="5" customWidth="1"/>
    <col min="266" max="266" width="11.85546875" style="5" customWidth="1"/>
    <col min="267" max="267" width="12.140625" style="5" bestFit="1" customWidth="1"/>
    <col min="268" max="268" width="5.28515625" style="5" customWidth="1"/>
    <col min="269" max="269" width="8.28515625" style="5" bestFit="1" customWidth="1"/>
    <col min="270" max="270" width="10.85546875" style="5" bestFit="1" customWidth="1"/>
    <col min="271" max="271" width="2.28515625" style="5" customWidth="1"/>
    <col min="272" max="272" width="9.5703125" style="5" bestFit="1" customWidth="1"/>
    <col min="273" max="273" width="10.85546875" style="5" bestFit="1" customWidth="1"/>
    <col min="274" max="274" width="10.7109375" style="5" customWidth="1"/>
    <col min="275" max="275" width="2.140625" style="5" customWidth="1"/>
    <col min="276" max="276" width="9.140625" style="5"/>
    <col min="277" max="277" width="12.28515625" style="5" customWidth="1"/>
    <col min="278" max="278" width="10.5703125" style="5" customWidth="1"/>
    <col min="279" max="512" width="9.140625" style="5"/>
    <col min="513" max="513" width="5.140625" style="5" customWidth="1"/>
    <col min="514" max="514" width="13" style="5" customWidth="1"/>
    <col min="515" max="515" width="11.85546875" style="5" customWidth="1"/>
    <col min="516" max="516" width="15.85546875" style="5" customWidth="1"/>
    <col min="517" max="517" width="10.85546875" style="5" customWidth="1"/>
    <col min="518" max="518" width="13.7109375" style="5" customWidth="1"/>
    <col min="519" max="519" width="12.5703125" style="5" customWidth="1"/>
    <col min="520" max="520" width="10.7109375" style="5" customWidth="1"/>
    <col min="521" max="521" width="16.5703125" style="5" customWidth="1"/>
    <col min="522" max="522" width="11.85546875" style="5" customWidth="1"/>
    <col min="523" max="523" width="12.140625" style="5" bestFit="1" customWidth="1"/>
    <col min="524" max="524" width="5.28515625" style="5" customWidth="1"/>
    <col min="525" max="525" width="8.28515625" style="5" bestFit="1" customWidth="1"/>
    <col min="526" max="526" width="10.85546875" style="5" bestFit="1" customWidth="1"/>
    <col min="527" max="527" width="2.28515625" style="5" customWidth="1"/>
    <col min="528" max="528" width="9.5703125" style="5" bestFit="1" customWidth="1"/>
    <col min="529" max="529" width="10.85546875" style="5" bestFit="1" customWidth="1"/>
    <col min="530" max="530" width="10.7109375" style="5" customWidth="1"/>
    <col min="531" max="531" width="2.140625" style="5" customWidth="1"/>
    <col min="532" max="532" width="9.140625" style="5"/>
    <col min="533" max="533" width="12.28515625" style="5" customWidth="1"/>
    <col min="534" max="534" width="10.5703125" style="5" customWidth="1"/>
    <col min="535" max="768" width="9.140625" style="5"/>
    <col min="769" max="769" width="5.140625" style="5" customWidth="1"/>
    <col min="770" max="770" width="13" style="5" customWidth="1"/>
    <col min="771" max="771" width="11.85546875" style="5" customWidth="1"/>
    <col min="772" max="772" width="15.85546875" style="5" customWidth="1"/>
    <col min="773" max="773" width="10.85546875" style="5" customWidth="1"/>
    <col min="774" max="774" width="13.7109375" style="5" customWidth="1"/>
    <col min="775" max="775" width="12.5703125" style="5" customWidth="1"/>
    <col min="776" max="776" width="10.7109375" style="5" customWidth="1"/>
    <col min="777" max="777" width="16.5703125" style="5" customWidth="1"/>
    <col min="778" max="778" width="11.85546875" style="5" customWidth="1"/>
    <col min="779" max="779" width="12.140625" style="5" bestFit="1" customWidth="1"/>
    <col min="780" max="780" width="5.28515625" style="5" customWidth="1"/>
    <col min="781" max="781" width="8.28515625" style="5" bestFit="1" customWidth="1"/>
    <col min="782" max="782" width="10.85546875" style="5" bestFit="1" customWidth="1"/>
    <col min="783" max="783" width="2.28515625" style="5" customWidth="1"/>
    <col min="784" max="784" width="9.5703125" style="5" bestFit="1" customWidth="1"/>
    <col min="785" max="785" width="10.85546875" style="5" bestFit="1" customWidth="1"/>
    <col min="786" max="786" width="10.7109375" style="5" customWidth="1"/>
    <col min="787" max="787" width="2.140625" style="5" customWidth="1"/>
    <col min="788" max="788" width="9.140625" style="5"/>
    <col min="789" max="789" width="12.28515625" style="5" customWidth="1"/>
    <col min="790" max="790" width="10.5703125" style="5" customWidth="1"/>
    <col min="791" max="1024" width="9.140625" style="5"/>
    <col min="1025" max="1025" width="5.140625" style="5" customWidth="1"/>
    <col min="1026" max="1026" width="13" style="5" customWidth="1"/>
    <col min="1027" max="1027" width="11.85546875" style="5" customWidth="1"/>
    <col min="1028" max="1028" width="15.85546875" style="5" customWidth="1"/>
    <col min="1029" max="1029" width="10.85546875" style="5" customWidth="1"/>
    <col min="1030" max="1030" width="13.7109375" style="5" customWidth="1"/>
    <col min="1031" max="1031" width="12.5703125" style="5" customWidth="1"/>
    <col min="1032" max="1032" width="10.7109375" style="5" customWidth="1"/>
    <col min="1033" max="1033" width="16.5703125" style="5" customWidth="1"/>
    <col min="1034" max="1034" width="11.85546875" style="5" customWidth="1"/>
    <col min="1035" max="1035" width="12.140625" style="5" bestFit="1" customWidth="1"/>
    <col min="1036" max="1036" width="5.28515625" style="5" customWidth="1"/>
    <col min="1037" max="1037" width="8.28515625" style="5" bestFit="1" customWidth="1"/>
    <col min="1038" max="1038" width="10.85546875" style="5" bestFit="1" customWidth="1"/>
    <col min="1039" max="1039" width="2.28515625" style="5" customWidth="1"/>
    <col min="1040" max="1040" width="9.5703125" style="5" bestFit="1" customWidth="1"/>
    <col min="1041" max="1041" width="10.85546875" style="5" bestFit="1" customWidth="1"/>
    <col min="1042" max="1042" width="10.7109375" style="5" customWidth="1"/>
    <col min="1043" max="1043" width="2.140625" style="5" customWidth="1"/>
    <col min="1044" max="1044" width="9.140625" style="5"/>
    <col min="1045" max="1045" width="12.28515625" style="5" customWidth="1"/>
    <col min="1046" max="1046" width="10.5703125" style="5" customWidth="1"/>
    <col min="1047" max="1280" width="9.140625" style="5"/>
    <col min="1281" max="1281" width="5.140625" style="5" customWidth="1"/>
    <col min="1282" max="1282" width="13" style="5" customWidth="1"/>
    <col min="1283" max="1283" width="11.85546875" style="5" customWidth="1"/>
    <col min="1284" max="1284" width="15.85546875" style="5" customWidth="1"/>
    <col min="1285" max="1285" width="10.85546875" style="5" customWidth="1"/>
    <col min="1286" max="1286" width="13.7109375" style="5" customWidth="1"/>
    <col min="1287" max="1287" width="12.5703125" style="5" customWidth="1"/>
    <col min="1288" max="1288" width="10.7109375" style="5" customWidth="1"/>
    <col min="1289" max="1289" width="16.5703125" style="5" customWidth="1"/>
    <col min="1290" max="1290" width="11.85546875" style="5" customWidth="1"/>
    <col min="1291" max="1291" width="12.140625" style="5" bestFit="1" customWidth="1"/>
    <col min="1292" max="1292" width="5.28515625" style="5" customWidth="1"/>
    <col min="1293" max="1293" width="8.28515625" style="5" bestFit="1" customWidth="1"/>
    <col min="1294" max="1294" width="10.85546875" style="5" bestFit="1" customWidth="1"/>
    <col min="1295" max="1295" width="2.28515625" style="5" customWidth="1"/>
    <col min="1296" max="1296" width="9.5703125" style="5" bestFit="1" customWidth="1"/>
    <col min="1297" max="1297" width="10.85546875" style="5" bestFit="1" customWidth="1"/>
    <col min="1298" max="1298" width="10.7109375" style="5" customWidth="1"/>
    <col min="1299" max="1299" width="2.140625" style="5" customWidth="1"/>
    <col min="1300" max="1300" width="9.140625" style="5"/>
    <col min="1301" max="1301" width="12.28515625" style="5" customWidth="1"/>
    <col min="1302" max="1302" width="10.5703125" style="5" customWidth="1"/>
    <col min="1303" max="1536" width="9.140625" style="5"/>
    <col min="1537" max="1537" width="5.140625" style="5" customWidth="1"/>
    <col min="1538" max="1538" width="13" style="5" customWidth="1"/>
    <col min="1539" max="1539" width="11.85546875" style="5" customWidth="1"/>
    <col min="1540" max="1540" width="15.85546875" style="5" customWidth="1"/>
    <col min="1541" max="1541" width="10.85546875" style="5" customWidth="1"/>
    <col min="1542" max="1542" width="13.7109375" style="5" customWidth="1"/>
    <col min="1543" max="1543" width="12.5703125" style="5" customWidth="1"/>
    <col min="1544" max="1544" width="10.7109375" style="5" customWidth="1"/>
    <col min="1545" max="1545" width="16.5703125" style="5" customWidth="1"/>
    <col min="1546" max="1546" width="11.85546875" style="5" customWidth="1"/>
    <col min="1547" max="1547" width="12.140625" style="5" bestFit="1" customWidth="1"/>
    <col min="1548" max="1548" width="5.28515625" style="5" customWidth="1"/>
    <col min="1549" max="1549" width="8.28515625" style="5" bestFit="1" customWidth="1"/>
    <col min="1550" max="1550" width="10.85546875" style="5" bestFit="1" customWidth="1"/>
    <col min="1551" max="1551" width="2.28515625" style="5" customWidth="1"/>
    <col min="1552" max="1552" width="9.5703125" style="5" bestFit="1" customWidth="1"/>
    <col min="1553" max="1553" width="10.85546875" style="5" bestFit="1" customWidth="1"/>
    <col min="1554" max="1554" width="10.7109375" style="5" customWidth="1"/>
    <col min="1555" max="1555" width="2.140625" style="5" customWidth="1"/>
    <col min="1556" max="1556" width="9.140625" style="5"/>
    <col min="1557" max="1557" width="12.28515625" style="5" customWidth="1"/>
    <col min="1558" max="1558" width="10.5703125" style="5" customWidth="1"/>
    <col min="1559" max="1792" width="9.140625" style="5"/>
    <col min="1793" max="1793" width="5.140625" style="5" customWidth="1"/>
    <col min="1794" max="1794" width="13" style="5" customWidth="1"/>
    <col min="1795" max="1795" width="11.85546875" style="5" customWidth="1"/>
    <col min="1796" max="1796" width="15.85546875" style="5" customWidth="1"/>
    <col min="1797" max="1797" width="10.85546875" style="5" customWidth="1"/>
    <col min="1798" max="1798" width="13.7109375" style="5" customWidth="1"/>
    <col min="1799" max="1799" width="12.5703125" style="5" customWidth="1"/>
    <col min="1800" max="1800" width="10.7109375" style="5" customWidth="1"/>
    <col min="1801" max="1801" width="16.5703125" style="5" customWidth="1"/>
    <col min="1802" max="1802" width="11.85546875" style="5" customWidth="1"/>
    <col min="1803" max="1803" width="12.140625" style="5" bestFit="1" customWidth="1"/>
    <col min="1804" max="1804" width="5.28515625" style="5" customWidth="1"/>
    <col min="1805" max="1805" width="8.28515625" style="5" bestFit="1" customWidth="1"/>
    <col min="1806" max="1806" width="10.85546875" style="5" bestFit="1" customWidth="1"/>
    <col min="1807" max="1807" width="2.28515625" style="5" customWidth="1"/>
    <col min="1808" max="1808" width="9.5703125" style="5" bestFit="1" customWidth="1"/>
    <col min="1809" max="1809" width="10.85546875" style="5" bestFit="1" customWidth="1"/>
    <col min="1810" max="1810" width="10.7109375" style="5" customWidth="1"/>
    <col min="1811" max="1811" width="2.140625" style="5" customWidth="1"/>
    <col min="1812" max="1812" width="9.140625" style="5"/>
    <col min="1813" max="1813" width="12.28515625" style="5" customWidth="1"/>
    <col min="1814" max="1814" width="10.5703125" style="5" customWidth="1"/>
    <col min="1815" max="2048" width="9.140625" style="5"/>
    <col min="2049" max="2049" width="5.140625" style="5" customWidth="1"/>
    <col min="2050" max="2050" width="13" style="5" customWidth="1"/>
    <col min="2051" max="2051" width="11.85546875" style="5" customWidth="1"/>
    <col min="2052" max="2052" width="15.85546875" style="5" customWidth="1"/>
    <col min="2053" max="2053" width="10.85546875" style="5" customWidth="1"/>
    <col min="2054" max="2054" width="13.7109375" style="5" customWidth="1"/>
    <col min="2055" max="2055" width="12.5703125" style="5" customWidth="1"/>
    <col min="2056" max="2056" width="10.7109375" style="5" customWidth="1"/>
    <col min="2057" max="2057" width="16.5703125" style="5" customWidth="1"/>
    <col min="2058" max="2058" width="11.85546875" style="5" customWidth="1"/>
    <col min="2059" max="2059" width="12.140625" style="5" bestFit="1" customWidth="1"/>
    <col min="2060" max="2060" width="5.28515625" style="5" customWidth="1"/>
    <col min="2061" max="2061" width="8.28515625" style="5" bestFit="1" customWidth="1"/>
    <col min="2062" max="2062" width="10.85546875" style="5" bestFit="1" customWidth="1"/>
    <col min="2063" max="2063" width="2.28515625" style="5" customWidth="1"/>
    <col min="2064" max="2064" width="9.5703125" style="5" bestFit="1" customWidth="1"/>
    <col min="2065" max="2065" width="10.85546875" style="5" bestFit="1" customWidth="1"/>
    <col min="2066" max="2066" width="10.7109375" style="5" customWidth="1"/>
    <col min="2067" max="2067" width="2.140625" style="5" customWidth="1"/>
    <col min="2068" max="2068" width="9.140625" style="5"/>
    <col min="2069" max="2069" width="12.28515625" style="5" customWidth="1"/>
    <col min="2070" max="2070" width="10.5703125" style="5" customWidth="1"/>
    <col min="2071" max="2304" width="9.140625" style="5"/>
    <col min="2305" max="2305" width="5.140625" style="5" customWidth="1"/>
    <col min="2306" max="2306" width="13" style="5" customWidth="1"/>
    <col min="2307" max="2307" width="11.85546875" style="5" customWidth="1"/>
    <col min="2308" max="2308" width="15.85546875" style="5" customWidth="1"/>
    <col min="2309" max="2309" width="10.85546875" style="5" customWidth="1"/>
    <col min="2310" max="2310" width="13.7109375" style="5" customWidth="1"/>
    <col min="2311" max="2311" width="12.5703125" style="5" customWidth="1"/>
    <col min="2312" max="2312" width="10.7109375" style="5" customWidth="1"/>
    <col min="2313" max="2313" width="16.5703125" style="5" customWidth="1"/>
    <col min="2314" max="2314" width="11.85546875" style="5" customWidth="1"/>
    <col min="2315" max="2315" width="12.140625" style="5" bestFit="1" customWidth="1"/>
    <col min="2316" max="2316" width="5.28515625" style="5" customWidth="1"/>
    <col min="2317" max="2317" width="8.28515625" style="5" bestFit="1" customWidth="1"/>
    <col min="2318" max="2318" width="10.85546875" style="5" bestFit="1" customWidth="1"/>
    <col min="2319" max="2319" width="2.28515625" style="5" customWidth="1"/>
    <col min="2320" max="2320" width="9.5703125" style="5" bestFit="1" customWidth="1"/>
    <col min="2321" max="2321" width="10.85546875" style="5" bestFit="1" customWidth="1"/>
    <col min="2322" max="2322" width="10.7109375" style="5" customWidth="1"/>
    <col min="2323" max="2323" width="2.140625" style="5" customWidth="1"/>
    <col min="2324" max="2324" width="9.140625" style="5"/>
    <col min="2325" max="2325" width="12.28515625" style="5" customWidth="1"/>
    <col min="2326" max="2326" width="10.5703125" style="5" customWidth="1"/>
    <col min="2327" max="2560" width="9.140625" style="5"/>
    <col min="2561" max="2561" width="5.140625" style="5" customWidth="1"/>
    <col min="2562" max="2562" width="13" style="5" customWidth="1"/>
    <col min="2563" max="2563" width="11.85546875" style="5" customWidth="1"/>
    <col min="2564" max="2564" width="15.85546875" style="5" customWidth="1"/>
    <col min="2565" max="2565" width="10.85546875" style="5" customWidth="1"/>
    <col min="2566" max="2566" width="13.7109375" style="5" customWidth="1"/>
    <col min="2567" max="2567" width="12.5703125" style="5" customWidth="1"/>
    <col min="2568" max="2568" width="10.7109375" style="5" customWidth="1"/>
    <col min="2569" max="2569" width="16.5703125" style="5" customWidth="1"/>
    <col min="2570" max="2570" width="11.85546875" style="5" customWidth="1"/>
    <col min="2571" max="2571" width="12.140625" style="5" bestFit="1" customWidth="1"/>
    <col min="2572" max="2572" width="5.28515625" style="5" customWidth="1"/>
    <col min="2573" max="2573" width="8.28515625" style="5" bestFit="1" customWidth="1"/>
    <col min="2574" max="2574" width="10.85546875" style="5" bestFit="1" customWidth="1"/>
    <col min="2575" max="2575" width="2.28515625" style="5" customWidth="1"/>
    <col min="2576" max="2576" width="9.5703125" style="5" bestFit="1" customWidth="1"/>
    <col min="2577" max="2577" width="10.85546875" style="5" bestFit="1" customWidth="1"/>
    <col min="2578" max="2578" width="10.7109375" style="5" customWidth="1"/>
    <col min="2579" max="2579" width="2.140625" style="5" customWidth="1"/>
    <col min="2580" max="2580" width="9.140625" style="5"/>
    <col min="2581" max="2581" width="12.28515625" style="5" customWidth="1"/>
    <col min="2582" max="2582" width="10.5703125" style="5" customWidth="1"/>
    <col min="2583" max="2816" width="9.140625" style="5"/>
    <col min="2817" max="2817" width="5.140625" style="5" customWidth="1"/>
    <col min="2818" max="2818" width="13" style="5" customWidth="1"/>
    <col min="2819" max="2819" width="11.85546875" style="5" customWidth="1"/>
    <col min="2820" max="2820" width="15.85546875" style="5" customWidth="1"/>
    <col min="2821" max="2821" width="10.85546875" style="5" customWidth="1"/>
    <col min="2822" max="2822" width="13.7109375" style="5" customWidth="1"/>
    <col min="2823" max="2823" width="12.5703125" style="5" customWidth="1"/>
    <col min="2824" max="2824" width="10.7109375" style="5" customWidth="1"/>
    <col min="2825" max="2825" width="16.5703125" style="5" customWidth="1"/>
    <col min="2826" max="2826" width="11.85546875" style="5" customWidth="1"/>
    <col min="2827" max="2827" width="12.140625" style="5" bestFit="1" customWidth="1"/>
    <col min="2828" max="2828" width="5.28515625" style="5" customWidth="1"/>
    <col min="2829" max="2829" width="8.28515625" style="5" bestFit="1" customWidth="1"/>
    <col min="2830" max="2830" width="10.85546875" style="5" bestFit="1" customWidth="1"/>
    <col min="2831" max="2831" width="2.28515625" style="5" customWidth="1"/>
    <col min="2832" max="2832" width="9.5703125" style="5" bestFit="1" customWidth="1"/>
    <col min="2833" max="2833" width="10.85546875" style="5" bestFit="1" customWidth="1"/>
    <col min="2834" max="2834" width="10.7109375" style="5" customWidth="1"/>
    <col min="2835" max="2835" width="2.140625" style="5" customWidth="1"/>
    <col min="2836" max="2836" width="9.140625" style="5"/>
    <col min="2837" max="2837" width="12.28515625" style="5" customWidth="1"/>
    <col min="2838" max="2838" width="10.5703125" style="5" customWidth="1"/>
    <col min="2839" max="3072" width="9.140625" style="5"/>
    <col min="3073" max="3073" width="5.140625" style="5" customWidth="1"/>
    <col min="3074" max="3074" width="13" style="5" customWidth="1"/>
    <col min="3075" max="3075" width="11.85546875" style="5" customWidth="1"/>
    <col min="3076" max="3076" width="15.85546875" style="5" customWidth="1"/>
    <col min="3077" max="3077" width="10.85546875" style="5" customWidth="1"/>
    <col min="3078" max="3078" width="13.7109375" style="5" customWidth="1"/>
    <col min="3079" max="3079" width="12.5703125" style="5" customWidth="1"/>
    <col min="3080" max="3080" width="10.7109375" style="5" customWidth="1"/>
    <col min="3081" max="3081" width="16.5703125" style="5" customWidth="1"/>
    <col min="3082" max="3082" width="11.85546875" style="5" customWidth="1"/>
    <col min="3083" max="3083" width="12.140625" style="5" bestFit="1" customWidth="1"/>
    <col min="3084" max="3084" width="5.28515625" style="5" customWidth="1"/>
    <col min="3085" max="3085" width="8.28515625" style="5" bestFit="1" customWidth="1"/>
    <col min="3086" max="3086" width="10.85546875" style="5" bestFit="1" customWidth="1"/>
    <col min="3087" max="3087" width="2.28515625" style="5" customWidth="1"/>
    <col min="3088" max="3088" width="9.5703125" style="5" bestFit="1" customWidth="1"/>
    <col min="3089" max="3089" width="10.85546875" style="5" bestFit="1" customWidth="1"/>
    <col min="3090" max="3090" width="10.7109375" style="5" customWidth="1"/>
    <col min="3091" max="3091" width="2.140625" style="5" customWidth="1"/>
    <col min="3092" max="3092" width="9.140625" style="5"/>
    <col min="3093" max="3093" width="12.28515625" style="5" customWidth="1"/>
    <col min="3094" max="3094" width="10.5703125" style="5" customWidth="1"/>
    <col min="3095" max="3328" width="9.140625" style="5"/>
    <col min="3329" max="3329" width="5.140625" style="5" customWidth="1"/>
    <col min="3330" max="3330" width="13" style="5" customWidth="1"/>
    <col min="3331" max="3331" width="11.85546875" style="5" customWidth="1"/>
    <col min="3332" max="3332" width="15.85546875" style="5" customWidth="1"/>
    <col min="3333" max="3333" width="10.85546875" style="5" customWidth="1"/>
    <col min="3334" max="3334" width="13.7109375" style="5" customWidth="1"/>
    <col min="3335" max="3335" width="12.5703125" style="5" customWidth="1"/>
    <col min="3336" max="3336" width="10.7109375" style="5" customWidth="1"/>
    <col min="3337" max="3337" width="16.5703125" style="5" customWidth="1"/>
    <col min="3338" max="3338" width="11.85546875" style="5" customWidth="1"/>
    <col min="3339" max="3339" width="12.140625" style="5" bestFit="1" customWidth="1"/>
    <col min="3340" max="3340" width="5.28515625" style="5" customWidth="1"/>
    <col min="3341" max="3341" width="8.28515625" style="5" bestFit="1" customWidth="1"/>
    <col min="3342" max="3342" width="10.85546875" style="5" bestFit="1" customWidth="1"/>
    <col min="3343" max="3343" width="2.28515625" style="5" customWidth="1"/>
    <col min="3344" max="3344" width="9.5703125" style="5" bestFit="1" customWidth="1"/>
    <col min="3345" max="3345" width="10.85546875" style="5" bestFit="1" customWidth="1"/>
    <col min="3346" max="3346" width="10.7109375" style="5" customWidth="1"/>
    <col min="3347" max="3347" width="2.140625" style="5" customWidth="1"/>
    <col min="3348" max="3348" width="9.140625" style="5"/>
    <col min="3349" max="3349" width="12.28515625" style="5" customWidth="1"/>
    <col min="3350" max="3350" width="10.5703125" style="5" customWidth="1"/>
    <col min="3351" max="3584" width="9.140625" style="5"/>
    <col min="3585" max="3585" width="5.140625" style="5" customWidth="1"/>
    <col min="3586" max="3586" width="13" style="5" customWidth="1"/>
    <col min="3587" max="3587" width="11.85546875" style="5" customWidth="1"/>
    <col min="3588" max="3588" width="15.85546875" style="5" customWidth="1"/>
    <col min="3589" max="3589" width="10.85546875" style="5" customWidth="1"/>
    <col min="3590" max="3590" width="13.7109375" style="5" customWidth="1"/>
    <col min="3591" max="3591" width="12.5703125" style="5" customWidth="1"/>
    <col min="3592" max="3592" width="10.7109375" style="5" customWidth="1"/>
    <col min="3593" max="3593" width="16.5703125" style="5" customWidth="1"/>
    <col min="3594" max="3594" width="11.85546875" style="5" customWidth="1"/>
    <col min="3595" max="3595" width="12.140625" style="5" bestFit="1" customWidth="1"/>
    <col min="3596" max="3596" width="5.28515625" style="5" customWidth="1"/>
    <col min="3597" max="3597" width="8.28515625" style="5" bestFit="1" customWidth="1"/>
    <col min="3598" max="3598" width="10.85546875" style="5" bestFit="1" customWidth="1"/>
    <col min="3599" max="3599" width="2.28515625" style="5" customWidth="1"/>
    <col min="3600" max="3600" width="9.5703125" style="5" bestFit="1" customWidth="1"/>
    <col min="3601" max="3601" width="10.85546875" style="5" bestFit="1" customWidth="1"/>
    <col min="3602" max="3602" width="10.7109375" style="5" customWidth="1"/>
    <col min="3603" max="3603" width="2.140625" style="5" customWidth="1"/>
    <col min="3604" max="3604" width="9.140625" style="5"/>
    <col min="3605" max="3605" width="12.28515625" style="5" customWidth="1"/>
    <col min="3606" max="3606" width="10.5703125" style="5" customWidth="1"/>
    <col min="3607" max="3840" width="9.140625" style="5"/>
    <col min="3841" max="3841" width="5.140625" style="5" customWidth="1"/>
    <col min="3842" max="3842" width="13" style="5" customWidth="1"/>
    <col min="3843" max="3843" width="11.85546875" style="5" customWidth="1"/>
    <col min="3844" max="3844" width="15.85546875" style="5" customWidth="1"/>
    <col min="3845" max="3845" width="10.85546875" style="5" customWidth="1"/>
    <col min="3846" max="3846" width="13.7109375" style="5" customWidth="1"/>
    <col min="3847" max="3847" width="12.5703125" style="5" customWidth="1"/>
    <col min="3848" max="3848" width="10.7109375" style="5" customWidth="1"/>
    <col min="3849" max="3849" width="16.5703125" style="5" customWidth="1"/>
    <col min="3850" max="3850" width="11.85546875" style="5" customWidth="1"/>
    <col min="3851" max="3851" width="12.140625" style="5" bestFit="1" customWidth="1"/>
    <col min="3852" max="3852" width="5.28515625" style="5" customWidth="1"/>
    <col min="3853" max="3853" width="8.28515625" style="5" bestFit="1" customWidth="1"/>
    <col min="3854" max="3854" width="10.85546875" style="5" bestFit="1" customWidth="1"/>
    <col min="3855" max="3855" width="2.28515625" style="5" customWidth="1"/>
    <col min="3856" max="3856" width="9.5703125" style="5" bestFit="1" customWidth="1"/>
    <col min="3857" max="3857" width="10.85546875" style="5" bestFit="1" customWidth="1"/>
    <col min="3858" max="3858" width="10.7109375" style="5" customWidth="1"/>
    <col min="3859" max="3859" width="2.140625" style="5" customWidth="1"/>
    <col min="3860" max="3860" width="9.140625" style="5"/>
    <col min="3861" max="3861" width="12.28515625" style="5" customWidth="1"/>
    <col min="3862" max="3862" width="10.5703125" style="5" customWidth="1"/>
    <col min="3863" max="4096" width="9.140625" style="5"/>
    <col min="4097" max="4097" width="5.140625" style="5" customWidth="1"/>
    <col min="4098" max="4098" width="13" style="5" customWidth="1"/>
    <col min="4099" max="4099" width="11.85546875" style="5" customWidth="1"/>
    <col min="4100" max="4100" width="15.85546875" style="5" customWidth="1"/>
    <col min="4101" max="4101" width="10.85546875" style="5" customWidth="1"/>
    <col min="4102" max="4102" width="13.7109375" style="5" customWidth="1"/>
    <col min="4103" max="4103" width="12.5703125" style="5" customWidth="1"/>
    <col min="4104" max="4104" width="10.7109375" style="5" customWidth="1"/>
    <col min="4105" max="4105" width="16.5703125" style="5" customWidth="1"/>
    <col min="4106" max="4106" width="11.85546875" style="5" customWidth="1"/>
    <col min="4107" max="4107" width="12.140625" style="5" bestFit="1" customWidth="1"/>
    <col min="4108" max="4108" width="5.28515625" style="5" customWidth="1"/>
    <col min="4109" max="4109" width="8.28515625" style="5" bestFit="1" customWidth="1"/>
    <col min="4110" max="4110" width="10.85546875" style="5" bestFit="1" customWidth="1"/>
    <col min="4111" max="4111" width="2.28515625" style="5" customWidth="1"/>
    <col min="4112" max="4112" width="9.5703125" style="5" bestFit="1" customWidth="1"/>
    <col min="4113" max="4113" width="10.85546875" style="5" bestFit="1" customWidth="1"/>
    <col min="4114" max="4114" width="10.7109375" style="5" customWidth="1"/>
    <col min="4115" max="4115" width="2.140625" style="5" customWidth="1"/>
    <col min="4116" max="4116" width="9.140625" style="5"/>
    <col min="4117" max="4117" width="12.28515625" style="5" customWidth="1"/>
    <col min="4118" max="4118" width="10.5703125" style="5" customWidth="1"/>
    <col min="4119" max="4352" width="9.140625" style="5"/>
    <col min="4353" max="4353" width="5.140625" style="5" customWidth="1"/>
    <col min="4354" max="4354" width="13" style="5" customWidth="1"/>
    <col min="4355" max="4355" width="11.85546875" style="5" customWidth="1"/>
    <col min="4356" max="4356" width="15.85546875" style="5" customWidth="1"/>
    <col min="4357" max="4357" width="10.85546875" style="5" customWidth="1"/>
    <col min="4358" max="4358" width="13.7109375" style="5" customWidth="1"/>
    <col min="4359" max="4359" width="12.5703125" style="5" customWidth="1"/>
    <col min="4360" max="4360" width="10.7109375" style="5" customWidth="1"/>
    <col min="4361" max="4361" width="16.5703125" style="5" customWidth="1"/>
    <col min="4362" max="4362" width="11.85546875" style="5" customWidth="1"/>
    <col min="4363" max="4363" width="12.140625" style="5" bestFit="1" customWidth="1"/>
    <col min="4364" max="4364" width="5.28515625" style="5" customWidth="1"/>
    <col min="4365" max="4365" width="8.28515625" style="5" bestFit="1" customWidth="1"/>
    <col min="4366" max="4366" width="10.85546875" style="5" bestFit="1" customWidth="1"/>
    <col min="4367" max="4367" width="2.28515625" style="5" customWidth="1"/>
    <col min="4368" max="4368" width="9.5703125" style="5" bestFit="1" customWidth="1"/>
    <col min="4369" max="4369" width="10.85546875" style="5" bestFit="1" customWidth="1"/>
    <col min="4370" max="4370" width="10.7109375" style="5" customWidth="1"/>
    <col min="4371" max="4371" width="2.140625" style="5" customWidth="1"/>
    <col min="4372" max="4372" width="9.140625" style="5"/>
    <col min="4373" max="4373" width="12.28515625" style="5" customWidth="1"/>
    <col min="4374" max="4374" width="10.5703125" style="5" customWidth="1"/>
    <col min="4375" max="4608" width="9.140625" style="5"/>
    <col min="4609" max="4609" width="5.140625" style="5" customWidth="1"/>
    <col min="4610" max="4610" width="13" style="5" customWidth="1"/>
    <col min="4611" max="4611" width="11.85546875" style="5" customWidth="1"/>
    <col min="4612" max="4612" width="15.85546875" style="5" customWidth="1"/>
    <col min="4613" max="4613" width="10.85546875" style="5" customWidth="1"/>
    <col min="4614" max="4614" width="13.7109375" style="5" customWidth="1"/>
    <col min="4615" max="4615" width="12.5703125" style="5" customWidth="1"/>
    <col min="4616" max="4616" width="10.7109375" style="5" customWidth="1"/>
    <col min="4617" max="4617" width="16.5703125" style="5" customWidth="1"/>
    <col min="4618" max="4618" width="11.85546875" style="5" customWidth="1"/>
    <col min="4619" max="4619" width="12.140625" style="5" bestFit="1" customWidth="1"/>
    <col min="4620" max="4620" width="5.28515625" style="5" customWidth="1"/>
    <col min="4621" max="4621" width="8.28515625" style="5" bestFit="1" customWidth="1"/>
    <col min="4622" max="4622" width="10.85546875" style="5" bestFit="1" customWidth="1"/>
    <col min="4623" max="4623" width="2.28515625" style="5" customWidth="1"/>
    <col min="4624" max="4624" width="9.5703125" style="5" bestFit="1" customWidth="1"/>
    <col min="4625" max="4625" width="10.85546875" style="5" bestFit="1" customWidth="1"/>
    <col min="4626" max="4626" width="10.7109375" style="5" customWidth="1"/>
    <col min="4627" max="4627" width="2.140625" style="5" customWidth="1"/>
    <col min="4628" max="4628" width="9.140625" style="5"/>
    <col min="4629" max="4629" width="12.28515625" style="5" customWidth="1"/>
    <col min="4630" max="4630" width="10.5703125" style="5" customWidth="1"/>
    <col min="4631" max="4864" width="9.140625" style="5"/>
    <col min="4865" max="4865" width="5.140625" style="5" customWidth="1"/>
    <col min="4866" max="4866" width="13" style="5" customWidth="1"/>
    <col min="4867" max="4867" width="11.85546875" style="5" customWidth="1"/>
    <col min="4868" max="4868" width="15.85546875" style="5" customWidth="1"/>
    <col min="4869" max="4869" width="10.85546875" style="5" customWidth="1"/>
    <col min="4870" max="4870" width="13.7109375" style="5" customWidth="1"/>
    <col min="4871" max="4871" width="12.5703125" style="5" customWidth="1"/>
    <col min="4872" max="4872" width="10.7109375" style="5" customWidth="1"/>
    <col min="4873" max="4873" width="16.5703125" style="5" customWidth="1"/>
    <col min="4874" max="4874" width="11.85546875" style="5" customWidth="1"/>
    <col min="4875" max="4875" width="12.140625" style="5" bestFit="1" customWidth="1"/>
    <col min="4876" max="4876" width="5.28515625" style="5" customWidth="1"/>
    <col min="4877" max="4877" width="8.28515625" style="5" bestFit="1" customWidth="1"/>
    <col min="4878" max="4878" width="10.85546875" style="5" bestFit="1" customWidth="1"/>
    <col min="4879" max="4879" width="2.28515625" style="5" customWidth="1"/>
    <col min="4880" max="4880" width="9.5703125" style="5" bestFit="1" customWidth="1"/>
    <col min="4881" max="4881" width="10.85546875" style="5" bestFit="1" customWidth="1"/>
    <col min="4882" max="4882" width="10.7109375" style="5" customWidth="1"/>
    <col min="4883" max="4883" width="2.140625" style="5" customWidth="1"/>
    <col min="4884" max="4884" width="9.140625" style="5"/>
    <col min="4885" max="4885" width="12.28515625" style="5" customWidth="1"/>
    <col min="4886" max="4886" width="10.5703125" style="5" customWidth="1"/>
    <col min="4887" max="5120" width="9.140625" style="5"/>
    <col min="5121" max="5121" width="5.140625" style="5" customWidth="1"/>
    <col min="5122" max="5122" width="13" style="5" customWidth="1"/>
    <col min="5123" max="5123" width="11.85546875" style="5" customWidth="1"/>
    <col min="5124" max="5124" width="15.85546875" style="5" customWidth="1"/>
    <col min="5125" max="5125" width="10.85546875" style="5" customWidth="1"/>
    <col min="5126" max="5126" width="13.7109375" style="5" customWidth="1"/>
    <col min="5127" max="5127" width="12.5703125" style="5" customWidth="1"/>
    <col min="5128" max="5128" width="10.7109375" style="5" customWidth="1"/>
    <col min="5129" max="5129" width="16.5703125" style="5" customWidth="1"/>
    <col min="5130" max="5130" width="11.85546875" style="5" customWidth="1"/>
    <col min="5131" max="5131" width="12.140625" style="5" bestFit="1" customWidth="1"/>
    <col min="5132" max="5132" width="5.28515625" style="5" customWidth="1"/>
    <col min="5133" max="5133" width="8.28515625" style="5" bestFit="1" customWidth="1"/>
    <col min="5134" max="5134" width="10.85546875" style="5" bestFit="1" customWidth="1"/>
    <col min="5135" max="5135" width="2.28515625" style="5" customWidth="1"/>
    <col min="5136" max="5136" width="9.5703125" style="5" bestFit="1" customWidth="1"/>
    <col min="5137" max="5137" width="10.85546875" style="5" bestFit="1" customWidth="1"/>
    <col min="5138" max="5138" width="10.7109375" style="5" customWidth="1"/>
    <col min="5139" max="5139" width="2.140625" style="5" customWidth="1"/>
    <col min="5140" max="5140" width="9.140625" style="5"/>
    <col min="5141" max="5141" width="12.28515625" style="5" customWidth="1"/>
    <col min="5142" max="5142" width="10.5703125" style="5" customWidth="1"/>
    <col min="5143" max="5376" width="9.140625" style="5"/>
    <col min="5377" max="5377" width="5.140625" style="5" customWidth="1"/>
    <col min="5378" max="5378" width="13" style="5" customWidth="1"/>
    <col min="5379" max="5379" width="11.85546875" style="5" customWidth="1"/>
    <col min="5380" max="5380" width="15.85546875" style="5" customWidth="1"/>
    <col min="5381" max="5381" width="10.85546875" style="5" customWidth="1"/>
    <col min="5382" max="5382" width="13.7109375" style="5" customWidth="1"/>
    <col min="5383" max="5383" width="12.5703125" style="5" customWidth="1"/>
    <col min="5384" max="5384" width="10.7109375" style="5" customWidth="1"/>
    <col min="5385" max="5385" width="16.5703125" style="5" customWidth="1"/>
    <col min="5386" max="5386" width="11.85546875" style="5" customWidth="1"/>
    <col min="5387" max="5387" width="12.140625" style="5" bestFit="1" customWidth="1"/>
    <col min="5388" max="5388" width="5.28515625" style="5" customWidth="1"/>
    <col min="5389" max="5389" width="8.28515625" style="5" bestFit="1" customWidth="1"/>
    <col min="5390" max="5390" width="10.85546875" style="5" bestFit="1" customWidth="1"/>
    <col min="5391" max="5391" width="2.28515625" style="5" customWidth="1"/>
    <col min="5392" max="5392" width="9.5703125" style="5" bestFit="1" customWidth="1"/>
    <col min="5393" max="5393" width="10.85546875" style="5" bestFit="1" customWidth="1"/>
    <col min="5394" max="5394" width="10.7109375" style="5" customWidth="1"/>
    <col min="5395" max="5395" width="2.140625" style="5" customWidth="1"/>
    <col min="5396" max="5396" width="9.140625" style="5"/>
    <col min="5397" max="5397" width="12.28515625" style="5" customWidth="1"/>
    <col min="5398" max="5398" width="10.5703125" style="5" customWidth="1"/>
    <col min="5399" max="5632" width="9.140625" style="5"/>
    <col min="5633" max="5633" width="5.140625" style="5" customWidth="1"/>
    <col min="5634" max="5634" width="13" style="5" customWidth="1"/>
    <col min="5635" max="5635" width="11.85546875" style="5" customWidth="1"/>
    <col min="5636" max="5636" width="15.85546875" style="5" customWidth="1"/>
    <col min="5637" max="5637" width="10.85546875" style="5" customWidth="1"/>
    <col min="5638" max="5638" width="13.7109375" style="5" customWidth="1"/>
    <col min="5639" max="5639" width="12.5703125" style="5" customWidth="1"/>
    <col min="5640" max="5640" width="10.7109375" style="5" customWidth="1"/>
    <col min="5641" max="5641" width="16.5703125" style="5" customWidth="1"/>
    <col min="5642" max="5642" width="11.85546875" style="5" customWidth="1"/>
    <col min="5643" max="5643" width="12.140625" style="5" bestFit="1" customWidth="1"/>
    <col min="5644" max="5644" width="5.28515625" style="5" customWidth="1"/>
    <col min="5645" max="5645" width="8.28515625" style="5" bestFit="1" customWidth="1"/>
    <col min="5646" max="5646" width="10.85546875" style="5" bestFit="1" customWidth="1"/>
    <col min="5647" max="5647" width="2.28515625" style="5" customWidth="1"/>
    <col min="5648" max="5648" width="9.5703125" style="5" bestFit="1" customWidth="1"/>
    <col min="5649" max="5649" width="10.85546875" style="5" bestFit="1" customWidth="1"/>
    <col min="5650" max="5650" width="10.7109375" style="5" customWidth="1"/>
    <col min="5651" max="5651" width="2.140625" style="5" customWidth="1"/>
    <col min="5652" max="5652" width="9.140625" style="5"/>
    <col min="5653" max="5653" width="12.28515625" style="5" customWidth="1"/>
    <col min="5654" max="5654" width="10.5703125" style="5" customWidth="1"/>
    <col min="5655" max="5888" width="9.140625" style="5"/>
    <col min="5889" max="5889" width="5.140625" style="5" customWidth="1"/>
    <col min="5890" max="5890" width="13" style="5" customWidth="1"/>
    <col min="5891" max="5891" width="11.85546875" style="5" customWidth="1"/>
    <col min="5892" max="5892" width="15.85546875" style="5" customWidth="1"/>
    <col min="5893" max="5893" width="10.85546875" style="5" customWidth="1"/>
    <col min="5894" max="5894" width="13.7109375" style="5" customWidth="1"/>
    <col min="5895" max="5895" width="12.5703125" style="5" customWidth="1"/>
    <col min="5896" max="5896" width="10.7109375" style="5" customWidth="1"/>
    <col min="5897" max="5897" width="16.5703125" style="5" customWidth="1"/>
    <col min="5898" max="5898" width="11.85546875" style="5" customWidth="1"/>
    <col min="5899" max="5899" width="12.140625" style="5" bestFit="1" customWidth="1"/>
    <col min="5900" max="5900" width="5.28515625" style="5" customWidth="1"/>
    <col min="5901" max="5901" width="8.28515625" style="5" bestFit="1" customWidth="1"/>
    <col min="5902" max="5902" width="10.85546875" style="5" bestFit="1" customWidth="1"/>
    <col min="5903" max="5903" width="2.28515625" style="5" customWidth="1"/>
    <col min="5904" max="5904" width="9.5703125" style="5" bestFit="1" customWidth="1"/>
    <col min="5905" max="5905" width="10.85546875" style="5" bestFit="1" customWidth="1"/>
    <col min="5906" max="5906" width="10.7109375" style="5" customWidth="1"/>
    <col min="5907" max="5907" width="2.140625" style="5" customWidth="1"/>
    <col min="5908" max="5908" width="9.140625" style="5"/>
    <col min="5909" max="5909" width="12.28515625" style="5" customWidth="1"/>
    <col min="5910" max="5910" width="10.5703125" style="5" customWidth="1"/>
    <col min="5911" max="6144" width="9.140625" style="5"/>
    <col min="6145" max="6145" width="5.140625" style="5" customWidth="1"/>
    <col min="6146" max="6146" width="13" style="5" customWidth="1"/>
    <col min="6147" max="6147" width="11.85546875" style="5" customWidth="1"/>
    <col min="6148" max="6148" width="15.85546875" style="5" customWidth="1"/>
    <col min="6149" max="6149" width="10.85546875" style="5" customWidth="1"/>
    <col min="6150" max="6150" width="13.7109375" style="5" customWidth="1"/>
    <col min="6151" max="6151" width="12.5703125" style="5" customWidth="1"/>
    <col min="6152" max="6152" width="10.7109375" style="5" customWidth="1"/>
    <col min="6153" max="6153" width="16.5703125" style="5" customWidth="1"/>
    <col min="6154" max="6154" width="11.85546875" style="5" customWidth="1"/>
    <col min="6155" max="6155" width="12.140625" style="5" bestFit="1" customWidth="1"/>
    <col min="6156" max="6156" width="5.28515625" style="5" customWidth="1"/>
    <col min="6157" max="6157" width="8.28515625" style="5" bestFit="1" customWidth="1"/>
    <col min="6158" max="6158" width="10.85546875" style="5" bestFit="1" customWidth="1"/>
    <col min="6159" max="6159" width="2.28515625" style="5" customWidth="1"/>
    <col min="6160" max="6160" width="9.5703125" style="5" bestFit="1" customWidth="1"/>
    <col min="6161" max="6161" width="10.85546875" style="5" bestFit="1" customWidth="1"/>
    <col min="6162" max="6162" width="10.7109375" style="5" customWidth="1"/>
    <col min="6163" max="6163" width="2.140625" style="5" customWidth="1"/>
    <col min="6164" max="6164" width="9.140625" style="5"/>
    <col min="6165" max="6165" width="12.28515625" style="5" customWidth="1"/>
    <col min="6166" max="6166" width="10.5703125" style="5" customWidth="1"/>
    <col min="6167" max="6400" width="9.140625" style="5"/>
    <col min="6401" max="6401" width="5.140625" style="5" customWidth="1"/>
    <col min="6402" max="6402" width="13" style="5" customWidth="1"/>
    <col min="6403" max="6403" width="11.85546875" style="5" customWidth="1"/>
    <col min="6404" max="6404" width="15.85546875" style="5" customWidth="1"/>
    <col min="6405" max="6405" width="10.85546875" style="5" customWidth="1"/>
    <col min="6406" max="6406" width="13.7109375" style="5" customWidth="1"/>
    <col min="6407" max="6407" width="12.5703125" style="5" customWidth="1"/>
    <col min="6408" max="6408" width="10.7109375" style="5" customWidth="1"/>
    <col min="6409" max="6409" width="16.5703125" style="5" customWidth="1"/>
    <col min="6410" max="6410" width="11.85546875" style="5" customWidth="1"/>
    <col min="6411" max="6411" width="12.140625" style="5" bestFit="1" customWidth="1"/>
    <col min="6412" max="6412" width="5.28515625" style="5" customWidth="1"/>
    <col min="6413" max="6413" width="8.28515625" style="5" bestFit="1" customWidth="1"/>
    <col min="6414" max="6414" width="10.85546875" style="5" bestFit="1" customWidth="1"/>
    <col min="6415" max="6415" width="2.28515625" style="5" customWidth="1"/>
    <col min="6416" max="6416" width="9.5703125" style="5" bestFit="1" customWidth="1"/>
    <col min="6417" max="6417" width="10.85546875" style="5" bestFit="1" customWidth="1"/>
    <col min="6418" max="6418" width="10.7109375" style="5" customWidth="1"/>
    <col min="6419" max="6419" width="2.140625" style="5" customWidth="1"/>
    <col min="6420" max="6420" width="9.140625" style="5"/>
    <col min="6421" max="6421" width="12.28515625" style="5" customWidth="1"/>
    <col min="6422" max="6422" width="10.5703125" style="5" customWidth="1"/>
    <col min="6423" max="6656" width="9.140625" style="5"/>
    <col min="6657" max="6657" width="5.140625" style="5" customWidth="1"/>
    <col min="6658" max="6658" width="13" style="5" customWidth="1"/>
    <col min="6659" max="6659" width="11.85546875" style="5" customWidth="1"/>
    <col min="6660" max="6660" width="15.85546875" style="5" customWidth="1"/>
    <col min="6661" max="6661" width="10.85546875" style="5" customWidth="1"/>
    <col min="6662" max="6662" width="13.7109375" style="5" customWidth="1"/>
    <col min="6663" max="6663" width="12.5703125" style="5" customWidth="1"/>
    <col min="6664" max="6664" width="10.7109375" style="5" customWidth="1"/>
    <col min="6665" max="6665" width="16.5703125" style="5" customWidth="1"/>
    <col min="6666" max="6666" width="11.85546875" style="5" customWidth="1"/>
    <col min="6667" max="6667" width="12.140625" style="5" bestFit="1" customWidth="1"/>
    <col min="6668" max="6668" width="5.28515625" style="5" customWidth="1"/>
    <col min="6669" max="6669" width="8.28515625" style="5" bestFit="1" customWidth="1"/>
    <col min="6670" max="6670" width="10.85546875" style="5" bestFit="1" customWidth="1"/>
    <col min="6671" max="6671" width="2.28515625" style="5" customWidth="1"/>
    <col min="6672" max="6672" width="9.5703125" style="5" bestFit="1" customWidth="1"/>
    <col min="6673" max="6673" width="10.85546875" style="5" bestFit="1" customWidth="1"/>
    <col min="6674" max="6674" width="10.7109375" style="5" customWidth="1"/>
    <col min="6675" max="6675" width="2.140625" style="5" customWidth="1"/>
    <col min="6676" max="6676" width="9.140625" style="5"/>
    <col min="6677" max="6677" width="12.28515625" style="5" customWidth="1"/>
    <col min="6678" max="6678" width="10.5703125" style="5" customWidth="1"/>
    <col min="6679" max="6912" width="9.140625" style="5"/>
    <col min="6913" max="6913" width="5.140625" style="5" customWidth="1"/>
    <col min="6914" max="6914" width="13" style="5" customWidth="1"/>
    <col min="6915" max="6915" width="11.85546875" style="5" customWidth="1"/>
    <col min="6916" max="6916" width="15.85546875" style="5" customWidth="1"/>
    <col min="6917" max="6917" width="10.85546875" style="5" customWidth="1"/>
    <col min="6918" max="6918" width="13.7109375" style="5" customWidth="1"/>
    <col min="6919" max="6919" width="12.5703125" style="5" customWidth="1"/>
    <col min="6920" max="6920" width="10.7109375" style="5" customWidth="1"/>
    <col min="6921" max="6921" width="16.5703125" style="5" customWidth="1"/>
    <col min="6922" max="6922" width="11.85546875" style="5" customWidth="1"/>
    <col min="6923" max="6923" width="12.140625" style="5" bestFit="1" customWidth="1"/>
    <col min="6924" max="6924" width="5.28515625" style="5" customWidth="1"/>
    <col min="6925" max="6925" width="8.28515625" style="5" bestFit="1" customWidth="1"/>
    <col min="6926" max="6926" width="10.85546875" style="5" bestFit="1" customWidth="1"/>
    <col min="6927" max="6927" width="2.28515625" style="5" customWidth="1"/>
    <col min="6928" max="6928" width="9.5703125" style="5" bestFit="1" customWidth="1"/>
    <col min="6929" max="6929" width="10.85546875" style="5" bestFit="1" customWidth="1"/>
    <col min="6930" max="6930" width="10.7109375" style="5" customWidth="1"/>
    <col min="6931" max="6931" width="2.140625" style="5" customWidth="1"/>
    <col min="6932" max="6932" width="9.140625" style="5"/>
    <col min="6933" max="6933" width="12.28515625" style="5" customWidth="1"/>
    <col min="6934" max="6934" width="10.5703125" style="5" customWidth="1"/>
    <col min="6935" max="7168" width="9.140625" style="5"/>
    <col min="7169" max="7169" width="5.140625" style="5" customWidth="1"/>
    <col min="7170" max="7170" width="13" style="5" customWidth="1"/>
    <col min="7171" max="7171" width="11.85546875" style="5" customWidth="1"/>
    <col min="7172" max="7172" width="15.85546875" style="5" customWidth="1"/>
    <col min="7173" max="7173" width="10.85546875" style="5" customWidth="1"/>
    <col min="7174" max="7174" width="13.7109375" style="5" customWidth="1"/>
    <col min="7175" max="7175" width="12.5703125" style="5" customWidth="1"/>
    <col min="7176" max="7176" width="10.7109375" style="5" customWidth="1"/>
    <col min="7177" max="7177" width="16.5703125" style="5" customWidth="1"/>
    <col min="7178" max="7178" width="11.85546875" style="5" customWidth="1"/>
    <col min="7179" max="7179" width="12.140625" style="5" bestFit="1" customWidth="1"/>
    <col min="7180" max="7180" width="5.28515625" style="5" customWidth="1"/>
    <col min="7181" max="7181" width="8.28515625" style="5" bestFit="1" customWidth="1"/>
    <col min="7182" max="7182" width="10.85546875" style="5" bestFit="1" customWidth="1"/>
    <col min="7183" max="7183" width="2.28515625" style="5" customWidth="1"/>
    <col min="7184" max="7184" width="9.5703125" style="5" bestFit="1" customWidth="1"/>
    <col min="7185" max="7185" width="10.85546875" style="5" bestFit="1" customWidth="1"/>
    <col min="7186" max="7186" width="10.7109375" style="5" customWidth="1"/>
    <col min="7187" max="7187" width="2.140625" style="5" customWidth="1"/>
    <col min="7188" max="7188" width="9.140625" style="5"/>
    <col min="7189" max="7189" width="12.28515625" style="5" customWidth="1"/>
    <col min="7190" max="7190" width="10.5703125" style="5" customWidth="1"/>
    <col min="7191" max="7424" width="9.140625" style="5"/>
    <col min="7425" max="7425" width="5.140625" style="5" customWidth="1"/>
    <col min="7426" max="7426" width="13" style="5" customWidth="1"/>
    <col min="7427" max="7427" width="11.85546875" style="5" customWidth="1"/>
    <col min="7428" max="7428" width="15.85546875" style="5" customWidth="1"/>
    <col min="7429" max="7429" width="10.85546875" style="5" customWidth="1"/>
    <col min="7430" max="7430" width="13.7109375" style="5" customWidth="1"/>
    <col min="7431" max="7431" width="12.5703125" style="5" customWidth="1"/>
    <col min="7432" max="7432" width="10.7109375" style="5" customWidth="1"/>
    <col min="7433" max="7433" width="16.5703125" style="5" customWidth="1"/>
    <col min="7434" max="7434" width="11.85546875" style="5" customWidth="1"/>
    <col min="7435" max="7435" width="12.140625" style="5" bestFit="1" customWidth="1"/>
    <col min="7436" max="7436" width="5.28515625" style="5" customWidth="1"/>
    <col min="7437" max="7437" width="8.28515625" style="5" bestFit="1" customWidth="1"/>
    <col min="7438" max="7438" width="10.85546875" style="5" bestFit="1" customWidth="1"/>
    <col min="7439" max="7439" width="2.28515625" style="5" customWidth="1"/>
    <col min="7440" max="7440" width="9.5703125" style="5" bestFit="1" customWidth="1"/>
    <col min="7441" max="7441" width="10.85546875" style="5" bestFit="1" customWidth="1"/>
    <col min="7442" max="7442" width="10.7109375" style="5" customWidth="1"/>
    <col min="7443" max="7443" width="2.140625" style="5" customWidth="1"/>
    <col min="7444" max="7444" width="9.140625" style="5"/>
    <col min="7445" max="7445" width="12.28515625" style="5" customWidth="1"/>
    <col min="7446" max="7446" width="10.5703125" style="5" customWidth="1"/>
    <col min="7447" max="7680" width="9.140625" style="5"/>
    <col min="7681" max="7681" width="5.140625" style="5" customWidth="1"/>
    <col min="7682" max="7682" width="13" style="5" customWidth="1"/>
    <col min="7683" max="7683" width="11.85546875" style="5" customWidth="1"/>
    <col min="7684" max="7684" width="15.85546875" style="5" customWidth="1"/>
    <col min="7685" max="7685" width="10.85546875" style="5" customWidth="1"/>
    <col min="7686" max="7686" width="13.7109375" style="5" customWidth="1"/>
    <col min="7687" max="7687" width="12.5703125" style="5" customWidth="1"/>
    <col min="7688" max="7688" width="10.7109375" style="5" customWidth="1"/>
    <col min="7689" max="7689" width="16.5703125" style="5" customWidth="1"/>
    <col min="7690" max="7690" width="11.85546875" style="5" customWidth="1"/>
    <col min="7691" max="7691" width="12.140625" style="5" bestFit="1" customWidth="1"/>
    <col min="7692" max="7692" width="5.28515625" style="5" customWidth="1"/>
    <col min="7693" max="7693" width="8.28515625" style="5" bestFit="1" customWidth="1"/>
    <col min="7694" max="7694" width="10.85546875" style="5" bestFit="1" customWidth="1"/>
    <col min="7695" max="7695" width="2.28515625" style="5" customWidth="1"/>
    <col min="7696" max="7696" width="9.5703125" style="5" bestFit="1" customWidth="1"/>
    <col min="7697" max="7697" width="10.85546875" style="5" bestFit="1" customWidth="1"/>
    <col min="7698" max="7698" width="10.7109375" style="5" customWidth="1"/>
    <col min="7699" max="7699" width="2.140625" style="5" customWidth="1"/>
    <col min="7700" max="7700" width="9.140625" style="5"/>
    <col min="7701" max="7701" width="12.28515625" style="5" customWidth="1"/>
    <col min="7702" max="7702" width="10.5703125" style="5" customWidth="1"/>
    <col min="7703" max="7936" width="9.140625" style="5"/>
    <col min="7937" max="7937" width="5.140625" style="5" customWidth="1"/>
    <col min="7938" max="7938" width="13" style="5" customWidth="1"/>
    <col min="7939" max="7939" width="11.85546875" style="5" customWidth="1"/>
    <col min="7940" max="7940" width="15.85546875" style="5" customWidth="1"/>
    <col min="7941" max="7941" width="10.85546875" style="5" customWidth="1"/>
    <col min="7942" max="7942" width="13.7109375" style="5" customWidth="1"/>
    <col min="7943" max="7943" width="12.5703125" style="5" customWidth="1"/>
    <col min="7944" max="7944" width="10.7109375" style="5" customWidth="1"/>
    <col min="7945" max="7945" width="16.5703125" style="5" customWidth="1"/>
    <col min="7946" max="7946" width="11.85546875" style="5" customWidth="1"/>
    <col min="7947" max="7947" width="12.140625" style="5" bestFit="1" customWidth="1"/>
    <col min="7948" max="7948" width="5.28515625" style="5" customWidth="1"/>
    <col min="7949" max="7949" width="8.28515625" style="5" bestFit="1" customWidth="1"/>
    <col min="7950" max="7950" width="10.85546875" style="5" bestFit="1" customWidth="1"/>
    <col min="7951" max="7951" width="2.28515625" style="5" customWidth="1"/>
    <col min="7952" max="7952" width="9.5703125" style="5" bestFit="1" customWidth="1"/>
    <col min="7953" max="7953" width="10.85546875" style="5" bestFit="1" customWidth="1"/>
    <col min="7954" max="7954" width="10.7109375" style="5" customWidth="1"/>
    <col min="7955" max="7955" width="2.140625" style="5" customWidth="1"/>
    <col min="7956" max="7956" width="9.140625" style="5"/>
    <col min="7957" max="7957" width="12.28515625" style="5" customWidth="1"/>
    <col min="7958" max="7958" width="10.5703125" style="5" customWidth="1"/>
    <col min="7959" max="8192" width="9.140625" style="5"/>
    <col min="8193" max="8193" width="5.140625" style="5" customWidth="1"/>
    <col min="8194" max="8194" width="13" style="5" customWidth="1"/>
    <col min="8195" max="8195" width="11.85546875" style="5" customWidth="1"/>
    <col min="8196" max="8196" width="15.85546875" style="5" customWidth="1"/>
    <col min="8197" max="8197" width="10.85546875" style="5" customWidth="1"/>
    <col min="8198" max="8198" width="13.7109375" style="5" customWidth="1"/>
    <col min="8199" max="8199" width="12.5703125" style="5" customWidth="1"/>
    <col min="8200" max="8200" width="10.7109375" style="5" customWidth="1"/>
    <col min="8201" max="8201" width="16.5703125" style="5" customWidth="1"/>
    <col min="8202" max="8202" width="11.85546875" style="5" customWidth="1"/>
    <col min="8203" max="8203" width="12.140625" style="5" bestFit="1" customWidth="1"/>
    <col min="8204" max="8204" width="5.28515625" style="5" customWidth="1"/>
    <col min="8205" max="8205" width="8.28515625" style="5" bestFit="1" customWidth="1"/>
    <col min="8206" max="8206" width="10.85546875" style="5" bestFit="1" customWidth="1"/>
    <col min="8207" max="8207" width="2.28515625" style="5" customWidth="1"/>
    <col min="8208" max="8208" width="9.5703125" style="5" bestFit="1" customWidth="1"/>
    <col min="8209" max="8209" width="10.85546875" style="5" bestFit="1" customWidth="1"/>
    <col min="8210" max="8210" width="10.7109375" style="5" customWidth="1"/>
    <col min="8211" max="8211" width="2.140625" style="5" customWidth="1"/>
    <col min="8212" max="8212" width="9.140625" style="5"/>
    <col min="8213" max="8213" width="12.28515625" style="5" customWidth="1"/>
    <col min="8214" max="8214" width="10.5703125" style="5" customWidth="1"/>
    <col min="8215" max="8448" width="9.140625" style="5"/>
    <col min="8449" max="8449" width="5.140625" style="5" customWidth="1"/>
    <col min="8450" max="8450" width="13" style="5" customWidth="1"/>
    <col min="8451" max="8451" width="11.85546875" style="5" customWidth="1"/>
    <col min="8452" max="8452" width="15.85546875" style="5" customWidth="1"/>
    <col min="8453" max="8453" width="10.85546875" style="5" customWidth="1"/>
    <col min="8454" max="8454" width="13.7109375" style="5" customWidth="1"/>
    <col min="8455" max="8455" width="12.5703125" style="5" customWidth="1"/>
    <col min="8456" max="8456" width="10.7109375" style="5" customWidth="1"/>
    <col min="8457" max="8457" width="16.5703125" style="5" customWidth="1"/>
    <col min="8458" max="8458" width="11.85546875" style="5" customWidth="1"/>
    <col min="8459" max="8459" width="12.140625" style="5" bestFit="1" customWidth="1"/>
    <col min="8460" max="8460" width="5.28515625" style="5" customWidth="1"/>
    <col min="8461" max="8461" width="8.28515625" style="5" bestFit="1" customWidth="1"/>
    <col min="8462" max="8462" width="10.85546875" style="5" bestFit="1" customWidth="1"/>
    <col min="8463" max="8463" width="2.28515625" style="5" customWidth="1"/>
    <col min="8464" max="8464" width="9.5703125" style="5" bestFit="1" customWidth="1"/>
    <col min="8465" max="8465" width="10.85546875" style="5" bestFit="1" customWidth="1"/>
    <col min="8466" max="8466" width="10.7109375" style="5" customWidth="1"/>
    <col min="8467" max="8467" width="2.140625" style="5" customWidth="1"/>
    <col min="8468" max="8468" width="9.140625" style="5"/>
    <col min="8469" max="8469" width="12.28515625" style="5" customWidth="1"/>
    <col min="8470" max="8470" width="10.5703125" style="5" customWidth="1"/>
    <col min="8471" max="8704" width="9.140625" style="5"/>
    <col min="8705" max="8705" width="5.140625" style="5" customWidth="1"/>
    <col min="8706" max="8706" width="13" style="5" customWidth="1"/>
    <col min="8707" max="8707" width="11.85546875" style="5" customWidth="1"/>
    <col min="8708" max="8708" width="15.85546875" style="5" customWidth="1"/>
    <col min="8709" max="8709" width="10.85546875" style="5" customWidth="1"/>
    <col min="8710" max="8710" width="13.7109375" style="5" customWidth="1"/>
    <col min="8711" max="8711" width="12.5703125" style="5" customWidth="1"/>
    <col min="8712" max="8712" width="10.7109375" style="5" customWidth="1"/>
    <col min="8713" max="8713" width="16.5703125" style="5" customWidth="1"/>
    <col min="8714" max="8714" width="11.85546875" style="5" customWidth="1"/>
    <col min="8715" max="8715" width="12.140625" style="5" bestFit="1" customWidth="1"/>
    <col min="8716" max="8716" width="5.28515625" style="5" customWidth="1"/>
    <col min="8717" max="8717" width="8.28515625" style="5" bestFit="1" customWidth="1"/>
    <col min="8718" max="8718" width="10.85546875" style="5" bestFit="1" customWidth="1"/>
    <col min="8719" max="8719" width="2.28515625" style="5" customWidth="1"/>
    <col min="8720" max="8720" width="9.5703125" style="5" bestFit="1" customWidth="1"/>
    <col min="8721" max="8721" width="10.85546875" style="5" bestFit="1" customWidth="1"/>
    <col min="8722" max="8722" width="10.7109375" style="5" customWidth="1"/>
    <col min="8723" max="8723" width="2.140625" style="5" customWidth="1"/>
    <col min="8724" max="8724" width="9.140625" style="5"/>
    <col min="8725" max="8725" width="12.28515625" style="5" customWidth="1"/>
    <col min="8726" max="8726" width="10.5703125" style="5" customWidth="1"/>
    <col min="8727" max="8960" width="9.140625" style="5"/>
    <col min="8961" max="8961" width="5.140625" style="5" customWidth="1"/>
    <col min="8962" max="8962" width="13" style="5" customWidth="1"/>
    <col min="8963" max="8963" width="11.85546875" style="5" customWidth="1"/>
    <col min="8964" max="8964" width="15.85546875" style="5" customWidth="1"/>
    <col min="8965" max="8965" width="10.85546875" style="5" customWidth="1"/>
    <col min="8966" max="8966" width="13.7109375" style="5" customWidth="1"/>
    <col min="8967" max="8967" width="12.5703125" style="5" customWidth="1"/>
    <col min="8968" max="8968" width="10.7109375" style="5" customWidth="1"/>
    <col min="8969" max="8969" width="16.5703125" style="5" customWidth="1"/>
    <col min="8970" max="8970" width="11.85546875" style="5" customWidth="1"/>
    <col min="8971" max="8971" width="12.140625" style="5" bestFit="1" customWidth="1"/>
    <col min="8972" max="8972" width="5.28515625" style="5" customWidth="1"/>
    <col min="8973" max="8973" width="8.28515625" style="5" bestFit="1" customWidth="1"/>
    <col min="8974" max="8974" width="10.85546875" style="5" bestFit="1" customWidth="1"/>
    <col min="8975" max="8975" width="2.28515625" style="5" customWidth="1"/>
    <col min="8976" max="8976" width="9.5703125" style="5" bestFit="1" customWidth="1"/>
    <col min="8977" max="8977" width="10.85546875" style="5" bestFit="1" customWidth="1"/>
    <col min="8978" max="8978" width="10.7109375" style="5" customWidth="1"/>
    <col min="8979" max="8979" width="2.140625" style="5" customWidth="1"/>
    <col min="8980" max="8980" width="9.140625" style="5"/>
    <col min="8981" max="8981" width="12.28515625" style="5" customWidth="1"/>
    <col min="8982" max="8982" width="10.5703125" style="5" customWidth="1"/>
    <col min="8983" max="9216" width="9.140625" style="5"/>
    <col min="9217" max="9217" width="5.140625" style="5" customWidth="1"/>
    <col min="9218" max="9218" width="13" style="5" customWidth="1"/>
    <col min="9219" max="9219" width="11.85546875" style="5" customWidth="1"/>
    <col min="9220" max="9220" width="15.85546875" style="5" customWidth="1"/>
    <col min="9221" max="9221" width="10.85546875" style="5" customWidth="1"/>
    <col min="9222" max="9222" width="13.7109375" style="5" customWidth="1"/>
    <col min="9223" max="9223" width="12.5703125" style="5" customWidth="1"/>
    <col min="9224" max="9224" width="10.7109375" style="5" customWidth="1"/>
    <col min="9225" max="9225" width="16.5703125" style="5" customWidth="1"/>
    <col min="9226" max="9226" width="11.85546875" style="5" customWidth="1"/>
    <col min="9227" max="9227" width="12.140625" style="5" bestFit="1" customWidth="1"/>
    <col min="9228" max="9228" width="5.28515625" style="5" customWidth="1"/>
    <col min="9229" max="9229" width="8.28515625" style="5" bestFit="1" customWidth="1"/>
    <col min="9230" max="9230" width="10.85546875" style="5" bestFit="1" customWidth="1"/>
    <col min="9231" max="9231" width="2.28515625" style="5" customWidth="1"/>
    <col min="9232" max="9232" width="9.5703125" style="5" bestFit="1" customWidth="1"/>
    <col min="9233" max="9233" width="10.85546875" style="5" bestFit="1" customWidth="1"/>
    <col min="9234" max="9234" width="10.7109375" style="5" customWidth="1"/>
    <col min="9235" max="9235" width="2.140625" style="5" customWidth="1"/>
    <col min="9236" max="9236" width="9.140625" style="5"/>
    <col min="9237" max="9237" width="12.28515625" style="5" customWidth="1"/>
    <col min="9238" max="9238" width="10.5703125" style="5" customWidth="1"/>
    <col min="9239" max="9472" width="9.140625" style="5"/>
    <col min="9473" max="9473" width="5.140625" style="5" customWidth="1"/>
    <col min="9474" max="9474" width="13" style="5" customWidth="1"/>
    <col min="9475" max="9475" width="11.85546875" style="5" customWidth="1"/>
    <col min="9476" max="9476" width="15.85546875" style="5" customWidth="1"/>
    <col min="9477" max="9477" width="10.85546875" style="5" customWidth="1"/>
    <col min="9478" max="9478" width="13.7109375" style="5" customWidth="1"/>
    <col min="9479" max="9479" width="12.5703125" style="5" customWidth="1"/>
    <col min="9480" max="9480" width="10.7109375" style="5" customWidth="1"/>
    <col min="9481" max="9481" width="16.5703125" style="5" customWidth="1"/>
    <col min="9482" max="9482" width="11.85546875" style="5" customWidth="1"/>
    <col min="9483" max="9483" width="12.140625" style="5" bestFit="1" customWidth="1"/>
    <col min="9484" max="9484" width="5.28515625" style="5" customWidth="1"/>
    <col min="9485" max="9485" width="8.28515625" style="5" bestFit="1" customWidth="1"/>
    <col min="9486" max="9486" width="10.85546875" style="5" bestFit="1" customWidth="1"/>
    <col min="9487" max="9487" width="2.28515625" style="5" customWidth="1"/>
    <col min="9488" max="9488" width="9.5703125" style="5" bestFit="1" customWidth="1"/>
    <col min="9489" max="9489" width="10.85546875" style="5" bestFit="1" customWidth="1"/>
    <col min="9490" max="9490" width="10.7109375" style="5" customWidth="1"/>
    <col min="9491" max="9491" width="2.140625" style="5" customWidth="1"/>
    <col min="9492" max="9492" width="9.140625" style="5"/>
    <col min="9493" max="9493" width="12.28515625" style="5" customWidth="1"/>
    <col min="9494" max="9494" width="10.5703125" style="5" customWidth="1"/>
    <col min="9495" max="9728" width="9.140625" style="5"/>
    <col min="9729" max="9729" width="5.140625" style="5" customWidth="1"/>
    <col min="9730" max="9730" width="13" style="5" customWidth="1"/>
    <col min="9731" max="9731" width="11.85546875" style="5" customWidth="1"/>
    <col min="9732" max="9732" width="15.85546875" style="5" customWidth="1"/>
    <col min="9733" max="9733" width="10.85546875" style="5" customWidth="1"/>
    <col min="9734" max="9734" width="13.7109375" style="5" customWidth="1"/>
    <col min="9735" max="9735" width="12.5703125" style="5" customWidth="1"/>
    <col min="9736" max="9736" width="10.7109375" style="5" customWidth="1"/>
    <col min="9737" max="9737" width="16.5703125" style="5" customWidth="1"/>
    <col min="9738" max="9738" width="11.85546875" style="5" customWidth="1"/>
    <col min="9739" max="9739" width="12.140625" style="5" bestFit="1" customWidth="1"/>
    <col min="9740" max="9740" width="5.28515625" style="5" customWidth="1"/>
    <col min="9741" max="9741" width="8.28515625" style="5" bestFit="1" customWidth="1"/>
    <col min="9742" max="9742" width="10.85546875" style="5" bestFit="1" customWidth="1"/>
    <col min="9743" max="9743" width="2.28515625" style="5" customWidth="1"/>
    <col min="9744" max="9744" width="9.5703125" style="5" bestFit="1" customWidth="1"/>
    <col min="9745" max="9745" width="10.85546875" style="5" bestFit="1" customWidth="1"/>
    <col min="9746" max="9746" width="10.7109375" style="5" customWidth="1"/>
    <col min="9747" max="9747" width="2.140625" style="5" customWidth="1"/>
    <col min="9748" max="9748" width="9.140625" style="5"/>
    <col min="9749" max="9749" width="12.28515625" style="5" customWidth="1"/>
    <col min="9750" max="9750" width="10.5703125" style="5" customWidth="1"/>
    <col min="9751" max="9984" width="9.140625" style="5"/>
    <col min="9985" max="9985" width="5.140625" style="5" customWidth="1"/>
    <col min="9986" max="9986" width="13" style="5" customWidth="1"/>
    <col min="9987" max="9987" width="11.85546875" style="5" customWidth="1"/>
    <col min="9988" max="9988" width="15.85546875" style="5" customWidth="1"/>
    <col min="9989" max="9989" width="10.85546875" style="5" customWidth="1"/>
    <col min="9990" max="9990" width="13.7109375" style="5" customWidth="1"/>
    <col min="9991" max="9991" width="12.5703125" style="5" customWidth="1"/>
    <col min="9992" max="9992" width="10.7109375" style="5" customWidth="1"/>
    <col min="9993" max="9993" width="16.5703125" style="5" customWidth="1"/>
    <col min="9994" max="9994" width="11.85546875" style="5" customWidth="1"/>
    <col min="9995" max="9995" width="12.140625" style="5" bestFit="1" customWidth="1"/>
    <col min="9996" max="9996" width="5.28515625" style="5" customWidth="1"/>
    <col min="9997" max="9997" width="8.28515625" style="5" bestFit="1" customWidth="1"/>
    <col min="9998" max="9998" width="10.85546875" style="5" bestFit="1" customWidth="1"/>
    <col min="9999" max="9999" width="2.28515625" style="5" customWidth="1"/>
    <col min="10000" max="10000" width="9.5703125" style="5" bestFit="1" customWidth="1"/>
    <col min="10001" max="10001" width="10.85546875" style="5" bestFit="1" customWidth="1"/>
    <col min="10002" max="10002" width="10.7109375" style="5" customWidth="1"/>
    <col min="10003" max="10003" width="2.140625" style="5" customWidth="1"/>
    <col min="10004" max="10004" width="9.140625" style="5"/>
    <col min="10005" max="10005" width="12.28515625" style="5" customWidth="1"/>
    <col min="10006" max="10006" width="10.5703125" style="5" customWidth="1"/>
    <col min="10007" max="10240" width="9.140625" style="5"/>
    <col min="10241" max="10241" width="5.140625" style="5" customWidth="1"/>
    <col min="10242" max="10242" width="13" style="5" customWidth="1"/>
    <col min="10243" max="10243" width="11.85546875" style="5" customWidth="1"/>
    <col min="10244" max="10244" width="15.85546875" style="5" customWidth="1"/>
    <col min="10245" max="10245" width="10.85546875" style="5" customWidth="1"/>
    <col min="10246" max="10246" width="13.7109375" style="5" customWidth="1"/>
    <col min="10247" max="10247" width="12.5703125" style="5" customWidth="1"/>
    <col min="10248" max="10248" width="10.7109375" style="5" customWidth="1"/>
    <col min="10249" max="10249" width="16.5703125" style="5" customWidth="1"/>
    <col min="10250" max="10250" width="11.85546875" style="5" customWidth="1"/>
    <col min="10251" max="10251" width="12.140625" style="5" bestFit="1" customWidth="1"/>
    <col min="10252" max="10252" width="5.28515625" style="5" customWidth="1"/>
    <col min="10253" max="10253" width="8.28515625" style="5" bestFit="1" customWidth="1"/>
    <col min="10254" max="10254" width="10.85546875" style="5" bestFit="1" customWidth="1"/>
    <col min="10255" max="10255" width="2.28515625" style="5" customWidth="1"/>
    <col min="10256" max="10256" width="9.5703125" style="5" bestFit="1" customWidth="1"/>
    <col min="10257" max="10257" width="10.85546875" style="5" bestFit="1" customWidth="1"/>
    <col min="10258" max="10258" width="10.7109375" style="5" customWidth="1"/>
    <col min="10259" max="10259" width="2.140625" style="5" customWidth="1"/>
    <col min="10260" max="10260" width="9.140625" style="5"/>
    <col min="10261" max="10261" width="12.28515625" style="5" customWidth="1"/>
    <col min="10262" max="10262" width="10.5703125" style="5" customWidth="1"/>
    <col min="10263" max="10496" width="9.140625" style="5"/>
    <col min="10497" max="10497" width="5.140625" style="5" customWidth="1"/>
    <col min="10498" max="10498" width="13" style="5" customWidth="1"/>
    <col min="10499" max="10499" width="11.85546875" style="5" customWidth="1"/>
    <col min="10500" max="10500" width="15.85546875" style="5" customWidth="1"/>
    <col min="10501" max="10501" width="10.85546875" style="5" customWidth="1"/>
    <col min="10502" max="10502" width="13.7109375" style="5" customWidth="1"/>
    <col min="10503" max="10503" width="12.5703125" style="5" customWidth="1"/>
    <col min="10504" max="10504" width="10.7109375" style="5" customWidth="1"/>
    <col min="10505" max="10505" width="16.5703125" style="5" customWidth="1"/>
    <col min="10506" max="10506" width="11.85546875" style="5" customWidth="1"/>
    <col min="10507" max="10507" width="12.140625" style="5" bestFit="1" customWidth="1"/>
    <col min="10508" max="10508" width="5.28515625" style="5" customWidth="1"/>
    <col min="10509" max="10509" width="8.28515625" style="5" bestFit="1" customWidth="1"/>
    <col min="10510" max="10510" width="10.85546875" style="5" bestFit="1" customWidth="1"/>
    <col min="10511" max="10511" width="2.28515625" style="5" customWidth="1"/>
    <col min="10512" max="10512" width="9.5703125" style="5" bestFit="1" customWidth="1"/>
    <col min="10513" max="10513" width="10.85546875" style="5" bestFit="1" customWidth="1"/>
    <col min="10514" max="10514" width="10.7109375" style="5" customWidth="1"/>
    <col min="10515" max="10515" width="2.140625" style="5" customWidth="1"/>
    <col min="10516" max="10516" width="9.140625" style="5"/>
    <col min="10517" max="10517" width="12.28515625" style="5" customWidth="1"/>
    <col min="10518" max="10518" width="10.5703125" style="5" customWidth="1"/>
    <col min="10519" max="10752" width="9.140625" style="5"/>
    <col min="10753" max="10753" width="5.140625" style="5" customWidth="1"/>
    <col min="10754" max="10754" width="13" style="5" customWidth="1"/>
    <col min="10755" max="10755" width="11.85546875" style="5" customWidth="1"/>
    <col min="10756" max="10756" width="15.85546875" style="5" customWidth="1"/>
    <col min="10757" max="10757" width="10.85546875" style="5" customWidth="1"/>
    <col min="10758" max="10758" width="13.7109375" style="5" customWidth="1"/>
    <col min="10759" max="10759" width="12.5703125" style="5" customWidth="1"/>
    <col min="10760" max="10760" width="10.7109375" style="5" customWidth="1"/>
    <col min="10761" max="10761" width="16.5703125" style="5" customWidth="1"/>
    <col min="10762" max="10762" width="11.85546875" style="5" customWidth="1"/>
    <col min="10763" max="10763" width="12.140625" style="5" bestFit="1" customWidth="1"/>
    <col min="10764" max="10764" width="5.28515625" style="5" customWidth="1"/>
    <col min="10765" max="10765" width="8.28515625" style="5" bestFit="1" customWidth="1"/>
    <col min="10766" max="10766" width="10.85546875" style="5" bestFit="1" customWidth="1"/>
    <col min="10767" max="10767" width="2.28515625" style="5" customWidth="1"/>
    <col min="10768" max="10768" width="9.5703125" style="5" bestFit="1" customWidth="1"/>
    <col min="10769" max="10769" width="10.85546875" style="5" bestFit="1" customWidth="1"/>
    <col min="10770" max="10770" width="10.7109375" style="5" customWidth="1"/>
    <col min="10771" max="10771" width="2.140625" style="5" customWidth="1"/>
    <col min="10772" max="10772" width="9.140625" style="5"/>
    <col min="10773" max="10773" width="12.28515625" style="5" customWidth="1"/>
    <col min="10774" max="10774" width="10.5703125" style="5" customWidth="1"/>
    <col min="10775" max="11008" width="9.140625" style="5"/>
    <col min="11009" max="11009" width="5.140625" style="5" customWidth="1"/>
    <col min="11010" max="11010" width="13" style="5" customWidth="1"/>
    <col min="11011" max="11011" width="11.85546875" style="5" customWidth="1"/>
    <col min="11012" max="11012" width="15.85546875" style="5" customWidth="1"/>
    <col min="11013" max="11013" width="10.85546875" style="5" customWidth="1"/>
    <col min="11014" max="11014" width="13.7109375" style="5" customWidth="1"/>
    <col min="11015" max="11015" width="12.5703125" style="5" customWidth="1"/>
    <col min="11016" max="11016" width="10.7109375" style="5" customWidth="1"/>
    <col min="11017" max="11017" width="16.5703125" style="5" customWidth="1"/>
    <col min="11018" max="11018" width="11.85546875" style="5" customWidth="1"/>
    <col min="11019" max="11019" width="12.140625" style="5" bestFit="1" customWidth="1"/>
    <col min="11020" max="11020" width="5.28515625" style="5" customWidth="1"/>
    <col min="11021" max="11021" width="8.28515625" style="5" bestFit="1" customWidth="1"/>
    <col min="11022" max="11022" width="10.85546875" style="5" bestFit="1" customWidth="1"/>
    <col min="11023" max="11023" width="2.28515625" style="5" customWidth="1"/>
    <col min="11024" max="11024" width="9.5703125" style="5" bestFit="1" customWidth="1"/>
    <col min="11025" max="11025" width="10.85546875" style="5" bestFit="1" customWidth="1"/>
    <col min="11026" max="11026" width="10.7109375" style="5" customWidth="1"/>
    <col min="11027" max="11027" width="2.140625" style="5" customWidth="1"/>
    <col min="11028" max="11028" width="9.140625" style="5"/>
    <col min="11029" max="11029" width="12.28515625" style="5" customWidth="1"/>
    <col min="11030" max="11030" width="10.5703125" style="5" customWidth="1"/>
    <col min="11031" max="11264" width="9.140625" style="5"/>
    <col min="11265" max="11265" width="5.140625" style="5" customWidth="1"/>
    <col min="11266" max="11266" width="13" style="5" customWidth="1"/>
    <col min="11267" max="11267" width="11.85546875" style="5" customWidth="1"/>
    <col min="11268" max="11268" width="15.85546875" style="5" customWidth="1"/>
    <col min="11269" max="11269" width="10.85546875" style="5" customWidth="1"/>
    <col min="11270" max="11270" width="13.7109375" style="5" customWidth="1"/>
    <col min="11271" max="11271" width="12.5703125" style="5" customWidth="1"/>
    <col min="11272" max="11272" width="10.7109375" style="5" customWidth="1"/>
    <col min="11273" max="11273" width="16.5703125" style="5" customWidth="1"/>
    <col min="11274" max="11274" width="11.85546875" style="5" customWidth="1"/>
    <col min="11275" max="11275" width="12.140625" style="5" bestFit="1" customWidth="1"/>
    <col min="11276" max="11276" width="5.28515625" style="5" customWidth="1"/>
    <col min="11277" max="11277" width="8.28515625" style="5" bestFit="1" customWidth="1"/>
    <col min="11278" max="11278" width="10.85546875" style="5" bestFit="1" customWidth="1"/>
    <col min="11279" max="11279" width="2.28515625" style="5" customWidth="1"/>
    <col min="11280" max="11280" width="9.5703125" style="5" bestFit="1" customWidth="1"/>
    <col min="11281" max="11281" width="10.85546875" style="5" bestFit="1" customWidth="1"/>
    <col min="11282" max="11282" width="10.7109375" style="5" customWidth="1"/>
    <col min="11283" max="11283" width="2.140625" style="5" customWidth="1"/>
    <col min="11284" max="11284" width="9.140625" style="5"/>
    <col min="11285" max="11285" width="12.28515625" style="5" customWidth="1"/>
    <col min="11286" max="11286" width="10.5703125" style="5" customWidth="1"/>
    <col min="11287" max="11520" width="9.140625" style="5"/>
    <col min="11521" max="11521" width="5.140625" style="5" customWidth="1"/>
    <col min="11522" max="11522" width="13" style="5" customWidth="1"/>
    <col min="11523" max="11523" width="11.85546875" style="5" customWidth="1"/>
    <col min="11524" max="11524" width="15.85546875" style="5" customWidth="1"/>
    <col min="11525" max="11525" width="10.85546875" style="5" customWidth="1"/>
    <col min="11526" max="11526" width="13.7109375" style="5" customWidth="1"/>
    <col min="11527" max="11527" width="12.5703125" style="5" customWidth="1"/>
    <col min="11528" max="11528" width="10.7109375" style="5" customWidth="1"/>
    <col min="11529" max="11529" width="16.5703125" style="5" customWidth="1"/>
    <col min="11530" max="11530" width="11.85546875" style="5" customWidth="1"/>
    <col min="11531" max="11531" width="12.140625" style="5" bestFit="1" customWidth="1"/>
    <col min="11532" max="11532" width="5.28515625" style="5" customWidth="1"/>
    <col min="11533" max="11533" width="8.28515625" style="5" bestFit="1" customWidth="1"/>
    <col min="11534" max="11534" width="10.85546875" style="5" bestFit="1" customWidth="1"/>
    <col min="11535" max="11535" width="2.28515625" style="5" customWidth="1"/>
    <col min="11536" max="11536" width="9.5703125" style="5" bestFit="1" customWidth="1"/>
    <col min="11537" max="11537" width="10.85546875" style="5" bestFit="1" customWidth="1"/>
    <col min="11538" max="11538" width="10.7109375" style="5" customWidth="1"/>
    <col min="11539" max="11539" width="2.140625" style="5" customWidth="1"/>
    <col min="11540" max="11540" width="9.140625" style="5"/>
    <col min="11541" max="11541" width="12.28515625" style="5" customWidth="1"/>
    <col min="11542" max="11542" width="10.5703125" style="5" customWidth="1"/>
    <col min="11543" max="11776" width="9.140625" style="5"/>
    <col min="11777" max="11777" width="5.140625" style="5" customWidth="1"/>
    <col min="11778" max="11778" width="13" style="5" customWidth="1"/>
    <col min="11779" max="11779" width="11.85546875" style="5" customWidth="1"/>
    <col min="11780" max="11780" width="15.85546875" style="5" customWidth="1"/>
    <col min="11781" max="11781" width="10.85546875" style="5" customWidth="1"/>
    <col min="11782" max="11782" width="13.7109375" style="5" customWidth="1"/>
    <col min="11783" max="11783" width="12.5703125" style="5" customWidth="1"/>
    <col min="11784" max="11784" width="10.7109375" style="5" customWidth="1"/>
    <col min="11785" max="11785" width="16.5703125" style="5" customWidth="1"/>
    <col min="11786" max="11786" width="11.85546875" style="5" customWidth="1"/>
    <col min="11787" max="11787" width="12.140625" style="5" bestFit="1" customWidth="1"/>
    <col min="11788" max="11788" width="5.28515625" style="5" customWidth="1"/>
    <col min="11789" max="11789" width="8.28515625" style="5" bestFit="1" customWidth="1"/>
    <col min="11790" max="11790" width="10.85546875" style="5" bestFit="1" customWidth="1"/>
    <col min="11791" max="11791" width="2.28515625" style="5" customWidth="1"/>
    <col min="11792" max="11792" width="9.5703125" style="5" bestFit="1" customWidth="1"/>
    <col min="11793" max="11793" width="10.85546875" style="5" bestFit="1" customWidth="1"/>
    <col min="11794" max="11794" width="10.7109375" style="5" customWidth="1"/>
    <col min="11795" max="11795" width="2.140625" style="5" customWidth="1"/>
    <col min="11796" max="11796" width="9.140625" style="5"/>
    <col min="11797" max="11797" width="12.28515625" style="5" customWidth="1"/>
    <col min="11798" max="11798" width="10.5703125" style="5" customWidth="1"/>
    <col min="11799" max="12032" width="9.140625" style="5"/>
    <col min="12033" max="12033" width="5.140625" style="5" customWidth="1"/>
    <col min="12034" max="12034" width="13" style="5" customWidth="1"/>
    <col min="12035" max="12035" width="11.85546875" style="5" customWidth="1"/>
    <col min="12036" max="12036" width="15.85546875" style="5" customWidth="1"/>
    <col min="12037" max="12037" width="10.85546875" style="5" customWidth="1"/>
    <col min="12038" max="12038" width="13.7109375" style="5" customWidth="1"/>
    <col min="12039" max="12039" width="12.5703125" style="5" customWidth="1"/>
    <col min="12040" max="12040" width="10.7109375" style="5" customWidth="1"/>
    <col min="12041" max="12041" width="16.5703125" style="5" customWidth="1"/>
    <col min="12042" max="12042" width="11.85546875" style="5" customWidth="1"/>
    <col min="12043" max="12043" width="12.140625" style="5" bestFit="1" customWidth="1"/>
    <col min="12044" max="12044" width="5.28515625" style="5" customWidth="1"/>
    <col min="12045" max="12045" width="8.28515625" style="5" bestFit="1" customWidth="1"/>
    <col min="12046" max="12046" width="10.85546875" style="5" bestFit="1" customWidth="1"/>
    <col min="12047" max="12047" width="2.28515625" style="5" customWidth="1"/>
    <col min="12048" max="12048" width="9.5703125" style="5" bestFit="1" customWidth="1"/>
    <col min="12049" max="12049" width="10.85546875" style="5" bestFit="1" customWidth="1"/>
    <col min="12050" max="12050" width="10.7109375" style="5" customWidth="1"/>
    <col min="12051" max="12051" width="2.140625" style="5" customWidth="1"/>
    <col min="12052" max="12052" width="9.140625" style="5"/>
    <col min="12053" max="12053" width="12.28515625" style="5" customWidth="1"/>
    <col min="12054" max="12054" width="10.5703125" style="5" customWidth="1"/>
    <col min="12055" max="12288" width="9.140625" style="5"/>
    <col min="12289" max="12289" width="5.140625" style="5" customWidth="1"/>
    <col min="12290" max="12290" width="13" style="5" customWidth="1"/>
    <col min="12291" max="12291" width="11.85546875" style="5" customWidth="1"/>
    <col min="12292" max="12292" width="15.85546875" style="5" customWidth="1"/>
    <col min="12293" max="12293" width="10.85546875" style="5" customWidth="1"/>
    <col min="12294" max="12294" width="13.7109375" style="5" customWidth="1"/>
    <col min="12295" max="12295" width="12.5703125" style="5" customWidth="1"/>
    <col min="12296" max="12296" width="10.7109375" style="5" customWidth="1"/>
    <col min="12297" max="12297" width="16.5703125" style="5" customWidth="1"/>
    <col min="12298" max="12298" width="11.85546875" style="5" customWidth="1"/>
    <col min="12299" max="12299" width="12.140625" style="5" bestFit="1" customWidth="1"/>
    <col min="12300" max="12300" width="5.28515625" style="5" customWidth="1"/>
    <col min="12301" max="12301" width="8.28515625" style="5" bestFit="1" customWidth="1"/>
    <col min="12302" max="12302" width="10.85546875" style="5" bestFit="1" customWidth="1"/>
    <col min="12303" max="12303" width="2.28515625" style="5" customWidth="1"/>
    <col min="12304" max="12304" width="9.5703125" style="5" bestFit="1" customWidth="1"/>
    <col min="12305" max="12305" width="10.85546875" style="5" bestFit="1" customWidth="1"/>
    <col min="12306" max="12306" width="10.7109375" style="5" customWidth="1"/>
    <col min="12307" max="12307" width="2.140625" style="5" customWidth="1"/>
    <col min="12308" max="12308" width="9.140625" style="5"/>
    <col min="12309" max="12309" width="12.28515625" style="5" customWidth="1"/>
    <col min="12310" max="12310" width="10.5703125" style="5" customWidth="1"/>
    <col min="12311" max="12544" width="9.140625" style="5"/>
    <col min="12545" max="12545" width="5.140625" style="5" customWidth="1"/>
    <col min="12546" max="12546" width="13" style="5" customWidth="1"/>
    <col min="12547" max="12547" width="11.85546875" style="5" customWidth="1"/>
    <col min="12548" max="12548" width="15.85546875" style="5" customWidth="1"/>
    <col min="12549" max="12549" width="10.85546875" style="5" customWidth="1"/>
    <col min="12550" max="12550" width="13.7109375" style="5" customWidth="1"/>
    <col min="12551" max="12551" width="12.5703125" style="5" customWidth="1"/>
    <col min="12552" max="12552" width="10.7109375" style="5" customWidth="1"/>
    <col min="12553" max="12553" width="16.5703125" style="5" customWidth="1"/>
    <col min="12554" max="12554" width="11.85546875" style="5" customWidth="1"/>
    <col min="12555" max="12555" width="12.140625" style="5" bestFit="1" customWidth="1"/>
    <col min="12556" max="12556" width="5.28515625" style="5" customWidth="1"/>
    <col min="12557" max="12557" width="8.28515625" style="5" bestFit="1" customWidth="1"/>
    <col min="12558" max="12558" width="10.85546875" style="5" bestFit="1" customWidth="1"/>
    <col min="12559" max="12559" width="2.28515625" style="5" customWidth="1"/>
    <col min="12560" max="12560" width="9.5703125" style="5" bestFit="1" customWidth="1"/>
    <col min="12561" max="12561" width="10.85546875" style="5" bestFit="1" customWidth="1"/>
    <col min="12562" max="12562" width="10.7109375" style="5" customWidth="1"/>
    <col min="12563" max="12563" width="2.140625" style="5" customWidth="1"/>
    <col min="12564" max="12564" width="9.140625" style="5"/>
    <col min="12565" max="12565" width="12.28515625" style="5" customWidth="1"/>
    <col min="12566" max="12566" width="10.5703125" style="5" customWidth="1"/>
    <col min="12567" max="12800" width="9.140625" style="5"/>
    <col min="12801" max="12801" width="5.140625" style="5" customWidth="1"/>
    <col min="12802" max="12802" width="13" style="5" customWidth="1"/>
    <col min="12803" max="12803" width="11.85546875" style="5" customWidth="1"/>
    <col min="12804" max="12804" width="15.85546875" style="5" customWidth="1"/>
    <col min="12805" max="12805" width="10.85546875" style="5" customWidth="1"/>
    <col min="12806" max="12806" width="13.7109375" style="5" customWidth="1"/>
    <col min="12807" max="12807" width="12.5703125" style="5" customWidth="1"/>
    <col min="12808" max="12808" width="10.7109375" style="5" customWidth="1"/>
    <col min="12809" max="12809" width="16.5703125" style="5" customWidth="1"/>
    <col min="12810" max="12810" width="11.85546875" style="5" customWidth="1"/>
    <col min="12811" max="12811" width="12.140625" style="5" bestFit="1" customWidth="1"/>
    <col min="12812" max="12812" width="5.28515625" style="5" customWidth="1"/>
    <col min="12813" max="12813" width="8.28515625" style="5" bestFit="1" customWidth="1"/>
    <col min="12814" max="12814" width="10.85546875" style="5" bestFit="1" customWidth="1"/>
    <col min="12815" max="12815" width="2.28515625" style="5" customWidth="1"/>
    <col min="12816" max="12816" width="9.5703125" style="5" bestFit="1" customWidth="1"/>
    <col min="12817" max="12817" width="10.85546875" style="5" bestFit="1" customWidth="1"/>
    <col min="12818" max="12818" width="10.7109375" style="5" customWidth="1"/>
    <col min="12819" max="12819" width="2.140625" style="5" customWidth="1"/>
    <col min="12820" max="12820" width="9.140625" style="5"/>
    <col min="12821" max="12821" width="12.28515625" style="5" customWidth="1"/>
    <col min="12822" max="12822" width="10.5703125" style="5" customWidth="1"/>
    <col min="12823" max="13056" width="9.140625" style="5"/>
    <col min="13057" max="13057" width="5.140625" style="5" customWidth="1"/>
    <col min="13058" max="13058" width="13" style="5" customWidth="1"/>
    <col min="13059" max="13059" width="11.85546875" style="5" customWidth="1"/>
    <col min="13060" max="13060" width="15.85546875" style="5" customWidth="1"/>
    <col min="13061" max="13061" width="10.85546875" style="5" customWidth="1"/>
    <col min="13062" max="13062" width="13.7109375" style="5" customWidth="1"/>
    <col min="13063" max="13063" width="12.5703125" style="5" customWidth="1"/>
    <col min="13064" max="13064" width="10.7109375" style="5" customWidth="1"/>
    <col min="13065" max="13065" width="16.5703125" style="5" customWidth="1"/>
    <col min="13066" max="13066" width="11.85546875" style="5" customWidth="1"/>
    <col min="13067" max="13067" width="12.140625" style="5" bestFit="1" customWidth="1"/>
    <col min="13068" max="13068" width="5.28515625" style="5" customWidth="1"/>
    <col min="13069" max="13069" width="8.28515625" style="5" bestFit="1" customWidth="1"/>
    <col min="13070" max="13070" width="10.85546875" style="5" bestFit="1" customWidth="1"/>
    <col min="13071" max="13071" width="2.28515625" style="5" customWidth="1"/>
    <col min="13072" max="13072" width="9.5703125" style="5" bestFit="1" customWidth="1"/>
    <col min="13073" max="13073" width="10.85546875" style="5" bestFit="1" customWidth="1"/>
    <col min="13074" max="13074" width="10.7109375" style="5" customWidth="1"/>
    <col min="13075" max="13075" width="2.140625" style="5" customWidth="1"/>
    <col min="13076" max="13076" width="9.140625" style="5"/>
    <col min="13077" max="13077" width="12.28515625" style="5" customWidth="1"/>
    <col min="13078" max="13078" width="10.5703125" style="5" customWidth="1"/>
    <col min="13079" max="13312" width="9.140625" style="5"/>
    <col min="13313" max="13313" width="5.140625" style="5" customWidth="1"/>
    <col min="13314" max="13314" width="13" style="5" customWidth="1"/>
    <col min="13315" max="13315" width="11.85546875" style="5" customWidth="1"/>
    <col min="13316" max="13316" width="15.85546875" style="5" customWidth="1"/>
    <col min="13317" max="13317" width="10.85546875" style="5" customWidth="1"/>
    <col min="13318" max="13318" width="13.7109375" style="5" customWidth="1"/>
    <col min="13319" max="13319" width="12.5703125" style="5" customWidth="1"/>
    <col min="13320" max="13320" width="10.7109375" style="5" customWidth="1"/>
    <col min="13321" max="13321" width="16.5703125" style="5" customWidth="1"/>
    <col min="13322" max="13322" width="11.85546875" style="5" customWidth="1"/>
    <col min="13323" max="13323" width="12.140625" style="5" bestFit="1" customWidth="1"/>
    <col min="13324" max="13324" width="5.28515625" style="5" customWidth="1"/>
    <col min="13325" max="13325" width="8.28515625" style="5" bestFit="1" customWidth="1"/>
    <col min="13326" max="13326" width="10.85546875" style="5" bestFit="1" customWidth="1"/>
    <col min="13327" max="13327" width="2.28515625" style="5" customWidth="1"/>
    <col min="13328" max="13328" width="9.5703125" style="5" bestFit="1" customWidth="1"/>
    <col min="13329" max="13329" width="10.85546875" style="5" bestFit="1" customWidth="1"/>
    <col min="13330" max="13330" width="10.7109375" style="5" customWidth="1"/>
    <col min="13331" max="13331" width="2.140625" style="5" customWidth="1"/>
    <col min="13332" max="13332" width="9.140625" style="5"/>
    <col min="13333" max="13333" width="12.28515625" style="5" customWidth="1"/>
    <col min="13334" max="13334" width="10.5703125" style="5" customWidth="1"/>
    <col min="13335" max="13568" width="9.140625" style="5"/>
    <col min="13569" max="13569" width="5.140625" style="5" customWidth="1"/>
    <col min="13570" max="13570" width="13" style="5" customWidth="1"/>
    <col min="13571" max="13571" width="11.85546875" style="5" customWidth="1"/>
    <col min="13572" max="13572" width="15.85546875" style="5" customWidth="1"/>
    <col min="13573" max="13573" width="10.85546875" style="5" customWidth="1"/>
    <col min="13574" max="13574" width="13.7109375" style="5" customWidth="1"/>
    <col min="13575" max="13575" width="12.5703125" style="5" customWidth="1"/>
    <col min="13576" max="13576" width="10.7109375" style="5" customWidth="1"/>
    <col min="13577" max="13577" width="16.5703125" style="5" customWidth="1"/>
    <col min="13578" max="13578" width="11.85546875" style="5" customWidth="1"/>
    <col min="13579" max="13579" width="12.140625" style="5" bestFit="1" customWidth="1"/>
    <col min="13580" max="13580" width="5.28515625" style="5" customWidth="1"/>
    <col min="13581" max="13581" width="8.28515625" style="5" bestFit="1" customWidth="1"/>
    <col min="13582" max="13582" width="10.85546875" style="5" bestFit="1" customWidth="1"/>
    <col min="13583" max="13583" width="2.28515625" style="5" customWidth="1"/>
    <col min="13584" max="13584" width="9.5703125" style="5" bestFit="1" customWidth="1"/>
    <col min="13585" max="13585" width="10.85546875" style="5" bestFit="1" customWidth="1"/>
    <col min="13586" max="13586" width="10.7109375" style="5" customWidth="1"/>
    <col min="13587" max="13587" width="2.140625" style="5" customWidth="1"/>
    <col min="13588" max="13588" width="9.140625" style="5"/>
    <col min="13589" max="13589" width="12.28515625" style="5" customWidth="1"/>
    <col min="13590" max="13590" width="10.5703125" style="5" customWidth="1"/>
    <col min="13591" max="13824" width="9.140625" style="5"/>
    <col min="13825" max="13825" width="5.140625" style="5" customWidth="1"/>
    <col min="13826" max="13826" width="13" style="5" customWidth="1"/>
    <col min="13827" max="13827" width="11.85546875" style="5" customWidth="1"/>
    <col min="13828" max="13828" width="15.85546875" style="5" customWidth="1"/>
    <col min="13829" max="13829" width="10.85546875" style="5" customWidth="1"/>
    <col min="13830" max="13830" width="13.7109375" style="5" customWidth="1"/>
    <col min="13831" max="13831" width="12.5703125" style="5" customWidth="1"/>
    <col min="13832" max="13832" width="10.7109375" style="5" customWidth="1"/>
    <col min="13833" max="13833" width="16.5703125" style="5" customWidth="1"/>
    <col min="13834" max="13834" width="11.85546875" style="5" customWidth="1"/>
    <col min="13835" max="13835" width="12.140625" style="5" bestFit="1" customWidth="1"/>
    <col min="13836" max="13836" width="5.28515625" style="5" customWidth="1"/>
    <col min="13837" max="13837" width="8.28515625" style="5" bestFit="1" customWidth="1"/>
    <col min="13838" max="13838" width="10.85546875" style="5" bestFit="1" customWidth="1"/>
    <col min="13839" max="13839" width="2.28515625" style="5" customWidth="1"/>
    <col min="13840" max="13840" width="9.5703125" style="5" bestFit="1" customWidth="1"/>
    <col min="13841" max="13841" width="10.85546875" style="5" bestFit="1" customWidth="1"/>
    <col min="13842" max="13842" width="10.7109375" style="5" customWidth="1"/>
    <col min="13843" max="13843" width="2.140625" style="5" customWidth="1"/>
    <col min="13844" max="13844" width="9.140625" style="5"/>
    <col min="13845" max="13845" width="12.28515625" style="5" customWidth="1"/>
    <col min="13846" max="13846" width="10.5703125" style="5" customWidth="1"/>
    <col min="13847" max="14080" width="9.140625" style="5"/>
    <col min="14081" max="14081" width="5.140625" style="5" customWidth="1"/>
    <col min="14082" max="14082" width="13" style="5" customWidth="1"/>
    <col min="14083" max="14083" width="11.85546875" style="5" customWidth="1"/>
    <col min="14084" max="14084" width="15.85546875" style="5" customWidth="1"/>
    <col min="14085" max="14085" width="10.85546875" style="5" customWidth="1"/>
    <col min="14086" max="14086" width="13.7109375" style="5" customWidth="1"/>
    <col min="14087" max="14087" width="12.5703125" style="5" customWidth="1"/>
    <col min="14088" max="14088" width="10.7109375" style="5" customWidth="1"/>
    <col min="14089" max="14089" width="16.5703125" style="5" customWidth="1"/>
    <col min="14090" max="14090" width="11.85546875" style="5" customWidth="1"/>
    <col min="14091" max="14091" width="12.140625" style="5" bestFit="1" customWidth="1"/>
    <col min="14092" max="14092" width="5.28515625" style="5" customWidth="1"/>
    <col min="14093" max="14093" width="8.28515625" style="5" bestFit="1" customWidth="1"/>
    <col min="14094" max="14094" width="10.85546875" style="5" bestFit="1" customWidth="1"/>
    <col min="14095" max="14095" width="2.28515625" style="5" customWidth="1"/>
    <col min="14096" max="14096" width="9.5703125" style="5" bestFit="1" customWidth="1"/>
    <col min="14097" max="14097" width="10.85546875" style="5" bestFit="1" customWidth="1"/>
    <col min="14098" max="14098" width="10.7109375" style="5" customWidth="1"/>
    <col min="14099" max="14099" width="2.140625" style="5" customWidth="1"/>
    <col min="14100" max="14100" width="9.140625" style="5"/>
    <col min="14101" max="14101" width="12.28515625" style="5" customWidth="1"/>
    <col min="14102" max="14102" width="10.5703125" style="5" customWidth="1"/>
    <col min="14103" max="14336" width="9.140625" style="5"/>
    <col min="14337" max="14337" width="5.140625" style="5" customWidth="1"/>
    <col min="14338" max="14338" width="13" style="5" customWidth="1"/>
    <col min="14339" max="14339" width="11.85546875" style="5" customWidth="1"/>
    <col min="14340" max="14340" width="15.85546875" style="5" customWidth="1"/>
    <col min="14341" max="14341" width="10.85546875" style="5" customWidth="1"/>
    <col min="14342" max="14342" width="13.7109375" style="5" customWidth="1"/>
    <col min="14343" max="14343" width="12.5703125" style="5" customWidth="1"/>
    <col min="14344" max="14344" width="10.7109375" style="5" customWidth="1"/>
    <col min="14345" max="14345" width="16.5703125" style="5" customWidth="1"/>
    <col min="14346" max="14346" width="11.85546875" style="5" customWidth="1"/>
    <col min="14347" max="14347" width="12.140625" style="5" bestFit="1" customWidth="1"/>
    <col min="14348" max="14348" width="5.28515625" style="5" customWidth="1"/>
    <col min="14349" max="14349" width="8.28515625" style="5" bestFit="1" customWidth="1"/>
    <col min="14350" max="14350" width="10.85546875" style="5" bestFit="1" customWidth="1"/>
    <col min="14351" max="14351" width="2.28515625" style="5" customWidth="1"/>
    <col min="14352" max="14352" width="9.5703125" style="5" bestFit="1" customWidth="1"/>
    <col min="14353" max="14353" width="10.85546875" style="5" bestFit="1" customWidth="1"/>
    <col min="14354" max="14354" width="10.7109375" style="5" customWidth="1"/>
    <col min="14355" max="14355" width="2.140625" style="5" customWidth="1"/>
    <col min="14356" max="14356" width="9.140625" style="5"/>
    <col min="14357" max="14357" width="12.28515625" style="5" customWidth="1"/>
    <col min="14358" max="14358" width="10.5703125" style="5" customWidth="1"/>
    <col min="14359" max="14592" width="9.140625" style="5"/>
    <col min="14593" max="14593" width="5.140625" style="5" customWidth="1"/>
    <col min="14594" max="14594" width="13" style="5" customWidth="1"/>
    <col min="14595" max="14595" width="11.85546875" style="5" customWidth="1"/>
    <col min="14596" max="14596" width="15.85546875" style="5" customWidth="1"/>
    <col min="14597" max="14597" width="10.85546875" style="5" customWidth="1"/>
    <col min="14598" max="14598" width="13.7109375" style="5" customWidth="1"/>
    <col min="14599" max="14599" width="12.5703125" style="5" customWidth="1"/>
    <col min="14600" max="14600" width="10.7109375" style="5" customWidth="1"/>
    <col min="14601" max="14601" width="16.5703125" style="5" customWidth="1"/>
    <col min="14602" max="14602" width="11.85546875" style="5" customWidth="1"/>
    <col min="14603" max="14603" width="12.140625" style="5" bestFit="1" customWidth="1"/>
    <col min="14604" max="14604" width="5.28515625" style="5" customWidth="1"/>
    <col min="14605" max="14605" width="8.28515625" style="5" bestFit="1" customWidth="1"/>
    <col min="14606" max="14606" width="10.85546875" style="5" bestFit="1" customWidth="1"/>
    <col min="14607" max="14607" width="2.28515625" style="5" customWidth="1"/>
    <col min="14608" max="14608" width="9.5703125" style="5" bestFit="1" customWidth="1"/>
    <col min="14609" max="14609" width="10.85546875" style="5" bestFit="1" customWidth="1"/>
    <col min="14610" max="14610" width="10.7109375" style="5" customWidth="1"/>
    <col min="14611" max="14611" width="2.140625" style="5" customWidth="1"/>
    <col min="14612" max="14612" width="9.140625" style="5"/>
    <col min="14613" max="14613" width="12.28515625" style="5" customWidth="1"/>
    <col min="14614" max="14614" width="10.5703125" style="5" customWidth="1"/>
    <col min="14615" max="14848" width="9.140625" style="5"/>
    <col min="14849" max="14849" width="5.140625" style="5" customWidth="1"/>
    <col min="14850" max="14850" width="13" style="5" customWidth="1"/>
    <col min="14851" max="14851" width="11.85546875" style="5" customWidth="1"/>
    <col min="14852" max="14852" width="15.85546875" style="5" customWidth="1"/>
    <col min="14853" max="14853" width="10.85546875" style="5" customWidth="1"/>
    <col min="14854" max="14854" width="13.7109375" style="5" customWidth="1"/>
    <col min="14855" max="14855" width="12.5703125" style="5" customWidth="1"/>
    <col min="14856" max="14856" width="10.7109375" style="5" customWidth="1"/>
    <col min="14857" max="14857" width="16.5703125" style="5" customWidth="1"/>
    <col min="14858" max="14858" width="11.85546875" style="5" customWidth="1"/>
    <col min="14859" max="14859" width="12.140625" style="5" bestFit="1" customWidth="1"/>
    <col min="14860" max="14860" width="5.28515625" style="5" customWidth="1"/>
    <col min="14861" max="14861" width="8.28515625" style="5" bestFit="1" customWidth="1"/>
    <col min="14862" max="14862" width="10.85546875" style="5" bestFit="1" customWidth="1"/>
    <col min="14863" max="14863" width="2.28515625" style="5" customWidth="1"/>
    <col min="14864" max="14864" width="9.5703125" style="5" bestFit="1" customWidth="1"/>
    <col min="14865" max="14865" width="10.85546875" style="5" bestFit="1" customWidth="1"/>
    <col min="14866" max="14866" width="10.7109375" style="5" customWidth="1"/>
    <col min="14867" max="14867" width="2.140625" style="5" customWidth="1"/>
    <col min="14868" max="14868" width="9.140625" style="5"/>
    <col min="14869" max="14869" width="12.28515625" style="5" customWidth="1"/>
    <col min="14870" max="14870" width="10.5703125" style="5" customWidth="1"/>
    <col min="14871" max="15104" width="9.140625" style="5"/>
    <col min="15105" max="15105" width="5.140625" style="5" customWidth="1"/>
    <col min="15106" max="15106" width="13" style="5" customWidth="1"/>
    <col min="15107" max="15107" width="11.85546875" style="5" customWidth="1"/>
    <col min="15108" max="15108" width="15.85546875" style="5" customWidth="1"/>
    <col min="15109" max="15109" width="10.85546875" style="5" customWidth="1"/>
    <col min="15110" max="15110" width="13.7109375" style="5" customWidth="1"/>
    <col min="15111" max="15111" width="12.5703125" style="5" customWidth="1"/>
    <col min="15112" max="15112" width="10.7109375" style="5" customWidth="1"/>
    <col min="15113" max="15113" width="16.5703125" style="5" customWidth="1"/>
    <col min="15114" max="15114" width="11.85546875" style="5" customWidth="1"/>
    <col min="15115" max="15115" width="12.140625" style="5" bestFit="1" customWidth="1"/>
    <col min="15116" max="15116" width="5.28515625" style="5" customWidth="1"/>
    <col min="15117" max="15117" width="8.28515625" style="5" bestFit="1" customWidth="1"/>
    <col min="15118" max="15118" width="10.85546875" style="5" bestFit="1" customWidth="1"/>
    <col min="15119" max="15119" width="2.28515625" style="5" customWidth="1"/>
    <col min="15120" max="15120" width="9.5703125" style="5" bestFit="1" customWidth="1"/>
    <col min="15121" max="15121" width="10.85546875" style="5" bestFit="1" customWidth="1"/>
    <col min="15122" max="15122" width="10.7109375" style="5" customWidth="1"/>
    <col min="15123" max="15123" width="2.140625" style="5" customWidth="1"/>
    <col min="15124" max="15124" width="9.140625" style="5"/>
    <col min="15125" max="15125" width="12.28515625" style="5" customWidth="1"/>
    <col min="15126" max="15126" width="10.5703125" style="5" customWidth="1"/>
    <col min="15127" max="15360" width="9.140625" style="5"/>
    <col min="15361" max="15361" width="5.140625" style="5" customWidth="1"/>
    <col min="15362" max="15362" width="13" style="5" customWidth="1"/>
    <col min="15363" max="15363" width="11.85546875" style="5" customWidth="1"/>
    <col min="15364" max="15364" width="15.85546875" style="5" customWidth="1"/>
    <col min="15365" max="15365" width="10.85546875" style="5" customWidth="1"/>
    <col min="15366" max="15366" width="13.7109375" style="5" customWidth="1"/>
    <col min="15367" max="15367" width="12.5703125" style="5" customWidth="1"/>
    <col min="15368" max="15368" width="10.7109375" style="5" customWidth="1"/>
    <col min="15369" max="15369" width="16.5703125" style="5" customWidth="1"/>
    <col min="15370" max="15370" width="11.85546875" style="5" customWidth="1"/>
    <col min="15371" max="15371" width="12.140625" style="5" bestFit="1" customWidth="1"/>
    <col min="15372" max="15372" width="5.28515625" style="5" customWidth="1"/>
    <col min="15373" max="15373" width="8.28515625" style="5" bestFit="1" customWidth="1"/>
    <col min="15374" max="15374" width="10.85546875" style="5" bestFit="1" customWidth="1"/>
    <col min="15375" max="15375" width="2.28515625" style="5" customWidth="1"/>
    <col min="15376" max="15376" width="9.5703125" style="5" bestFit="1" customWidth="1"/>
    <col min="15377" max="15377" width="10.85546875" style="5" bestFit="1" customWidth="1"/>
    <col min="15378" max="15378" width="10.7109375" style="5" customWidth="1"/>
    <col min="15379" max="15379" width="2.140625" style="5" customWidth="1"/>
    <col min="15380" max="15380" width="9.140625" style="5"/>
    <col min="15381" max="15381" width="12.28515625" style="5" customWidth="1"/>
    <col min="15382" max="15382" width="10.5703125" style="5" customWidth="1"/>
    <col min="15383" max="15616" width="9.140625" style="5"/>
    <col min="15617" max="15617" width="5.140625" style="5" customWidth="1"/>
    <col min="15618" max="15618" width="13" style="5" customWidth="1"/>
    <col min="15619" max="15619" width="11.85546875" style="5" customWidth="1"/>
    <col min="15620" max="15620" width="15.85546875" style="5" customWidth="1"/>
    <col min="15621" max="15621" width="10.85546875" style="5" customWidth="1"/>
    <col min="15622" max="15622" width="13.7109375" style="5" customWidth="1"/>
    <col min="15623" max="15623" width="12.5703125" style="5" customWidth="1"/>
    <col min="15624" max="15624" width="10.7109375" style="5" customWidth="1"/>
    <col min="15625" max="15625" width="16.5703125" style="5" customWidth="1"/>
    <col min="15626" max="15626" width="11.85546875" style="5" customWidth="1"/>
    <col min="15627" max="15627" width="12.140625" style="5" bestFit="1" customWidth="1"/>
    <col min="15628" max="15628" width="5.28515625" style="5" customWidth="1"/>
    <col min="15629" max="15629" width="8.28515625" style="5" bestFit="1" customWidth="1"/>
    <col min="15630" max="15630" width="10.85546875" style="5" bestFit="1" customWidth="1"/>
    <col min="15631" max="15631" width="2.28515625" style="5" customWidth="1"/>
    <col min="15632" max="15632" width="9.5703125" style="5" bestFit="1" customWidth="1"/>
    <col min="15633" max="15633" width="10.85546875" style="5" bestFit="1" customWidth="1"/>
    <col min="15634" max="15634" width="10.7109375" style="5" customWidth="1"/>
    <col min="15635" max="15635" width="2.140625" style="5" customWidth="1"/>
    <col min="15636" max="15636" width="9.140625" style="5"/>
    <col min="15637" max="15637" width="12.28515625" style="5" customWidth="1"/>
    <col min="15638" max="15638" width="10.5703125" style="5" customWidth="1"/>
    <col min="15639" max="15872" width="9.140625" style="5"/>
    <col min="15873" max="15873" width="5.140625" style="5" customWidth="1"/>
    <col min="15874" max="15874" width="13" style="5" customWidth="1"/>
    <col min="15875" max="15875" width="11.85546875" style="5" customWidth="1"/>
    <col min="15876" max="15876" width="15.85546875" style="5" customWidth="1"/>
    <col min="15877" max="15877" width="10.85546875" style="5" customWidth="1"/>
    <col min="15878" max="15878" width="13.7109375" style="5" customWidth="1"/>
    <col min="15879" max="15879" width="12.5703125" style="5" customWidth="1"/>
    <col min="15880" max="15880" width="10.7109375" style="5" customWidth="1"/>
    <col min="15881" max="15881" width="16.5703125" style="5" customWidth="1"/>
    <col min="15882" max="15882" width="11.85546875" style="5" customWidth="1"/>
    <col min="15883" max="15883" width="12.140625" style="5" bestFit="1" customWidth="1"/>
    <col min="15884" max="15884" width="5.28515625" style="5" customWidth="1"/>
    <col min="15885" max="15885" width="8.28515625" style="5" bestFit="1" customWidth="1"/>
    <col min="15886" max="15886" width="10.85546875" style="5" bestFit="1" customWidth="1"/>
    <col min="15887" max="15887" width="2.28515625" style="5" customWidth="1"/>
    <col min="15888" max="15888" width="9.5703125" style="5" bestFit="1" customWidth="1"/>
    <col min="15889" max="15889" width="10.85546875" style="5" bestFit="1" customWidth="1"/>
    <col min="15890" max="15890" width="10.7109375" style="5" customWidth="1"/>
    <col min="15891" max="15891" width="2.140625" style="5" customWidth="1"/>
    <col min="15892" max="15892" width="9.140625" style="5"/>
    <col min="15893" max="15893" width="12.28515625" style="5" customWidth="1"/>
    <col min="15894" max="15894" width="10.5703125" style="5" customWidth="1"/>
    <col min="15895" max="16128" width="9.140625" style="5"/>
    <col min="16129" max="16129" width="5.140625" style="5" customWidth="1"/>
    <col min="16130" max="16130" width="13" style="5" customWidth="1"/>
    <col min="16131" max="16131" width="11.85546875" style="5" customWidth="1"/>
    <col min="16132" max="16132" width="15.85546875" style="5" customWidth="1"/>
    <col min="16133" max="16133" width="10.85546875" style="5" customWidth="1"/>
    <col min="16134" max="16134" width="13.7109375" style="5" customWidth="1"/>
    <col min="16135" max="16135" width="12.5703125" style="5" customWidth="1"/>
    <col min="16136" max="16136" width="10.7109375" style="5" customWidth="1"/>
    <col min="16137" max="16137" width="16.5703125" style="5" customWidth="1"/>
    <col min="16138" max="16138" width="11.85546875" style="5" customWidth="1"/>
    <col min="16139" max="16139" width="12.140625" style="5" bestFit="1" customWidth="1"/>
    <col min="16140" max="16140" width="5.28515625" style="5" customWidth="1"/>
    <col min="16141" max="16141" width="8.28515625" style="5" bestFit="1" customWidth="1"/>
    <col min="16142" max="16142" width="10.85546875" style="5" bestFit="1" customWidth="1"/>
    <col min="16143" max="16143" width="2.28515625" style="5" customWidth="1"/>
    <col min="16144" max="16144" width="9.5703125" style="5" bestFit="1" customWidth="1"/>
    <col min="16145" max="16145" width="10.85546875" style="5" bestFit="1" customWidth="1"/>
    <col min="16146" max="16146" width="10.7109375" style="5" customWidth="1"/>
    <col min="16147" max="16147" width="2.140625" style="5" customWidth="1"/>
    <col min="16148" max="16148" width="9.140625" style="5"/>
    <col min="16149" max="16149" width="12.28515625" style="5" customWidth="1"/>
    <col min="16150" max="16150" width="10.5703125" style="5" customWidth="1"/>
    <col min="16151" max="16384" width="9.140625" style="5"/>
  </cols>
  <sheetData>
    <row r="1" spans="1:17" ht="22.5" customHeight="1" thickBot="1">
      <c r="A1" s="164" t="s">
        <v>11</v>
      </c>
      <c r="B1" s="165"/>
      <c r="C1" s="165"/>
      <c r="D1" s="165"/>
      <c r="E1" s="165"/>
      <c r="F1" s="165"/>
      <c r="G1" s="165"/>
      <c r="H1" s="5"/>
      <c r="I1" s="5"/>
      <c r="J1" s="5"/>
      <c r="K1" s="5"/>
      <c r="L1" s="5"/>
      <c r="M1" s="124" t="s">
        <v>199</v>
      </c>
      <c r="N1" s="124" t="s">
        <v>200</v>
      </c>
      <c r="O1" s="124" t="s">
        <v>201</v>
      </c>
      <c r="P1" s="124" t="s">
        <v>202</v>
      </c>
      <c r="Q1" s="5"/>
    </row>
    <row r="2" spans="1:17" ht="19.5" customHeight="1" thickTop="1" thickBot="1">
      <c r="A2" s="117" t="s">
        <v>198</v>
      </c>
      <c r="B2" s="118" t="s">
        <v>191</v>
      </c>
      <c r="C2" s="118" t="s">
        <v>190</v>
      </c>
      <c r="D2" s="118" t="s">
        <v>45</v>
      </c>
      <c r="E2" s="118" t="s">
        <v>192</v>
      </c>
      <c r="F2" s="118" t="s">
        <v>193</v>
      </c>
      <c r="G2" s="118" t="s">
        <v>194</v>
      </c>
      <c r="H2" s="118" t="s">
        <v>48</v>
      </c>
      <c r="I2" s="118" t="s">
        <v>195</v>
      </c>
      <c r="J2" s="119" t="s">
        <v>196</v>
      </c>
      <c r="K2" s="119" t="s">
        <v>197</v>
      </c>
      <c r="L2" s="5"/>
      <c r="M2" s="118" t="s">
        <v>45</v>
      </c>
      <c r="N2" s="120" t="s">
        <v>190</v>
      </c>
      <c r="O2" s="120" t="s">
        <v>45</v>
      </c>
      <c r="P2" s="120" t="s">
        <v>45</v>
      </c>
      <c r="Q2" s="5"/>
    </row>
    <row r="3" spans="1:17" ht="15" customHeight="1" thickBot="1">
      <c r="A3" s="210">
        <v>41218</v>
      </c>
      <c r="B3" s="201" t="s">
        <v>17</v>
      </c>
      <c r="C3" s="201" t="s">
        <v>2</v>
      </c>
      <c r="D3" s="201">
        <v>3</v>
      </c>
      <c r="E3" s="202">
        <v>896</v>
      </c>
      <c r="F3" s="201">
        <v>102</v>
      </c>
      <c r="G3" s="202">
        <f>E3-F3</f>
        <v>794</v>
      </c>
      <c r="H3" s="203">
        <f>DAY(A3)</f>
        <v>5</v>
      </c>
      <c r="I3" s="203">
        <f>IF(AND(J3&gt;=1,J3&lt;=3),1,IF(AND(J3&gt;=4,J3&lt;=6),2,IF(AND(J3&gt;=7,J3&lt;=9),3,4)))</f>
        <v>4</v>
      </c>
      <c r="J3" s="185">
        <f>MONTH(A3)</f>
        <v>11</v>
      </c>
      <c r="K3" s="186">
        <f>WEEKDAY(A3)</f>
        <v>2</v>
      </c>
      <c r="L3" s="186" t="str">
        <f>CHOOSE(WEEKDAY(A3),"Chủ Nhật","Thứ Hai","Thứ Ba","Thứ Tư","Thứ Năm","Thứ Sáu","Thứ Bảy")</f>
        <v>Thứ Hai</v>
      </c>
      <c r="M3" s="108">
        <v>2</v>
      </c>
      <c r="N3" s="108" t="s">
        <v>4</v>
      </c>
      <c r="O3" s="121">
        <v>1</v>
      </c>
      <c r="P3" s="121">
        <v>3</v>
      </c>
      <c r="Q3" s="5"/>
    </row>
    <row r="4" spans="1:17" ht="15" customHeight="1" thickBot="1">
      <c r="A4" s="158">
        <v>41060</v>
      </c>
      <c r="B4" s="111" t="s">
        <v>5</v>
      </c>
      <c r="C4" s="111" t="s">
        <v>4</v>
      </c>
      <c r="D4" s="111">
        <v>3</v>
      </c>
      <c r="E4" s="112">
        <v>681</v>
      </c>
      <c r="F4" s="111">
        <v>111</v>
      </c>
      <c r="G4" s="112">
        <f>E4-F4</f>
        <v>570</v>
      </c>
      <c r="H4" s="113">
        <f>DAY(A4)</f>
        <v>31</v>
      </c>
      <c r="I4" s="113">
        <f>IF(AND(J4&gt;=1,J4&lt;=3),1,IF(AND(J4&gt;=4,J4&lt;=6),2,IF(AND(J4&gt;=7,J4&lt;=9),3,4)))</f>
        <v>2</v>
      </c>
      <c r="J4" s="183">
        <f>MONTH(A4)</f>
        <v>5</v>
      </c>
      <c r="K4" s="186">
        <f>WEEKDAY(A4)</f>
        <v>5</v>
      </c>
      <c r="L4" s="186" t="str">
        <f>CHOOSE(WEEKDAY(A4),"Chủ Nhật","Thứ Hai","Thứ Ba","Thứ Tư","Thứ Năm","Thứ Sáu","Thứ Bảy")</f>
        <v>Thứ Năm</v>
      </c>
      <c r="M4" s="121"/>
      <c r="N4" s="122"/>
      <c r="O4" s="121">
        <v>2</v>
      </c>
      <c r="P4" s="121"/>
      <c r="Q4" s="5"/>
    </row>
    <row r="5" spans="1:17" ht="15" customHeight="1" thickBot="1">
      <c r="A5" s="210">
        <v>41104</v>
      </c>
      <c r="B5" s="201" t="s">
        <v>16</v>
      </c>
      <c r="C5" s="201" t="s">
        <v>9</v>
      </c>
      <c r="D5" s="201">
        <v>3</v>
      </c>
      <c r="E5" s="202">
        <v>639</v>
      </c>
      <c r="F5" s="201">
        <v>141</v>
      </c>
      <c r="G5" s="202">
        <f>E5-F5</f>
        <v>498</v>
      </c>
      <c r="H5" s="203">
        <f>DAY(A5)</f>
        <v>14</v>
      </c>
      <c r="I5" s="203">
        <f>IF(AND(J5&gt;=1,J5&lt;=3),1,IF(AND(J5&gt;=4,J5&lt;=6),2,IF(AND(J5&gt;=7,J5&lt;=9),3,4)))</f>
        <v>3</v>
      </c>
      <c r="J5" s="183">
        <f>MONTH(A5)</f>
        <v>7</v>
      </c>
      <c r="K5" s="186">
        <f>WEEKDAY(A5)</f>
        <v>7</v>
      </c>
      <c r="L5" s="186" t="str">
        <f>CHOOSE(WEEKDAY(A5),"Chủ Nhật","Thứ Hai","Thứ Ba","Thứ Tư","Thứ Năm","Thứ Sáu","Thứ Bảy")</f>
        <v>Thứ Bảy</v>
      </c>
      <c r="M5" s="5"/>
      <c r="N5" s="10"/>
      <c r="O5" s="5"/>
      <c r="P5" s="5"/>
      <c r="Q5" s="5"/>
    </row>
    <row r="6" spans="1:17" ht="15" customHeight="1" thickBot="1">
      <c r="A6" s="210">
        <v>41185</v>
      </c>
      <c r="B6" s="201" t="s">
        <v>3</v>
      </c>
      <c r="C6" s="201" t="s">
        <v>2</v>
      </c>
      <c r="D6" s="201">
        <v>2</v>
      </c>
      <c r="E6" s="202">
        <v>405</v>
      </c>
      <c r="F6" s="201">
        <v>281</v>
      </c>
      <c r="G6" s="202">
        <f>E6-F6</f>
        <v>124</v>
      </c>
      <c r="H6" s="203">
        <f>DAY(A6)</f>
        <v>3</v>
      </c>
      <c r="I6" s="203">
        <f>IF(AND(J6&gt;=1,J6&lt;=3),1,IF(AND(J6&gt;=4,J6&lt;=6),2,IF(AND(J6&gt;=7,J6&lt;=9),3,4)))</f>
        <v>4</v>
      </c>
      <c r="J6" s="183">
        <f>MONTH(A6)</f>
        <v>10</v>
      </c>
      <c r="K6" s="186">
        <f>WEEKDAY(A6)</f>
        <v>4</v>
      </c>
      <c r="L6" s="186" t="str">
        <f>CHOOSE(WEEKDAY(A6),"Chủ Nhật","Thứ Hai","Thứ Ba","Thứ Tư","Thứ Năm","Thứ Sáu","Thứ Bảy")</f>
        <v>Thứ Tư</v>
      </c>
      <c r="M6" s="127" t="s">
        <v>203</v>
      </c>
      <c r="N6" s="167" t="s">
        <v>204</v>
      </c>
      <c r="O6" s="167"/>
      <c r="P6" s="167" t="s">
        <v>205</v>
      </c>
      <c r="Q6" s="167"/>
    </row>
    <row r="7" spans="1:17" ht="15" customHeight="1" thickBot="1">
      <c r="A7" s="158">
        <v>41094</v>
      </c>
      <c r="B7" s="111" t="s">
        <v>8</v>
      </c>
      <c r="C7" s="111" t="s">
        <v>7</v>
      </c>
      <c r="D7" s="111">
        <v>2</v>
      </c>
      <c r="E7" s="112">
        <v>851</v>
      </c>
      <c r="F7" s="111">
        <v>24</v>
      </c>
      <c r="G7" s="112">
        <f>E7-F7</f>
        <v>827</v>
      </c>
      <c r="H7" s="113">
        <f>DAY(A7)</f>
        <v>4</v>
      </c>
      <c r="I7" s="113">
        <f>IF(AND(J7&gt;=1,J7&lt;=3),1,IF(AND(J7&gt;=4,J7&lt;=6),2,IF(AND(J7&gt;=7,J7&lt;=9),3,4)))</f>
        <v>3</v>
      </c>
      <c r="J7" s="183">
        <f>MONTH(A7)</f>
        <v>7</v>
      </c>
      <c r="K7" s="186">
        <f>WEEKDAY(A7)</f>
        <v>4</v>
      </c>
      <c r="L7" s="186" t="str">
        <f>CHOOSE(WEEKDAY(A7),"Chủ Nhật","Thứ Hai","Thứ Ba","Thứ Tư","Thứ Năm","Thứ Sáu","Thứ Bảy")</f>
        <v>Thứ Tư</v>
      </c>
      <c r="M7" s="120" t="s">
        <v>190</v>
      </c>
      <c r="N7" s="120" t="s">
        <v>190</v>
      </c>
      <c r="O7" s="120" t="s">
        <v>45</v>
      </c>
      <c r="P7" s="120" t="s">
        <v>190</v>
      </c>
      <c r="Q7" s="120" t="s">
        <v>45</v>
      </c>
    </row>
    <row r="8" spans="1:17" ht="15" customHeight="1" thickBot="1">
      <c r="A8" s="210">
        <v>41049</v>
      </c>
      <c r="B8" s="201" t="s">
        <v>18</v>
      </c>
      <c r="C8" s="201" t="s">
        <v>0</v>
      </c>
      <c r="D8" s="201">
        <v>2</v>
      </c>
      <c r="E8" s="202">
        <v>507</v>
      </c>
      <c r="F8" s="201">
        <v>153</v>
      </c>
      <c r="G8" s="202">
        <f>E8-F8</f>
        <v>354</v>
      </c>
      <c r="H8" s="203">
        <f>DAY(A8)</f>
        <v>20</v>
      </c>
      <c r="I8" s="203">
        <f>IF(AND(J8&gt;=1,J8&lt;=3),1,IF(AND(J8&gt;=4,J8&lt;=6),2,IF(AND(J8&gt;=7,J8&lt;=9),3,4)))</f>
        <v>2</v>
      </c>
      <c r="J8" s="183">
        <f>MONTH(A8)</f>
        <v>5</v>
      </c>
      <c r="K8" s="186">
        <f>WEEKDAY(A8)</f>
        <v>1</v>
      </c>
      <c r="L8" s="186" t="str">
        <f>CHOOSE(WEEKDAY(A8),"Chủ Nhật","Thứ Hai","Thứ Ba","Thứ Tư","Thứ Năm","Thứ Sáu","Thứ Bảy")</f>
        <v>Chủ Nhật</v>
      </c>
      <c r="M8" s="123" t="s">
        <v>2</v>
      </c>
      <c r="N8" s="123" t="s">
        <v>9</v>
      </c>
      <c r="O8" s="121">
        <v>1</v>
      </c>
      <c r="P8" s="123" t="s">
        <v>2</v>
      </c>
      <c r="Q8" s="121">
        <v>2</v>
      </c>
    </row>
    <row r="9" spans="1:17" ht="15" customHeight="1" thickBot="1">
      <c r="A9" s="158">
        <v>41190</v>
      </c>
      <c r="B9" s="111" t="s">
        <v>19</v>
      </c>
      <c r="C9" s="111" t="s">
        <v>7</v>
      </c>
      <c r="D9" s="111">
        <v>1</v>
      </c>
      <c r="E9" s="112">
        <v>381</v>
      </c>
      <c r="F9" s="111">
        <v>16</v>
      </c>
      <c r="G9" s="112">
        <f>E9-F9</f>
        <v>365</v>
      </c>
      <c r="H9" s="113">
        <f>DAY(A9)</f>
        <v>8</v>
      </c>
      <c r="I9" s="113">
        <f>IF(AND(J9&gt;=1,J9&lt;=3),1,IF(AND(J9&gt;=4,J9&lt;=6),2,IF(AND(J9&gt;=7,J9&lt;=9),3,4)))</f>
        <v>4</v>
      </c>
      <c r="J9" s="183">
        <f>MONTH(A9)</f>
        <v>10</v>
      </c>
      <c r="K9" s="186">
        <f>WEEKDAY(A9)</f>
        <v>2</v>
      </c>
      <c r="L9" s="186" t="str">
        <f>CHOOSE(WEEKDAY(A9),"Chủ Nhật","Thứ Hai","Thứ Ba","Thứ Tư","Thứ Năm","Thứ Sáu","Thứ Bảy")</f>
        <v>Thứ Hai</v>
      </c>
      <c r="M9" s="123" t="s">
        <v>0</v>
      </c>
      <c r="N9" s="123" t="s">
        <v>4</v>
      </c>
      <c r="O9" s="121">
        <v>3</v>
      </c>
      <c r="P9" s="123" t="s">
        <v>0</v>
      </c>
      <c r="Q9" s="121"/>
    </row>
    <row r="10" spans="1:17" ht="15" customHeight="1" thickBot="1">
      <c r="A10" s="158">
        <v>40940</v>
      </c>
      <c r="B10" s="111" t="s">
        <v>6</v>
      </c>
      <c r="C10" s="111" t="s">
        <v>4</v>
      </c>
      <c r="D10" s="111">
        <v>1</v>
      </c>
      <c r="E10" s="112">
        <v>263</v>
      </c>
      <c r="F10" s="111">
        <v>202</v>
      </c>
      <c r="G10" s="112">
        <f>E10-F10</f>
        <v>61</v>
      </c>
      <c r="H10" s="113">
        <f>DAY(A10)</f>
        <v>1</v>
      </c>
      <c r="I10" s="113">
        <f>IF(AND(J10&gt;=1,J10&lt;=3),1,IF(AND(J10&gt;=4,J10&lt;=6),2,IF(AND(J10&gt;=7,J10&lt;=9),3,4)))</f>
        <v>1</v>
      </c>
      <c r="J10" s="183">
        <f>MONTH(A10)</f>
        <v>2</v>
      </c>
      <c r="K10" s="186">
        <f>WEEKDAY(A10)</f>
        <v>4</v>
      </c>
      <c r="L10" s="186" t="str">
        <f>CHOOSE(WEEKDAY(A10),"Chủ Nhật","Thứ Hai","Thứ Ba","Thứ Tư","Thứ Năm","Thứ Sáu","Thứ Bảy")</f>
        <v>Thứ Tư</v>
      </c>
      <c r="M10" s="5"/>
      <c r="N10" s="10"/>
      <c r="O10" s="5"/>
      <c r="P10" s="5"/>
      <c r="Q10" s="5"/>
    </row>
    <row r="11" spans="1:17" ht="15" customHeight="1" thickBot="1">
      <c r="A11" s="210">
        <v>41187</v>
      </c>
      <c r="B11" s="201" t="s">
        <v>1</v>
      </c>
      <c r="C11" s="201" t="s">
        <v>0</v>
      </c>
      <c r="D11" s="201">
        <v>1</v>
      </c>
      <c r="E11" s="202">
        <v>401</v>
      </c>
      <c r="F11" s="201">
        <v>203</v>
      </c>
      <c r="G11" s="202">
        <f>E11-F11</f>
        <v>198</v>
      </c>
      <c r="H11" s="203">
        <f>DAY(A11)</f>
        <v>5</v>
      </c>
      <c r="I11" s="203">
        <f>IF(AND(J11&gt;=1,J11&lt;=3),1,IF(AND(J11&gt;=4,J11&lt;=6),2,IF(AND(J11&gt;=7,J11&lt;=9),3,4)))</f>
        <v>4</v>
      </c>
      <c r="J11" s="183">
        <f>MONTH(A11)</f>
        <v>10</v>
      </c>
      <c r="K11" s="186">
        <f>WEEKDAY(A11)</f>
        <v>6</v>
      </c>
      <c r="L11" s="186" t="str">
        <f>CHOOSE(WEEKDAY(A11),"Chủ Nhật","Thứ Hai","Thứ Ba","Thứ Tư","Thứ Năm","Thứ Sáu","Thứ Bảy")</f>
        <v>Thứ Sáu</v>
      </c>
      <c r="M11" s="167" t="s">
        <v>206</v>
      </c>
      <c r="N11" s="167"/>
      <c r="O11" s="127" t="s">
        <v>208</v>
      </c>
      <c r="P11" s="167" t="s">
        <v>209</v>
      </c>
      <c r="Q11" s="167"/>
    </row>
    <row r="12" spans="1:17" ht="15" customHeight="1" thickBot="1">
      <c r="A12" s="211">
        <v>41194</v>
      </c>
      <c r="B12" s="204" t="s">
        <v>10</v>
      </c>
      <c r="C12" s="204" t="s">
        <v>9</v>
      </c>
      <c r="D12" s="204">
        <v>1</v>
      </c>
      <c r="E12" s="205">
        <v>871</v>
      </c>
      <c r="F12" s="204">
        <v>261</v>
      </c>
      <c r="G12" s="205">
        <f>E12-F12</f>
        <v>610</v>
      </c>
      <c r="H12" s="206">
        <f>DAY(A12)</f>
        <v>12</v>
      </c>
      <c r="I12" s="206">
        <f>IF(AND(J12&gt;=1,J12&lt;=3),1,IF(AND(J12&gt;=4,J12&lt;=6),2,IF(AND(J12&gt;=7,J12&lt;=9),3,4)))</f>
        <v>4</v>
      </c>
      <c r="J12" s="184">
        <f>MONTH(A12)</f>
        <v>10</v>
      </c>
      <c r="K12" s="188">
        <f>WEEKDAY(A12)</f>
        <v>6</v>
      </c>
      <c r="L12" s="186" t="str">
        <f>CHOOSE(WEEKDAY(A12),"Chủ Nhật","Thứ Hai","Thứ Ba","Thứ Tư","Thứ Năm","Thứ Sáu","Thứ Bảy")</f>
        <v>Thứ Sáu</v>
      </c>
      <c r="M12" s="120" t="s">
        <v>190</v>
      </c>
      <c r="N12" s="125" t="s">
        <v>190</v>
      </c>
      <c r="O12" s="125" t="s">
        <v>194</v>
      </c>
      <c r="P12" s="120" t="s">
        <v>192</v>
      </c>
      <c r="Q12" s="120" t="s">
        <v>193</v>
      </c>
    </row>
    <row r="13" spans="1:17" ht="13.5" customHeight="1" thickTop="1">
      <c r="A13" s="9"/>
      <c r="B13" s="9"/>
      <c r="C13" s="9"/>
      <c r="D13" s="13"/>
      <c r="E13" s="9"/>
      <c r="F13" s="9"/>
      <c r="G13" s="5"/>
      <c r="H13" s="5"/>
      <c r="I13" s="5"/>
      <c r="J13" s="5"/>
      <c r="K13" s="5"/>
      <c r="L13" s="5"/>
      <c r="M13" s="123" t="s">
        <v>4</v>
      </c>
      <c r="N13" s="126" t="s">
        <v>7</v>
      </c>
      <c r="O13" s="131" t="s">
        <v>207</v>
      </c>
      <c r="P13" s="123" t="s">
        <v>210</v>
      </c>
      <c r="Q13" s="121"/>
    </row>
    <row r="14" spans="1:17" ht="33" customHeight="1">
      <c r="A14" s="166" t="s">
        <v>20</v>
      </c>
      <c r="B14" s="166"/>
      <c r="C14" s="166"/>
      <c r="D14" s="166"/>
      <c r="E14" s="166"/>
      <c r="F14" s="166"/>
      <c r="G14" s="166"/>
      <c r="H14" s="5"/>
      <c r="I14" s="6" t="s">
        <v>21</v>
      </c>
      <c r="J14" s="11" t="s">
        <v>42</v>
      </c>
      <c r="K14" s="5"/>
      <c r="L14" s="5"/>
      <c r="M14" s="5"/>
      <c r="N14" s="5"/>
      <c r="O14" s="5"/>
      <c r="P14" s="123"/>
      <c r="Q14" s="121" t="s">
        <v>211</v>
      </c>
    </row>
    <row r="15" spans="1:17" ht="15" customHeight="1">
      <c r="A15" s="12" t="s">
        <v>22</v>
      </c>
      <c r="B15" s="5" t="s">
        <v>68</v>
      </c>
      <c r="C15" s="5"/>
      <c r="D15" s="5"/>
      <c r="E15" s="5"/>
      <c r="F15" s="5"/>
      <c r="G15" s="132">
        <f>E9+E11+F9+F11</f>
        <v>1001</v>
      </c>
      <c r="H15" s="6"/>
      <c r="I15" s="108">
        <f>COUNTIF(B3:$B$12,"T*")</f>
        <v>2</v>
      </c>
      <c r="J15" s="73">
        <v>2</v>
      </c>
      <c r="K15" s="5"/>
      <c r="L15" s="5"/>
      <c r="M15" s="5"/>
      <c r="N15" s="5"/>
      <c r="O15" s="5"/>
      <c r="P15" s="5"/>
      <c r="Q15" s="5"/>
    </row>
    <row r="16" spans="1:17" ht="15" customHeight="1">
      <c r="A16" s="12" t="s">
        <v>23</v>
      </c>
      <c r="B16" s="5" t="s">
        <v>69</v>
      </c>
      <c r="C16" s="5"/>
      <c r="D16" s="5"/>
      <c r="E16" s="5"/>
      <c r="F16" s="5"/>
      <c r="G16" s="5"/>
      <c r="H16" s="6"/>
      <c r="I16" s="108">
        <f>COUNTIF($D$3:$D$12,D4)</f>
        <v>3</v>
      </c>
      <c r="J16" s="73">
        <v>3</v>
      </c>
      <c r="K16" s="5"/>
      <c r="L16" s="5"/>
      <c r="M16" s="160" t="s">
        <v>212</v>
      </c>
      <c r="N16" s="161"/>
      <c r="O16" s="162" t="s">
        <v>218</v>
      </c>
      <c r="P16" s="163"/>
      <c r="Q16" s="127" t="s">
        <v>219</v>
      </c>
    </row>
    <row r="17" spans="1:17" ht="15" customHeight="1">
      <c r="A17" s="12" t="s">
        <v>24</v>
      </c>
      <c r="B17" s="5" t="s">
        <v>70</v>
      </c>
      <c r="C17" s="5"/>
      <c r="D17" s="5"/>
      <c r="E17" s="5"/>
      <c r="F17" s="5"/>
      <c r="G17" s="5"/>
      <c r="H17" s="6"/>
      <c r="I17" s="108">
        <f>SUMIF($D$3:$D$12,$D$6,E3:E12)</f>
        <v>1763</v>
      </c>
      <c r="J17" s="73">
        <v>2216</v>
      </c>
      <c r="K17" s="5"/>
      <c r="L17" s="5"/>
      <c r="M17" s="120" t="s">
        <v>198</v>
      </c>
      <c r="N17" s="125" t="s">
        <v>198</v>
      </c>
      <c r="O17" s="120" t="s">
        <v>48</v>
      </c>
      <c r="P17" s="120" t="s">
        <v>48</v>
      </c>
      <c r="Q17" s="120" t="s">
        <v>195</v>
      </c>
    </row>
    <row r="18" spans="1:17" ht="15" customHeight="1">
      <c r="A18" s="12" t="s">
        <v>25</v>
      </c>
      <c r="B18" s="5" t="s">
        <v>71</v>
      </c>
      <c r="C18" s="5"/>
      <c r="D18" s="5"/>
      <c r="E18" s="5"/>
      <c r="F18" s="5"/>
      <c r="G18" s="5"/>
      <c r="H18" s="6"/>
      <c r="I18" s="108">
        <f>SUMIF($C$3:$C$12,$C$3,F3:F12)</f>
        <v>383</v>
      </c>
      <c r="J18" s="73">
        <v>402</v>
      </c>
      <c r="K18" s="5"/>
      <c r="L18" s="5"/>
      <c r="M18" s="109" t="s">
        <v>213</v>
      </c>
      <c r="N18" s="130" t="s">
        <v>214</v>
      </c>
      <c r="O18" s="109" t="s">
        <v>215</v>
      </c>
      <c r="P18" s="108" t="s">
        <v>216</v>
      </c>
      <c r="Q18" s="121">
        <v>4</v>
      </c>
    </row>
    <row r="19" spans="1:17" ht="15" customHeight="1">
      <c r="A19" s="12" t="s">
        <v>26</v>
      </c>
      <c r="B19" s="5" t="s">
        <v>72</v>
      </c>
      <c r="C19" s="5"/>
      <c r="D19" s="5"/>
      <c r="E19" s="5"/>
      <c r="F19" s="5"/>
      <c r="G19" s="5"/>
      <c r="H19" s="6"/>
      <c r="I19" s="108">
        <f>DMIN(A2:$G$12,$G$2,M2:M3)</f>
        <v>124</v>
      </c>
      <c r="J19" s="73">
        <v>124</v>
      </c>
      <c r="K19" s="5"/>
      <c r="L19" s="5"/>
      <c r="M19" s="5"/>
      <c r="N19" s="5"/>
      <c r="O19" s="5"/>
      <c r="P19" s="5"/>
      <c r="Q19" s="5"/>
    </row>
    <row r="20" spans="1:17" ht="15" customHeight="1">
      <c r="A20" s="12" t="s">
        <v>27</v>
      </c>
      <c r="B20" s="5" t="s">
        <v>73</v>
      </c>
      <c r="C20" s="5"/>
      <c r="D20" s="5"/>
      <c r="E20" s="5"/>
      <c r="F20" s="5"/>
      <c r="G20" s="5"/>
      <c r="H20" s="6"/>
      <c r="I20" s="108">
        <f>DMAX($A$2:$F$12,$F$2,N2:N3)</f>
        <v>202</v>
      </c>
      <c r="J20" s="73">
        <v>202</v>
      </c>
      <c r="K20" s="5"/>
      <c r="L20" s="5"/>
      <c r="M20" s="162" t="s">
        <v>217</v>
      </c>
      <c r="N20" s="163"/>
      <c r="O20" s="127" t="s">
        <v>220</v>
      </c>
      <c r="P20" s="5"/>
      <c r="Q20" s="5"/>
    </row>
    <row r="21" spans="1:17" ht="15" customHeight="1">
      <c r="A21" s="12" t="s">
        <v>28</v>
      </c>
      <c r="B21" s="5" t="s">
        <v>74</v>
      </c>
      <c r="C21" s="5"/>
      <c r="D21" s="5"/>
      <c r="E21" s="5"/>
      <c r="F21" s="5"/>
      <c r="G21" s="5"/>
      <c r="H21" s="6"/>
      <c r="I21" s="108">
        <f>DSUM($A$2:$G$12,$G$2,$O$2:$O$4)</f>
        <v>2539</v>
      </c>
      <c r="J21" s="73">
        <v>2539</v>
      </c>
      <c r="K21" s="5"/>
      <c r="L21" s="5"/>
      <c r="M21" s="120" t="s">
        <v>45</v>
      </c>
      <c r="N21" s="125" t="s">
        <v>196</v>
      </c>
      <c r="O21" s="120" t="s">
        <v>197</v>
      </c>
      <c r="P21" s="5"/>
      <c r="Q21" s="5"/>
    </row>
    <row r="22" spans="1:17" ht="15" customHeight="1">
      <c r="A22" s="12" t="s">
        <v>29</v>
      </c>
      <c r="B22" s="5" t="s">
        <v>75</v>
      </c>
      <c r="C22" s="5"/>
      <c r="D22" s="5"/>
      <c r="E22" s="5"/>
      <c r="F22" s="5"/>
      <c r="G22" s="5"/>
      <c r="H22" s="6"/>
      <c r="I22" s="108">
        <f>SUM(DSUM($A$2:$F$12,$F$2,$P$2:$P$3),DSUM($A$2:$F$12,$E$2,$P$2:$P$3))</f>
        <v>2570</v>
      </c>
      <c r="J22" s="73">
        <v>2570</v>
      </c>
      <c r="K22" s="5"/>
      <c r="L22" s="5"/>
      <c r="M22" s="108">
        <v>1</v>
      </c>
      <c r="N22" s="130">
        <v>10</v>
      </c>
      <c r="O22" s="121">
        <v>1</v>
      </c>
      <c r="P22" s="5"/>
      <c r="Q22" s="5"/>
    </row>
    <row r="23" spans="1:17" ht="15" customHeight="1">
      <c r="A23" s="12" t="s">
        <v>30</v>
      </c>
      <c r="B23" s="5" t="s">
        <v>76</v>
      </c>
      <c r="C23" s="5"/>
      <c r="D23" s="5"/>
      <c r="E23" s="5"/>
      <c r="F23" s="5"/>
      <c r="G23" s="5"/>
      <c r="H23" s="6"/>
      <c r="I23" s="108">
        <f>DSUM($A$2:$G$12,$G$2,$M$7:$M$9)</f>
        <v>1470</v>
      </c>
      <c r="J23" s="73">
        <v>1470</v>
      </c>
      <c r="K23" s="5"/>
      <c r="L23" s="5"/>
      <c r="M23" s="5"/>
      <c r="N23" s="5"/>
      <c r="O23" s="121">
        <v>7</v>
      </c>
      <c r="P23" s="5"/>
      <c r="Q23" s="5"/>
    </row>
    <row r="24" spans="1:17" ht="15" customHeight="1">
      <c r="A24" s="12" t="s">
        <v>31</v>
      </c>
      <c r="B24" s="5" t="s">
        <v>77</v>
      </c>
      <c r="C24" s="5"/>
      <c r="D24" s="5"/>
      <c r="E24" s="5"/>
      <c r="F24" s="5"/>
      <c r="G24" s="5"/>
      <c r="H24" s="7"/>
      <c r="I24" s="110">
        <f>DSUM($A$2:$F$12,$F$2,$N$12:$N$13)/DSUM($A$2:$F$12,$E$2,$N$12:$N$13)</f>
        <v>3.2467532467532464E-2</v>
      </c>
      <c r="J24" s="7">
        <v>3.2467532467532464E-2</v>
      </c>
      <c r="K24" s="5"/>
      <c r="L24" s="5"/>
      <c r="M24" s="5" t="s">
        <v>196</v>
      </c>
      <c r="N24" s="5"/>
      <c r="O24" s="5"/>
      <c r="P24" s="5"/>
      <c r="Q24" s="5"/>
    </row>
    <row r="25" spans="1:17" ht="15" customHeight="1">
      <c r="A25" s="12" t="s">
        <v>32</v>
      </c>
      <c r="B25" s="5" t="s">
        <v>78</v>
      </c>
      <c r="C25" s="5"/>
      <c r="D25" s="5"/>
      <c r="E25" s="5"/>
      <c r="F25" s="5"/>
      <c r="G25" s="5"/>
      <c r="H25" s="6"/>
      <c r="I25" s="108">
        <f>DSUM($A$2:$F$12,$F$2,$N$7:$O$9)</f>
        <v>372</v>
      </c>
      <c r="J25" s="73">
        <v>372</v>
      </c>
      <c r="K25" s="5"/>
      <c r="L25" s="5"/>
      <c r="M25" s="5">
        <v>7</v>
      </c>
      <c r="N25" s="5"/>
      <c r="O25" s="5"/>
      <c r="P25" s="5"/>
      <c r="Q25" s="5"/>
    </row>
    <row r="26" spans="1:17" ht="15" customHeight="1">
      <c r="A26" s="12" t="s">
        <v>33</v>
      </c>
      <c r="B26" s="5" t="s">
        <v>79</v>
      </c>
      <c r="C26" s="5"/>
      <c r="D26" s="5"/>
      <c r="E26" s="5"/>
      <c r="F26" s="5"/>
      <c r="G26" s="5"/>
      <c r="H26" s="6"/>
      <c r="I26" s="108">
        <f>DSUM($A$2:$E$12,$E$2,$P$7:$Q$9)</f>
        <v>1313</v>
      </c>
      <c r="J26" s="73"/>
      <c r="K26" s="5"/>
      <c r="L26" s="5"/>
      <c r="M26" s="5"/>
      <c r="N26" s="5"/>
      <c r="O26" s="5"/>
      <c r="P26" s="5"/>
      <c r="Q26" s="5"/>
    </row>
    <row r="27" spans="1:17" ht="15" customHeight="1">
      <c r="A27" s="12" t="s">
        <v>34</v>
      </c>
      <c r="B27" s="5" t="s">
        <v>80</v>
      </c>
      <c r="C27" s="5"/>
      <c r="D27" s="5"/>
      <c r="E27" s="5"/>
      <c r="F27" s="5"/>
      <c r="G27" s="5"/>
      <c r="H27" s="7"/>
      <c r="I27" s="110">
        <f>DSUM($A$2:$G$12,$G$2,$N$2:$N$3)/DSUM($A$2:$G$12,$G$2,$N$12:$N$13)</f>
        <v>0.52936241610738255</v>
      </c>
      <c r="J27" s="7">
        <v>0.52936241610738255</v>
      </c>
      <c r="K27" s="5"/>
      <c r="L27" s="5"/>
      <c r="M27" s="5"/>
      <c r="N27" s="5"/>
      <c r="O27" s="5"/>
      <c r="P27" s="5"/>
      <c r="Q27" s="5"/>
    </row>
    <row r="28" spans="1:17" ht="15" customHeight="1">
      <c r="A28" s="12" t="s">
        <v>35</v>
      </c>
      <c r="B28" s="5" t="s">
        <v>81</v>
      </c>
      <c r="C28" s="5"/>
      <c r="D28" s="5"/>
      <c r="E28" s="5"/>
      <c r="F28" s="5"/>
      <c r="G28" s="5"/>
      <c r="H28" s="6"/>
      <c r="I28" s="108">
        <f>DMIN($A$2:$G$12,$E$2,$O$12:$O$13)</f>
        <v>681</v>
      </c>
      <c r="J28" s="73">
        <v>681</v>
      </c>
      <c r="K28" s="5"/>
      <c r="L28" s="5"/>
      <c r="M28" s="5"/>
      <c r="N28" s="5"/>
      <c r="O28" s="5"/>
      <c r="P28" s="5"/>
      <c r="Q28" s="5"/>
    </row>
    <row r="29" spans="1:17" ht="15" customHeight="1">
      <c r="A29" s="12" t="s">
        <v>36</v>
      </c>
      <c r="B29" s="5" t="s">
        <v>82</v>
      </c>
      <c r="C29" s="5"/>
      <c r="D29" s="5"/>
      <c r="E29" s="5"/>
      <c r="F29" s="5"/>
      <c r="G29" s="5"/>
      <c r="H29" s="6"/>
      <c r="I29" s="108">
        <f>DSUM($A$2:$G$12,$G$2,$P$12:$Q$14)</f>
        <v>1358</v>
      </c>
      <c r="J29" s="73">
        <v>1358</v>
      </c>
      <c r="K29" s="5"/>
      <c r="L29" s="5"/>
      <c r="M29" s="5"/>
      <c r="N29" s="5"/>
      <c r="O29" s="5"/>
      <c r="P29" s="5"/>
      <c r="Q29" s="5"/>
    </row>
    <row r="30" spans="1:17" ht="15" customHeight="1">
      <c r="A30" s="12" t="s">
        <v>37</v>
      </c>
      <c r="B30" s="5" t="s">
        <v>83</v>
      </c>
      <c r="C30" s="5"/>
      <c r="D30" s="5"/>
      <c r="E30" s="5"/>
      <c r="F30" s="5"/>
      <c r="G30" s="5"/>
      <c r="H30" s="73"/>
      <c r="I30" s="187">
        <f>DMIN($A$2:$J$12,$E$2,$M$24:$M$25)</f>
        <v>639</v>
      </c>
      <c r="J30" s="73">
        <v>639</v>
      </c>
      <c r="K30" s="73"/>
      <c r="L30" s="5"/>
      <c r="M30" s="5"/>
      <c r="N30" s="5"/>
      <c r="O30" s="5"/>
      <c r="P30" s="5"/>
      <c r="Q30" s="5"/>
    </row>
    <row r="31" spans="1:17" ht="15" customHeight="1">
      <c r="A31" s="12" t="s">
        <v>38</v>
      </c>
      <c r="B31" s="5" t="s">
        <v>84</v>
      </c>
      <c r="C31" s="5"/>
      <c r="D31" s="5"/>
      <c r="E31" s="5"/>
      <c r="F31" s="5"/>
      <c r="G31" s="5"/>
      <c r="H31" s="5"/>
      <c r="I31" s="187">
        <f>DSUM($A$2:$J$12,$F$2,$M$21:$N$22)</f>
        <v>480</v>
      </c>
      <c r="J31" s="73">
        <v>480</v>
      </c>
      <c r="K31" s="9"/>
      <c r="L31" s="9"/>
      <c r="M31" s="9"/>
      <c r="N31" s="9"/>
      <c r="O31" s="9"/>
      <c r="P31" s="5"/>
      <c r="Q31" s="5"/>
    </row>
    <row r="32" spans="1:17" ht="15" customHeight="1">
      <c r="A32" s="12" t="s">
        <v>39</v>
      </c>
      <c r="B32" s="5" t="s">
        <v>85</v>
      </c>
      <c r="C32" s="5"/>
      <c r="D32" s="5"/>
      <c r="E32" s="5"/>
      <c r="F32" s="5"/>
      <c r="G32" s="5"/>
      <c r="H32" s="5"/>
      <c r="I32" s="108">
        <f>DMAX($A$2:$G$12,$G$2,$O$17:$P$18)</f>
        <v>827</v>
      </c>
      <c r="J32" s="73">
        <v>827</v>
      </c>
      <c r="K32" s="9"/>
      <c r="L32" s="9"/>
      <c r="M32" s="8"/>
      <c r="N32" s="8"/>
      <c r="O32" s="8"/>
      <c r="P32" s="5"/>
      <c r="Q32" s="5"/>
    </row>
    <row r="33" spans="1:16" ht="15" customHeight="1">
      <c r="A33" s="12" t="s">
        <v>40</v>
      </c>
      <c r="B33" s="5" t="s">
        <v>86</v>
      </c>
      <c r="C33" s="5"/>
      <c r="D33" s="5"/>
      <c r="E33" s="5"/>
      <c r="F33" s="5"/>
      <c r="G33" s="5"/>
      <c r="H33" s="5"/>
      <c r="I33" s="108">
        <f>DSUM($A$2:$I$12,$E$2,Q17:Q18)</f>
        <v>2954</v>
      </c>
      <c r="J33" s="73">
        <v>2954</v>
      </c>
      <c r="K33" s="9"/>
      <c r="L33" s="9"/>
      <c r="M33" s="8"/>
      <c r="N33" s="8"/>
      <c r="O33" s="8"/>
      <c r="P33" s="5"/>
    </row>
    <row r="34" spans="1:16" ht="15" customHeight="1">
      <c r="A34" s="12" t="s">
        <v>41</v>
      </c>
      <c r="B34" s="5" t="s">
        <v>87</v>
      </c>
      <c r="C34" s="5"/>
      <c r="D34" s="5"/>
      <c r="E34" s="5"/>
      <c r="F34" s="5"/>
      <c r="G34" s="5"/>
      <c r="H34" s="5"/>
      <c r="I34" s="108">
        <f>DSUM($A$2:$K$12,$E$2,$O$21:$O$23)+DSUM($A$2:$K$12,$F$2,$O$21:$O$23)</f>
        <v>1440</v>
      </c>
      <c r="J34" s="73">
        <v>1440</v>
      </c>
      <c r="K34" s="9"/>
      <c r="L34" s="9"/>
      <c r="M34" s="8"/>
      <c r="N34" s="8"/>
      <c r="O34" s="8"/>
      <c r="P34" s="5"/>
    </row>
    <row r="35" spans="1:16" ht="15" customHeight="1">
      <c r="A35" s="12" t="s">
        <v>43</v>
      </c>
      <c r="B35" s="5" t="s">
        <v>67</v>
      </c>
      <c r="C35" s="5"/>
      <c r="D35" s="5"/>
      <c r="E35" s="5"/>
      <c r="F35" s="5"/>
      <c r="G35" s="5"/>
      <c r="H35" s="109">
        <f>INDEX($A$3:$A$12,MATCH(MAX($E$3:$E$12),$E$3:$E$12,0),1)</f>
        <v>41218</v>
      </c>
      <c r="I35" s="109">
        <f>INDEX($A$3:$A$12,MATCH(MAX($E$3:$E$12),$E$3:$E$12,0),1)</f>
        <v>41218</v>
      </c>
      <c r="J35" s="74">
        <v>41218</v>
      </c>
      <c r="K35" s="9"/>
      <c r="L35" s="9"/>
      <c r="M35" s="8"/>
      <c r="N35" s="8"/>
      <c r="O35" s="8"/>
      <c r="P35" s="5"/>
    </row>
    <row r="36" spans="1:16" ht="15" customHeight="1">
      <c r="A36" s="12" t="s">
        <v>43</v>
      </c>
      <c r="B36" s="5" t="s">
        <v>221</v>
      </c>
      <c r="C36" s="5"/>
      <c r="D36" s="5"/>
      <c r="E36" s="5"/>
      <c r="F36" s="5"/>
      <c r="G36" s="5"/>
      <c r="H36" s="5"/>
      <c r="I36" s="109" t="str">
        <f>INDEX($C$3:$C$12,MATCH(MAX($G$3:$G$12),$G$3:$G$12,0),1)</f>
        <v>Cá</v>
      </c>
      <c r="J36" s="73" t="s">
        <v>7</v>
      </c>
      <c r="K36" s="9"/>
      <c r="L36" s="9"/>
      <c r="M36" s="8"/>
      <c r="N36" s="8"/>
      <c r="O36" s="8"/>
      <c r="P36" s="5"/>
    </row>
    <row r="37" spans="1:16" ht="15" customHeight="1">
      <c r="A37" s="12"/>
      <c r="B37" s="5"/>
      <c r="C37" s="5"/>
      <c r="D37" s="5"/>
      <c r="E37" s="5"/>
      <c r="F37" s="5"/>
      <c r="G37" s="5"/>
      <c r="H37" s="5"/>
      <c r="I37" s="5"/>
      <c r="J37" s="6"/>
      <c r="K37" s="9"/>
      <c r="L37" s="9"/>
      <c r="M37" s="8"/>
      <c r="N37" s="8"/>
      <c r="O37" s="8"/>
      <c r="P37" s="5"/>
    </row>
    <row r="38" spans="1:16" ht="15" customHeight="1">
      <c r="A38" s="107" t="s">
        <v>103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9"/>
      <c r="M38" s="9"/>
      <c r="N38" s="8"/>
      <c r="O38" s="8"/>
      <c r="P38" s="8"/>
    </row>
    <row r="39" spans="1:16" ht="15" customHeight="1" thickBot="1">
      <c r="A39" s="12" t="s">
        <v>22</v>
      </c>
      <c r="B39" s="5" t="s">
        <v>88</v>
      </c>
      <c r="C39" s="5"/>
      <c r="D39" s="5"/>
      <c r="E39" s="5"/>
      <c r="F39" s="5"/>
      <c r="G39" s="5"/>
      <c r="H39" s="5"/>
      <c r="I39" s="6"/>
      <c r="J39" s="5"/>
      <c r="K39" s="196"/>
    </row>
    <row r="40" spans="1:16" s="196" customFormat="1" ht="15" customHeight="1" thickTop="1" thickBot="1">
      <c r="A40" s="207" t="s">
        <v>198</v>
      </c>
      <c r="B40" s="208" t="s">
        <v>191</v>
      </c>
      <c r="C40" s="208" t="s">
        <v>190</v>
      </c>
      <c r="D40" s="208" t="s">
        <v>45</v>
      </c>
      <c r="E40" s="208" t="s">
        <v>192</v>
      </c>
      <c r="F40" s="208" t="s">
        <v>193</v>
      </c>
      <c r="G40" s="208" t="s">
        <v>194</v>
      </c>
      <c r="H40" s="208" t="s">
        <v>48</v>
      </c>
      <c r="I40" s="208" t="s">
        <v>195</v>
      </c>
      <c r="J40" s="209" t="s">
        <v>196</v>
      </c>
      <c r="K40" s="209" t="s">
        <v>197</v>
      </c>
    </row>
    <row r="41" spans="1:16" s="196" customFormat="1" ht="15" customHeight="1" thickBot="1">
      <c r="A41" s="210">
        <v>41218</v>
      </c>
      <c r="B41" s="201" t="s">
        <v>17</v>
      </c>
      <c r="C41" s="201" t="s">
        <v>2</v>
      </c>
      <c r="D41" s="201">
        <v>3</v>
      </c>
      <c r="E41" s="202">
        <v>896</v>
      </c>
      <c r="F41" s="201">
        <v>102</v>
      </c>
      <c r="G41" s="202">
        <f>E41-F41</f>
        <v>794</v>
      </c>
      <c r="H41" s="203">
        <f>DAY(A41)</f>
        <v>5</v>
      </c>
      <c r="I41" s="203">
        <f>IF(AND(J41&gt;=1,J41&lt;=3),1,IF(AND(J41&gt;=4,J41&lt;=6),2,IF(AND(J41&gt;=7,J41&lt;=9),3,4)))</f>
        <v>4</v>
      </c>
      <c r="J41" s="185">
        <f>MONTH(A41)</f>
        <v>11</v>
      </c>
      <c r="K41" s="186">
        <f>WEEKDAY(A41)</f>
        <v>2</v>
      </c>
    </row>
    <row r="42" spans="1:16" s="196" customFormat="1" ht="15" customHeight="1" thickBot="1">
      <c r="A42" s="210">
        <v>41194</v>
      </c>
      <c r="B42" s="201" t="s">
        <v>10</v>
      </c>
      <c r="C42" s="201" t="s">
        <v>9</v>
      </c>
      <c r="D42" s="201">
        <v>1</v>
      </c>
      <c r="E42" s="202">
        <v>871</v>
      </c>
      <c r="F42" s="201">
        <v>261</v>
      </c>
      <c r="G42" s="202">
        <f>E42-F42</f>
        <v>610</v>
      </c>
      <c r="H42" s="203">
        <f>DAY(A42)</f>
        <v>12</v>
      </c>
      <c r="I42" s="203">
        <f>IF(AND(J42&gt;=1,J42&lt;=3),1,IF(AND(J42&gt;=4,J42&lt;=6),2,IF(AND(J42&gt;=7,J42&lt;=9),3,4)))</f>
        <v>4</v>
      </c>
      <c r="J42" s="183">
        <f>MONTH(A42)</f>
        <v>10</v>
      </c>
      <c r="K42" s="186">
        <f>WEEKDAY(A42)</f>
        <v>6</v>
      </c>
    </row>
    <row r="43" spans="1:16" s="196" customFormat="1" ht="15" customHeight="1" thickBot="1">
      <c r="A43" s="210">
        <v>41190</v>
      </c>
      <c r="B43" s="201" t="s">
        <v>19</v>
      </c>
      <c r="C43" s="201" t="s">
        <v>7</v>
      </c>
      <c r="D43" s="201">
        <v>1</v>
      </c>
      <c r="E43" s="202">
        <v>381</v>
      </c>
      <c r="F43" s="201">
        <v>16</v>
      </c>
      <c r="G43" s="202">
        <f>E43-F43</f>
        <v>365</v>
      </c>
      <c r="H43" s="203">
        <f>DAY(A43)</f>
        <v>8</v>
      </c>
      <c r="I43" s="203">
        <f>IF(AND(J43&gt;=1,J43&lt;=3),1,IF(AND(J43&gt;=4,J43&lt;=6),2,IF(AND(J43&gt;=7,J43&lt;=9),3,4)))</f>
        <v>4</v>
      </c>
      <c r="J43" s="183">
        <f>MONTH(A43)</f>
        <v>10</v>
      </c>
      <c r="K43" s="186">
        <f>WEEKDAY(A43)</f>
        <v>2</v>
      </c>
    </row>
    <row r="44" spans="1:16" s="196" customFormat="1" ht="15" customHeight="1" thickBot="1">
      <c r="A44" s="210">
        <v>41187</v>
      </c>
      <c r="B44" s="201" t="s">
        <v>1</v>
      </c>
      <c r="C44" s="201" t="s">
        <v>0</v>
      </c>
      <c r="D44" s="201">
        <v>1</v>
      </c>
      <c r="E44" s="202">
        <v>401</v>
      </c>
      <c r="F44" s="201">
        <v>203</v>
      </c>
      <c r="G44" s="202">
        <f>E44-F44</f>
        <v>198</v>
      </c>
      <c r="H44" s="203">
        <f>DAY(A44)</f>
        <v>5</v>
      </c>
      <c r="I44" s="203">
        <f>IF(AND(J44&gt;=1,J44&lt;=3),1,IF(AND(J44&gt;=4,J44&lt;=6),2,IF(AND(J44&gt;=7,J44&lt;=9),3,4)))</f>
        <v>4</v>
      </c>
      <c r="J44" s="183">
        <f>MONTH(A44)</f>
        <v>10</v>
      </c>
      <c r="K44" s="186">
        <f>WEEKDAY(A44)</f>
        <v>6</v>
      </c>
    </row>
    <row r="45" spans="1:16" s="196" customFormat="1" ht="15" customHeight="1" thickBot="1">
      <c r="A45" s="210">
        <v>41185</v>
      </c>
      <c r="B45" s="201" t="s">
        <v>3</v>
      </c>
      <c r="C45" s="201" t="s">
        <v>2</v>
      </c>
      <c r="D45" s="201">
        <v>2</v>
      </c>
      <c r="E45" s="202">
        <v>405</v>
      </c>
      <c r="F45" s="201">
        <v>281</v>
      </c>
      <c r="G45" s="202">
        <f>E45-F45</f>
        <v>124</v>
      </c>
      <c r="H45" s="203">
        <f>DAY(A45)</f>
        <v>3</v>
      </c>
      <c r="I45" s="203">
        <f>IF(AND(J45&gt;=1,J45&lt;=3),1,IF(AND(J45&gt;=4,J45&lt;=6),2,IF(AND(J45&gt;=7,J45&lt;=9),3,4)))</f>
        <v>4</v>
      </c>
      <c r="J45" s="183">
        <f>MONTH(A45)</f>
        <v>10</v>
      </c>
      <c r="K45" s="186">
        <f>WEEKDAY(A45)</f>
        <v>4</v>
      </c>
    </row>
    <row r="46" spans="1:16" s="196" customFormat="1" ht="15" customHeight="1" thickBot="1">
      <c r="A46" s="210">
        <v>41104</v>
      </c>
      <c r="B46" s="201" t="s">
        <v>16</v>
      </c>
      <c r="C46" s="201" t="s">
        <v>9</v>
      </c>
      <c r="D46" s="201">
        <v>3</v>
      </c>
      <c r="E46" s="202">
        <v>639</v>
      </c>
      <c r="F46" s="201">
        <v>141</v>
      </c>
      <c r="G46" s="202">
        <f>E46-F46</f>
        <v>498</v>
      </c>
      <c r="H46" s="203">
        <f>DAY(A46)</f>
        <v>14</v>
      </c>
      <c r="I46" s="203">
        <f>IF(AND(J46&gt;=1,J46&lt;=3),1,IF(AND(J46&gt;=4,J46&lt;=6),2,IF(AND(J46&gt;=7,J46&lt;=9),3,4)))</f>
        <v>3</v>
      </c>
      <c r="J46" s="183">
        <f>MONTH(A46)</f>
        <v>7</v>
      </c>
      <c r="K46" s="186">
        <f>WEEKDAY(A46)</f>
        <v>7</v>
      </c>
    </row>
    <row r="47" spans="1:16" s="196" customFormat="1" ht="15" customHeight="1" thickBot="1">
      <c r="A47" s="210">
        <v>41094</v>
      </c>
      <c r="B47" s="201" t="s">
        <v>8</v>
      </c>
      <c r="C47" s="201" t="s">
        <v>7</v>
      </c>
      <c r="D47" s="201">
        <v>2</v>
      </c>
      <c r="E47" s="202">
        <v>851</v>
      </c>
      <c r="F47" s="201">
        <v>24</v>
      </c>
      <c r="G47" s="202">
        <f>E47-F47</f>
        <v>827</v>
      </c>
      <c r="H47" s="203">
        <f>DAY(A47)</f>
        <v>4</v>
      </c>
      <c r="I47" s="203">
        <f>IF(AND(J47&gt;=1,J47&lt;=3),1,IF(AND(J47&gt;=4,J47&lt;=6),2,IF(AND(J47&gt;=7,J47&lt;=9),3,4)))</f>
        <v>3</v>
      </c>
      <c r="J47" s="183">
        <f>MONTH(A47)</f>
        <v>7</v>
      </c>
      <c r="K47" s="186">
        <f>WEEKDAY(A47)</f>
        <v>4</v>
      </c>
    </row>
    <row r="48" spans="1:16" s="196" customFormat="1" ht="15" customHeight="1" thickBot="1">
      <c r="A48" s="210">
        <v>41060</v>
      </c>
      <c r="B48" s="201" t="s">
        <v>5</v>
      </c>
      <c r="C48" s="201" t="s">
        <v>4</v>
      </c>
      <c r="D48" s="201">
        <v>3</v>
      </c>
      <c r="E48" s="202">
        <v>681</v>
      </c>
      <c r="F48" s="201">
        <v>111</v>
      </c>
      <c r="G48" s="202">
        <f>E48-F48</f>
        <v>570</v>
      </c>
      <c r="H48" s="203">
        <f>DAY(A48)</f>
        <v>31</v>
      </c>
      <c r="I48" s="203">
        <f>IF(AND(J48&gt;=1,J48&lt;=3),1,IF(AND(J48&gt;=4,J48&lt;=6),2,IF(AND(J48&gt;=7,J48&lt;=9),3,4)))</f>
        <v>2</v>
      </c>
      <c r="J48" s="183">
        <f>MONTH(A48)</f>
        <v>5</v>
      </c>
      <c r="K48" s="186">
        <f>WEEKDAY(A48)</f>
        <v>5</v>
      </c>
    </row>
    <row r="49" spans="1:11" s="196" customFormat="1" ht="15" customHeight="1" thickBot="1">
      <c r="A49" s="210">
        <v>41049</v>
      </c>
      <c r="B49" s="201" t="s">
        <v>18</v>
      </c>
      <c r="C49" s="201" t="s">
        <v>0</v>
      </c>
      <c r="D49" s="201">
        <v>2</v>
      </c>
      <c r="E49" s="202">
        <v>507</v>
      </c>
      <c r="F49" s="201">
        <v>153</v>
      </c>
      <c r="G49" s="202">
        <f>E49-F49</f>
        <v>354</v>
      </c>
      <c r="H49" s="203">
        <f>DAY(A49)</f>
        <v>20</v>
      </c>
      <c r="I49" s="203">
        <f>IF(AND(J49&gt;=1,J49&lt;=3),1,IF(AND(J49&gt;=4,J49&lt;=6),2,IF(AND(J49&gt;=7,J49&lt;=9),3,4)))</f>
        <v>2</v>
      </c>
      <c r="J49" s="183">
        <f>MONTH(A49)</f>
        <v>5</v>
      </c>
      <c r="K49" s="186">
        <f>WEEKDAY(A49)</f>
        <v>1</v>
      </c>
    </row>
    <row r="50" spans="1:11" s="196" customFormat="1" ht="15" customHeight="1" thickBot="1">
      <c r="A50" s="211">
        <v>40940</v>
      </c>
      <c r="B50" s="204" t="s">
        <v>6</v>
      </c>
      <c r="C50" s="204" t="s">
        <v>4</v>
      </c>
      <c r="D50" s="204">
        <v>1</v>
      </c>
      <c r="E50" s="205">
        <v>263</v>
      </c>
      <c r="F50" s="204">
        <v>202</v>
      </c>
      <c r="G50" s="205">
        <f>E50-F50</f>
        <v>61</v>
      </c>
      <c r="H50" s="206">
        <f>DAY(A50)</f>
        <v>1</v>
      </c>
      <c r="I50" s="206">
        <f>IF(AND(J50&gt;=1,J50&lt;=3),1,IF(AND(J50&gt;=4,J50&lt;=6),2,IF(AND(J50&gt;=7,J50&lt;=9),3,4)))</f>
        <v>1</v>
      </c>
      <c r="J50" s="184">
        <f>MONTH(A50)</f>
        <v>2</v>
      </c>
      <c r="K50" s="188">
        <f>WEEKDAY(A50)</f>
        <v>4</v>
      </c>
    </row>
    <row r="51" spans="1:11" s="196" customFormat="1" ht="15" customHeight="1" thickTop="1">
      <c r="A51" s="200"/>
      <c r="I51" s="197"/>
    </row>
    <row r="52" spans="1:11" ht="15" customHeight="1" thickBot="1">
      <c r="A52" s="12" t="s">
        <v>23</v>
      </c>
      <c r="B52" s="5" t="s">
        <v>89</v>
      </c>
      <c r="C52" s="5"/>
      <c r="D52" s="5"/>
      <c r="E52" s="5"/>
      <c r="F52" s="5"/>
      <c r="G52" s="5"/>
      <c r="H52" s="5"/>
      <c r="I52" s="6"/>
      <c r="J52" s="5"/>
      <c r="K52" s="196"/>
    </row>
    <row r="53" spans="1:11" s="196" customFormat="1" ht="15" customHeight="1" thickTop="1" thickBot="1">
      <c r="A53" s="207" t="s">
        <v>198</v>
      </c>
      <c r="B53" s="208" t="s">
        <v>191</v>
      </c>
      <c r="C53" s="208" t="s">
        <v>190</v>
      </c>
      <c r="D53" s="208" t="s">
        <v>45</v>
      </c>
      <c r="E53" s="208" t="s">
        <v>192</v>
      </c>
      <c r="F53" s="208" t="s">
        <v>193</v>
      </c>
      <c r="G53" s="208" t="s">
        <v>194</v>
      </c>
      <c r="H53" s="208" t="s">
        <v>48</v>
      </c>
      <c r="I53" s="208" t="s">
        <v>195</v>
      </c>
      <c r="J53" s="209" t="s">
        <v>196</v>
      </c>
      <c r="K53" s="209" t="s">
        <v>197</v>
      </c>
    </row>
    <row r="54" spans="1:11" s="196" customFormat="1" ht="15" customHeight="1" thickBot="1">
      <c r="A54" s="210">
        <v>41194</v>
      </c>
      <c r="B54" s="201" t="s">
        <v>10</v>
      </c>
      <c r="C54" s="201" t="s">
        <v>9</v>
      </c>
      <c r="D54" s="201">
        <v>1</v>
      </c>
      <c r="E54" s="202">
        <v>871</v>
      </c>
      <c r="F54" s="201">
        <v>261</v>
      </c>
      <c r="G54" s="202">
        <f>E54-F54</f>
        <v>610</v>
      </c>
      <c r="H54" s="203">
        <f>DAY(A54)</f>
        <v>12</v>
      </c>
      <c r="I54" s="203">
        <f>IF(AND(J54&gt;=1,J54&lt;=3),1,IF(AND(J54&gt;=4,J54&lt;=6),2,IF(AND(J54&gt;=7,J54&lt;=9),3,4)))</f>
        <v>4</v>
      </c>
      <c r="J54" s="185">
        <f>MONTH(A54)</f>
        <v>10</v>
      </c>
      <c r="K54" s="186">
        <f>WEEKDAY(A54)</f>
        <v>6</v>
      </c>
    </row>
    <row r="55" spans="1:11" s="196" customFormat="1" ht="15" customHeight="1" thickBot="1">
      <c r="A55" s="210">
        <v>41104</v>
      </c>
      <c r="B55" s="201" t="s">
        <v>16</v>
      </c>
      <c r="C55" s="201" t="s">
        <v>9</v>
      </c>
      <c r="D55" s="201">
        <v>3</v>
      </c>
      <c r="E55" s="202">
        <v>639</v>
      </c>
      <c r="F55" s="201">
        <v>141</v>
      </c>
      <c r="G55" s="202">
        <f>E55-F55</f>
        <v>498</v>
      </c>
      <c r="H55" s="203">
        <f>DAY(A55)</f>
        <v>14</v>
      </c>
      <c r="I55" s="203">
        <f>IF(AND(J55&gt;=1,J55&lt;=3),1,IF(AND(J55&gt;=4,J55&lt;=6),2,IF(AND(J55&gt;=7,J55&lt;=9),3,4)))</f>
        <v>3</v>
      </c>
      <c r="J55" s="183">
        <f>MONTH(A55)</f>
        <v>7</v>
      </c>
      <c r="K55" s="186">
        <f>WEEKDAY(A55)</f>
        <v>7</v>
      </c>
    </row>
    <row r="56" spans="1:11" s="196" customFormat="1" ht="15" customHeight="1" thickBot="1">
      <c r="A56" s="210">
        <v>41187</v>
      </c>
      <c r="B56" s="201" t="s">
        <v>1</v>
      </c>
      <c r="C56" s="201" t="s">
        <v>0</v>
      </c>
      <c r="D56" s="201">
        <v>1</v>
      </c>
      <c r="E56" s="202">
        <v>401</v>
      </c>
      <c r="F56" s="201">
        <v>203</v>
      </c>
      <c r="G56" s="202">
        <f>E56-F56</f>
        <v>198</v>
      </c>
      <c r="H56" s="203">
        <f>DAY(A56)</f>
        <v>5</v>
      </c>
      <c r="I56" s="203">
        <f>IF(AND(J56&gt;=1,J56&lt;=3),1,IF(AND(J56&gt;=4,J56&lt;=6),2,IF(AND(J56&gt;=7,J56&lt;=9),3,4)))</f>
        <v>4</v>
      </c>
      <c r="J56" s="183">
        <f>MONTH(A56)</f>
        <v>10</v>
      </c>
      <c r="K56" s="186">
        <f>WEEKDAY(A56)</f>
        <v>6</v>
      </c>
    </row>
    <row r="57" spans="1:11" s="196" customFormat="1" ht="15" customHeight="1" thickBot="1">
      <c r="A57" s="210">
        <v>41049</v>
      </c>
      <c r="B57" s="201" t="s">
        <v>18</v>
      </c>
      <c r="C57" s="201" t="s">
        <v>0</v>
      </c>
      <c r="D57" s="201">
        <v>2</v>
      </c>
      <c r="E57" s="202">
        <v>507</v>
      </c>
      <c r="F57" s="201">
        <v>153</v>
      </c>
      <c r="G57" s="202">
        <f>E57-F57</f>
        <v>354</v>
      </c>
      <c r="H57" s="203">
        <f>DAY(A57)</f>
        <v>20</v>
      </c>
      <c r="I57" s="203">
        <f>IF(AND(J57&gt;=1,J57&lt;=3),1,IF(AND(J57&gt;=4,J57&lt;=6),2,IF(AND(J57&gt;=7,J57&lt;=9),3,4)))</f>
        <v>2</v>
      </c>
      <c r="J57" s="183">
        <f>MONTH(A57)</f>
        <v>5</v>
      </c>
      <c r="K57" s="186">
        <f>WEEKDAY(A57)</f>
        <v>1</v>
      </c>
    </row>
    <row r="58" spans="1:11" s="196" customFormat="1" ht="15" customHeight="1" thickBot="1">
      <c r="A58" s="210">
        <v>41060</v>
      </c>
      <c r="B58" s="201" t="s">
        <v>5</v>
      </c>
      <c r="C58" s="201" t="s">
        <v>4</v>
      </c>
      <c r="D58" s="201">
        <v>3</v>
      </c>
      <c r="E58" s="202">
        <v>681</v>
      </c>
      <c r="F58" s="201">
        <v>111</v>
      </c>
      <c r="G58" s="202">
        <f>E58-F58</f>
        <v>570</v>
      </c>
      <c r="H58" s="203">
        <f>DAY(A58)</f>
        <v>31</v>
      </c>
      <c r="I58" s="203">
        <f>IF(AND(J58&gt;=1,J58&lt;=3),1,IF(AND(J58&gt;=4,J58&lt;=6),2,IF(AND(J58&gt;=7,J58&lt;=9),3,4)))</f>
        <v>2</v>
      </c>
      <c r="J58" s="183">
        <f>MONTH(A58)</f>
        <v>5</v>
      </c>
      <c r="K58" s="186">
        <f>WEEKDAY(A58)</f>
        <v>5</v>
      </c>
    </row>
    <row r="59" spans="1:11" s="196" customFormat="1" ht="15" customHeight="1" thickBot="1">
      <c r="A59" s="210">
        <v>40940</v>
      </c>
      <c r="B59" s="201" t="s">
        <v>6</v>
      </c>
      <c r="C59" s="201" t="s">
        <v>4</v>
      </c>
      <c r="D59" s="201">
        <v>1</v>
      </c>
      <c r="E59" s="202">
        <v>263</v>
      </c>
      <c r="F59" s="201">
        <v>202</v>
      </c>
      <c r="G59" s="202">
        <f>E59-F59</f>
        <v>61</v>
      </c>
      <c r="H59" s="203">
        <f>DAY(A59)</f>
        <v>1</v>
      </c>
      <c r="I59" s="203">
        <f>IF(AND(J59&gt;=1,J59&lt;=3),1,IF(AND(J59&gt;=4,J59&lt;=6),2,IF(AND(J59&gt;=7,J59&lt;=9),3,4)))</f>
        <v>1</v>
      </c>
      <c r="J59" s="183">
        <f>MONTH(A59)</f>
        <v>2</v>
      </c>
      <c r="K59" s="186">
        <f>WEEKDAY(A59)</f>
        <v>4</v>
      </c>
    </row>
    <row r="60" spans="1:11" s="196" customFormat="1" ht="15" customHeight="1" thickBot="1">
      <c r="A60" s="210">
        <v>41190</v>
      </c>
      <c r="B60" s="201" t="s">
        <v>19</v>
      </c>
      <c r="C60" s="201" t="s">
        <v>7</v>
      </c>
      <c r="D60" s="201">
        <v>1</v>
      </c>
      <c r="E60" s="202">
        <v>381</v>
      </c>
      <c r="F60" s="201">
        <v>16</v>
      </c>
      <c r="G60" s="202">
        <f>E60-F60</f>
        <v>365</v>
      </c>
      <c r="H60" s="203">
        <f>DAY(A60)</f>
        <v>8</v>
      </c>
      <c r="I60" s="203">
        <f>IF(AND(J60&gt;=1,J60&lt;=3),1,IF(AND(J60&gt;=4,J60&lt;=6),2,IF(AND(J60&gt;=7,J60&lt;=9),3,4)))</f>
        <v>4</v>
      </c>
      <c r="J60" s="183">
        <f>MONTH(A60)</f>
        <v>10</v>
      </c>
      <c r="K60" s="186">
        <f>WEEKDAY(A60)</f>
        <v>2</v>
      </c>
    </row>
    <row r="61" spans="1:11" s="196" customFormat="1" ht="15" customHeight="1" thickBot="1">
      <c r="A61" s="210">
        <v>41094</v>
      </c>
      <c r="B61" s="201" t="s">
        <v>8</v>
      </c>
      <c r="C61" s="201" t="s">
        <v>7</v>
      </c>
      <c r="D61" s="201">
        <v>2</v>
      </c>
      <c r="E61" s="202">
        <v>851</v>
      </c>
      <c r="F61" s="201">
        <v>24</v>
      </c>
      <c r="G61" s="202">
        <f>E61-F61</f>
        <v>827</v>
      </c>
      <c r="H61" s="203">
        <f>DAY(A61)</f>
        <v>4</v>
      </c>
      <c r="I61" s="203">
        <f>IF(AND(J61&gt;=1,J61&lt;=3),1,IF(AND(J61&gt;=4,J61&lt;=6),2,IF(AND(J61&gt;=7,J61&lt;=9),3,4)))</f>
        <v>3</v>
      </c>
      <c r="J61" s="183">
        <f>MONTH(A61)</f>
        <v>7</v>
      </c>
      <c r="K61" s="186">
        <f>WEEKDAY(A61)</f>
        <v>4</v>
      </c>
    </row>
    <row r="62" spans="1:11" s="196" customFormat="1" ht="15" customHeight="1" thickBot="1">
      <c r="A62" s="210">
        <v>41218</v>
      </c>
      <c r="B62" s="201" t="s">
        <v>17</v>
      </c>
      <c r="C62" s="201" t="s">
        <v>2</v>
      </c>
      <c r="D62" s="201">
        <v>3</v>
      </c>
      <c r="E62" s="202">
        <v>896</v>
      </c>
      <c r="F62" s="201">
        <v>102</v>
      </c>
      <c r="G62" s="202">
        <f>E62-F62</f>
        <v>794</v>
      </c>
      <c r="H62" s="203">
        <f>DAY(A62)</f>
        <v>5</v>
      </c>
      <c r="I62" s="203">
        <f>IF(AND(J62&gt;=1,J62&lt;=3),1,IF(AND(J62&gt;=4,J62&lt;=6),2,IF(AND(J62&gt;=7,J62&lt;=9),3,4)))</f>
        <v>4</v>
      </c>
      <c r="J62" s="183">
        <f>MONTH(A62)</f>
        <v>11</v>
      </c>
      <c r="K62" s="186">
        <f>WEEKDAY(A62)</f>
        <v>2</v>
      </c>
    </row>
    <row r="63" spans="1:11" s="196" customFormat="1" ht="15" customHeight="1" thickBot="1">
      <c r="A63" s="211">
        <v>41185</v>
      </c>
      <c r="B63" s="204" t="s">
        <v>3</v>
      </c>
      <c r="C63" s="204" t="s">
        <v>2</v>
      </c>
      <c r="D63" s="204">
        <v>2</v>
      </c>
      <c r="E63" s="205">
        <v>405</v>
      </c>
      <c r="F63" s="204">
        <v>281</v>
      </c>
      <c r="G63" s="205">
        <f>E63-F63</f>
        <v>124</v>
      </c>
      <c r="H63" s="206">
        <f>DAY(A63)</f>
        <v>3</v>
      </c>
      <c r="I63" s="206">
        <f>IF(AND(J63&gt;=1,J63&lt;=3),1,IF(AND(J63&gt;=4,J63&lt;=6),2,IF(AND(J63&gt;=7,J63&lt;=9),3,4)))</f>
        <v>4</v>
      </c>
      <c r="J63" s="184">
        <f>MONTH(A63)</f>
        <v>10</v>
      </c>
      <c r="K63" s="188">
        <f>WEEKDAY(A63)</f>
        <v>4</v>
      </c>
    </row>
    <row r="64" spans="1:11" s="196" customFormat="1" ht="15" customHeight="1" thickTop="1">
      <c r="A64" s="200"/>
      <c r="I64" s="197"/>
    </row>
    <row r="65" spans="1:11" ht="15" customHeight="1" thickBot="1">
      <c r="A65" s="12" t="s">
        <v>24</v>
      </c>
      <c r="B65" s="5" t="s">
        <v>90</v>
      </c>
      <c r="C65" s="5"/>
      <c r="D65" s="5"/>
      <c r="E65" s="5"/>
      <c r="F65" s="5"/>
      <c r="G65" s="5"/>
      <c r="H65" s="5"/>
      <c r="I65" s="6"/>
      <c r="J65" s="5"/>
      <c r="K65" s="196"/>
    </row>
    <row r="66" spans="1:11" s="196" customFormat="1" ht="15" customHeight="1" thickTop="1" thickBot="1">
      <c r="A66" s="207" t="s">
        <v>198</v>
      </c>
      <c r="B66" s="208" t="s">
        <v>191</v>
      </c>
      <c r="C66" s="208" t="s">
        <v>190</v>
      </c>
      <c r="D66" s="208" t="s">
        <v>45</v>
      </c>
      <c r="E66" s="208" t="s">
        <v>192</v>
      </c>
      <c r="F66" s="208" t="s">
        <v>193</v>
      </c>
      <c r="G66" s="208" t="s">
        <v>194</v>
      </c>
      <c r="H66" s="208" t="s">
        <v>48</v>
      </c>
      <c r="I66" s="208" t="s">
        <v>195</v>
      </c>
      <c r="J66" s="209" t="s">
        <v>196</v>
      </c>
      <c r="K66" s="209" t="s">
        <v>197</v>
      </c>
    </row>
    <row r="67" spans="1:11" s="196" customFormat="1" ht="15" customHeight="1" thickBot="1">
      <c r="A67" s="210">
        <v>41104</v>
      </c>
      <c r="B67" s="201" t="s">
        <v>16</v>
      </c>
      <c r="C67" s="201" t="s">
        <v>9</v>
      </c>
      <c r="D67" s="201">
        <v>3</v>
      </c>
      <c r="E67" s="202">
        <v>639</v>
      </c>
      <c r="F67" s="201">
        <v>141</v>
      </c>
      <c r="G67" s="202">
        <f>E67-F67</f>
        <v>498</v>
      </c>
      <c r="H67" s="203">
        <f>DAY(A67)</f>
        <v>14</v>
      </c>
      <c r="I67" s="203">
        <f>IF(AND(J67&gt;=1,J67&lt;=3),1,IF(AND(J67&gt;=4,J67&lt;=6),2,IF(AND(J67&gt;=7,J67&lt;=9),3,4)))</f>
        <v>3</v>
      </c>
      <c r="J67" s="185">
        <f>MONTH(A67)</f>
        <v>7</v>
      </c>
      <c r="K67" s="186">
        <f>WEEKDAY(A67)</f>
        <v>7</v>
      </c>
    </row>
    <row r="68" spans="1:11" s="196" customFormat="1" ht="15" customHeight="1" thickBot="1">
      <c r="A68" s="210">
        <v>41060</v>
      </c>
      <c r="B68" s="201" t="s">
        <v>5</v>
      </c>
      <c r="C68" s="201" t="s">
        <v>4</v>
      </c>
      <c r="D68" s="201">
        <v>3</v>
      </c>
      <c r="E68" s="202">
        <v>681</v>
      </c>
      <c r="F68" s="201">
        <v>111</v>
      </c>
      <c r="G68" s="202">
        <f>E68-F68</f>
        <v>570</v>
      </c>
      <c r="H68" s="203">
        <f>DAY(A68)</f>
        <v>31</v>
      </c>
      <c r="I68" s="203">
        <f>IF(AND(J68&gt;=1,J68&lt;=3),1,IF(AND(J68&gt;=4,J68&lt;=6),2,IF(AND(J68&gt;=7,J68&lt;=9),3,4)))</f>
        <v>2</v>
      </c>
      <c r="J68" s="183">
        <f>MONTH(A68)</f>
        <v>5</v>
      </c>
      <c r="K68" s="186">
        <f>WEEKDAY(A68)</f>
        <v>5</v>
      </c>
    </row>
    <row r="69" spans="1:11" s="196" customFormat="1" ht="15" customHeight="1" thickBot="1">
      <c r="A69" s="210">
        <v>41218</v>
      </c>
      <c r="B69" s="201" t="s">
        <v>17</v>
      </c>
      <c r="C69" s="201" t="s">
        <v>2</v>
      </c>
      <c r="D69" s="201">
        <v>3</v>
      </c>
      <c r="E69" s="202">
        <v>896</v>
      </c>
      <c r="F69" s="201">
        <v>102</v>
      </c>
      <c r="G69" s="202">
        <f>E69-F69</f>
        <v>794</v>
      </c>
      <c r="H69" s="203">
        <f>DAY(A69)</f>
        <v>5</v>
      </c>
      <c r="I69" s="203">
        <f>IF(AND(J69&gt;=1,J69&lt;=3),1,IF(AND(J69&gt;=4,J69&lt;=6),2,IF(AND(J69&gt;=7,J69&lt;=9),3,4)))</f>
        <v>4</v>
      </c>
      <c r="J69" s="183">
        <f>MONTH(A69)</f>
        <v>11</v>
      </c>
      <c r="K69" s="186">
        <f>WEEKDAY(A69)</f>
        <v>2</v>
      </c>
    </row>
    <row r="70" spans="1:11" s="196" customFormat="1" ht="15" customHeight="1" thickBot="1">
      <c r="A70" s="210">
        <v>41185</v>
      </c>
      <c r="B70" s="201" t="s">
        <v>3</v>
      </c>
      <c r="C70" s="201" t="s">
        <v>2</v>
      </c>
      <c r="D70" s="201">
        <v>2</v>
      </c>
      <c r="E70" s="202">
        <v>405</v>
      </c>
      <c r="F70" s="201">
        <v>281</v>
      </c>
      <c r="G70" s="202">
        <f>E70-F70</f>
        <v>124</v>
      </c>
      <c r="H70" s="203">
        <f>DAY(A70)</f>
        <v>3</v>
      </c>
      <c r="I70" s="203">
        <f>IF(AND(J70&gt;=1,J70&lt;=3),1,IF(AND(J70&gt;=4,J70&lt;=6),2,IF(AND(J70&gt;=7,J70&lt;=9),3,4)))</f>
        <v>4</v>
      </c>
      <c r="J70" s="183">
        <f>MONTH(A70)</f>
        <v>10</v>
      </c>
      <c r="K70" s="186">
        <f>WEEKDAY(A70)</f>
        <v>4</v>
      </c>
    </row>
    <row r="71" spans="1:11" s="196" customFormat="1" ht="15" customHeight="1" thickBot="1">
      <c r="A71" s="210">
        <v>41049</v>
      </c>
      <c r="B71" s="201" t="s">
        <v>18</v>
      </c>
      <c r="C71" s="201" t="s">
        <v>0</v>
      </c>
      <c r="D71" s="201">
        <v>2</v>
      </c>
      <c r="E71" s="202">
        <v>507</v>
      </c>
      <c r="F71" s="201">
        <v>153</v>
      </c>
      <c r="G71" s="202">
        <f>E71-F71</f>
        <v>354</v>
      </c>
      <c r="H71" s="203">
        <f>DAY(A71)</f>
        <v>20</v>
      </c>
      <c r="I71" s="203">
        <f>IF(AND(J71&gt;=1,J71&lt;=3),1,IF(AND(J71&gt;=4,J71&lt;=6),2,IF(AND(J71&gt;=7,J71&lt;=9),3,4)))</f>
        <v>2</v>
      </c>
      <c r="J71" s="183">
        <f>MONTH(A71)</f>
        <v>5</v>
      </c>
      <c r="K71" s="186">
        <f>WEEKDAY(A71)</f>
        <v>1</v>
      </c>
    </row>
    <row r="72" spans="1:11" s="196" customFormat="1" ht="15" customHeight="1" thickBot="1">
      <c r="A72" s="210">
        <v>41094</v>
      </c>
      <c r="B72" s="201" t="s">
        <v>8</v>
      </c>
      <c r="C72" s="201" t="s">
        <v>7</v>
      </c>
      <c r="D72" s="201">
        <v>2</v>
      </c>
      <c r="E72" s="202">
        <v>851</v>
      </c>
      <c r="F72" s="201">
        <v>24</v>
      </c>
      <c r="G72" s="202">
        <f>E72-F72</f>
        <v>827</v>
      </c>
      <c r="H72" s="203">
        <f>DAY(A72)</f>
        <v>4</v>
      </c>
      <c r="I72" s="203">
        <f>IF(AND(J72&gt;=1,J72&lt;=3),1,IF(AND(J72&gt;=4,J72&lt;=6),2,IF(AND(J72&gt;=7,J72&lt;=9),3,4)))</f>
        <v>3</v>
      </c>
      <c r="J72" s="183">
        <f>MONTH(A72)</f>
        <v>7</v>
      </c>
      <c r="K72" s="186">
        <f>WEEKDAY(A72)</f>
        <v>4</v>
      </c>
    </row>
    <row r="73" spans="1:11" s="196" customFormat="1" ht="15" customHeight="1" thickBot="1">
      <c r="A73" s="210">
        <v>40940</v>
      </c>
      <c r="B73" s="201" t="s">
        <v>6</v>
      </c>
      <c r="C73" s="201" t="s">
        <v>4</v>
      </c>
      <c r="D73" s="201">
        <v>1</v>
      </c>
      <c r="E73" s="202">
        <v>263</v>
      </c>
      <c r="F73" s="201">
        <v>202</v>
      </c>
      <c r="G73" s="202">
        <f>E73-F73</f>
        <v>61</v>
      </c>
      <c r="H73" s="203">
        <f>DAY(A73)</f>
        <v>1</v>
      </c>
      <c r="I73" s="203">
        <f>IF(AND(J73&gt;=1,J73&lt;=3),1,IF(AND(J73&gt;=4,J73&lt;=6),2,IF(AND(J73&gt;=7,J73&lt;=9),3,4)))</f>
        <v>1</v>
      </c>
      <c r="J73" s="183">
        <f>MONTH(A73)</f>
        <v>2</v>
      </c>
      <c r="K73" s="186">
        <f>WEEKDAY(A73)</f>
        <v>4</v>
      </c>
    </row>
    <row r="74" spans="1:11" s="196" customFormat="1" ht="15" customHeight="1" thickBot="1">
      <c r="A74" s="210">
        <v>41187</v>
      </c>
      <c r="B74" s="201" t="s">
        <v>1</v>
      </c>
      <c r="C74" s="201" t="s">
        <v>0</v>
      </c>
      <c r="D74" s="201">
        <v>1</v>
      </c>
      <c r="E74" s="202">
        <v>401</v>
      </c>
      <c r="F74" s="201">
        <v>203</v>
      </c>
      <c r="G74" s="202">
        <f>E74-F74</f>
        <v>198</v>
      </c>
      <c r="H74" s="203">
        <f>DAY(A74)</f>
        <v>5</v>
      </c>
      <c r="I74" s="203">
        <f>IF(AND(J74&gt;=1,J74&lt;=3),1,IF(AND(J74&gt;=4,J74&lt;=6),2,IF(AND(J74&gt;=7,J74&lt;=9),3,4)))</f>
        <v>4</v>
      </c>
      <c r="J74" s="183">
        <f>MONTH(A74)</f>
        <v>10</v>
      </c>
      <c r="K74" s="186">
        <f>WEEKDAY(A74)</f>
        <v>6</v>
      </c>
    </row>
    <row r="75" spans="1:11" s="196" customFormat="1" ht="15" customHeight="1" thickBot="1">
      <c r="A75" s="210">
        <v>41190</v>
      </c>
      <c r="B75" s="201" t="s">
        <v>19</v>
      </c>
      <c r="C75" s="201" t="s">
        <v>7</v>
      </c>
      <c r="D75" s="201">
        <v>1</v>
      </c>
      <c r="E75" s="202">
        <v>381</v>
      </c>
      <c r="F75" s="201">
        <v>16</v>
      </c>
      <c r="G75" s="202">
        <f>E75-F75</f>
        <v>365</v>
      </c>
      <c r="H75" s="203">
        <f>DAY(A75)</f>
        <v>8</v>
      </c>
      <c r="I75" s="203">
        <f>IF(AND(J75&gt;=1,J75&lt;=3),1,IF(AND(J75&gt;=4,J75&lt;=6),2,IF(AND(J75&gt;=7,J75&lt;=9),3,4)))</f>
        <v>4</v>
      </c>
      <c r="J75" s="183">
        <f>MONTH(A75)</f>
        <v>10</v>
      </c>
      <c r="K75" s="186">
        <f>WEEKDAY(A75)</f>
        <v>2</v>
      </c>
    </row>
    <row r="76" spans="1:11" s="196" customFormat="1" ht="15" customHeight="1" thickBot="1">
      <c r="A76" s="211">
        <v>41194</v>
      </c>
      <c r="B76" s="204" t="s">
        <v>10</v>
      </c>
      <c r="C76" s="204" t="s">
        <v>9</v>
      </c>
      <c r="D76" s="204">
        <v>1</v>
      </c>
      <c r="E76" s="205">
        <v>871</v>
      </c>
      <c r="F76" s="204">
        <v>261</v>
      </c>
      <c r="G76" s="205">
        <f>E76-F76</f>
        <v>610</v>
      </c>
      <c r="H76" s="206">
        <f>DAY(A76)</f>
        <v>12</v>
      </c>
      <c r="I76" s="206">
        <f>IF(AND(J76&gt;=1,J76&lt;=3),1,IF(AND(J76&gt;=4,J76&lt;=6),2,IF(AND(J76&gt;=7,J76&lt;=9),3,4)))</f>
        <v>4</v>
      </c>
      <c r="J76" s="184">
        <f>MONTH(A76)</f>
        <v>10</v>
      </c>
      <c r="K76" s="188">
        <f>WEEKDAY(A76)</f>
        <v>6</v>
      </c>
    </row>
    <row r="77" spans="1:11" s="196" customFormat="1" ht="15" customHeight="1" thickTop="1">
      <c r="A77" s="200"/>
      <c r="I77" s="197"/>
    </row>
    <row r="78" spans="1:11" ht="15" customHeight="1" thickBot="1">
      <c r="A78" s="12" t="s">
        <v>25</v>
      </c>
      <c r="B78" s="5" t="s">
        <v>91</v>
      </c>
      <c r="C78" s="5"/>
      <c r="D78" s="5"/>
      <c r="E78" s="5"/>
      <c r="F78" s="5"/>
      <c r="G78" s="5"/>
      <c r="H78" s="5"/>
      <c r="I78" s="6"/>
      <c r="J78" s="5"/>
      <c r="K78" s="196"/>
    </row>
    <row r="79" spans="1:11" s="196" customFormat="1" ht="15" customHeight="1" thickTop="1" thickBot="1">
      <c r="A79" s="207" t="s">
        <v>198</v>
      </c>
      <c r="B79" s="208" t="s">
        <v>191</v>
      </c>
      <c r="C79" s="208" t="s">
        <v>190</v>
      </c>
      <c r="D79" s="208" t="s">
        <v>45</v>
      </c>
      <c r="E79" s="208" t="s">
        <v>192</v>
      </c>
      <c r="F79" s="208" t="s">
        <v>193</v>
      </c>
      <c r="G79" s="208" t="s">
        <v>194</v>
      </c>
      <c r="H79" s="208" t="s">
        <v>48</v>
      </c>
      <c r="I79" s="208" t="s">
        <v>195</v>
      </c>
      <c r="J79" s="209" t="s">
        <v>196</v>
      </c>
      <c r="K79" s="209" t="s">
        <v>197</v>
      </c>
    </row>
    <row r="80" spans="1:11" s="196" customFormat="1" ht="15" customHeight="1" thickBot="1">
      <c r="A80" s="210">
        <v>41218</v>
      </c>
      <c r="B80" s="201" t="s">
        <v>17</v>
      </c>
      <c r="C80" s="201" t="s">
        <v>2</v>
      </c>
      <c r="D80" s="201">
        <v>3</v>
      </c>
      <c r="E80" s="202">
        <v>896</v>
      </c>
      <c r="F80" s="201">
        <v>102</v>
      </c>
      <c r="G80" s="202">
        <f>E80-F80</f>
        <v>794</v>
      </c>
      <c r="H80" s="203">
        <f>DAY(A80)</f>
        <v>5</v>
      </c>
      <c r="I80" s="203">
        <f>IF(AND(J80&gt;=1,J80&lt;=3),1,IF(AND(J80&gt;=4,J80&lt;=6),2,IF(AND(J80&gt;=7,J80&lt;=9),3,4)))</f>
        <v>4</v>
      </c>
      <c r="J80" s="185">
        <f>MONTH(A80)</f>
        <v>11</v>
      </c>
      <c r="K80" s="186">
        <f>WEEKDAY(A80)</f>
        <v>2</v>
      </c>
    </row>
    <row r="81" spans="1:16" s="196" customFormat="1" ht="15" customHeight="1" thickBot="1">
      <c r="A81" s="210">
        <v>41185</v>
      </c>
      <c r="B81" s="201" t="s">
        <v>3</v>
      </c>
      <c r="C81" s="201" t="s">
        <v>2</v>
      </c>
      <c r="D81" s="201">
        <v>2</v>
      </c>
      <c r="E81" s="202">
        <v>405</v>
      </c>
      <c r="F81" s="201">
        <v>281</v>
      </c>
      <c r="G81" s="202">
        <f>E81-F81</f>
        <v>124</v>
      </c>
      <c r="H81" s="203">
        <f>DAY(A81)</f>
        <v>3</v>
      </c>
      <c r="I81" s="203">
        <f>IF(AND(J81&gt;=1,J81&lt;=3),1,IF(AND(J81&gt;=4,J81&lt;=6),2,IF(AND(J81&gt;=7,J81&lt;=9),3,4)))</f>
        <v>4</v>
      </c>
      <c r="J81" s="183">
        <f>MONTH(A81)</f>
        <v>10</v>
      </c>
      <c r="K81" s="186">
        <f>WEEKDAY(A81)</f>
        <v>4</v>
      </c>
    </row>
    <row r="82" spans="1:16" s="196" customFormat="1" ht="15" customHeight="1" thickBot="1">
      <c r="A82" s="210">
        <v>41094</v>
      </c>
      <c r="B82" s="201" t="s">
        <v>8</v>
      </c>
      <c r="C82" s="201" t="s">
        <v>7</v>
      </c>
      <c r="D82" s="201">
        <v>2</v>
      </c>
      <c r="E82" s="202">
        <v>851</v>
      </c>
      <c r="F82" s="201">
        <v>24</v>
      </c>
      <c r="G82" s="202">
        <f>E82-F82</f>
        <v>827</v>
      </c>
      <c r="H82" s="203">
        <f>DAY(A82)</f>
        <v>4</v>
      </c>
      <c r="I82" s="203">
        <f>IF(AND(J82&gt;=1,J82&lt;=3),1,IF(AND(J82&gt;=4,J82&lt;=6),2,IF(AND(J82&gt;=7,J82&lt;=9),3,4)))</f>
        <v>3</v>
      </c>
      <c r="J82" s="183">
        <f>MONTH(A82)</f>
        <v>7</v>
      </c>
      <c r="K82" s="186">
        <f>WEEKDAY(A82)</f>
        <v>4</v>
      </c>
    </row>
    <row r="83" spans="1:16" s="196" customFormat="1" ht="15" customHeight="1" thickBot="1">
      <c r="A83" s="210">
        <v>41190</v>
      </c>
      <c r="B83" s="201" t="s">
        <v>19</v>
      </c>
      <c r="C83" s="201" t="s">
        <v>7</v>
      </c>
      <c r="D83" s="201">
        <v>1</v>
      </c>
      <c r="E83" s="202">
        <v>381</v>
      </c>
      <c r="F83" s="201">
        <v>16</v>
      </c>
      <c r="G83" s="202">
        <f>E83-F83</f>
        <v>365</v>
      </c>
      <c r="H83" s="203">
        <f>DAY(A83)</f>
        <v>8</v>
      </c>
      <c r="I83" s="203">
        <f>IF(AND(J83&gt;=1,J83&lt;=3),1,IF(AND(J83&gt;=4,J83&lt;=6),2,IF(AND(J83&gt;=7,J83&lt;=9),3,4)))</f>
        <v>4</v>
      </c>
      <c r="J83" s="183">
        <f>MONTH(A83)</f>
        <v>10</v>
      </c>
      <c r="K83" s="186">
        <f>WEEKDAY(A83)</f>
        <v>2</v>
      </c>
    </row>
    <row r="84" spans="1:16" s="196" customFormat="1" ht="15" customHeight="1" thickBot="1">
      <c r="A84" s="210">
        <v>41060</v>
      </c>
      <c r="B84" s="201" t="s">
        <v>5</v>
      </c>
      <c r="C84" s="201" t="s">
        <v>4</v>
      </c>
      <c r="D84" s="201">
        <v>3</v>
      </c>
      <c r="E84" s="202">
        <v>681</v>
      </c>
      <c r="F84" s="201">
        <v>111</v>
      </c>
      <c r="G84" s="202">
        <f>E84-F84</f>
        <v>570</v>
      </c>
      <c r="H84" s="203">
        <f>DAY(A84)</f>
        <v>31</v>
      </c>
      <c r="I84" s="203">
        <f>IF(AND(J84&gt;=1,J84&lt;=3),1,IF(AND(J84&gt;=4,J84&lt;=6),2,IF(AND(J84&gt;=7,J84&lt;=9),3,4)))</f>
        <v>2</v>
      </c>
      <c r="J84" s="183">
        <f>MONTH(A84)</f>
        <v>5</v>
      </c>
      <c r="K84" s="186">
        <f>WEEKDAY(A84)</f>
        <v>5</v>
      </c>
    </row>
    <row r="85" spans="1:16" s="196" customFormat="1" ht="15" customHeight="1" thickBot="1">
      <c r="A85" s="210">
        <v>40940</v>
      </c>
      <c r="B85" s="201" t="s">
        <v>6</v>
      </c>
      <c r="C85" s="201" t="s">
        <v>4</v>
      </c>
      <c r="D85" s="201">
        <v>1</v>
      </c>
      <c r="E85" s="202">
        <v>263</v>
      </c>
      <c r="F85" s="201">
        <v>202</v>
      </c>
      <c r="G85" s="202">
        <f>E85-F85</f>
        <v>61</v>
      </c>
      <c r="H85" s="203">
        <f>DAY(A85)</f>
        <v>1</v>
      </c>
      <c r="I85" s="203">
        <f>IF(AND(J85&gt;=1,J85&lt;=3),1,IF(AND(J85&gt;=4,J85&lt;=6),2,IF(AND(J85&gt;=7,J85&lt;=9),3,4)))</f>
        <v>1</v>
      </c>
      <c r="J85" s="183">
        <f>MONTH(A85)</f>
        <v>2</v>
      </c>
      <c r="K85" s="186">
        <f>WEEKDAY(A85)</f>
        <v>4</v>
      </c>
    </row>
    <row r="86" spans="1:16" s="196" customFormat="1" ht="15" customHeight="1" thickBot="1">
      <c r="A86" s="210">
        <v>41049</v>
      </c>
      <c r="B86" s="201" t="s">
        <v>18</v>
      </c>
      <c r="C86" s="201" t="s">
        <v>0</v>
      </c>
      <c r="D86" s="201">
        <v>2</v>
      </c>
      <c r="E86" s="202">
        <v>507</v>
      </c>
      <c r="F86" s="201">
        <v>153</v>
      </c>
      <c r="G86" s="202">
        <f>E86-F86</f>
        <v>354</v>
      </c>
      <c r="H86" s="203">
        <f>DAY(A86)</f>
        <v>20</v>
      </c>
      <c r="I86" s="203">
        <f>IF(AND(J86&gt;=1,J86&lt;=3),1,IF(AND(J86&gt;=4,J86&lt;=6),2,IF(AND(J86&gt;=7,J86&lt;=9),3,4)))</f>
        <v>2</v>
      </c>
      <c r="J86" s="183">
        <f>MONTH(A86)</f>
        <v>5</v>
      </c>
      <c r="K86" s="186">
        <f>WEEKDAY(A86)</f>
        <v>1</v>
      </c>
    </row>
    <row r="87" spans="1:16" s="196" customFormat="1" ht="15" customHeight="1" thickBot="1">
      <c r="A87" s="210">
        <v>41187</v>
      </c>
      <c r="B87" s="201" t="s">
        <v>1</v>
      </c>
      <c r="C87" s="201" t="s">
        <v>0</v>
      </c>
      <c r="D87" s="201">
        <v>1</v>
      </c>
      <c r="E87" s="202">
        <v>401</v>
      </c>
      <c r="F87" s="201">
        <v>203</v>
      </c>
      <c r="G87" s="202">
        <f>E87-F87</f>
        <v>198</v>
      </c>
      <c r="H87" s="203">
        <f>DAY(A87)</f>
        <v>5</v>
      </c>
      <c r="I87" s="203">
        <f>IF(AND(J87&gt;=1,J87&lt;=3),1,IF(AND(J87&gt;=4,J87&lt;=6),2,IF(AND(J87&gt;=7,J87&lt;=9),3,4)))</f>
        <v>4</v>
      </c>
      <c r="J87" s="183">
        <f>MONTH(A87)</f>
        <v>10</v>
      </c>
      <c r="K87" s="186">
        <f>WEEKDAY(A87)</f>
        <v>6</v>
      </c>
    </row>
    <row r="88" spans="1:16" s="196" customFormat="1" ht="15" customHeight="1" thickBot="1">
      <c r="A88" s="210">
        <v>41194</v>
      </c>
      <c r="B88" s="201" t="s">
        <v>10</v>
      </c>
      <c r="C88" s="201" t="s">
        <v>9</v>
      </c>
      <c r="D88" s="201">
        <v>1</v>
      </c>
      <c r="E88" s="202">
        <v>871</v>
      </c>
      <c r="F88" s="201">
        <v>261</v>
      </c>
      <c r="G88" s="202">
        <f>E88-F88</f>
        <v>610</v>
      </c>
      <c r="H88" s="203">
        <f>DAY(A88)</f>
        <v>12</v>
      </c>
      <c r="I88" s="203">
        <f>IF(AND(J88&gt;=1,J88&lt;=3),1,IF(AND(J88&gt;=4,J88&lt;=6),2,IF(AND(J88&gt;=7,J88&lt;=9),3,4)))</f>
        <v>4</v>
      </c>
      <c r="J88" s="183">
        <f>MONTH(A88)</f>
        <v>10</v>
      </c>
      <c r="K88" s="186">
        <f>WEEKDAY(A88)</f>
        <v>6</v>
      </c>
    </row>
    <row r="89" spans="1:16" s="196" customFormat="1" ht="15" customHeight="1" thickBot="1">
      <c r="A89" s="211">
        <v>41104</v>
      </c>
      <c r="B89" s="204" t="s">
        <v>16</v>
      </c>
      <c r="C89" s="204" t="s">
        <v>9</v>
      </c>
      <c r="D89" s="204">
        <v>3</v>
      </c>
      <c r="E89" s="205">
        <v>639</v>
      </c>
      <c r="F89" s="204">
        <v>141</v>
      </c>
      <c r="G89" s="205">
        <f>E89-F89</f>
        <v>498</v>
      </c>
      <c r="H89" s="206">
        <f>DAY(A89)</f>
        <v>14</v>
      </c>
      <c r="I89" s="206">
        <f>IF(AND(J89&gt;=1,J89&lt;=3),1,IF(AND(J89&gt;=4,J89&lt;=6),2,IF(AND(J89&gt;=7,J89&lt;=9),3,4)))</f>
        <v>3</v>
      </c>
      <c r="J89" s="184">
        <f>MONTH(A89)</f>
        <v>7</v>
      </c>
      <c r="K89" s="188">
        <f>WEEKDAY(A89)</f>
        <v>7</v>
      </c>
    </row>
    <row r="90" spans="1:16" s="196" customFormat="1" ht="15" customHeight="1" thickTop="1">
      <c r="A90" s="200"/>
      <c r="I90" s="197"/>
    </row>
    <row r="91" spans="1:16" ht="15" customHeight="1">
      <c r="A91" s="12" t="s">
        <v>26</v>
      </c>
      <c r="B91" s="5" t="s">
        <v>92</v>
      </c>
      <c r="C91" s="5"/>
      <c r="D91" s="5"/>
      <c r="E91" s="5"/>
      <c r="F91" s="5"/>
      <c r="G91" s="5"/>
      <c r="H91" s="5"/>
      <c r="I91" s="6"/>
      <c r="J91" s="5"/>
      <c r="K91" s="196"/>
    </row>
    <row r="92" spans="1:16" ht="15" customHeight="1" thickBot="1">
      <c r="A92" s="5"/>
      <c r="B92" s="5" t="s">
        <v>93</v>
      </c>
      <c r="C92" s="5"/>
      <c r="D92" s="5"/>
      <c r="E92" s="5"/>
      <c r="F92" s="5"/>
      <c r="G92" s="5"/>
      <c r="H92" s="5"/>
      <c r="I92" s="9"/>
      <c r="J92" s="9"/>
      <c r="K92" s="9"/>
      <c r="L92" s="9"/>
      <c r="M92" s="8"/>
      <c r="N92" s="8"/>
      <c r="O92" s="8"/>
      <c r="P92" s="5"/>
    </row>
    <row r="93" spans="1:16" s="196" customFormat="1" ht="15" customHeight="1" thickTop="1" thickBot="1">
      <c r="A93" s="207" t="s">
        <v>198</v>
      </c>
      <c r="B93" s="208" t="s">
        <v>191</v>
      </c>
      <c r="C93" s="208" t="s">
        <v>190</v>
      </c>
      <c r="D93" s="208" t="s">
        <v>45</v>
      </c>
      <c r="E93" s="208" t="s">
        <v>192</v>
      </c>
      <c r="F93" s="208" t="s">
        <v>193</v>
      </c>
      <c r="G93" s="208" t="s">
        <v>194</v>
      </c>
      <c r="H93" s="208" t="s">
        <v>48</v>
      </c>
      <c r="I93" s="208" t="s">
        <v>195</v>
      </c>
      <c r="J93" s="209" t="s">
        <v>196</v>
      </c>
      <c r="K93" s="209" t="s">
        <v>197</v>
      </c>
      <c r="L93" s="199"/>
      <c r="M93" s="198"/>
      <c r="N93" s="198"/>
      <c r="O93" s="198"/>
    </row>
    <row r="94" spans="1:16" s="196" customFormat="1" ht="15" customHeight="1" thickBot="1">
      <c r="A94" s="210">
        <v>41218</v>
      </c>
      <c r="B94" s="201" t="s">
        <v>17</v>
      </c>
      <c r="C94" s="201" t="s">
        <v>2</v>
      </c>
      <c r="D94" s="201">
        <v>3</v>
      </c>
      <c r="E94" s="202">
        <v>896</v>
      </c>
      <c r="F94" s="201">
        <v>102</v>
      </c>
      <c r="G94" s="202">
        <f>E94-F94</f>
        <v>794</v>
      </c>
      <c r="H94" s="203">
        <f>DAY(A94)</f>
        <v>5</v>
      </c>
      <c r="I94" s="203">
        <f>IF(AND(J94&gt;=1,J94&lt;=3),1,IF(AND(J94&gt;=4,J94&lt;=6),2,IF(AND(J94&gt;=7,J94&lt;=9),3,4)))</f>
        <v>4</v>
      </c>
      <c r="J94" s="185">
        <f>MONTH(A94)</f>
        <v>11</v>
      </c>
      <c r="K94" s="186">
        <f>WEEKDAY(A94)</f>
        <v>2</v>
      </c>
      <c r="L94" s="199"/>
      <c r="M94" s="198"/>
      <c r="N94" s="198"/>
      <c r="O94" s="198"/>
    </row>
    <row r="95" spans="1:16" s="196" customFormat="1" ht="15" customHeight="1" thickBot="1">
      <c r="A95" s="210">
        <v>41060</v>
      </c>
      <c r="B95" s="201" t="s">
        <v>5</v>
      </c>
      <c r="C95" s="201" t="s">
        <v>4</v>
      </c>
      <c r="D95" s="201">
        <v>3</v>
      </c>
      <c r="E95" s="202">
        <v>681</v>
      </c>
      <c r="F95" s="201">
        <v>111</v>
      </c>
      <c r="G95" s="202">
        <f>E95-F95</f>
        <v>570</v>
      </c>
      <c r="H95" s="203">
        <f>DAY(A95)</f>
        <v>31</v>
      </c>
      <c r="I95" s="203">
        <f>IF(AND(J95&gt;=1,J95&lt;=3),1,IF(AND(J95&gt;=4,J95&lt;=6),2,IF(AND(J95&gt;=7,J95&lt;=9),3,4)))</f>
        <v>2</v>
      </c>
      <c r="J95" s="183">
        <f>MONTH(A95)</f>
        <v>5</v>
      </c>
      <c r="K95" s="186">
        <f>WEEKDAY(A95)</f>
        <v>5</v>
      </c>
      <c r="L95" s="199"/>
      <c r="M95" s="198"/>
      <c r="N95" s="198"/>
      <c r="O95" s="198"/>
    </row>
    <row r="96" spans="1:16" s="196" customFormat="1" ht="15" customHeight="1" thickBot="1">
      <c r="A96" s="210">
        <v>41104</v>
      </c>
      <c r="B96" s="201" t="s">
        <v>16</v>
      </c>
      <c r="C96" s="201" t="s">
        <v>9</v>
      </c>
      <c r="D96" s="201">
        <v>3</v>
      </c>
      <c r="E96" s="202">
        <v>639</v>
      </c>
      <c r="F96" s="201">
        <v>141</v>
      </c>
      <c r="G96" s="202">
        <f>E96-F96</f>
        <v>498</v>
      </c>
      <c r="H96" s="203">
        <f>DAY(A96)</f>
        <v>14</v>
      </c>
      <c r="I96" s="203">
        <f>IF(AND(J96&gt;=1,J96&lt;=3),1,IF(AND(J96&gt;=4,J96&lt;=6),2,IF(AND(J96&gt;=7,J96&lt;=9),3,4)))</f>
        <v>3</v>
      </c>
      <c r="J96" s="183">
        <f>MONTH(A96)</f>
        <v>7</v>
      </c>
      <c r="K96" s="186">
        <f>WEEKDAY(A96)</f>
        <v>7</v>
      </c>
      <c r="L96" s="199"/>
      <c r="M96" s="198"/>
      <c r="N96" s="198"/>
      <c r="O96" s="198"/>
    </row>
    <row r="97" spans="1:20" s="196" customFormat="1" ht="15" customHeight="1" thickBot="1">
      <c r="A97" s="210">
        <v>41185</v>
      </c>
      <c r="B97" s="201" t="s">
        <v>3</v>
      </c>
      <c r="C97" s="201" t="s">
        <v>2</v>
      </c>
      <c r="D97" s="201">
        <v>2</v>
      </c>
      <c r="E97" s="202">
        <v>405</v>
      </c>
      <c r="F97" s="201">
        <v>281</v>
      </c>
      <c r="G97" s="202">
        <f>E97-F97</f>
        <v>124</v>
      </c>
      <c r="H97" s="203">
        <f>DAY(A97)</f>
        <v>3</v>
      </c>
      <c r="I97" s="203">
        <f>IF(AND(J97&gt;=1,J97&lt;=3),1,IF(AND(J97&gt;=4,J97&lt;=6),2,IF(AND(J97&gt;=7,J97&lt;=9),3,4)))</f>
        <v>4</v>
      </c>
      <c r="J97" s="183">
        <f>MONTH(A97)</f>
        <v>10</v>
      </c>
      <c r="K97" s="186">
        <f>WEEKDAY(A97)</f>
        <v>4</v>
      </c>
      <c r="L97" s="199"/>
      <c r="M97" s="198"/>
      <c r="N97" s="198"/>
      <c r="O97" s="198"/>
    </row>
    <row r="98" spans="1:20" s="196" customFormat="1" ht="15" customHeight="1" thickBot="1">
      <c r="A98" s="210">
        <v>41094</v>
      </c>
      <c r="B98" s="201" t="s">
        <v>8</v>
      </c>
      <c r="C98" s="201" t="s">
        <v>7</v>
      </c>
      <c r="D98" s="201">
        <v>2</v>
      </c>
      <c r="E98" s="202">
        <v>851</v>
      </c>
      <c r="F98" s="201">
        <v>24</v>
      </c>
      <c r="G98" s="202">
        <f>E98-F98</f>
        <v>827</v>
      </c>
      <c r="H98" s="203">
        <f>DAY(A98)</f>
        <v>4</v>
      </c>
      <c r="I98" s="203">
        <f>IF(AND(J98&gt;=1,J98&lt;=3),1,IF(AND(J98&gt;=4,J98&lt;=6),2,IF(AND(J98&gt;=7,J98&lt;=9),3,4)))</f>
        <v>3</v>
      </c>
      <c r="J98" s="183">
        <f>MONTH(A98)</f>
        <v>7</v>
      </c>
      <c r="K98" s="186">
        <f>WEEKDAY(A98)</f>
        <v>4</v>
      </c>
      <c r="L98" s="199"/>
      <c r="M98" s="198"/>
      <c r="N98" s="198"/>
      <c r="O98" s="198"/>
    </row>
    <row r="99" spans="1:20" s="196" customFormat="1" ht="15" customHeight="1" thickBot="1">
      <c r="A99" s="210">
        <v>41049</v>
      </c>
      <c r="B99" s="201" t="s">
        <v>18</v>
      </c>
      <c r="C99" s="201" t="s">
        <v>0</v>
      </c>
      <c r="D99" s="201">
        <v>2</v>
      </c>
      <c r="E99" s="202">
        <v>507</v>
      </c>
      <c r="F99" s="201">
        <v>153</v>
      </c>
      <c r="G99" s="202">
        <f>E99-F99</f>
        <v>354</v>
      </c>
      <c r="H99" s="203">
        <f>DAY(A99)</f>
        <v>20</v>
      </c>
      <c r="I99" s="203">
        <f>IF(AND(J99&gt;=1,J99&lt;=3),1,IF(AND(J99&gt;=4,J99&lt;=6),2,IF(AND(J99&gt;=7,J99&lt;=9),3,4)))</f>
        <v>2</v>
      </c>
      <c r="J99" s="183">
        <f>MONTH(A99)</f>
        <v>5</v>
      </c>
      <c r="K99" s="186">
        <f>WEEKDAY(A99)</f>
        <v>1</v>
      </c>
      <c r="L99" s="199"/>
      <c r="M99" s="198"/>
      <c r="N99" s="198"/>
      <c r="O99" s="198"/>
    </row>
    <row r="100" spans="1:20" s="196" customFormat="1" ht="15" customHeight="1" thickBot="1">
      <c r="A100" s="210">
        <v>41190</v>
      </c>
      <c r="B100" s="201" t="s">
        <v>19</v>
      </c>
      <c r="C100" s="201" t="s">
        <v>7</v>
      </c>
      <c r="D100" s="201">
        <v>1</v>
      </c>
      <c r="E100" s="202">
        <v>381</v>
      </c>
      <c r="F100" s="201">
        <v>16</v>
      </c>
      <c r="G100" s="202">
        <f>E100-F100</f>
        <v>365</v>
      </c>
      <c r="H100" s="203">
        <f>DAY(A100)</f>
        <v>8</v>
      </c>
      <c r="I100" s="203">
        <f>IF(AND(J100&gt;=1,J100&lt;=3),1,IF(AND(J100&gt;=4,J100&lt;=6),2,IF(AND(J100&gt;=7,J100&lt;=9),3,4)))</f>
        <v>4</v>
      </c>
      <c r="J100" s="183">
        <f>MONTH(A100)</f>
        <v>10</v>
      </c>
      <c r="K100" s="186">
        <f>WEEKDAY(A100)</f>
        <v>2</v>
      </c>
      <c r="L100" s="199"/>
      <c r="M100" s="198"/>
      <c r="N100" s="198"/>
      <c r="O100" s="198"/>
    </row>
    <row r="101" spans="1:20" s="196" customFormat="1" ht="15" customHeight="1" thickBot="1">
      <c r="A101" s="210">
        <v>40940</v>
      </c>
      <c r="B101" s="201" t="s">
        <v>6</v>
      </c>
      <c r="C101" s="201" t="s">
        <v>4</v>
      </c>
      <c r="D101" s="201">
        <v>1</v>
      </c>
      <c r="E101" s="202">
        <v>263</v>
      </c>
      <c r="F101" s="201">
        <v>202</v>
      </c>
      <c r="G101" s="202">
        <f>E101-F101</f>
        <v>61</v>
      </c>
      <c r="H101" s="203">
        <f>DAY(A101)</f>
        <v>1</v>
      </c>
      <c r="I101" s="203">
        <f>IF(AND(J101&gt;=1,J101&lt;=3),1,IF(AND(J101&gt;=4,J101&lt;=6),2,IF(AND(J101&gt;=7,J101&lt;=9),3,4)))</f>
        <v>1</v>
      </c>
      <c r="J101" s="183">
        <f>MONTH(A101)</f>
        <v>2</v>
      </c>
      <c r="K101" s="186">
        <f>WEEKDAY(A101)</f>
        <v>4</v>
      </c>
      <c r="L101" s="199"/>
      <c r="M101" s="198"/>
      <c r="N101" s="198"/>
      <c r="O101" s="198"/>
    </row>
    <row r="102" spans="1:20" s="196" customFormat="1" ht="15" customHeight="1" thickBot="1">
      <c r="A102" s="210">
        <v>41187</v>
      </c>
      <c r="B102" s="201" t="s">
        <v>1</v>
      </c>
      <c r="C102" s="201" t="s">
        <v>0</v>
      </c>
      <c r="D102" s="201">
        <v>1</v>
      </c>
      <c r="E102" s="202">
        <v>401</v>
      </c>
      <c r="F102" s="201">
        <v>203</v>
      </c>
      <c r="G102" s="202">
        <f>E102-F102</f>
        <v>198</v>
      </c>
      <c r="H102" s="203">
        <f>DAY(A102)</f>
        <v>5</v>
      </c>
      <c r="I102" s="203">
        <f>IF(AND(J102&gt;=1,J102&lt;=3),1,IF(AND(J102&gt;=4,J102&lt;=6),2,IF(AND(J102&gt;=7,J102&lt;=9),3,4)))</f>
        <v>4</v>
      </c>
      <c r="J102" s="183">
        <f>MONTH(A102)</f>
        <v>10</v>
      </c>
      <c r="K102" s="186">
        <f>WEEKDAY(A102)</f>
        <v>6</v>
      </c>
      <c r="L102" s="199"/>
      <c r="M102" s="198"/>
      <c r="N102" s="198"/>
      <c r="O102" s="198"/>
    </row>
    <row r="103" spans="1:20" s="196" customFormat="1" ht="15" customHeight="1" thickBot="1">
      <c r="A103" s="211">
        <v>41194</v>
      </c>
      <c r="B103" s="204" t="s">
        <v>10</v>
      </c>
      <c r="C103" s="204" t="s">
        <v>9</v>
      </c>
      <c r="D103" s="204">
        <v>1</v>
      </c>
      <c r="E103" s="205">
        <v>871</v>
      </c>
      <c r="F103" s="204">
        <v>261</v>
      </c>
      <c r="G103" s="205">
        <f>E103-F103</f>
        <v>610</v>
      </c>
      <c r="H103" s="206">
        <f>DAY(A103)</f>
        <v>12</v>
      </c>
      <c r="I103" s="206">
        <f>IF(AND(J103&gt;=1,J103&lt;=3),1,IF(AND(J103&gt;=4,J103&lt;=6),2,IF(AND(J103&gt;=7,J103&lt;=9),3,4)))</f>
        <v>4</v>
      </c>
      <c r="J103" s="184">
        <f>MONTH(A103)</f>
        <v>10</v>
      </c>
      <c r="K103" s="188">
        <f>WEEKDAY(A103)</f>
        <v>6</v>
      </c>
      <c r="L103" s="199"/>
      <c r="M103" s="198"/>
      <c r="N103" s="198"/>
      <c r="O103" s="198"/>
    </row>
    <row r="104" spans="1:20" s="196" customFormat="1" ht="15" customHeight="1" thickTop="1">
      <c r="I104" s="199"/>
      <c r="J104" s="199"/>
      <c r="K104" s="199"/>
      <c r="L104" s="199"/>
      <c r="M104" s="198"/>
      <c r="N104" s="198"/>
      <c r="O104" s="198"/>
    </row>
    <row r="105" spans="1:20" ht="15" customHeight="1">
      <c r="A105" s="5"/>
      <c r="B105" s="5"/>
      <c r="C105" s="5"/>
      <c r="D105" s="5"/>
      <c r="E105" s="5"/>
      <c r="F105" s="5"/>
      <c r="G105" s="5"/>
      <c r="H105" s="5"/>
      <c r="I105" s="9"/>
      <c r="J105" s="9"/>
      <c r="K105" s="9"/>
      <c r="L105" s="9"/>
      <c r="M105" s="8"/>
      <c r="N105" s="8"/>
      <c r="O105" s="8"/>
      <c r="P105" s="5"/>
    </row>
    <row r="106" spans="1:20" ht="15" customHeight="1">
      <c r="A106" s="107" t="s">
        <v>104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9"/>
      <c r="M106" s="9"/>
      <c r="N106" s="8"/>
      <c r="O106" s="8"/>
      <c r="P106" s="8"/>
    </row>
    <row r="107" spans="1:20" ht="15" customHeight="1" thickBot="1">
      <c r="A107" s="12" t="s">
        <v>22</v>
      </c>
      <c r="B107" s="5" t="s">
        <v>94</v>
      </c>
      <c r="C107" s="5"/>
      <c r="D107" s="5"/>
      <c r="E107" s="5"/>
      <c r="F107" s="5"/>
      <c r="G107" s="5"/>
      <c r="H107" s="5"/>
      <c r="I107" s="9"/>
      <c r="J107" s="9"/>
      <c r="K107" s="9"/>
      <c r="L107" s="9"/>
      <c r="M107" s="8"/>
      <c r="N107" s="8"/>
      <c r="O107" s="8"/>
      <c r="P107" s="5"/>
    </row>
    <row r="108" spans="1:20" ht="15" customHeight="1" thickTop="1" thickBot="1">
      <c r="A108" s="117" t="s">
        <v>198</v>
      </c>
      <c r="B108" s="118" t="s">
        <v>191</v>
      </c>
      <c r="C108" s="118" t="s">
        <v>190</v>
      </c>
      <c r="D108" s="118" t="s">
        <v>45</v>
      </c>
      <c r="E108" s="118" t="s">
        <v>192</v>
      </c>
      <c r="F108" s="118" t="s">
        <v>193</v>
      </c>
      <c r="G108" s="118" t="s">
        <v>194</v>
      </c>
      <c r="H108" s="118" t="s">
        <v>48</v>
      </c>
      <c r="I108" s="118" t="s">
        <v>195</v>
      </c>
      <c r="J108" s="119" t="s">
        <v>196</v>
      </c>
      <c r="K108" s="119" t="s">
        <v>197</v>
      </c>
      <c r="L108" s="9"/>
      <c r="M108" s="8"/>
      <c r="N108" s="8"/>
      <c r="O108" s="8"/>
      <c r="P108" s="5"/>
    </row>
    <row r="109" spans="1:20" ht="15" customHeight="1" thickBot="1">
      <c r="A109" s="158">
        <v>41104</v>
      </c>
      <c r="B109" s="111" t="s">
        <v>16</v>
      </c>
      <c r="C109" s="111" t="s">
        <v>9</v>
      </c>
      <c r="D109" s="111">
        <v>3</v>
      </c>
      <c r="E109" s="112">
        <v>639</v>
      </c>
      <c r="F109" s="111">
        <v>141</v>
      </c>
      <c r="G109" s="112">
        <v>498</v>
      </c>
      <c r="H109" s="113">
        <v>14</v>
      </c>
      <c r="I109" s="113">
        <v>3</v>
      </c>
      <c r="J109" s="183">
        <v>7</v>
      </c>
      <c r="K109" s="186">
        <v>7</v>
      </c>
      <c r="L109" s="9"/>
      <c r="M109" s="8"/>
      <c r="N109" s="8"/>
      <c r="O109" s="8"/>
      <c r="P109" s="5"/>
      <c r="Q109" s="5"/>
      <c r="R109" s="5"/>
      <c r="S109" s="5"/>
      <c r="T109" s="5"/>
    </row>
    <row r="110" spans="1:20" ht="15" customHeight="1" thickBot="1">
      <c r="A110" s="159">
        <v>41194</v>
      </c>
      <c r="B110" s="114" t="s">
        <v>10</v>
      </c>
      <c r="C110" s="114" t="s">
        <v>9</v>
      </c>
      <c r="D110" s="114">
        <v>1</v>
      </c>
      <c r="E110" s="115">
        <v>871</v>
      </c>
      <c r="F110" s="114">
        <v>261</v>
      </c>
      <c r="G110" s="115">
        <v>610</v>
      </c>
      <c r="H110" s="116">
        <v>12</v>
      </c>
      <c r="I110" s="116">
        <v>4</v>
      </c>
      <c r="J110" s="184">
        <v>10</v>
      </c>
      <c r="K110" s="188">
        <v>6</v>
      </c>
      <c r="L110" s="9"/>
      <c r="M110" s="8"/>
      <c r="N110" s="8"/>
      <c r="O110" s="8"/>
      <c r="P110" s="5"/>
      <c r="Q110" s="5"/>
      <c r="R110" s="5"/>
      <c r="S110" s="5"/>
      <c r="T110" s="5"/>
    </row>
    <row r="111" spans="1:20" ht="15" customHeight="1" thickTop="1">
      <c r="A111" s="200"/>
      <c r="B111" s="196"/>
      <c r="C111" s="195"/>
      <c r="D111" s="195"/>
      <c r="E111" s="195"/>
      <c r="F111" s="195"/>
      <c r="G111" s="195"/>
      <c r="H111" s="195"/>
      <c r="I111" s="189"/>
      <c r="J111" s="189"/>
      <c r="K111" s="190"/>
      <c r="L111" s="9"/>
      <c r="M111" s="8"/>
      <c r="N111" s="8"/>
      <c r="O111" s="8"/>
      <c r="P111" s="5"/>
      <c r="Q111" s="5"/>
      <c r="R111" s="5"/>
      <c r="S111" s="5"/>
      <c r="T111" s="5"/>
    </row>
    <row r="112" spans="1:20" ht="15" customHeight="1" thickBot="1">
      <c r="A112" s="200" t="s">
        <v>23</v>
      </c>
      <c r="B112" s="196" t="s">
        <v>95</v>
      </c>
      <c r="C112" s="195"/>
      <c r="D112" s="195"/>
      <c r="E112" s="195"/>
      <c r="F112" s="195"/>
      <c r="G112" s="195"/>
      <c r="H112" s="195"/>
      <c r="I112" s="189"/>
      <c r="J112" s="196"/>
      <c r="K112" s="196"/>
    </row>
    <row r="113" spans="1:15" s="196" customFormat="1" ht="15" customHeight="1" thickTop="1" thickBot="1">
      <c r="A113" s="207" t="s">
        <v>198</v>
      </c>
      <c r="B113" s="208" t="s">
        <v>191</v>
      </c>
      <c r="C113" s="208" t="s">
        <v>190</v>
      </c>
      <c r="D113" s="208" t="s">
        <v>45</v>
      </c>
      <c r="E113" s="208" t="s">
        <v>192</v>
      </c>
      <c r="F113" s="208" t="s">
        <v>193</v>
      </c>
      <c r="G113" s="208" t="s">
        <v>194</v>
      </c>
      <c r="H113" s="208" t="s">
        <v>48</v>
      </c>
      <c r="I113" s="208" t="s">
        <v>195</v>
      </c>
      <c r="J113" s="209" t="s">
        <v>196</v>
      </c>
      <c r="K113" s="209" t="s">
        <v>197</v>
      </c>
    </row>
    <row r="114" spans="1:15" s="196" customFormat="1" ht="15" customHeight="1" thickBot="1">
      <c r="A114" s="210">
        <v>41185</v>
      </c>
      <c r="B114" s="201" t="s">
        <v>3</v>
      </c>
      <c r="C114" s="201" t="s">
        <v>2</v>
      </c>
      <c r="D114" s="201">
        <v>2</v>
      </c>
      <c r="E114" s="202">
        <v>405</v>
      </c>
      <c r="F114" s="201">
        <v>281</v>
      </c>
      <c r="G114" s="202">
        <v>124</v>
      </c>
      <c r="H114" s="203">
        <v>3</v>
      </c>
      <c r="I114" s="203">
        <v>4</v>
      </c>
      <c r="J114" s="183">
        <v>10</v>
      </c>
      <c r="K114" s="186">
        <v>4</v>
      </c>
    </row>
    <row r="115" spans="1:15" s="196" customFormat="1" ht="15" customHeight="1" thickBot="1">
      <c r="A115" s="210">
        <v>41190</v>
      </c>
      <c r="B115" s="201" t="s">
        <v>19</v>
      </c>
      <c r="C115" s="201" t="s">
        <v>7</v>
      </c>
      <c r="D115" s="201">
        <v>1</v>
      </c>
      <c r="E115" s="202">
        <v>381</v>
      </c>
      <c r="F115" s="201">
        <v>16</v>
      </c>
      <c r="G115" s="202">
        <v>365</v>
      </c>
      <c r="H115" s="203">
        <v>8</v>
      </c>
      <c r="I115" s="203">
        <v>4</v>
      </c>
      <c r="J115" s="183">
        <v>10</v>
      </c>
      <c r="K115" s="186">
        <v>2</v>
      </c>
    </row>
    <row r="116" spans="1:15" s="196" customFormat="1" ht="15" customHeight="1" thickBot="1">
      <c r="A116" s="210">
        <v>40940</v>
      </c>
      <c r="B116" s="201" t="s">
        <v>6</v>
      </c>
      <c r="C116" s="201" t="s">
        <v>4</v>
      </c>
      <c r="D116" s="201">
        <v>1</v>
      </c>
      <c r="E116" s="202">
        <v>263</v>
      </c>
      <c r="F116" s="201">
        <v>202</v>
      </c>
      <c r="G116" s="202">
        <v>61</v>
      </c>
      <c r="H116" s="203">
        <v>1</v>
      </c>
      <c r="I116" s="203">
        <v>1</v>
      </c>
      <c r="J116" s="183">
        <v>2</v>
      </c>
      <c r="K116" s="186">
        <v>4</v>
      </c>
    </row>
    <row r="117" spans="1:15" s="196" customFormat="1" ht="15" customHeight="1" thickBot="1">
      <c r="A117" s="210">
        <v>41187</v>
      </c>
      <c r="B117" s="201" t="s">
        <v>1</v>
      </c>
      <c r="C117" s="201" t="s">
        <v>0</v>
      </c>
      <c r="D117" s="201">
        <v>1</v>
      </c>
      <c r="E117" s="202">
        <v>401</v>
      </c>
      <c r="F117" s="201">
        <v>203</v>
      </c>
      <c r="G117" s="202">
        <v>198</v>
      </c>
      <c r="H117" s="203">
        <v>5</v>
      </c>
      <c r="I117" s="203">
        <v>4</v>
      </c>
      <c r="J117" s="183">
        <v>10</v>
      </c>
      <c r="K117" s="186">
        <v>6</v>
      </c>
    </row>
    <row r="118" spans="1:15" s="196" customFormat="1" ht="15" customHeight="1">
      <c r="A118" s="200"/>
      <c r="C118" s="195"/>
      <c r="D118" s="195"/>
      <c r="E118" s="195"/>
      <c r="F118" s="195"/>
      <c r="G118" s="195"/>
      <c r="H118" s="195"/>
      <c r="I118" s="189"/>
    </row>
    <row r="119" spans="1:15" ht="15" customHeight="1" thickBot="1">
      <c r="A119" s="200" t="s">
        <v>24</v>
      </c>
      <c r="B119" s="196" t="s">
        <v>96</v>
      </c>
      <c r="C119" s="195"/>
      <c r="D119" s="195"/>
      <c r="E119" s="195"/>
      <c r="F119" s="195"/>
      <c r="G119" s="195"/>
      <c r="H119" s="195"/>
      <c r="I119" s="189"/>
      <c r="J119" s="196"/>
      <c r="K119" s="196"/>
      <c r="L119" s="196" t="s">
        <v>45</v>
      </c>
      <c r="M119" s="196" t="s">
        <v>193</v>
      </c>
    </row>
    <row r="120" spans="1:15" s="196" customFormat="1" ht="15" customHeight="1" thickTop="1" thickBot="1">
      <c r="A120" s="207" t="s">
        <v>198</v>
      </c>
      <c r="B120" s="208" t="s">
        <v>191</v>
      </c>
      <c r="C120" s="208" t="s">
        <v>190</v>
      </c>
      <c r="D120" s="208" t="s">
        <v>45</v>
      </c>
      <c r="E120" s="208" t="s">
        <v>192</v>
      </c>
      <c r="F120" s="208" t="s">
        <v>193</v>
      </c>
      <c r="G120" s="208" t="s">
        <v>194</v>
      </c>
      <c r="H120" s="208" t="s">
        <v>48</v>
      </c>
      <c r="I120" s="208" t="s">
        <v>195</v>
      </c>
      <c r="J120" s="209" t="s">
        <v>196</v>
      </c>
      <c r="K120" s="209" t="s">
        <v>197</v>
      </c>
      <c r="L120" s="196">
        <v>1</v>
      </c>
      <c r="M120" s="196" t="s">
        <v>230</v>
      </c>
    </row>
    <row r="121" spans="1:15" s="196" customFormat="1" ht="15" customHeight="1" thickBot="1">
      <c r="A121" s="210">
        <v>40940</v>
      </c>
      <c r="B121" s="201" t="s">
        <v>6</v>
      </c>
      <c r="C121" s="201" t="s">
        <v>4</v>
      </c>
      <c r="D121" s="201">
        <v>1</v>
      </c>
      <c r="E121" s="202">
        <v>263</v>
      </c>
      <c r="F121" s="201">
        <v>202</v>
      </c>
      <c r="G121" s="202">
        <v>61</v>
      </c>
      <c r="H121" s="203">
        <v>1</v>
      </c>
      <c r="I121" s="203">
        <v>1</v>
      </c>
      <c r="J121" s="183">
        <v>2</v>
      </c>
      <c r="K121" s="186">
        <v>4</v>
      </c>
    </row>
    <row r="122" spans="1:15" s="196" customFormat="1" ht="15" customHeight="1" thickBot="1">
      <c r="A122" s="210">
        <v>41187</v>
      </c>
      <c r="B122" s="201" t="s">
        <v>1</v>
      </c>
      <c r="C122" s="201" t="s">
        <v>0</v>
      </c>
      <c r="D122" s="201">
        <v>1</v>
      </c>
      <c r="E122" s="202">
        <v>401</v>
      </c>
      <c r="F122" s="201">
        <v>203</v>
      </c>
      <c r="G122" s="202">
        <v>198</v>
      </c>
      <c r="H122" s="203">
        <v>5</v>
      </c>
      <c r="I122" s="203">
        <v>4</v>
      </c>
      <c r="J122" s="183">
        <v>10</v>
      </c>
      <c r="K122" s="186">
        <v>6</v>
      </c>
    </row>
    <row r="123" spans="1:15" s="196" customFormat="1" ht="15" customHeight="1" thickBot="1">
      <c r="A123" s="211">
        <v>41194</v>
      </c>
      <c r="B123" s="204" t="s">
        <v>10</v>
      </c>
      <c r="C123" s="204" t="s">
        <v>9</v>
      </c>
      <c r="D123" s="204">
        <v>1</v>
      </c>
      <c r="E123" s="205">
        <v>871</v>
      </c>
      <c r="F123" s="204">
        <v>261</v>
      </c>
      <c r="G123" s="205">
        <v>610</v>
      </c>
      <c r="H123" s="206">
        <v>12</v>
      </c>
      <c r="I123" s="206">
        <v>4</v>
      </c>
      <c r="J123" s="184">
        <v>10</v>
      </c>
      <c r="K123" s="188">
        <v>6</v>
      </c>
    </row>
    <row r="124" spans="1:15" s="196" customFormat="1" ht="15" customHeight="1" thickTop="1">
      <c r="A124" s="200"/>
      <c r="C124" s="195"/>
      <c r="D124" s="195"/>
      <c r="E124" s="195"/>
      <c r="F124" s="195"/>
      <c r="G124" s="195"/>
      <c r="H124" s="195"/>
      <c r="I124" s="189"/>
    </row>
    <row r="125" spans="1:15" ht="15" customHeight="1" thickBot="1">
      <c r="A125" s="217" t="s">
        <v>25</v>
      </c>
      <c r="B125" s="215" t="s">
        <v>97</v>
      </c>
      <c r="C125" s="195"/>
      <c r="D125" s="195"/>
      <c r="E125" s="195"/>
      <c r="F125" s="195"/>
      <c r="G125" s="195"/>
      <c r="H125" s="195"/>
      <c r="I125" s="189"/>
      <c r="J125" s="196"/>
      <c r="K125" s="196"/>
      <c r="L125" s="196" t="s">
        <v>190</v>
      </c>
    </row>
    <row r="126" spans="1:15" ht="15" customHeight="1" thickTop="1" thickBot="1">
      <c r="A126" s="224" t="s">
        <v>198</v>
      </c>
      <c r="B126" s="225" t="s">
        <v>191</v>
      </c>
      <c r="C126" s="225" t="s">
        <v>190</v>
      </c>
      <c r="D126" s="225" t="s">
        <v>45</v>
      </c>
      <c r="E126" s="225" t="s">
        <v>192</v>
      </c>
      <c r="F126" s="225" t="s">
        <v>193</v>
      </c>
      <c r="G126" s="225" t="s">
        <v>194</v>
      </c>
      <c r="H126" s="225" t="s">
        <v>48</v>
      </c>
      <c r="I126" s="225" t="s">
        <v>195</v>
      </c>
      <c r="J126" s="226" t="s">
        <v>196</v>
      </c>
      <c r="K126" s="226" t="s">
        <v>197</v>
      </c>
      <c r="L126" s="196" t="s">
        <v>2</v>
      </c>
    </row>
    <row r="127" spans="1:15" ht="15" customHeight="1" thickBot="1">
      <c r="A127" s="227">
        <v>41218</v>
      </c>
      <c r="B127" s="218" t="s">
        <v>17</v>
      </c>
      <c r="C127" s="218" t="s">
        <v>2</v>
      </c>
      <c r="D127" s="218">
        <v>3</v>
      </c>
      <c r="E127" s="219">
        <v>896</v>
      </c>
      <c r="F127" s="218">
        <v>102</v>
      </c>
      <c r="G127" s="219">
        <v>794</v>
      </c>
      <c r="H127" s="220">
        <v>5</v>
      </c>
      <c r="I127" s="220">
        <v>4</v>
      </c>
      <c r="J127" s="185">
        <v>11</v>
      </c>
      <c r="K127" s="186">
        <v>2</v>
      </c>
      <c r="L127" s="196" t="s">
        <v>9</v>
      </c>
    </row>
    <row r="128" spans="1:15" ht="15" customHeight="1" thickBot="1">
      <c r="A128" s="227">
        <v>41104</v>
      </c>
      <c r="B128" s="218" t="s">
        <v>16</v>
      </c>
      <c r="C128" s="218" t="s">
        <v>9</v>
      </c>
      <c r="D128" s="218">
        <v>3</v>
      </c>
      <c r="E128" s="219">
        <v>639</v>
      </c>
      <c r="F128" s="218">
        <v>141</v>
      </c>
      <c r="G128" s="219">
        <v>498</v>
      </c>
      <c r="H128" s="220">
        <v>14</v>
      </c>
      <c r="I128" s="220">
        <v>3</v>
      </c>
      <c r="J128" s="183">
        <v>7</v>
      </c>
      <c r="K128" s="186">
        <v>7</v>
      </c>
      <c r="L128" s="199"/>
      <c r="M128" s="198"/>
      <c r="N128" s="198"/>
      <c r="O128" s="198"/>
    </row>
    <row r="129" spans="1:16" ht="15" customHeight="1" thickBot="1">
      <c r="A129" s="227">
        <v>41185</v>
      </c>
      <c r="B129" s="218" t="s">
        <v>3</v>
      </c>
      <c r="C129" s="218" t="s">
        <v>2</v>
      </c>
      <c r="D129" s="218">
        <v>2</v>
      </c>
      <c r="E129" s="219">
        <v>405</v>
      </c>
      <c r="F129" s="218">
        <v>281</v>
      </c>
      <c r="G129" s="219">
        <v>124</v>
      </c>
      <c r="H129" s="220">
        <v>3</v>
      </c>
      <c r="I129" s="220">
        <v>4</v>
      </c>
      <c r="J129" s="183">
        <v>10</v>
      </c>
      <c r="K129" s="186">
        <v>4</v>
      </c>
      <c r="L129" s="199"/>
      <c r="M129" s="198"/>
      <c r="N129" s="198"/>
      <c r="O129" s="198"/>
    </row>
    <row r="130" spans="1:16" ht="15" customHeight="1" thickBot="1">
      <c r="A130" s="228">
        <v>41194</v>
      </c>
      <c r="B130" s="221" t="s">
        <v>10</v>
      </c>
      <c r="C130" s="221" t="s">
        <v>9</v>
      </c>
      <c r="D130" s="221">
        <v>1</v>
      </c>
      <c r="E130" s="222">
        <v>871</v>
      </c>
      <c r="F130" s="221">
        <v>261</v>
      </c>
      <c r="G130" s="222">
        <v>610</v>
      </c>
      <c r="H130" s="223">
        <v>12</v>
      </c>
      <c r="I130" s="223">
        <v>4</v>
      </c>
      <c r="J130" s="184">
        <v>10</v>
      </c>
      <c r="K130" s="188">
        <v>6</v>
      </c>
      <c r="L130" s="199"/>
      <c r="M130" s="198"/>
      <c r="N130" s="198"/>
      <c r="O130" s="198"/>
    </row>
    <row r="131" spans="1:16" ht="15" customHeight="1" thickTop="1">
      <c r="A131" s="217"/>
      <c r="B131" s="216"/>
      <c r="C131" s="216"/>
      <c r="D131" s="216"/>
      <c r="E131" s="214"/>
      <c r="F131" s="214"/>
      <c r="G131" s="214"/>
      <c r="H131" s="214"/>
      <c r="I131" s="189"/>
      <c r="J131" s="189"/>
      <c r="K131" s="190"/>
    </row>
    <row r="132" spans="1:16" ht="15" customHeight="1" thickBot="1">
      <c r="A132" s="231" t="s">
        <v>26</v>
      </c>
      <c r="B132" s="229" t="s">
        <v>189</v>
      </c>
      <c r="C132" s="216"/>
      <c r="D132" s="216"/>
      <c r="E132" s="214"/>
      <c r="F132" s="214"/>
      <c r="G132" s="214"/>
      <c r="H132" s="214"/>
      <c r="I132" s="191"/>
      <c r="J132" s="191"/>
      <c r="K132" s="191"/>
      <c r="L132" s="196" t="s">
        <v>231</v>
      </c>
      <c r="M132" s="196" t="s">
        <v>198</v>
      </c>
    </row>
    <row r="133" spans="1:16" ht="15" customHeight="1" thickTop="1" thickBot="1">
      <c r="A133" s="238" t="s">
        <v>198</v>
      </c>
      <c r="B133" s="239" t="s">
        <v>191</v>
      </c>
      <c r="C133" s="239" t="s">
        <v>190</v>
      </c>
      <c r="D133" s="239" t="s">
        <v>45</v>
      </c>
      <c r="E133" s="239" t="s">
        <v>192</v>
      </c>
      <c r="F133" s="239" t="s">
        <v>193</v>
      </c>
      <c r="G133" s="239" t="s">
        <v>194</v>
      </c>
      <c r="H133" s="239" t="s">
        <v>48</v>
      </c>
      <c r="I133" s="239" t="s">
        <v>195</v>
      </c>
      <c r="J133" s="240" t="s">
        <v>196</v>
      </c>
      <c r="K133" s="240" t="s">
        <v>197</v>
      </c>
      <c r="L133" s="199" t="s">
        <v>232</v>
      </c>
      <c r="M133" s="199" t="s">
        <v>233</v>
      </c>
      <c r="N133" s="199"/>
      <c r="O133" s="199"/>
      <c r="P133" s="199"/>
    </row>
    <row r="134" spans="1:16" ht="15" customHeight="1" thickBot="1">
      <c r="A134" s="241">
        <v>41185</v>
      </c>
      <c r="B134" s="232" t="s">
        <v>3</v>
      </c>
      <c r="C134" s="232" t="s">
        <v>2</v>
      </c>
      <c r="D134" s="232">
        <v>2</v>
      </c>
      <c r="E134" s="233">
        <v>405</v>
      </c>
      <c r="F134" s="232">
        <v>281</v>
      </c>
      <c r="G134" s="233">
        <v>124</v>
      </c>
      <c r="H134" s="234">
        <v>3</v>
      </c>
      <c r="I134" s="234">
        <v>4</v>
      </c>
      <c r="J134" s="183">
        <v>10</v>
      </c>
      <c r="K134" s="186">
        <v>4</v>
      </c>
      <c r="L134" s="199"/>
      <c r="M134" s="199"/>
      <c r="N134" s="198"/>
      <c r="O134" s="198"/>
      <c r="P134" s="198"/>
    </row>
    <row r="135" spans="1:16" ht="15" customHeight="1" thickBot="1">
      <c r="A135" s="241">
        <v>41049</v>
      </c>
      <c r="B135" s="232" t="s">
        <v>18</v>
      </c>
      <c r="C135" s="232" t="s">
        <v>0</v>
      </c>
      <c r="D135" s="232">
        <v>2</v>
      </c>
      <c r="E135" s="233">
        <v>507</v>
      </c>
      <c r="F135" s="232">
        <v>153</v>
      </c>
      <c r="G135" s="233">
        <v>354</v>
      </c>
      <c r="H135" s="234">
        <v>20</v>
      </c>
      <c r="I135" s="234">
        <v>2</v>
      </c>
      <c r="J135" s="183">
        <v>5</v>
      </c>
      <c r="K135" s="186">
        <v>1</v>
      </c>
      <c r="L135" s="199"/>
      <c r="M135" s="199"/>
      <c r="N135" s="198"/>
      <c r="O135" s="198"/>
      <c r="P135" s="198"/>
    </row>
    <row r="136" spans="1:16" ht="15" customHeight="1" thickBot="1">
      <c r="A136" s="241">
        <v>40940</v>
      </c>
      <c r="B136" s="232" t="s">
        <v>6</v>
      </c>
      <c r="C136" s="232" t="s">
        <v>4</v>
      </c>
      <c r="D136" s="232">
        <v>1</v>
      </c>
      <c r="E136" s="233">
        <v>263</v>
      </c>
      <c r="F136" s="232">
        <v>202</v>
      </c>
      <c r="G136" s="233">
        <v>61</v>
      </c>
      <c r="H136" s="234">
        <v>1</v>
      </c>
      <c r="I136" s="234">
        <v>1</v>
      </c>
      <c r="J136" s="183">
        <v>2</v>
      </c>
      <c r="K136" s="186">
        <v>4</v>
      </c>
      <c r="L136" s="199"/>
      <c r="M136" s="199"/>
      <c r="N136" s="198"/>
      <c r="O136" s="198"/>
      <c r="P136" s="198"/>
    </row>
    <row r="137" spans="1:16" ht="17.25" thickBot="1">
      <c r="A137" s="241">
        <v>41187</v>
      </c>
      <c r="B137" s="232" t="s">
        <v>1</v>
      </c>
      <c r="C137" s="232" t="s">
        <v>0</v>
      </c>
      <c r="D137" s="232">
        <v>1</v>
      </c>
      <c r="E137" s="233">
        <v>401</v>
      </c>
      <c r="F137" s="232">
        <v>203</v>
      </c>
      <c r="G137" s="233">
        <v>198</v>
      </c>
      <c r="H137" s="234">
        <v>5</v>
      </c>
      <c r="I137" s="234">
        <v>4</v>
      </c>
      <c r="J137" s="183">
        <v>10</v>
      </c>
      <c r="K137" s="186">
        <v>6</v>
      </c>
    </row>
    <row r="138" spans="1:16" ht="17.25" thickBot="1">
      <c r="A138" s="242">
        <v>41194</v>
      </c>
      <c r="B138" s="235" t="s">
        <v>10</v>
      </c>
      <c r="C138" s="235" t="s">
        <v>9</v>
      </c>
      <c r="D138" s="235">
        <v>1</v>
      </c>
      <c r="E138" s="236">
        <v>871</v>
      </c>
      <c r="F138" s="235">
        <v>261</v>
      </c>
      <c r="G138" s="236">
        <v>610</v>
      </c>
      <c r="H138" s="237">
        <v>12</v>
      </c>
      <c r="I138" s="237">
        <v>4</v>
      </c>
      <c r="J138" s="184">
        <v>10</v>
      </c>
      <c r="K138" s="188">
        <v>6</v>
      </c>
    </row>
    <row r="139" spans="1:16" ht="15.75" thickTop="1">
      <c r="A139" s="229"/>
      <c r="B139" s="229"/>
      <c r="C139" s="229"/>
      <c r="D139" s="229"/>
      <c r="E139" s="229"/>
      <c r="F139" s="229"/>
      <c r="G139" s="229"/>
      <c r="H139" s="229"/>
      <c r="I139" s="229"/>
      <c r="J139" s="229"/>
      <c r="K139" s="229"/>
      <c r="L139" s="196" t="s">
        <v>45</v>
      </c>
    </row>
    <row r="140" spans="1:16">
      <c r="A140" s="248" t="s">
        <v>105</v>
      </c>
      <c r="B140" s="244"/>
      <c r="C140" s="229"/>
      <c r="D140" s="229"/>
      <c r="E140" s="229"/>
      <c r="F140" s="229"/>
      <c r="G140" s="229"/>
      <c r="H140" s="229"/>
      <c r="I140" s="229"/>
      <c r="J140" s="230"/>
      <c r="K140" s="230"/>
      <c r="L140" s="199">
        <v>1</v>
      </c>
      <c r="M140" s="199"/>
      <c r="N140" s="199"/>
      <c r="O140" s="199"/>
      <c r="P140" s="199"/>
    </row>
    <row r="141" spans="1:16" ht="15.75" thickBot="1">
      <c r="A141" s="247" t="s">
        <v>22</v>
      </c>
      <c r="B141" s="245" t="s">
        <v>98</v>
      </c>
      <c r="C141" s="229"/>
      <c r="D141" s="229"/>
      <c r="E141" s="229"/>
      <c r="F141" s="229"/>
      <c r="G141" s="229"/>
      <c r="H141" s="229"/>
      <c r="I141" s="229"/>
      <c r="J141" s="230"/>
      <c r="K141" s="230"/>
      <c r="L141" s="199"/>
      <c r="M141" s="199"/>
      <c r="N141" s="198"/>
      <c r="O141" s="198"/>
      <c r="P141" s="198"/>
    </row>
    <row r="142" spans="1:16" ht="18" thickTop="1" thickBot="1">
      <c r="A142" s="255" t="s">
        <v>198</v>
      </c>
      <c r="B142" s="256" t="s">
        <v>191</v>
      </c>
      <c r="C142" s="256" t="s">
        <v>190</v>
      </c>
      <c r="D142" s="256" t="s">
        <v>45</v>
      </c>
      <c r="E142" s="256" t="s">
        <v>192</v>
      </c>
      <c r="F142" s="256" t="s">
        <v>193</v>
      </c>
      <c r="G142" s="256" t="s">
        <v>194</v>
      </c>
      <c r="H142" s="256" t="s">
        <v>48</v>
      </c>
      <c r="I142" s="256" t="s">
        <v>195</v>
      </c>
      <c r="J142" s="257" t="s">
        <v>196</v>
      </c>
      <c r="K142" s="257" t="s">
        <v>197</v>
      </c>
      <c r="L142" s="199"/>
      <c r="M142" s="199"/>
      <c r="N142" s="198"/>
      <c r="O142" s="198"/>
      <c r="P142" s="198"/>
    </row>
    <row r="143" spans="1:16" ht="17.25" thickBot="1">
      <c r="A143" s="258">
        <v>41190</v>
      </c>
      <c r="B143" s="249" t="s">
        <v>19</v>
      </c>
      <c r="C143" s="249" t="s">
        <v>7</v>
      </c>
      <c r="D143" s="249">
        <v>1</v>
      </c>
      <c r="E143" s="250">
        <v>381</v>
      </c>
      <c r="F143" s="249">
        <v>16</v>
      </c>
      <c r="G143" s="250">
        <v>365</v>
      </c>
      <c r="H143" s="251">
        <v>8</v>
      </c>
      <c r="I143" s="251">
        <v>4</v>
      </c>
      <c r="J143" s="183">
        <v>10</v>
      </c>
      <c r="K143" s="186">
        <v>2</v>
      </c>
      <c r="L143" s="199"/>
      <c r="M143" s="199"/>
      <c r="N143" s="198"/>
      <c r="O143" s="198"/>
      <c r="P143" s="198"/>
    </row>
    <row r="144" spans="1:16" ht="17.25" thickBot="1">
      <c r="A144" s="258">
        <v>40940</v>
      </c>
      <c r="B144" s="249" t="s">
        <v>6</v>
      </c>
      <c r="C144" s="249" t="s">
        <v>4</v>
      </c>
      <c r="D144" s="249">
        <v>1</v>
      </c>
      <c r="E144" s="250">
        <v>263</v>
      </c>
      <c r="F144" s="249">
        <v>202</v>
      </c>
      <c r="G144" s="250">
        <v>61</v>
      </c>
      <c r="H144" s="251">
        <v>1</v>
      </c>
      <c r="I144" s="251">
        <v>1</v>
      </c>
      <c r="J144" s="183">
        <v>2</v>
      </c>
      <c r="K144" s="186">
        <v>4</v>
      </c>
      <c r="L144" s="199"/>
      <c r="M144" s="199"/>
      <c r="N144" s="198"/>
      <c r="O144" s="198"/>
      <c r="P144" s="198"/>
    </row>
    <row r="145" spans="1:16" ht="17.25" thickBot="1">
      <c r="A145" s="258">
        <v>41187</v>
      </c>
      <c r="B145" s="249" t="s">
        <v>1</v>
      </c>
      <c r="C145" s="249" t="s">
        <v>0</v>
      </c>
      <c r="D145" s="249">
        <v>1</v>
      </c>
      <c r="E145" s="250">
        <v>401</v>
      </c>
      <c r="F145" s="249">
        <v>203</v>
      </c>
      <c r="G145" s="250">
        <v>198</v>
      </c>
      <c r="H145" s="251">
        <v>5</v>
      </c>
      <c r="I145" s="251">
        <v>4</v>
      </c>
      <c r="J145" s="183">
        <v>10</v>
      </c>
      <c r="K145" s="186">
        <v>6</v>
      </c>
    </row>
    <row r="146" spans="1:16" ht="17.25" thickBot="1">
      <c r="A146" s="259">
        <v>41194</v>
      </c>
      <c r="B146" s="252" t="s">
        <v>10</v>
      </c>
      <c r="C146" s="252" t="s">
        <v>9</v>
      </c>
      <c r="D146" s="252">
        <v>1</v>
      </c>
      <c r="E146" s="253">
        <v>871</v>
      </c>
      <c r="F146" s="252">
        <v>261</v>
      </c>
      <c r="G146" s="253">
        <v>610</v>
      </c>
      <c r="H146" s="254">
        <v>12</v>
      </c>
      <c r="I146" s="254">
        <v>4</v>
      </c>
      <c r="J146" s="184">
        <v>10</v>
      </c>
      <c r="K146" s="188">
        <v>6</v>
      </c>
    </row>
    <row r="147" spans="1:16" ht="15.75" thickTop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  <c r="L147" s="196" t="s">
        <v>234</v>
      </c>
      <c r="M147" s="196" t="s">
        <v>235</v>
      </c>
    </row>
    <row r="148" spans="1:16" ht="15.75" thickBot="1">
      <c r="A148" s="262" t="s">
        <v>23</v>
      </c>
      <c r="B148" s="261" t="s">
        <v>99</v>
      </c>
      <c r="C148" s="243"/>
      <c r="D148" s="243"/>
      <c r="E148" s="243"/>
      <c r="F148" s="243"/>
      <c r="G148" s="243"/>
      <c r="H148" s="243"/>
      <c r="I148" s="243"/>
      <c r="J148" s="246"/>
      <c r="K148" s="246"/>
      <c r="L148" s="199" t="s">
        <v>207</v>
      </c>
      <c r="M148" s="199" t="s">
        <v>236</v>
      </c>
      <c r="N148" s="198"/>
      <c r="O148" s="198"/>
      <c r="P148" s="198"/>
    </row>
    <row r="149" spans="1:16" ht="18" thickTop="1" thickBot="1">
      <c r="A149" s="269" t="s">
        <v>198</v>
      </c>
      <c r="B149" s="270" t="s">
        <v>191</v>
      </c>
      <c r="C149" s="270" t="s">
        <v>190</v>
      </c>
      <c r="D149" s="270" t="s">
        <v>45</v>
      </c>
      <c r="E149" s="270" t="s">
        <v>192</v>
      </c>
      <c r="F149" s="270" t="s">
        <v>193</v>
      </c>
      <c r="G149" s="270" t="s">
        <v>194</v>
      </c>
      <c r="H149" s="270" t="s">
        <v>48</v>
      </c>
      <c r="I149" s="270" t="s">
        <v>195</v>
      </c>
      <c r="J149" s="271" t="s">
        <v>196</v>
      </c>
      <c r="K149" s="271" t="s">
        <v>197</v>
      </c>
      <c r="L149" s="199"/>
      <c r="M149" s="199"/>
      <c r="N149" s="198"/>
      <c r="O149" s="198"/>
      <c r="P149" s="198"/>
    </row>
    <row r="150" spans="1:16" ht="17.25" thickBot="1">
      <c r="A150" s="272">
        <v>41218</v>
      </c>
      <c r="B150" s="263" t="s">
        <v>17</v>
      </c>
      <c r="C150" s="263" t="s">
        <v>2</v>
      </c>
      <c r="D150" s="263">
        <v>3</v>
      </c>
      <c r="E150" s="264">
        <v>896</v>
      </c>
      <c r="F150" s="263">
        <v>102</v>
      </c>
      <c r="G150" s="264">
        <v>794</v>
      </c>
      <c r="H150" s="265">
        <v>5</v>
      </c>
      <c r="I150" s="265">
        <v>4</v>
      </c>
      <c r="J150" s="185">
        <v>11</v>
      </c>
      <c r="K150" s="186">
        <v>2</v>
      </c>
      <c r="L150" s="199"/>
      <c r="M150" s="199"/>
      <c r="N150" s="198"/>
      <c r="O150" s="198"/>
      <c r="P150" s="198"/>
    </row>
    <row r="151" spans="1:16" ht="17.25" thickBot="1">
      <c r="A151" s="272">
        <v>41060</v>
      </c>
      <c r="B151" s="263" t="s">
        <v>5</v>
      </c>
      <c r="C151" s="263" t="s">
        <v>4</v>
      </c>
      <c r="D151" s="263">
        <v>3</v>
      </c>
      <c r="E151" s="264">
        <v>681</v>
      </c>
      <c r="F151" s="263">
        <v>111</v>
      </c>
      <c r="G151" s="264">
        <v>570</v>
      </c>
      <c r="H151" s="265">
        <v>31</v>
      </c>
      <c r="I151" s="265">
        <v>2</v>
      </c>
      <c r="J151" s="183">
        <v>5</v>
      </c>
      <c r="K151" s="186">
        <v>5</v>
      </c>
      <c r="L151" s="199"/>
      <c r="M151" s="199"/>
      <c r="N151" s="198"/>
      <c r="O151" s="198"/>
      <c r="P151" s="198"/>
    </row>
    <row r="152" spans="1:16" ht="17.25" thickBot="1">
      <c r="A152" s="272">
        <v>41104</v>
      </c>
      <c r="B152" s="263" t="s">
        <v>16</v>
      </c>
      <c r="C152" s="263" t="s">
        <v>9</v>
      </c>
      <c r="D152" s="263">
        <v>3</v>
      </c>
      <c r="E152" s="264">
        <v>639</v>
      </c>
      <c r="F152" s="263">
        <v>141</v>
      </c>
      <c r="G152" s="264">
        <v>498</v>
      </c>
      <c r="H152" s="265">
        <v>14</v>
      </c>
      <c r="I152" s="265">
        <v>3</v>
      </c>
      <c r="J152" s="183">
        <v>7</v>
      </c>
      <c r="K152" s="186">
        <v>7</v>
      </c>
    </row>
    <row r="153" spans="1:16" ht="17.25" thickBot="1">
      <c r="A153" s="272">
        <v>41094</v>
      </c>
      <c r="B153" s="263" t="s">
        <v>8</v>
      </c>
      <c r="C153" s="263" t="s">
        <v>7</v>
      </c>
      <c r="D153" s="263">
        <v>2</v>
      </c>
      <c r="E153" s="264">
        <v>851</v>
      </c>
      <c r="F153" s="263">
        <v>24</v>
      </c>
      <c r="G153" s="264">
        <v>827</v>
      </c>
      <c r="H153" s="265">
        <v>4</v>
      </c>
      <c r="I153" s="265">
        <v>3</v>
      </c>
      <c r="J153" s="183">
        <v>7</v>
      </c>
      <c r="K153" s="186">
        <v>4</v>
      </c>
    </row>
    <row r="154" spans="1:16" ht="17.25" thickBot="1">
      <c r="A154" s="273">
        <v>41194</v>
      </c>
      <c r="B154" s="266" t="s">
        <v>10</v>
      </c>
      <c r="C154" s="266" t="s">
        <v>9</v>
      </c>
      <c r="D154" s="266">
        <v>1</v>
      </c>
      <c r="E154" s="267">
        <v>871</v>
      </c>
      <c r="F154" s="266">
        <v>261</v>
      </c>
      <c r="G154" s="267">
        <v>610</v>
      </c>
      <c r="H154" s="268">
        <v>12</v>
      </c>
      <c r="I154" s="268">
        <v>4</v>
      </c>
      <c r="J154" s="184">
        <v>10</v>
      </c>
      <c r="K154" s="188">
        <v>6</v>
      </c>
    </row>
    <row r="155" spans="1:16" ht="15.75" thickTop="1">
      <c r="A155" s="260"/>
      <c r="B155" s="260"/>
      <c r="C155" s="260"/>
      <c r="D155" s="260"/>
      <c r="E155" s="260"/>
      <c r="F155" s="260"/>
      <c r="G155" s="260"/>
      <c r="H155" s="260"/>
      <c r="I155" s="260"/>
      <c r="J155" s="260"/>
      <c r="K155" s="260"/>
      <c r="L155" s="196" t="s">
        <v>45</v>
      </c>
      <c r="M155" s="196" t="s">
        <v>231</v>
      </c>
    </row>
    <row r="156" spans="1:16" ht="15.75" thickBot="1">
      <c r="A156" s="276" t="s">
        <v>24</v>
      </c>
      <c r="B156" s="275" t="s">
        <v>100</v>
      </c>
      <c r="C156" s="260"/>
      <c r="D156" s="260"/>
      <c r="E156" s="260"/>
      <c r="F156" s="260"/>
      <c r="G156" s="260"/>
      <c r="H156" s="260"/>
      <c r="I156" s="260"/>
      <c r="J156" s="260"/>
      <c r="K156" s="260"/>
      <c r="L156" s="196">
        <v>3</v>
      </c>
      <c r="M156" s="196" t="s">
        <v>237</v>
      </c>
    </row>
    <row r="157" spans="1:16" ht="18" thickTop="1" thickBot="1">
      <c r="A157" s="280" t="s">
        <v>198</v>
      </c>
      <c r="B157" s="281" t="s">
        <v>191</v>
      </c>
      <c r="C157" s="281" t="s">
        <v>190</v>
      </c>
      <c r="D157" s="281" t="s">
        <v>45</v>
      </c>
      <c r="E157" s="281" t="s">
        <v>192</v>
      </c>
      <c r="F157" s="281" t="s">
        <v>193</v>
      </c>
      <c r="G157" s="281" t="s">
        <v>194</v>
      </c>
      <c r="H157" s="281" t="s">
        <v>48</v>
      </c>
      <c r="I157" s="281" t="s">
        <v>195</v>
      </c>
      <c r="J157" s="282" t="s">
        <v>196</v>
      </c>
      <c r="K157" s="282" t="s">
        <v>197</v>
      </c>
    </row>
    <row r="158" spans="1:16" ht="17.25" thickBot="1">
      <c r="A158" s="283">
        <v>41218</v>
      </c>
      <c r="B158" s="277" t="s">
        <v>17</v>
      </c>
      <c r="C158" s="277" t="s">
        <v>2</v>
      </c>
      <c r="D158" s="277">
        <v>3</v>
      </c>
      <c r="E158" s="278">
        <v>896</v>
      </c>
      <c r="F158" s="277">
        <v>102</v>
      </c>
      <c r="G158" s="278">
        <v>794</v>
      </c>
      <c r="H158" s="279">
        <v>5</v>
      </c>
      <c r="I158" s="279">
        <v>4</v>
      </c>
      <c r="J158" s="185">
        <v>11</v>
      </c>
      <c r="K158" s="186">
        <v>2</v>
      </c>
    </row>
    <row r="159" spans="1:16" ht="17.25" thickBot="1">
      <c r="A159" s="283">
        <v>41060</v>
      </c>
      <c r="B159" s="277" t="s">
        <v>5</v>
      </c>
      <c r="C159" s="277" t="s">
        <v>4</v>
      </c>
      <c r="D159" s="277">
        <v>3</v>
      </c>
      <c r="E159" s="278">
        <v>681</v>
      </c>
      <c r="F159" s="277">
        <v>111</v>
      </c>
      <c r="G159" s="278">
        <v>570</v>
      </c>
      <c r="H159" s="279">
        <v>31</v>
      </c>
      <c r="I159" s="279">
        <v>2</v>
      </c>
      <c r="J159" s="183">
        <v>5</v>
      </c>
      <c r="K159" s="186">
        <v>5</v>
      </c>
    </row>
    <row r="160" spans="1:16" ht="17.25" thickBot="1">
      <c r="A160" s="283">
        <v>41104</v>
      </c>
      <c r="B160" s="277" t="s">
        <v>16</v>
      </c>
      <c r="C160" s="277" t="s">
        <v>9</v>
      </c>
      <c r="D160" s="277">
        <v>3</v>
      </c>
      <c r="E160" s="278">
        <v>639</v>
      </c>
      <c r="F160" s="277">
        <v>141</v>
      </c>
      <c r="G160" s="278">
        <v>498</v>
      </c>
      <c r="H160" s="279">
        <v>14</v>
      </c>
      <c r="I160" s="279">
        <v>3</v>
      </c>
      <c r="J160" s="183">
        <v>7</v>
      </c>
      <c r="K160" s="186">
        <v>7</v>
      </c>
    </row>
    <row r="161" spans="1:16">
      <c r="A161" s="274"/>
      <c r="B161" s="274"/>
      <c r="C161" s="274"/>
      <c r="D161" s="274"/>
      <c r="E161" s="274"/>
      <c r="F161" s="274"/>
      <c r="G161" s="274"/>
      <c r="H161" s="274"/>
      <c r="I161" s="274"/>
      <c r="J161" s="274"/>
      <c r="K161" s="274"/>
      <c r="L161" s="196" t="s">
        <v>231</v>
      </c>
      <c r="M161" s="196" t="s">
        <v>196</v>
      </c>
    </row>
    <row r="162" spans="1:16" ht="15.75" thickBot="1">
      <c r="A162" s="286" t="s">
        <v>25</v>
      </c>
      <c r="B162" s="285" t="s">
        <v>101</v>
      </c>
      <c r="C162" s="274"/>
      <c r="D162" s="274"/>
      <c r="E162" s="274"/>
      <c r="F162" s="274"/>
      <c r="G162" s="274"/>
      <c r="H162" s="274"/>
      <c r="I162" s="274"/>
      <c r="J162" s="274"/>
      <c r="K162" s="274"/>
      <c r="L162" s="196" t="s">
        <v>238</v>
      </c>
      <c r="M162" s="196">
        <v>10</v>
      </c>
    </row>
    <row r="163" spans="1:16" ht="18" thickTop="1" thickBot="1">
      <c r="A163" s="293" t="s">
        <v>198</v>
      </c>
      <c r="B163" s="294" t="s">
        <v>191</v>
      </c>
      <c r="C163" s="294" t="s">
        <v>190</v>
      </c>
      <c r="D163" s="294" t="s">
        <v>45</v>
      </c>
      <c r="E163" s="294" t="s">
        <v>192</v>
      </c>
      <c r="F163" s="294" t="s">
        <v>193</v>
      </c>
      <c r="G163" s="294" t="s">
        <v>194</v>
      </c>
      <c r="H163" s="294" t="s">
        <v>48</v>
      </c>
      <c r="I163" s="294" t="s">
        <v>195</v>
      </c>
      <c r="J163" s="295" t="s">
        <v>196</v>
      </c>
      <c r="K163" s="295" t="s">
        <v>197</v>
      </c>
    </row>
    <row r="164" spans="1:16" ht="17.25" thickBot="1">
      <c r="A164" s="296">
        <v>41185</v>
      </c>
      <c r="B164" s="287" t="s">
        <v>3</v>
      </c>
      <c r="C164" s="287" t="s">
        <v>2</v>
      </c>
      <c r="D164" s="287">
        <v>2</v>
      </c>
      <c r="E164" s="288">
        <v>405</v>
      </c>
      <c r="F164" s="287">
        <v>281</v>
      </c>
      <c r="G164" s="288">
        <v>124</v>
      </c>
      <c r="H164" s="289">
        <v>3</v>
      </c>
      <c r="I164" s="289">
        <v>4</v>
      </c>
      <c r="J164" s="183">
        <v>10</v>
      </c>
      <c r="K164" s="186">
        <v>4</v>
      </c>
    </row>
    <row r="165" spans="1:16" ht="17.25" thickBot="1">
      <c r="A165" s="297">
        <v>41194</v>
      </c>
      <c r="B165" s="290" t="s">
        <v>10</v>
      </c>
      <c r="C165" s="290" t="s">
        <v>9</v>
      </c>
      <c r="D165" s="290">
        <v>1</v>
      </c>
      <c r="E165" s="291">
        <v>871</v>
      </c>
      <c r="F165" s="290">
        <v>261</v>
      </c>
      <c r="G165" s="291">
        <v>610</v>
      </c>
      <c r="H165" s="292">
        <v>12</v>
      </c>
      <c r="I165" s="292">
        <v>4</v>
      </c>
      <c r="J165" s="184">
        <v>10</v>
      </c>
      <c r="K165" s="188">
        <v>6</v>
      </c>
    </row>
    <row r="166" spans="1:16" ht="15.75" thickTop="1">
      <c r="A166" s="284"/>
      <c r="B166" s="284"/>
      <c r="C166" s="284"/>
      <c r="D166" s="284"/>
      <c r="E166" s="284"/>
      <c r="F166" s="284"/>
      <c r="G166" s="284"/>
      <c r="H166" s="284"/>
      <c r="I166" s="284"/>
      <c r="J166" s="284"/>
      <c r="K166" s="284"/>
    </row>
    <row r="167" spans="1:16">
      <c r="A167" s="302" t="s">
        <v>26</v>
      </c>
      <c r="B167" s="301" t="s">
        <v>102</v>
      </c>
      <c r="C167" s="284"/>
      <c r="D167" s="284"/>
      <c r="E167" s="284"/>
      <c r="F167" s="284"/>
      <c r="G167" s="284"/>
      <c r="H167" s="284"/>
      <c r="I167" s="284"/>
      <c r="J167" s="284"/>
      <c r="K167" s="284"/>
      <c r="L167" s="196" t="s">
        <v>234</v>
      </c>
      <c r="M167" s="196" t="s">
        <v>231</v>
      </c>
      <c r="N167" s="196" t="s">
        <v>235</v>
      </c>
      <c r="O167" s="196" t="s">
        <v>48</v>
      </c>
      <c r="P167" s="196" t="s">
        <v>48</v>
      </c>
    </row>
    <row r="168" spans="1:16" ht="15.75" thickBot="1">
      <c r="A168" s="284"/>
      <c r="B168" s="284"/>
      <c r="C168" s="284"/>
      <c r="D168" s="284"/>
      <c r="E168" s="284"/>
      <c r="F168" s="284"/>
      <c r="G168" s="284"/>
      <c r="H168" s="284"/>
      <c r="I168" s="284"/>
      <c r="J168" s="284"/>
      <c r="K168" s="284"/>
      <c r="L168" s="196" t="s">
        <v>239</v>
      </c>
      <c r="M168" s="196" t="s">
        <v>239</v>
      </c>
      <c r="N168" s="196" t="s">
        <v>239</v>
      </c>
      <c r="O168" s="196" t="s">
        <v>215</v>
      </c>
      <c r="P168" s="196" t="s">
        <v>216</v>
      </c>
    </row>
    <row r="169" spans="1:16" ht="18" thickTop="1" thickBot="1">
      <c r="A169" s="314" t="s">
        <v>198</v>
      </c>
      <c r="B169" s="315" t="s">
        <v>191</v>
      </c>
      <c r="C169" s="315" t="s">
        <v>190</v>
      </c>
      <c r="D169" s="315" t="s">
        <v>45</v>
      </c>
      <c r="E169" s="315" t="s">
        <v>192</v>
      </c>
      <c r="F169" s="315" t="s">
        <v>193</v>
      </c>
      <c r="G169" s="315" t="s">
        <v>194</v>
      </c>
      <c r="H169" s="315" t="s">
        <v>48</v>
      </c>
      <c r="I169" s="315" t="s">
        <v>195</v>
      </c>
      <c r="J169" s="316" t="s">
        <v>196</v>
      </c>
      <c r="K169" s="316" t="s">
        <v>197</v>
      </c>
    </row>
    <row r="170" spans="1:16" ht="17.25" thickBot="1">
      <c r="A170" s="318">
        <v>41218</v>
      </c>
      <c r="B170" s="308" t="s">
        <v>17</v>
      </c>
      <c r="C170" s="308" t="s">
        <v>2</v>
      </c>
      <c r="D170" s="308">
        <v>3</v>
      </c>
      <c r="E170" s="309">
        <v>896</v>
      </c>
      <c r="F170" s="308">
        <v>102</v>
      </c>
      <c r="G170" s="309">
        <v>794</v>
      </c>
      <c r="H170" s="310">
        <v>5</v>
      </c>
      <c r="I170" s="310">
        <v>4</v>
      </c>
      <c r="J170" s="185">
        <v>11</v>
      </c>
      <c r="K170" s="186">
        <v>2</v>
      </c>
    </row>
    <row r="171" spans="1:16" ht="17.25" thickBot="1">
      <c r="A171" s="318">
        <v>41104</v>
      </c>
      <c r="B171" s="308" t="s">
        <v>16</v>
      </c>
      <c r="C171" s="308" t="s">
        <v>9</v>
      </c>
      <c r="D171" s="308">
        <v>3</v>
      </c>
      <c r="E171" s="309">
        <v>639</v>
      </c>
      <c r="F171" s="308">
        <v>141</v>
      </c>
      <c r="G171" s="309">
        <v>498</v>
      </c>
      <c r="H171" s="310">
        <v>14</v>
      </c>
      <c r="I171" s="310">
        <v>3</v>
      </c>
      <c r="J171" s="183">
        <v>7</v>
      </c>
      <c r="K171" s="186">
        <v>7</v>
      </c>
    </row>
    <row r="172" spans="1:16" ht="17.25" thickBot="1">
      <c r="A172" s="318">
        <v>41185</v>
      </c>
      <c r="B172" s="308" t="s">
        <v>3</v>
      </c>
      <c r="C172" s="308" t="s">
        <v>2</v>
      </c>
      <c r="D172" s="308">
        <v>2</v>
      </c>
      <c r="E172" s="309">
        <v>405</v>
      </c>
      <c r="F172" s="308">
        <v>281</v>
      </c>
      <c r="G172" s="309">
        <v>124</v>
      </c>
      <c r="H172" s="310">
        <v>3</v>
      </c>
      <c r="I172" s="310">
        <v>4</v>
      </c>
      <c r="J172" s="183">
        <v>10</v>
      </c>
      <c r="K172" s="186">
        <v>4</v>
      </c>
    </row>
    <row r="173" spans="1:16" ht="17.25" thickBot="1">
      <c r="A173" s="318">
        <v>41187</v>
      </c>
      <c r="B173" s="308" t="s">
        <v>1</v>
      </c>
      <c r="C173" s="308" t="s">
        <v>0</v>
      </c>
      <c r="D173" s="308">
        <v>1</v>
      </c>
      <c r="E173" s="309">
        <v>401</v>
      </c>
      <c r="F173" s="308">
        <v>203</v>
      </c>
      <c r="G173" s="309">
        <v>198</v>
      </c>
      <c r="H173" s="310">
        <v>5</v>
      </c>
      <c r="I173" s="310">
        <v>4</v>
      </c>
      <c r="J173" s="183">
        <v>10</v>
      </c>
      <c r="K173" s="186">
        <v>6</v>
      </c>
    </row>
    <row r="174" spans="1:16" ht="17.25" thickBot="1">
      <c r="A174" s="319">
        <v>41194</v>
      </c>
      <c r="B174" s="311" t="s">
        <v>10</v>
      </c>
      <c r="C174" s="311" t="s">
        <v>9</v>
      </c>
      <c r="D174" s="311">
        <v>1</v>
      </c>
      <c r="E174" s="312">
        <v>871</v>
      </c>
      <c r="F174" s="311">
        <v>261</v>
      </c>
      <c r="G174" s="312">
        <v>610</v>
      </c>
      <c r="H174" s="313">
        <v>12</v>
      </c>
      <c r="I174" s="313">
        <v>4</v>
      </c>
      <c r="J174" s="184">
        <v>10</v>
      </c>
      <c r="K174" s="188">
        <v>6</v>
      </c>
    </row>
    <row r="175" spans="1:16" ht="15.75" thickTop="1"/>
  </sheetData>
  <sortState ref="A3:K12">
    <sortCondition descending="1" ref="D3:D12"/>
    <sortCondition ref="C3:C12"/>
    <sortCondition descending="1" ref="A3:A12"/>
  </sortState>
  <mergeCells count="9">
    <mergeCell ref="M16:N16"/>
    <mergeCell ref="O16:P16"/>
    <mergeCell ref="M20:N20"/>
    <mergeCell ref="A1:G1"/>
    <mergeCell ref="A14:G14"/>
    <mergeCell ref="N6:O6"/>
    <mergeCell ref="P6:Q6"/>
    <mergeCell ref="M11:N11"/>
    <mergeCell ref="P11:Q11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115" zoomScaleNormal="115" workbookViewId="0">
      <selection activeCell="I14" sqref="I14"/>
    </sheetView>
  </sheetViews>
  <sheetFormatPr defaultColWidth="9.140625" defaultRowHeight="15"/>
  <cols>
    <col min="1" max="1" width="12.85546875" style="1" customWidth="1"/>
    <col min="2" max="2" width="12.28515625" style="1" bestFit="1" customWidth="1"/>
    <col min="3" max="3" width="14" style="1" bestFit="1" customWidth="1"/>
    <col min="4" max="5" width="13.28515625" style="1" bestFit="1" customWidth="1"/>
    <col min="6" max="6" width="15.42578125" style="1" bestFit="1" customWidth="1"/>
    <col min="7" max="7" width="16.5703125" style="1" bestFit="1" customWidth="1"/>
    <col min="8" max="8" width="35.5703125" style="1" bestFit="1" customWidth="1"/>
    <col min="9" max="9" width="13.140625" style="1" customWidth="1"/>
    <col min="10" max="10" width="12.28515625" style="1" bestFit="1" customWidth="1"/>
    <col min="11" max="11" width="11.28515625" style="1" bestFit="1" customWidth="1"/>
    <col min="12" max="12" width="9.140625" style="1"/>
    <col min="13" max="14" width="11.28515625" style="1" bestFit="1" customWidth="1"/>
    <col min="15" max="16384" width="9.140625" style="1"/>
  </cols>
  <sheetData>
    <row r="1" spans="1:15" ht="21.75" customHeight="1" thickBot="1">
      <c r="A1" s="168" t="s">
        <v>49</v>
      </c>
      <c r="B1" s="169"/>
      <c r="C1" s="169"/>
      <c r="D1" s="169"/>
      <c r="E1" s="169"/>
      <c r="F1" s="169"/>
      <c r="G1" s="169"/>
    </row>
    <row r="2" spans="1:15" ht="15" customHeight="1" thickBot="1">
      <c r="A2" s="31" t="s">
        <v>125</v>
      </c>
      <c r="B2" s="32" t="s">
        <v>126</v>
      </c>
      <c r="C2" s="32" t="s">
        <v>127</v>
      </c>
      <c r="D2" s="32" t="s">
        <v>128</v>
      </c>
      <c r="E2" s="32" t="s">
        <v>129</v>
      </c>
      <c r="F2" s="32" t="s">
        <v>130</v>
      </c>
      <c r="G2" s="33" t="s">
        <v>47</v>
      </c>
      <c r="H2" s="33" t="s">
        <v>225</v>
      </c>
      <c r="J2" s="135" t="s">
        <v>222</v>
      </c>
    </row>
    <row r="3" spans="1:15" ht="15" customHeight="1">
      <c r="A3" s="25" t="s">
        <v>131</v>
      </c>
      <c r="B3" s="26" t="s">
        <v>132</v>
      </c>
      <c r="C3" s="27">
        <v>40918</v>
      </c>
      <c r="D3" s="27">
        <v>40921</v>
      </c>
      <c r="E3" s="28">
        <f>D3-C3</f>
        <v>3</v>
      </c>
      <c r="F3" s="29">
        <f>VLOOKUP(B3,$B$14:$C$17,2,0)</f>
        <v>3000000</v>
      </c>
      <c r="G3" s="30">
        <f>F3*E3+INT((D3-C3-WEEKDAY(D3)+8)/7)*2*F3</f>
        <v>9000000</v>
      </c>
      <c r="H3" s="192">
        <f>INT((D3-C3-WEEKDAY(D3)+8)/7)*2*F3</f>
        <v>0</v>
      </c>
      <c r="J3" s="136">
        <f t="shared" ref="J3:J8" si="0">(E3+2*INT((WEEKDAY(C3,2)+E3)/7))</f>
        <v>3</v>
      </c>
      <c r="K3" s="18"/>
      <c r="M3" s="19"/>
      <c r="N3" s="19"/>
      <c r="O3" s="19"/>
    </row>
    <row r="4" spans="1:15" ht="15" customHeight="1">
      <c r="A4" s="3" t="s">
        <v>133</v>
      </c>
      <c r="B4" s="2" t="s">
        <v>134</v>
      </c>
      <c r="C4" s="24">
        <v>40941</v>
      </c>
      <c r="D4" s="24">
        <v>40972</v>
      </c>
      <c r="E4" s="303">
        <f t="shared" ref="E4:E8" si="1">D4-C4</f>
        <v>31</v>
      </c>
      <c r="F4" s="304">
        <f t="shared" ref="F4:F8" si="2">VLOOKUP(B4,$B$14:$C$17,2,0)</f>
        <v>2000000</v>
      </c>
      <c r="G4" s="305">
        <f t="shared" ref="G4:G8" si="3">F4*E4+INT((D4-C4-WEEKDAY(D4)+8)/7)*2*F4</f>
        <v>82000000</v>
      </c>
      <c r="H4" s="212">
        <f t="shared" ref="H4:H8" si="4">INT((D4-C4-WEEKDAY(D4)+8)/7)*2*F4</f>
        <v>20000000</v>
      </c>
      <c r="J4" s="136">
        <f t="shared" si="0"/>
        <v>41</v>
      </c>
      <c r="K4" s="18"/>
      <c r="M4" s="19"/>
      <c r="N4" s="19"/>
      <c r="O4" s="19"/>
    </row>
    <row r="5" spans="1:15" ht="15" customHeight="1">
      <c r="A5" s="3" t="s">
        <v>54</v>
      </c>
      <c r="B5" s="2" t="s">
        <v>135</v>
      </c>
      <c r="C5" s="24">
        <v>41009</v>
      </c>
      <c r="D5" s="24">
        <v>41024</v>
      </c>
      <c r="E5" s="303">
        <f t="shared" si="1"/>
        <v>15</v>
      </c>
      <c r="F5" s="304">
        <f t="shared" si="2"/>
        <v>1000000</v>
      </c>
      <c r="G5" s="305">
        <f t="shared" si="3"/>
        <v>19000000</v>
      </c>
      <c r="H5" s="212">
        <f t="shared" si="4"/>
        <v>4000000</v>
      </c>
      <c r="J5" s="136">
        <f t="shared" si="0"/>
        <v>19</v>
      </c>
      <c r="K5" s="18"/>
      <c r="M5" s="19"/>
      <c r="N5" s="19"/>
      <c r="O5" s="19"/>
    </row>
    <row r="6" spans="1:15" ht="15" customHeight="1">
      <c r="A6" s="3" t="s">
        <v>53</v>
      </c>
      <c r="B6" s="2" t="s">
        <v>136</v>
      </c>
      <c r="C6" s="24">
        <v>41049</v>
      </c>
      <c r="D6" s="24">
        <v>41054</v>
      </c>
      <c r="E6" s="303">
        <f t="shared" si="1"/>
        <v>5</v>
      </c>
      <c r="F6" s="304">
        <f t="shared" si="2"/>
        <v>2500000</v>
      </c>
      <c r="G6" s="305">
        <f t="shared" si="3"/>
        <v>17500000</v>
      </c>
      <c r="H6" s="212">
        <f t="shared" si="4"/>
        <v>5000000</v>
      </c>
      <c r="J6" s="136">
        <f t="shared" si="0"/>
        <v>7</v>
      </c>
      <c r="K6" s="18"/>
      <c r="M6" s="19"/>
      <c r="N6" s="19"/>
      <c r="O6" s="19"/>
    </row>
    <row r="7" spans="1:15" ht="15" customHeight="1">
      <c r="A7" s="3" t="s">
        <v>50</v>
      </c>
      <c r="B7" s="2" t="s">
        <v>132</v>
      </c>
      <c r="C7" s="24">
        <v>41051</v>
      </c>
      <c r="D7" s="24">
        <v>41072</v>
      </c>
      <c r="E7" s="303">
        <f t="shared" si="1"/>
        <v>21</v>
      </c>
      <c r="F7" s="304">
        <f t="shared" si="2"/>
        <v>3000000</v>
      </c>
      <c r="G7" s="305">
        <f t="shared" si="3"/>
        <v>81000000</v>
      </c>
      <c r="H7" s="212">
        <f t="shared" si="4"/>
        <v>18000000</v>
      </c>
      <c r="J7" s="136">
        <f t="shared" si="0"/>
        <v>27</v>
      </c>
      <c r="K7" s="18"/>
      <c r="M7" s="19"/>
      <c r="N7" s="19"/>
      <c r="O7" s="19"/>
    </row>
    <row r="8" spans="1:15" ht="15" customHeight="1">
      <c r="A8" s="3" t="s">
        <v>66</v>
      </c>
      <c r="B8" s="2" t="s">
        <v>135</v>
      </c>
      <c r="C8" s="24">
        <v>41073</v>
      </c>
      <c r="D8" s="24">
        <v>41077</v>
      </c>
      <c r="E8" s="303">
        <f t="shared" si="1"/>
        <v>4</v>
      </c>
      <c r="F8" s="304">
        <f t="shared" si="2"/>
        <v>1000000</v>
      </c>
      <c r="G8" s="305">
        <f t="shared" si="3"/>
        <v>6000000</v>
      </c>
      <c r="H8" s="212">
        <f t="shared" si="4"/>
        <v>2000000</v>
      </c>
      <c r="J8" s="136">
        <f t="shared" si="0"/>
        <v>6</v>
      </c>
      <c r="K8" s="18"/>
      <c r="M8" s="19"/>
      <c r="N8" s="19"/>
      <c r="O8" s="19"/>
    </row>
    <row r="9" spans="1:15" ht="15" customHeight="1" thickBot="1">
      <c r="A9" s="171" t="s">
        <v>51</v>
      </c>
      <c r="B9" s="172"/>
      <c r="C9" s="172"/>
      <c r="D9" s="172"/>
      <c r="E9" s="4">
        <f>SUM(E3:E8)</f>
        <v>79</v>
      </c>
      <c r="F9" s="213">
        <f t="shared" ref="F9:H9" si="5">SUM(F3:F8)</f>
        <v>12500000</v>
      </c>
      <c r="G9" s="213">
        <f t="shared" si="5"/>
        <v>214500000</v>
      </c>
      <c r="H9" s="213">
        <f t="shared" si="5"/>
        <v>49000000</v>
      </c>
    </row>
    <row r="10" spans="1:15" ht="15" customHeight="1">
      <c r="A10" s="170" t="s">
        <v>52</v>
      </c>
      <c r="B10" s="170"/>
      <c r="C10" s="170"/>
      <c r="D10" s="170"/>
      <c r="E10" s="134">
        <v>79</v>
      </c>
      <c r="F10" s="317">
        <v>79</v>
      </c>
      <c r="G10" s="317">
        <v>12500000</v>
      </c>
      <c r="H10" s="317">
        <v>214500000</v>
      </c>
    </row>
    <row r="11" spans="1:15" ht="15" customHeight="1">
      <c r="A11" s="16"/>
      <c r="B11" s="16"/>
      <c r="C11" s="16"/>
    </row>
    <row r="12" spans="1:15" ht="15" customHeight="1" thickBot="1">
      <c r="A12" s="16"/>
      <c r="B12" s="173" t="s">
        <v>137</v>
      </c>
      <c r="C12" s="173"/>
      <c r="E12" s="173" t="s">
        <v>106</v>
      </c>
      <c r="F12" s="173"/>
      <c r="G12" s="173"/>
    </row>
    <row r="13" spans="1:15" ht="15" customHeight="1" thickTop="1" thickBot="1">
      <c r="A13" s="16"/>
      <c r="B13" s="17" t="s">
        <v>126</v>
      </c>
      <c r="C13" s="23" t="s">
        <v>140</v>
      </c>
      <c r="E13" s="14" t="s">
        <v>126</v>
      </c>
      <c r="F13" s="42" t="s">
        <v>138</v>
      </c>
      <c r="G13" s="15" t="s">
        <v>139</v>
      </c>
      <c r="H13" s="193"/>
      <c r="I13" s="137" t="s">
        <v>224</v>
      </c>
    </row>
    <row r="14" spans="1:15" ht="15" customHeight="1">
      <c r="A14" s="16"/>
      <c r="B14" s="34" t="s">
        <v>135</v>
      </c>
      <c r="C14" s="20">
        <v>1000000</v>
      </c>
      <c r="E14" s="39" t="s">
        <v>134</v>
      </c>
      <c r="F14" s="40">
        <f>SUMIF($B$3:$B$8,B4,$E$3:$E$8)</f>
        <v>31</v>
      </c>
      <c r="G14" s="41">
        <f>SUMIF($B$3:$B$8,B4,$G$3:$G$8)</f>
        <v>82000000</v>
      </c>
      <c r="H14" s="299"/>
      <c r="I14" s="138" t="b">
        <f>INT((WEEKDAY(C3,2)+E3)/7)=0</f>
        <v>1</v>
      </c>
    </row>
    <row r="15" spans="1:15" ht="15" customHeight="1">
      <c r="A15" s="16"/>
      <c r="B15" s="35" t="s">
        <v>136</v>
      </c>
      <c r="C15" s="21">
        <v>2500000</v>
      </c>
      <c r="E15" s="37" t="s">
        <v>136</v>
      </c>
      <c r="F15" s="306">
        <f>SUMIF($B$3:$B$8,B6,$E$3:$E$8)</f>
        <v>5</v>
      </c>
      <c r="G15" s="307">
        <f>SUMIF($B$3:$B$8,B6,$G$3:$G$8)</f>
        <v>17500000</v>
      </c>
      <c r="H15" s="299"/>
    </row>
    <row r="16" spans="1:15" ht="15" customHeight="1">
      <c r="A16" s="16"/>
      <c r="B16" s="35" t="s">
        <v>134</v>
      </c>
      <c r="C16" s="21">
        <v>2000000</v>
      </c>
      <c r="E16" s="37" t="s">
        <v>135</v>
      </c>
      <c r="F16" s="306">
        <f>SUMIF($B$3:$B$8,B5,$E$3:$E$8)</f>
        <v>19</v>
      </c>
      <c r="G16" s="307">
        <f>SUMIF($B$3:$B$8,B5,$G$3:$G$8)</f>
        <v>25000000</v>
      </c>
      <c r="H16" s="299"/>
    </row>
    <row r="17" spans="1:8" ht="15" customHeight="1" thickBot="1">
      <c r="A17" s="16"/>
      <c r="B17" s="36" t="s">
        <v>132</v>
      </c>
      <c r="C17" s="22">
        <v>3000000</v>
      </c>
      <c r="E17" s="38" t="s">
        <v>132</v>
      </c>
      <c r="F17" s="306">
        <f>SUMIF($B$3:$B$8,B7,$E$3:$E$8)</f>
        <v>24</v>
      </c>
      <c r="G17" s="307">
        <f>SUMIF($B$3:$B$8,B7,$G$3:$G$8)</f>
        <v>90000000</v>
      </c>
      <c r="H17" s="299"/>
    </row>
    <row r="18" spans="1:8" ht="15" customHeight="1" thickTop="1">
      <c r="A18" s="16"/>
      <c r="B18" s="16"/>
      <c r="C18" s="16"/>
      <c r="E18" s="133" t="s">
        <v>223</v>
      </c>
      <c r="F18" s="134">
        <f>SUM(F14:F17)</f>
        <v>79</v>
      </c>
      <c r="G18" s="134">
        <f>SUM(G14:G17)</f>
        <v>214500000</v>
      </c>
      <c r="H18" s="299"/>
    </row>
    <row r="19" spans="1:8" ht="15" customHeight="1">
      <c r="A19" s="128"/>
      <c r="B19" s="128"/>
      <c r="C19" s="128"/>
      <c r="E19" s="133"/>
      <c r="F19" s="134"/>
      <c r="G19" s="134"/>
      <c r="H19" s="299"/>
    </row>
    <row r="20" spans="1:8" ht="15" customHeight="1">
      <c r="A20" s="76" t="s">
        <v>55</v>
      </c>
      <c r="B20" s="128"/>
      <c r="C20" s="128"/>
      <c r="E20" s="133"/>
      <c r="F20" s="134"/>
      <c r="G20" s="134"/>
      <c r="H20" s="299"/>
    </row>
    <row r="21" spans="1:8" ht="15" customHeight="1">
      <c r="A21" s="1" t="s">
        <v>142</v>
      </c>
    </row>
    <row r="22" spans="1:8" ht="15" customHeight="1">
      <c r="A22" s="1" t="s">
        <v>143</v>
      </c>
    </row>
    <row r="23" spans="1:8" ht="15" customHeight="1">
      <c r="A23" s="1" t="s">
        <v>144</v>
      </c>
    </row>
    <row r="24" spans="1:8" ht="15" customHeight="1">
      <c r="A24" s="1" t="s">
        <v>141</v>
      </c>
    </row>
    <row r="25" spans="1:8" ht="15" customHeight="1">
      <c r="A25" s="1" t="s">
        <v>145</v>
      </c>
    </row>
    <row r="26" spans="1:8" ht="15" customHeight="1">
      <c r="A26" s="1" t="s">
        <v>147</v>
      </c>
    </row>
    <row r="27" spans="1:8" ht="15" customHeight="1">
      <c r="A27" s="1" t="s">
        <v>148</v>
      </c>
    </row>
    <row r="28" spans="1:8" ht="15" customHeight="1">
      <c r="A28" s="1" t="s">
        <v>146</v>
      </c>
    </row>
    <row r="29" spans="1:8" ht="15" customHeight="1"/>
    <row r="31" spans="1:8" ht="15.75" thickBot="1">
      <c r="A31" s="139" t="s">
        <v>147</v>
      </c>
      <c r="B31" s="135"/>
      <c r="C31" s="135"/>
      <c r="D31" s="135"/>
    </row>
    <row r="32" spans="1:8" ht="15.75" thickBot="1">
      <c r="A32" s="31" t="s">
        <v>125</v>
      </c>
      <c r="B32" s="32" t="s">
        <v>126</v>
      </c>
      <c r="C32" s="32" t="s">
        <v>127</v>
      </c>
      <c r="D32" s="32" t="s">
        <v>128</v>
      </c>
      <c r="E32" s="32" t="s">
        <v>129</v>
      </c>
      <c r="F32" s="32" t="s">
        <v>130</v>
      </c>
      <c r="G32" s="33" t="s">
        <v>47</v>
      </c>
    </row>
    <row r="33" spans="1:7">
      <c r="A33" s="25" t="s">
        <v>131</v>
      </c>
      <c r="B33" s="26" t="s">
        <v>132</v>
      </c>
      <c r="C33" s="27">
        <v>40918</v>
      </c>
      <c r="D33" s="27">
        <v>40921</v>
      </c>
      <c r="E33" s="28">
        <v>3</v>
      </c>
      <c r="F33" s="29">
        <v>3000000</v>
      </c>
      <c r="G33" s="30">
        <v>9000000</v>
      </c>
    </row>
  </sheetData>
  <mergeCells count="5">
    <mergeCell ref="A1:G1"/>
    <mergeCell ref="A10:D10"/>
    <mergeCell ref="A9:D9"/>
    <mergeCell ref="B12:C12"/>
    <mergeCell ref="E12:G1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30" zoomScaleNormal="130" workbookViewId="0">
      <selection activeCell="K16" sqref="K16"/>
    </sheetView>
  </sheetViews>
  <sheetFormatPr defaultColWidth="9.140625" defaultRowHeight="15"/>
  <cols>
    <col min="1" max="2" width="13.28515625" style="43" customWidth="1"/>
    <col min="3" max="3" width="10.7109375" style="43" customWidth="1"/>
    <col min="4" max="4" width="10.42578125" style="43" bestFit="1" customWidth="1"/>
    <col min="5" max="5" width="11.42578125" style="43" customWidth="1"/>
    <col min="6" max="6" width="11" style="43" customWidth="1"/>
    <col min="7" max="7" width="12" style="43" bestFit="1" customWidth="1"/>
    <col min="8" max="8" width="10.85546875" style="43" customWidth="1"/>
    <col min="9" max="9" width="13.140625" style="43" customWidth="1"/>
    <col min="10" max="10" width="7" style="43" customWidth="1"/>
    <col min="11" max="11" width="10.140625" style="43" bestFit="1" customWidth="1"/>
    <col min="12" max="12" width="14.7109375" style="43" bestFit="1" customWidth="1"/>
    <col min="13" max="16384" width="9.140625" style="43"/>
  </cols>
  <sheetData>
    <row r="1" spans="1:13" ht="24.75" customHeight="1" thickBot="1">
      <c r="A1" s="174" t="s">
        <v>109</v>
      </c>
      <c r="B1" s="175"/>
      <c r="C1" s="175"/>
      <c r="D1" s="175"/>
      <c r="E1" s="175"/>
      <c r="F1" s="175"/>
      <c r="G1" s="175"/>
      <c r="H1" s="175"/>
    </row>
    <row r="2" spans="1:13" ht="30" customHeight="1" thickBot="1">
      <c r="A2" s="69" t="s">
        <v>110</v>
      </c>
      <c r="B2" s="70" t="s">
        <v>111</v>
      </c>
      <c r="C2" s="70" t="s">
        <v>112</v>
      </c>
      <c r="D2" s="70" t="s">
        <v>113</v>
      </c>
      <c r="E2" s="70" t="s">
        <v>114</v>
      </c>
      <c r="F2" s="70" t="s">
        <v>115</v>
      </c>
      <c r="G2" s="70" t="s">
        <v>116</v>
      </c>
      <c r="H2" s="71" t="s">
        <v>107</v>
      </c>
      <c r="I2" s="50" t="s">
        <v>65</v>
      </c>
      <c r="K2" s="129" t="s">
        <v>197</v>
      </c>
      <c r="L2" s="129"/>
    </row>
    <row r="3" spans="1:13" ht="15" customHeight="1">
      <c r="A3" s="65" t="s">
        <v>56</v>
      </c>
      <c r="B3" s="66">
        <v>40553</v>
      </c>
      <c r="C3" s="140">
        <f>IF(WEEKDAY(B3)=7,B3+3,IF(WEEKDAY(B3)=6,B3+3,B3+2))</f>
        <v>40555</v>
      </c>
      <c r="D3" s="67">
        <f>EDATE(C3,HLOOKUP(LEFT(A3,1),$A$15:$D$17,2,0))</f>
        <v>40736</v>
      </c>
      <c r="E3" s="143">
        <v>150000</v>
      </c>
      <c r="F3" s="67">
        <v>40673</v>
      </c>
      <c r="G3" s="67">
        <f>EOMONTH(D3,-1)</f>
        <v>40724</v>
      </c>
      <c r="H3" s="68" t="str">
        <f>IF(OR(HLOOKUP(LEFT(A3,1),$A$15:$D$17,3,0)-E3&gt;0,G3-F3&lt;0),"","Được Thi")</f>
        <v>Được Thi</v>
      </c>
      <c r="I3" s="44" t="s">
        <v>117</v>
      </c>
      <c r="J3"/>
      <c r="K3">
        <f>WEEKDAY(B3)</f>
        <v>2</v>
      </c>
      <c r="L3" s="298">
        <f>WEEKDAY(C3)</f>
        <v>4</v>
      </c>
      <c r="M3"/>
    </row>
    <row r="4" spans="1:13" ht="15" customHeight="1">
      <c r="A4" s="62" t="s">
        <v>57</v>
      </c>
      <c r="B4" s="61">
        <v>40561</v>
      </c>
      <c r="C4" s="140">
        <f t="shared" ref="C4:C12" si="0">IF(WEEKDAY(B4)=7,B4+3,IF(WEEKDAY(B4)=6,B4+3,B4+2))</f>
        <v>40563</v>
      </c>
      <c r="D4" s="67">
        <f t="shared" ref="D4:D12" si="1">EDATE(C4,HLOOKUP(LEFT(A4,1),$A$15:$D$17,2,0))</f>
        <v>40836</v>
      </c>
      <c r="E4" s="144">
        <v>450000</v>
      </c>
      <c r="F4" s="141">
        <v>40770</v>
      </c>
      <c r="G4" s="67">
        <f t="shared" ref="G4:G12" si="2">EOMONTH(D4,-1)</f>
        <v>40816</v>
      </c>
      <c r="H4" s="68" t="str">
        <f t="shared" ref="H4:H12" si="3">IF(OR(HLOOKUP(LEFT(A4,1),$A$15:$D$17,3,0)-E4&gt;0,G4-F4&lt;0),"","Được Thi")</f>
        <v/>
      </c>
      <c r="I4" s="44" t="s">
        <v>108</v>
      </c>
      <c r="J4"/>
      <c r="K4">
        <f t="shared" ref="K4:K12" si="4">WEEKDAY(B4)</f>
        <v>3</v>
      </c>
      <c r="L4" s="298">
        <f t="shared" ref="L4:L12" si="5">WEEKDAY(C4)</f>
        <v>5</v>
      </c>
      <c r="M4"/>
    </row>
    <row r="5" spans="1:13" ht="15" customHeight="1">
      <c r="A5" s="62" t="s">
        <v>58</v>
      </c>
      <c r="B5" s="61">
        <v>40608</v>
      </c>
      <c r="C5" s="140">
        <f t="shared" si="0"/>
        <v>40610</v>
      </c>
      <c r="D5" s="67">
        <f t="shared" si="1"/>
        <v>40794</v>
      </c>
      <c r="E5" s="144">
        <v>150000</v>
      </c>
      <c r="F5" s="141">
        <v>40796</v>
      </c>
      <c r="G5" s="67">
        <f t="shared" si="2"/>
        <v>40786</v>
      </c>
      <c r="H5" s="68" t="str">
        <f t="shared" si="3"/>
        <v/>
      </c>
      <c r="I5" s="44" t="s">
        <v>108</v>
      </c>
      <c r="J5"/>
      <c r="K5">
        <f t="shared" si="4"/>
        <v>1</v>
      </c>
      <c r="L5" s="298">
        <f t="shared" si="5"/>
        <v>3</v>
      </c>
      <c r="M5"/>
    </row>
    <row r="6" spans="1:13" ht="15" customHeight="1">
      <c r="A6" s="62" t="s">
        <v>59</v>
      </c>
      <c r="B6" s="61">
        <v>40648</v>
      </c>
      <c r="C6" s="140">
        <f t="shared" si="0"/>
        <v>40651</v>
      </c>
      <c r="D6" s="67">
        <f t="shared" si="1"/>
        <v>41017</v>
      </c>
      <c r="E6" s="144">
        <v>900000</v>
      </c>
      <c r="F6" s="141">
        <v>40947</v>
      </c>
      <c r="G6" s="67">
        <f t="shared" si="2"/>
        <v>40999</v>
      </c>
      <c r="H6" s="68" t="str">
        <f t="shared" si="3"/>
        <v>Được Thi</v>
      </c>
      <c r="I6" s="44" t="s">
        <v>117</v>
      </c>
      <c r="J6"/>
      <c r="K6">
        <f t="shared" si="4"/>
        <v>6</v>
      </c>
      <c r="L6" s="298">
        <f t="shared" si="5"/>
        <v>2</v>
      </c>
      <c r="M6"/>
    </row>
    <row r="7" spans="1:13" ht="15" customHeight="1">
      <c r="A7" s="62" t="s">
        <v>60</v>
      </c>
      <c r="B7" s="61">
        <v>40698</v>
      </c>
      <c r="C7" s="140">
        <f t="shared" si="0"/>
        <v>40701</v>
      </c>
      <c r="D7" s="67">
        <f t="shared" si="1"/>
        <v>40884</v>
      </c>
      <c r="E7" s="144">
        <v>100000</v>
      </c>
      <c r="F7" s="141">
        <v>40831</v>
      </c>
      <c r="G7" s="67">
        <f t="shared" si="2"/>
        <v>40877</v>
      </c>
      <c r="H7" s="68" t="str">
        <f t="shared" si="3"/>
        <v/>
      </c>
      <c r="I7" s="44" t="s">
        <v>108</v>
      </c>
      <c r="J7"/>
      <c r="K7">
        <f t="shared" si="4"/>
        <v>7</v>
      </c>
      <c r="L7" s="298">
        <f t="shared" si="5"/>
        <v>3</v>
      </c>
      <c r="M7"/>
    </row>
    <row r="8" spans="1:13" ht="15" customHeight="1">
      <c r="A8" s="62" t="s">
        <v>61</v>
      </c>
      <c r="B8" s="61">
        <v>40653</v>
      </c>
      <c r="C8" s="140">
        <f t="shared" si="0"/>
        <v>40655</v>
      </c>
      <c r="D8" s="67">
        <f t="shared" si="1"/>
        <v>40930</v>
      </c>
      <c r="E8" s="144">
        <v>500000</v>
      </c>
      <c r="F8" s="141">
        <v>41072</v>
      </c>
      <c r="G8" s="67">
        <f t="shared" si="2"/>
        <v>40908</v>
      </c>
      <c r="H8" s="68" t="str">
        <f t="shared" si="3"/>
        <v/>
      </c>
      <c r="I8" s="44" t="s">
        <v>108</v>
      </c>
      <c r="J8"/>
      <c r="K8">
        <f t="shared" si="4"/>
        <v>4</v>
      </c>
      <c r="L8" s="298">
        <f t="shared" si="5"/>
        <v>6</v>
      </c>
      <c r="M8"/>
    </row>
    <row r="9" spans="1:13" ht="15" customHeight="1">
      <c r="A9" s="62" t="s">
        <v>62</v>
      </c>
      <c r="B9" s="61">
        <v>40759</v>
      </c>
      <c r="C9" s="140">
        <f t="shared" si="0"/>
        <v>40761</v>
      </c>
      <c r="D9" s="67">
        <f t="shared" si="1"/>
        <v>41127</v>
      </c>
      <c r="E9" s="144">
        <v>900000</v>
      </c>
      <c r="F9" s="141">
        <v>41071</v>
      </c>
      <c r="G9" s="67">
        <f t="shared" si="2"/>
        <v>41121</v>
      </c>
      <c r="H9" s="68" t="str">
        <f t="shared" si="3"/>
        <v>Được Thi</v>
      </c>
      <c r="I9" s="44" t="s">
        <v>117</v>
      </c>
      <c r="J9"/>
      <c r="K9">
        <f t="shared" si="4"/>
        <v>5</v>
      </c>
      <c r="L9" s="298">
        <f t="shared" si="5"/>
        <v>7</v>
      </c>
      <c r="M9"/>
    </row>
    <row r="10" spans="1:13" ht="15" customHeight="1">
      <c r="A10" s="62" t="s">
        <v>63</v>
      </c>
      <c r="B10" s="61">
        <v>40796</v>
      </c>
      <c r="C10" s="140">
        <f t="shared" si="0"/>
        <v>40799</v>
      </c>
      <c r="D10" s="67">
        <f t="shared" si="1"/>
        <v>41073</v>
      </c>
      <c r="E10" s="144">
        <v>500000</v>
      </c>
      <c r="F10" s="141">
        <v>41012</v>
      </c>
      <c r="G10" s="67">
        <f t="shared" si="2"/>
        <v>41060</v>
      </c>
      <c r="H10" s="68" t="str">
        <f t="shared" si="3"/>
        <v>Được Thi</v>
      </c>
      <c r="I10" s="44" t="s">
        <v>117</v>
      </c>
      <c r="J10"/>
      <c r="K10">
        <f t="shared" si="4"/>
        <v>7</v>
      </c>
      <c r="L10" s="298">
        <f t="shared" si="5"/>
        <v>3</v>
      </c>
      <c r="M10"/>
    </row>
    <row r="11" spans="1:13" ht="15" customHeight="1">
      <c r="A11" s="62" t="s">
        <v>64</v>
      </c>
      <c r="B11" s="61">
        <v>40789</v>
      </c>
      <c r="C11" s="140">
        <f t="shared" si="0"/>
        <v>40792</v>
      </c>
      <c r="D11" s="67">
        <f t="shared" si="1"/>
        <v>40974</v>
      </c>
      <c r="E11" s="144">
        <v>150000</v>
      </c>
      <c r="F11" s="141">
        <v>40922</v>
      </c>
      <c r="G11" s="67">
        <f t="shared" si="2"/>
        <v>40968</v>
      </c>
      <c r="H11" s="68" t="str">
        <f t="shared" si="3"/>
        <v>Được Thi</v>
      </c>
      <c r="I11" s="44" t="s">
        <v>117</v>
      </c>
      <c r="J11"/>
      <c r="K11">
        <f t="shared" si="4"/>
        <v>7</v>
      </c>
      <c r="L11" s="298">
        <f t="shared" si="5"/>
        <v>3</v>
      </c>
      <c r="M11"/>
    </row>
    <row r="12" spans="1:13" ht="15" customHeight="1" thickBot="1">
      <c r="A12" s="63" t="s">
        <v>118</v>
      </c>
      <c r="B12" s="64">
        <v>40885</v>
      </c>
      <c r="C12" s="140">
        <f t="shared" si="0"/>
        <v>40887</v>
      </c>
      <c r="D12" s="67">
        <f t="shared" si="1"/>
        <v>41253</v>
      </c>
      <c r="E12" s="145">
        <v>850000</v>
      </c>
      <c r="F12" s="142">
        <v>41190</v>
      </c>
      <c r="G12" s="67">
        <f t="shared" si="2"/>
        <v>41243</v>
      </c>
      <c r="H12" s="68" t="str">
        <f t="shared" si="3"/>
        <v/>
      </c>
      <c r="I12" s="44" t="s">
        <v>108</v>
      </c>
      <c r="J12"/>
      <c r="K12">
        <f t="shared" si="4"/>
        <v>5</v>
      </c>
      <c r="L12" s="298">
        <f t="shared" si="5"/>
        <v>7</v>
      </c>
      <c r="M12"/>
    </row>
    <row r="13" spans="1:13" ht="15" customHeight="1">
      <c r="F13" s="51"/>
      <c r="G13" s="51"/>
      <c r="J13"/>
      <c r="K13"/>
      <c r="L13"/>
      <c r="M13"/>
    </row>
    <row r="14" spans="1:13" ht="15" customHeight="1" thickBot="1">
      <c r="A14" s="176" t="s">
        <v>119</v>
      </c>
      <c r="B14" s="176"/>
      <c r="C14" s="176"/>
      <c r="D14" s="176"/>
      <c r="J14"/>
      <c r="K14"/>
      <c r="L14"/>
      <c r="M14"/>
    </row>
    <row r="15" spans="1:13" ht="33" customHeight="1" thickTop="1" thickBot="1">
      <c r="A15" s="52" t="s">
        <v>120</v>
      </c>
      <c r="B15" s="53" t="s">
        <v>13</v>
      </c>
      <c r="C15" s="54" t="s">
        <v>14</v>
      </c>
      <c r="D15" s="55" t="s">
        <v>15</v>
      </c>
      <c r="H15" s="43">
        <f>G3-F3</f>
        <v>51</v>
      </c>
      <c r="I15" s="194">
        <f>HLOOKUP(LEFT(A3,1),$A$15:$D$17,3,0)-E3</f>
        <v>0</v>
      </c>
    </row>
    <row r="16" spans="1:13" ht="32.25" customHeight="1">
      <c r="A16" s="56" t="s">
        <v>149</v>
      </c>
      <c r="B16" s="57">
        <v>6</v>
      </c>
      <c r="C16" s="58">
        <v>9</v>
      </c>
      <c r="D16" s="59">
        <v>12</v>
      </c>
      <c r="I16" s="194">
        <f t="shared" ref="I16:I24" si="6">HLOOKUP(LEFT(A4,1),$A$15:$D$17,3,0)-E4</f>
        <v>50000</v>
      </c>
    </row>
    <row r="17" spans="1:9" ht="20.25" customHeight="1" thickBot="1">
      <c r="A17" s="60" t="s">
        <v>121</v>
      </c>
      <c r="B17" s="146">
        <v>150000</v>
      </c>
      <c r="C17" s="147">
        <v>500000</v>
      </c>
      <c r="D17" s="148">
        <v>900000</v>
      </c>
      <c r="I17" s="194">
        <f t="shared" si="6"/>
        <v>0</v>
      </c>
    </row>
    <row r="18" spans="1:9" ht="15" customHeight="1" thickTop="1">
      <c r="A18" s="72"/>
      <c r="B18" s="46"/>
      <c r="C18" s="46"/>
      <c r="D18" s="46"/>
      <c r="I18" s="194">
        <f t="shared" si="6"/>
        <v>0</v>
      </c>
    </row>
    <row r="19" spans="1:9" ht="15" customHeight="1">
      <c r="A19" s="76" t="s">
        <v>55</v>
      </c>
      <c r="B19" s="46"/>
      <c r="C19" s="46"/>
      <c r="D19" s="46"/>
      <c r="I19" s="194">
        <f t="shared" si="6"/>
        <v>50000</v>
      </c>
    </row>
    <row r="20" spans="1:9" ht="15" customHeight="1">
      <c r="A20" s="45" t="s">
        <v>150</v>
      </c>
      <c r="I20" s="194">
        <f t="shared" si="6"/>
        <v>0</v>
      </c>
    </row>
    <row r="21" spans="1:9" ht="15" customHeight="1">
      <c r="A21" s="43" t="s">
        <v>226</v>
      </c>
      <c r="I21" s="194">
        <f t="shared" si="6"/>
        <v>0</v>
      </c>
    </row>
    <row r="22" spans="1:9" ht="15" customHeight="1">
      <c r="A22" s="43" t="s">
        <v>151</v>
      </c>
      <c r="I22" s="194">
        <f t="shared" si="6"/>
        <v>0</v>
      </c>
    </row>
    <row r="23" spans="1:9" ht="15" customHeight="1">
      <c r="A23" s="48" t="s">
        <v>122</v>
      </c>
      <c r="I23" s="194">
        <f t="shared" si="6"/>
        <v>0</v>
      </c>
    </row>
    <row r="24" spans="1:9" ht="15" customHeight="1">
      <c r="A24" s="47" t="s">
        <v>152</v>
      </c>
      <c r="I24" s="194">
        <f t="shared" si="6"/>
        <v>50000</v>
      </c>
    </row>
    <row r="25" spans="1:9" ht="15" customHeight="1">
      <c r="A25" s="47" t="s">
        <v>153</v>
      </c>
    </row>
    <row r="26" spans="1:9" ht="15" customHeight="1">
      <c r="A26" s="47" t="s">
        <v>154</v>
      </c>
    </row>
    <row r="27" spans="1:9" ht="15" customHeight="1">
      <c r="A27" s="43" t="s">
        <v>155</v>
      </c>
    </row>
    <row r="28" spans="1:9" ht="15" customHeight="1">
      <c r="A28" s="43" t="s">
        <v>156</v>
      </c>
    </row>
    <row r="29" spans="1:9" ht="15" customHeight="1">
      <c r="A29" s="43" t="s">
        <v>157</v>
      </c>
    </row>
    <row r="30" spans="1:9" ht="15" customHeight="1">
      <c r="A30" s="43" t="s">
        <v>158</v>
      </c>
    </row>
    <row r="31" spans="1:9" ht="15" customHeight="1">
      <c r="A31" s="48" t="s">
        <v>123</v>
      </c>
    </row>
    <row r="32" spans="1:9" ht="15" customHeight="1">
      <c r="A32" s="47" t="s">
        <v>159</v>
      </c>
    </row>
    <row r="33" spans="1:1" ht="15" customHeight="1">
      <c r="A33" s="43" t="s">
        <v>160</v>
      </c>
    </row>
    <row r="34" spans="1:1" ht="15" customHeight="1">
      <c r="A34" s="43" t="s">
        <v>124</v>
      </c>
    </row>
    <row r="35" spans="1:1" ht="15" customHeight="1">
      <c r="A35" s="48" t="s">
        <v>227</v>
      </c>
    </row>
    <row r="36" spans="1:1" ht="15" customHeight="1">
      <c r="A36" s="48"/>
    </row>
    <row r="37" spans="1:1">
      <c r="A37" s="48"/>
    </row>
    <row r="39" spans="1:1">
      <c r="A39" s="49"/>
    </row>
  </sheetData>
  <mergeCells count="2">
    <mergeCell ref="A1:H1"/>
    <mergeCell ref="A14:D14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3" sqref="D3"/>
    </sheetView>
  </sheetViews>
  <sheetFormatPr defaultColWidth="9.140625" defaultRowHeight="16.5"/>
  <cols>
    <col min="1" max="1" width="17.42578125" style="75" customWidth="1"/>
    <col min="2" max="2" width="15" style="75" customWidth="1"/>
    <col min="3" max="3" width="14.5703125" style="75" customWidth="1"/>
    <col min="4" max="4" width="16" style="75" customWidth="1"/>
    <col min="5" max="5" width="9.7109375" style="75" bestFit="1" customWidth="1"/>
    <col min="6" max="7" width="12.42578125" style="75" bestFit="1" customWidth="1"/>
    <col min="8" max="8" width="23" style="75" bestFit="1" customWidth="1"/>
    <col min="9" max="16384" width="9.140625" style="75"/>
  </cols>
  <sheetData>
    <row r="1" spans="1:10" ht="19.5" thickBot="1">
      <c r="A1" s="179" t="s">
        <v>183</v>
      </c>
      <c r="B1" s="180"/>
      <c r="C1" s="180"/>
      <c r="D1" s="180"/>
      <c r="E1" s="180"/>
      <c r="F1" s="180"/>
      <c r="G1" s="180"/>
    </row>
    <row r="2" spans="1:10" ht="17.25" thickBot="1">
      <c r="A2" s="81" t="s">
        <v>165</v>
      </c>
      <c r="B2" s="82" t="s">
        <v>187</v>
      </c>
      <c r="C2" s="82" t="s">
        <v>188</v>
      </c>
      <c r="D2" s="82" t="s">
        <v>166</v>
      </c>
      <c r="E2" s="82" t="s">
        <v>167</v>
      </c>
      <c r="F2" s="82" t="s">
        <v>164</v>
      </c>
      <c r="G2" s="83" t="s">
        <v>12</v>
      </c>
      <c r="H2" s="90" t="s">
        <v>46</v>
      </c>
      <c r="J2" s="150" t="s">
        <v>224</v>
      </c>
    </row>
    <row r="3" spans="1:10">
      <c r="A3" s="84" t="s">
        <v>173</v>
      </c>
      <c r="B3" s="96">
        <v>0.30208333333333331</v>
      </c>
      <c r="C3" s="85">
        <v>0.36805555555555558</v>
      </c>
      <c r="D3" s="149">
        <f>HOUR(C3-B3)*60+MINUTE(C3-B3)</f>
        <v>95</v>
      </c>
      <c r="E3" s="149">
        <f>HOUR(C3-B3)</f>
        <v>1</v>
      </c>
      <c r="F3" s="99">
        <f>MINUTE(C3-B3)</f>
        <v>35</v>
      </c>
      <c r="G3" s="100">
        <f>E3*30000+MIN(30000,INT(F3/10)*6000+IF(MOD(F3,10)&gt;0,3000,0))</f>
        <v>51000</v>
      </c>
      <c r="H3" s="91" t="str">
        <f>IF(G3&gt;=60000,"Miễn giảm tiền giữ xe","")</f>
        <v/>
      </c>
      <c r="J3" s="151" t="b">
        <f>G3&gt;=60000</f>
        <v>0</v>
      </c>
    </row>
    <row r="4" spans="1:10">
      <c r="A4" s="86" t="s">
        <v>172</v>
      </c>
      <c r="B4" s="97">
        <v>0.30555555555555552</v>
      </c>
      <c r="C4" s="87">
        <v>0.33680555555555558</v>
      </c>
      <c r="D4" s="101">
        <f t="shared" ref="D4:D20" si="0">HOUR(C4-B4)*60+MINUTE(C4-B4)</f>
        <v>45</v>
      </c>
      <c r="E4" s="102">
        <f t="shared" ref="E4:E20" si="1">HOUR(C4-B4)</f>
        <v>0</v>
      </c>
      <c r="F4" s="102">
        <f t="shared" ref="F4:F20" si="2">MINUTE(C4-B4)</f>
        <v>45</v>
      </c>
      <c r="G4" s="103">
        <f t="shared" ref="G4:G20" si="3">E4*30000+MIN(30000,INT(F4/10)*6000+IF(MOD(F4,10)&gt;0,3000,0))</f>
        <v>27000</v>
      </c>
      <c r="H4" s="92" t="str">
        <f t="shared" ref="H4:H20" si="4">IF(G4&gt;=60000,"Miễn giảm tiền giữ xe","")</f>
        <v/>
      </c>
    </row>
    <row r="5" spans="1:10">
      <c r="A5" s="86" t="s">
        <v>171</v>
      </c>
      <c r="B5" s="97">
        <v>0.30555555555555552</v>
      </c>
      <c r="C5" s="87">
        <v>0.375</v>
      </c>
      <c r="D5" s="101">
        <f t="shared" si="0"/>
        <v>100</v>
      </c>
      <c r="E5" s="102">
        <f t="shared" si="1"/>
        <v>1</v>
      </c>
      <c r="F5" s="102">
        <f t="shared" si="2"/>
        <v>40</v>
      </c>
      <c r="G5" s="103">
        <f t="shared" si="3"/>
        <v>54000</v>
      </c>
      <c r="H5" s="92" t="str">
        <f t="shared" si="4"/>
        <v/>
      </c>
    </row>
    <row r="6" spans="1:10">
      <c r="A6" s="86" t="s">
        <v>168</v>
      </c>
      <c r="B6" s="97">
        <v>0.3</v>
      </c>
      <c r="C6" s="87">
        <v>0.46180555555555558</v>
      </c>
      <c r="D6" s="101">
        <f t="shared" si="0"/>
        <v>233</v>
      </c>
      <c r="E6" s="102">
        <f t="shared" si="1"/>
        <v>3</v>
      </c>
      <c r="F6" s="102">
        <f t="shared" si="2"/>
        <v>53</v>
      </c>
      <c r="G6" s="103">
        <f t="shared" si="3"/>
        <v>120000</v>
      </c>
      <c r="H6" s="92" t="str">
        <f t="shared" si="4"/>
        <v>Miễn giảm tiền giữ xe</v>
      </c>
    </row>
    <row r="7" spans="1:10">
      <c r="A7" s="86" t="s">
        <v>173</v>
      </c>
      <c r="B7" s="97">
        <v>0.39805555555555561</v>
      </c>
      <c r="C7" s="87">
        <v>0.49305555555555558</v>
      </c>
      <c r="D7" s="101">
        <f t="shared" si="0"/>
        <v>136</v>
      </c>
      <c r="E7" s="102">
        <f t="shared" si="1"/>
        <v>2</v>
      </c>
      <c r="F7" s="102">
        <f t="shared" si="2"/>
        <v>16</v>
      </c>
      <c r="G7" s="103">
        <f t="shared" si="3"/>
        <v>69000</v>
      </c>
      <c r="H7" s="92" t="str">
        <f t="shared" si="4"/>
        <v>Miễn giảm tiền giữ xe</v>
      </c>
    </row>
    <row r="8" spans="1:10">
      <c r="A8" s="86" t="s">
        <v>172</v>
      </c>
      <c r="B8" s="97">
        <v>0.3880555555555556</v>
      </c>
      <c r="C8" s="87">
        <v>0.46180555555555558</v>
      </c>
      <c r="D8" s="101">
        <f t="shared" si="0"/>
        <v>106</v>
      </c>
      <c r="E8" s="102">
        <f t="shared" si="1"/>
        <v>1</v>
      </c>
      <c r="F8" s="102">
        <f t="shared" si="2"/>
        <v>46</v>
      </c>
      <c r="G8" s="103">
        <f t="shared" si="3"/>
        <v>57000</v>
      </c>
      <c r="H8" s="92" t="str">
        <f t="shared" si="4"/>
        <v/>
      </c>
    </row>
    <row r="9" spans="1:10">
      <c r="A9" s="86" t="s">
        <v>171</v>
      </c>
      <c r="B9" s="97">
        <v>0.38500000000000001</v>
      </c>
      <c r="C9" s="87">
        <v>0.4826388888888889</v>
      </c>
      <c r="D9" s="101">
        <f t="shared" si="0"/>
        <v>140</v>
      </c>
      <c r="E9" s="102">
        <f t="shared" si="1"/>
        <v>2</v>
      </c>
      <c r="F9" s="102">
        <f t="shared" si="2"/>
        <v>20</v>
      </c>
      <c r="G9" s="103">
        <f t="shared" si="3"/>
        <v>72000</v>
      </c>
      <c r="H9" s="92" t="str">
        <f t="shared" si="4"/>
        <v>Miễn giảm tiền giữ xe</v>
      </c>
    </row>
    <row r="10" spans="1:10">
      <c r="A10" s="86" t="s">
        <v>168</v>
      </c>
      <c r="B10" s="97">
        <v>0.3</v>
      </c>
      <c r="C10" s="87">
        <v>0.48472222222222222</v>
      </c>
      <c r="D10" s="101">
        <f t="shared" si="0"/>
        <v>266</v>
      </c>
      <c r="E10" s="102">
        <f t="shared" si="1"/>
        <v>4</v>
      </c>
      <c r="F10" s="102">
        <f t="shared" si="2"/>
        <v>26</v>
      </c>
      <c r="G10" s="103">
        <f t="shared" si="3"/>
        <v>135000</v>
      </c>
      <c r="H10" s="92" t="str">
        <f t="shared" si="4"/>
        <v>Miễn giảm tiền giữ xe</v>
      </c>
    </row>
    <row r="11" spans="1:10">
      <c r="A11" s="86" t="s">
        <v>171</v>
      </c>
      <c r="B11" s="97">
        <v>0.4861111111111111</v>
      </c>
      <c r="C11" s="87">
        <v>0.52777777777777779</v>
      </c>
      <c r="D11" s="101">
        <f t="shared" si="0"/>
        <v>60</v>
      </c>
      <c r="E11" s="102">
        <f t="shared" si="1"/>
        <v>1</v>
      </c>
      <c r="F11" s="102">
        <f t="shared" si="2"/>
        <v>0</v>
      </c>
      <c r="G11" s="103">
        <f t="shared" si="3"/>
        <v>30000</v>
      </c>
      <c r="H11" s="92" t="str">
        <f t="shared" si="4"/>
        <v/>
      </c>
    </row>
    <row r="12" spans="1:10">
      <c r="A12" s="86" t="s">
        <v>169</v>
      </c>
      <c r="B12" s="97">
        <v>0.34027777777777773</v>
      </c>
      <c r="C12" s="87">
        <v>0.3923611111111111</v>
      </c>
      <c r="D12" s="101">
        <f t="shared" si="0"/>
        <v>75</v>
      </c>
      <c r="E12" s="102">
        <f t="shared" si="1"/>
        <v>1</v>
      </c>
      <c r="F12" s="102">
        <f t="shared" si="2"/>
        <v>15</v>
      </c>
      <c r="G12" s="103">
        <f t="shared" si="3"/>
        <v>39000</v>
      </c>
      <c r="H12" s="92" t="str">
        <f t="shared" si="4"/>
        <v/>
      </c>
    </row>
    <row r="13" spans="1:10">
      <c r="A13" s="86" t="s">
        <v>170</v>
      </c>
      <c r="B13" s="97">
        <v>0.38194444444444442</v>
      </c>
      <c r="C13" s="87">
        <v>0.43055555555555558</v>
      </c>
      <c r="D13" s="101">
        <f t="shared" si="0"/>
        <v>70</v>
      </c>
      <c r="E13" s="102">
        <f t="shared" si="1"/>
        <v>1</v>
      </c>
      <c r="F13" s="102">
        <f t="shared" si="2"/>
        <v>10</v>
      </c>
      <c r="G13" s="103">
        <f t="shared" si="3"/>
        <v>36000</v>
      </c>
      <c r="H13" s="92" t="str">
        <f t="shared" si="4"/>
        <v/>
      </c>
    </row>
    <row r="14" spans="1:10">
      <c r="A14" s="86" t="s">
        <v>176</v>
      </c>
      <c r="B14" s="97">
        <v>0.375</v>
      </c>
      <c r="C14" s="87">
        <v>0.47916666666666669</v>
      </c>
      <c r="D14" s="101">
        <f t="shared" si="0"/>
        <v>150</v>
      </c>
      <c r="E14" s="102">
        <f t="shared" si="1"/>
        <v>2</v>
      </c>
      <c r="F14" s="102">
        <f t="shared" si="2"/>
        <v>30</v>
      </c>
      <c r="G14" s="103">
        <f t="shared" si="3"/>
        <v>78000</v>
      </c>
      <c r="H14" s="92" t="str">
        <f t="shared" si="4"/>
        <v>Miễn giảm tiền giữ xe</v>
      </c>
    </row>
    <row r="15" spans="1:10">
      <c r="A15" s="86" t="s">
        <v>175</v>
      </c>
      <c r="B15" s="97">
        <v>0.41666666666666669</v>
      </c>
      <c r="C15" s="87">
        <v>0.5</v>
      </c>
      <c r="D15" s="101">
        <f t="shared" si="0"/>
        <v>120</v>
      </c>
      <c r="E15" s="102">
        <f t="shared" si="1"/>
        <v>2</v>
      </c>
      <c r="F15" s="102">
        <f t="shared" si="2"/>
        <v>0</v>
      </c>
      <c r="G15" s="103">
        <f t="shared" si="3"/>
        <v>60000</v>
      </c>
      <c r="H15" s="92" t="str">
        <f t="shared" si="4"/>
        <v>Miễn giảm tiền giữ xe</v>
      </c>
    </row>
    <row r="16" spans="1:10">
      <c r="A16" s="86" t="s">
        <v>177</v>
      </c>
      <c r="B16" s="97">
        <v>0.33333333333333331</v>
      </c>
      <c r="C16" s="87">
        <v>0.53125</v>
      </c>
      <c r="D16" s="101">
        <f t="shared" si="0"/>
        <v>285</v>
      </c>
      <c r="E16" s="102">
        <f t="shared" si="1"/>
        <v>4</v>
      </c>
      <c r="F16" s="102">
        <f t="shared" si="2"/>
        <v>45</v>
      </c>
      <c r="G16" s="103">
        <f t="shared" si="3"/>
        <v>147000</v>
      </c>
      <c r="H16" s="92" t="str">
        <f t="shared" si="4"/>
        <v>Miễn giảm tiền giữ xe</v>
      </c>
    </row>
    <row r="17" spans="1:8">
      <c r="A17" s="86" t="s">
        <v>174</v>
      </c>
      <c r="B17" s="97">
        <v>0.50208333333333333</v>
      </c>
      <c r="C17" s="87">
        <v>0.54166666666666663</v>
      </c>
      <c r="D17" s="101">
        <f t="shared" si="0"/>
        <v>57</v>
      </c>
      <c r="E17" s="102">
        <f t="shared" si="1"/>
        <v>0</v>
      </c>
      <c r="F17" s="102">
        <f t="shared" si="2"/>
        <v>57</v>
      </c>
      <c r="G17" s="103">
        <f t="shared" si="3"/>
        <v>30000</v>
      </c>
      <c r="H17" s="92" t="str">
        <f t="shared" si="4"/>
        <v/>
      </c>
    </row>
    <row r="18" spans="1:8">
      <c r="A18" s="86" t="s">
        <v>169</v>
      </c>
      <c r="B18" s="97">
        <v>0.40972222222222227</v>
      </c>
      <c r="C18" s="87">
        <v>0.5</v>
      </c>
      <c r="D18" s="101">
        <f t="shared" si="0"/>
        <v>130</v>
      </c>
      <c r="E18" s="102">
        <f t="shared" si="1"/>
        <v>2</v>
      </c>
      <c r="F18" s="102">
        <f t="shared" si="2"/>
        <v>10</v>
      </c>
      <c r="G18" s="103">
        <f t="shared" si="3"/>
        <v>66000</v>
      </c>
      <c r="H18" s="92" t="str">
        <f t="shared" si="4"/>
        <v>Miễn giảm tiền giữ xe</v>
      </c>
    </row>
    <row r="19" spans="1:8">
      <c r="A19" s="86" t="s">
        <v>170</v>
      </c>
      <c r="B19" s="97">
        <v>0.44097222222222227</v>
      </c>
      <c r="C19" s="87">
        <v>0.52777777777777779</v>
      </c>
      <c r="D19" s="101">
        <f t="shared" si="0"/>
        <v>125</v>
      </c>
      <c r="E19" s="102">
        <f t="shared" si="1"/>
        <v>2</v>
      </c>
      <c r="F19" s="102">
        <f t="shared" si="2"/>
        <v>5</v>
      </c>
      <c r="G19" s="103">
        <f t="shared" si="3"/>
        <v>63000</v>
      </c>
      <c r="H19" s="92" t="str">
        <f t="shared" si="4"/>
        <v>Miễn giảm tiền giữ xe</v>
      </c>
    </row>
    <row r="20" spans="1:8" ht="17.25" thickBot="1">
      <c r="A20" s="88" t="s">
        <v>176</v>
      </c>
      <c r="B20" s="98">
        <v>0.47916666666666669</v>
      </c>
      <c r="C20" s="89">
        <v>0.52638888888888891</v>
      </c>
      <c r="D20" s="104">
        <f t="shared" si="0"/>
        <v>68</v>
      </c>
      <c r="E20" s="105">
        <f t="shared" si="1"/>
        <v>1</v>
      </c>
      <c r="F20" s="105">
        <f t="shared" si="2"/>
        <v>8</v>
      </c>
      <c r="G20" s="106">
        <f t="shared" si="3"/>
        <v>33000</v>
      </c>
      <c r="H20" s="93" t="str">
        <f t="shared" si="4"/>
        <v/>
      </c>
    </row>
    <row r="21" spans="1:8" ht="17.25" thickBot="1"/>
    <row r="22" spans="1:8" ht="17.25" thickBot="1">
      <c r="A22" s="181" t="s">
        <v>20</v>
      </c>
      <c r="B22" s="182"/>
      <c r="E22" s="181" t="s">
        <v>44</v>
      </c>
      <c r="F22" s="182"/>
    </row>
    <row r="23" spans="1:8">
      <c r="A23" s="80" t="s">
        <v>163</v>
      </c>
      <c r="B23" s="157">
        <f>SUM(E3:E20)</f>
        <v>30</v>
      </c>
      <c r="E23" s="80" t="s">
        <v>170</v>
      </c>
      <c r="F23" s="156">
        <f>SUMIF($A$3:$A$20,E23,$G$3:$G$20)</f>
        <v>99000</v>
      </c>
    </row>
    <row r="24" spans="1:8">
      <c r="A24" s="78" t="s">
        <v>162</v>
      </c>
      <c r="B24" s="94">
        <f>SUM(G3:G20)</f>
        <v>1167000</v>
      </c>
      <c r="E24" s="78" t="s">
        <v>171</v>
      </c>
      <c r="F24" s="156">
        <f t="shared" ref="F24:F25" si="5">SUMIF($A$3:$A$20,E24,$G$3:$G$20)</f>
        <v>156000</v>
      </c>
    </row>
    <row r="25" spans="1:8" ht="17.25" thickBot="1">
      <c r="A25" s="79" t="s">
        <v>161</v>
      </c>
      <c r="B25" s="95">
        <f>COUNTA(A3:A20)</f>
        <v>18</v>
      </c>
      <c r="E25" s="79" t="s">
        <v>176</v>
      </c>
      <c r="F25" s="156">
        <f t="shared" si="5"/>
        <v>111000</v>
      </c>
    </row>
    <row r="26" spans="1:8">
      <c r="A26" s="76" t="s">
        <v>55</v>
      </c>
    </row>
    <row r="27" spans="1:8">
      <c r="A27" s="77" t="s">
        <v>178</v>
      </c>
    </row>
    <row r="28" spans="1:8">
      <c r="A28" s="77" t="s">
        <v>179</v>
      </c>
    </row>
    <row r="29" spans="1:8">
      <c r="A29" s="77" t="s">
        <v>180</v>
      </c>
    </row>
    <row r="30" spans="1:8" ht="51" customHeight="1">
      <c r="A30" s="177" t="s">
        <v>181</v>
      </c>
      <c r="B30" s="178"/>
      <c r="C30" s="178"/>
      <c r="D30" s="178"/>
      <c r="E30" s="178"/>
      <c r="F30" s="178"/>
      <c r="G30" s="178"/>
    </row>
    <row r="31" spans="1:8">
      <c r="A31" s="177" t="s">
        <v>184</v>
      </c>
      <c r="B31" s="177"/>
      <c r="C31" s="177"/>
      <c r="D31" s="177"/>
      <c r="E31" s="177"/>
      <c r="F31" s="177"/>
      <c r="G31" s="177"/>
    </row>
    <row r="32" spans="1:8">
      <c r="A32" s="75" t="s">
        <v>182</v>
      </c>
    </row>
    <row r="33" spans="1:8">
      <c r="A33" s="75" t="s">
        <v>185</v>
      </c>
    </row>
    <row r="34" spans="1:8">
      <c r="A34" s="75" t="s">
        <v>186</v>
      </c>
    </row>
    <row r="37" spans="1:8" ht="17.25" thickBot="1">
      <c r="A37" s="155" t="s">
        <v>229</v>
      </c>
      <c r="B37" s="155"/>
      <c r="C37" s="155"/>
      <c r="D37" s="155"/>
    </row>
    <row r="38" spans="1:8" ht="17.25" thickBot="1">
      <c r="A38" s="81" t="s">
        <v>165</v>
      </c>
      <c r="B38" s="82" t="s">
        <v>187</v>
      </c>
      <c r="C38" s="82" t="s">
        <v>188</v>
      </c>
      <c r="D38" s="82" t="s">
        <v>166</v>
      </c>
      <c r="E38" s="82" t="s">
        <v>167</v>
      </c>
      <c r="F38" s="82" t="s">
        <v>164</v>
      </c>
      <c r="G38" s="83" t="s">
        <v>12</v>
      </c>
      <c r="H38" s="90" t="s">
        <v>46</v>
      </c>
    </row>
    <row r="39" spans="1:8">
      <c r="A39" s="86" t="s">
        <v>168</v>
      </c>
      <c r="B39" s="97">
        <v>0.3</v>
      </c>
      <c r="C39" s="87">
        <v>0.46180555555555558</v>
      </c>
      <c r="D39" s="152">
        <v>233</v>
      </c>
      <c r="E39" s="153">
        <v>3</v>
      </c>
      <c r="F39" s="153">
        <v>53</v>
      </c>
      <c r="G39" s="154">
        <v>120000</v>
      </c>
      <c r="H39" s="92" t="s">
        <v>228</v>
      </c>
    </row>
    <row r="40" spans="1:8">
      <c r="A40" s="86" t="s">
        <v>173</v>
      </c>
      <c r="B40" s="97">
        <v>0.39805555555555561</v>
      </c>
      <c r="C40" s="87">
        <v>0.49305555555555558</v>
      </c>
      <c r="D40" s="152">
        <v>136</v>
      </c>
      <c r="E40" s="153">
        <v>2</v>
      </c>
      <c r="F40" s="153">
        <v>16</v>
      </c>
      <c r="G40" s="154">
        <v>69000</v>
      </c>
      <c r="H40" s="92" t="s">
        <v>228</v>
      </c>
    </row>
    <row r="41" spans="1:8">
      <c r="A41" s="86" t="s">
        <v>171</v>
      </c>
      <c r="B41" s="97">
        <v>0.38500000000000001</v>
      </c>
      <c r="C41" s="87">
        <v>0.4826388888888889</v>
      </c>
      <c r="D41" s="152">
        <v>140</v>
      </c>
      <c r="E41" s="153">
        <v>2</v>
      </c>
      <c r="F41" s="153">
        <v>20</v>
      </c>
      <c r="G41" s="154">
        <v>72000</v>
      </c>
      <c r="H41" s="92" t="s">
        <v>228</v>
      </c>
    </row>
    <row r="42" spans="1:8">
      <c r="A42" s="86" t="s">
        <v>168</v>
      </c>
      <c r="B42" s="97">
        <v>0.3</v>
      </c>
      <c r="C42" s="87">
        <v>0.48472222222222222</v>
      </c>
      <c r="D42" s="152">
        <v>266</v>
      </c>
      <c r="E42" s="153">
        <v>4</v>
      </c>
      <c r="F42" s="153">
        <v>26</v>
      </c>
      <c r="G42" s="154">
        <v>135000</v>
      </c>
      <c r="H42" s="92" t="s">
        <v>228</v>
      </c>
    </row>
    <row r="43" spans="1:8">
      <c r="A43" s="86" t="s">
        <v>176</v>
      </c>
      <c r="B43" s="97">
        <v>0.375</v>
      </c>
      <c r="C43" s="87">
        <v>0.47916666666666669</v>
      </c>
      <c r="D43" s="152">
        <v>150</v>
      </c>
      <c r="E43" s="153">
        <v>2</v>
      </c>
      <c r="F43" s="153">
        <v>30</v>
      </c>
      <c r="G43" s="154">
        <v>78000</v>
      </c>
      <c r="H43" s="92" t="s">
        <v>228</v>
      </c>
    </row>
    <row r="44" spans="1:8">
      <c r="A44" s="86" t="s">
        <v>175</v>
      </c>
      <c r="B44" s="97">
        <v>0.41666666666666669</v>
      </c>
      <c r="C44" s="87">
        <v>0.5</v>
      </c>
      <c r="D44" s="152">
        <v>120</v>
      </c>
      <c r="E44" s="153">
        <v>2</v>
      </c>
      <c r="F44" s="153">
        <v>0</v>
      </c>
      <c r="G44" s="154">
        <v>60000</v>
      </c>
      <c r="H44" s="92" t="s">
        <v>228</v>
      </c>
    </row>
    <row r="45" spans="1:8">
      <c r="A45" s="86" t="s">
        <v>177</v>
      </c>
      <c r="B45" s="97">
        <v>0.33333333333333331</v>
      </c>
      <c r="C45" s="87">
        <v>0.53125</v>
      </c>
      <c r="D45" s="152">
        <v>285</v>
      </c>
      <c r="E45" s="153">
        <v>4</v>
      </c>
      <c r="F45" s="153">
        <v>45</v>
      </c>
      <c r="G45" s="154">
        <v>147000</v>
      </c>
      <c r="H45" s="92" t="s">
        <v>228</v>
      </c>
    </row>
    <row r="46" spans="1:8">
      <c r="A46" s="86" t="s">
        <v>169</v>
      </c>
      <c r="B46" s="97">
        <v>0.40972222222222227</v>
      </c>
      <c r="C46" s="87">
        <v>0.5</v>
      </c>
      <c r="D46" s="152">
        <v>130</v>
      </c>
      <c r="E46" s="153">
        <v>2</v>
      </c>
      <c r="F46" s="153">
        <v>10</v>
      </c>
      <c r="G46" s="154">
        <v>66000</v>
      </c>
      <c r="H46" s="92" t="s">
        <v>228</v>
      </c>
    </row>
    <row r="47" spans="1:8">
      <c r="A47" s="86" t="s">
        <v>170</v>
      </c>
      <c r="B47" s="97">
        <v>0.44097222222222227</v>
      </c>
      <c r="C47" s="87">
        <v>0.52777777777777779</v>
      </c>
      <c r="D47" s="152">
        <v>125</v>
      </c>
      <c r="E47" s="153">
        <v>2</v>
      </c>
      <c r="F47" s="153">
        <v>5</v>
      </c>
      <c r="G47" s="154">
        <v>63000</v>
      </c>
      <c r="H47" s="92" t="s">
        <v>228</v>
      </c>
    </row>
  </sheetData>
  <sortState ref="A3:G20">
    <sortCondition ref="B3:B12"/>
  </sortState>
  <mergeCells count="5">
    <mergeCell ref="A30:G30"/>
    <mergeCell ref="A1:G1"/>
    <mergeCell ref="E22:F22"/>
    <mergeCell ref="A22:B22"/>
    <mergeCell ref="A31:G31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Bai4.2</vt:lpstr>
      <vt:lpstr>TongHop4</vt:lpstr>
      <vt:lpstr>TongHop5_Date</vt:lpstr>
      <vt:lpstr>TongHop6_Time</vt:lpstr>
      <vt:lpstr>Bai4.2!Criteria</vt:lpstr>
      <vt:lpstr>TongHop4!Criteria</vt:lpstr>
      <vt:lpstr>TongHop6_Time!Criteria</vt:lpstr>
      <vt:lpstr>Bai4.2!Extract</vt:lpstr>
      <vt:lpstr>TongHop4!Extract</vt:lpstr>
      <vt:lpstr>TongHop6_Time!Extract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2021-02-27T09:16:22Z</dcterms:modified>
</cp:coreProperties>
</file>