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35B4195-8A45-40C9-9E12-FF39A8251357}" xr6:coauthVersionLast="36" xr6:coauthVersionMax="36" xr10:uidLastSave="{00000000-0000-0000-0000-000000000000}"/>
  <bookViews>
    <workbookView xWindow="0" yWindow="0" windowWidth="24000" windowHeight="9615" xr2:uid="{00000000-000D-0000-FFFF-FFFF00000000}"/>
  </bookViews>
  <sheets>
    <sheet name="Chấm công" sheetId="1" r:id="rId1"/>
    <sheet name="Phạt đi muộn về sớm" sheetId="2" r:id="rId2"/>
  </sheets>
  <externalReferences>
    <externalReference r:id="rId3"/>
  </externalReferences>
  <definedNames>
    <definedName name="_xlnm._FilterDatabase" localSheetId="0" hidden="1">'Chấm công'!$A$4:$AE$158</definedName>
  </definedNames>
  <calcPr calcId="191029"/>
</workbook>
</file>

<file path=xl/calcChain.xml><?xml version="1.0" encoding="utf-8"?>
<calcChain xmlns="http://schemas.openxmlformats.org/spreadsheetml/2006/main">
  <c r="X6" i="1" l="1"/>
  <c r="Y6" i="1"/>
  <c r="AA6" i="1"/>
  <c r="AB6" i="1"/>
  <c r="X7" i="1"/>
  <c r="Y7" i="1"/>
  <c r="AA7" i="1"/>
  <c r="AB7" i="1"/>
  <c r="X8" i="1"/>
  <c r="Y8" i="1"/>
  <c r="AA8" i="1"/>
  <c r="AB8" i="1"/>
  <c r="X9" i="1"/>
  <c r="Y9" i="1"/>
  <c r="AA9" i="1"/>
  <c r="AB9" i="1"/>
  <c r="X10" i="1"/>
  <c r="Y10" i="1"/>
  <c r="AA10" i="1"/>
  <c r="AB10" i="1"/>
  <c r="X11" i="1"/>
  <c r="Y11" i="1"/>
  <c r="AA11" i="1"/>
  <c r="AB11" i="1"/>
  <c r="X12" i="1"/>
  <c r="Y12" i="1"/>
  <c r="AA12" i="1"/>
  <c r="AB12" i="1"/>
  <c r="X13" i="1"/>
  <c r="Y13" i="1"/>
  <c r="AA13" i="1"/>
  <c r="AB13" i="1"/>
  <c r="X14" i="1"/>
  <c r="Y14" i="1"/>
  <c r="AA14" i="1"/>
  <c r="AB14" i="1"/>
  <c r="X15" i="1"/>
  <c r="Y15" i="1"/>
  <c r="AA15" i="1"/>
  <c r="AB15" i="1"/>
  <c r="X16" i="1"/>
  <c r="Y16" i="1"/>
  <c r="AA16" i="1"/>
  <c r="AB16" i="1"/>
  <c r="X17" i="1"/>
  <c r="Y17" i="1"/>
  <c r="AA17" i="1"/>
  <c r="AB17" i="1"/>
  <c r="X18" i="1"/>
  <c r="Y18" i="1"/>
  <c r="AA18" i="1"/>
  <c r="AB18" i="1"/>
  <c r="X19" i="1"/>
  <c r="Y19" i="1"/>
  <c r="AA19" i="1"/>
  <c r="AB19" i="1"/>
  <c r="X20" i="1"/>
  <c r="Y20" i="1"/>
  <c r="AA20" i="1"/>
  <c r="AB20" i="1"/>
  <c r="X21" i="1"/>
  <c r="Y21" i="1"/>
  <c r="AA21" i="1"/>
  <c r="AB21" i="1"/>
  <c r="X22" i="1"/>
  <c r="Y22" i="1"/>
  <c r="AA22" i="1"/>
  <c r="AB22" i="1"/>
  <c r="X23" i="1"/>
  <c r="Y23" i="1"/>
  <c r="AA23" i="1"/>
  <c r="AB23" i="1"/>
  <c r="X24" i="1"/>
  <c r="Y24" i="1"/>
  <c r="AA24" i="1"/>
  <c r="AB24" i="1"/>
  <c r="X25" i="1"/>
  <c r="Y25" i="1"/>
  <c r="AA25" i="1"/>
  <c r="AB25" i="1"/>
  <c r="X26" i="1"/>
  <c r="Y26" i="1"/>
  <c r="AA26" i="1"/>
  <c r="AB26" i="1"/>
  <c r="X27" i="1"/>
  <c r="AA27" i="1"/>
  <c r="AB27" i="1" s="1"/>
  <c r="X28" i="1"/>
  <c r="AA28" i="1"/>
  <c r="AB28" i="1" s="1"/>
  <c r="X29" i="1"/>
  <c r="AA29" i="1"/>
  <c r="AB29" i="1" s="1"/>
  <c r="X30" i="1"/>
  <c r="Y30" i="1"/>
  <c r="AA30" i="1"/>
  <c r="AB30" i="1"/>
  <c r="X31" i="1"/>
  <c r="Y31" i="1"/>
  <c r="AA31" i="1"/>
  <c r="AB31" i="1"/>
  <c r="X32" i="1"/>
  <c r="Y32" i="1"/>
  <c r="AA32" i="1"/>
  <c r="AB32" i="1"/>
  <c r="X33" i="1"/>
  <c r="Y33" i="1"/>
  <c r="AA33" i="1"/>
  <c r="AB33" i="1"/>
  <c r="X34" i="1"/>
  <c r="AA34" i="1"/>
  <c r="AB34" i="1" s="1"/>
  <c r="X35" i="1"/>
  <c r="Y35" i="1"/>
  <c r="AA35" i="1"/>
  <c r="AB35" i="1"/>
  <c r="X36" i="1"/>
  <c r="AA36" i="1"/>
  <c r="AB36" i="1" s="1"/>
  <c r="X37" i="1"/>
  <c r="Y37" i="1"/>
  <c r="AA37" i="1"/>
  <c r="AB37" i="1"/>
  <c r="X38" i="1"/>
  <c r="Y38" i="1"/>
  <c r="AA38" i="1"/>
  <c r="AB38" i="1"/>
  <c r="X39" i="1"/>
  <c r="Y39" i="1"/>
  <c r="AA39" i="1"/>
  <c r="AB39" i="1"/>
  <c r="X40" i="1"/>
  <c r="Y40" i="1"/>
  <c r="AA40" i="1"/>
  <c r="AB40" i="1"/>
  <c r="X41" i="1"/>
  <c r="AA41" i="1"/>
  <c r="AB41" i="1" s="1"/>
  <c r="X42" i="1"/>
  <c r="Y42" i="1"/>
  <c r="AA42" i="1"/>
  <c r="AB42" i="1"/>
  <c r="X43" i="1"/>
  <c r="AA43" i="1"/>
  <c r="AB43" i="1" s="1"/>
  <c r="X44" i="1"/>
  <c r="Y44" i="1"/>
  <c r="AA44" i="1"/>
  <c r="AB44" i="1"/>
  <c r="X45" i="1"/>
  <c r="Y45" i="1"/>
  <c r="AA45" i="1"/>
  <c r="AB45" i="1"/>
  <c r="X46" i="1"/>
  <c r="Y46" i="1"/>
  <c r="AA46" i="1"/>
  <c r="AB46" i="1"/>
  <c r="X47" i="1"/>
  <c r="Y47" i="1"/>
  <c r="AA47" i="1"/>
  <c r="AB47" i="1"/>
  <c r="X48" i="1"/>
  <c r="Y48" i="1"/>
  <c r="AA48" i="1"/>
  <c r="AB48" i="1"/>
  <c r="X49" i="1"/>
  <c r="Y49" i="1"/>
  <c r="AA49" i="1"/>
  <c r="AB49" i="1"/>
  <c r="X50" i="1"/>
  <c r="Y50" i="1"/>
  <c r="AA50" i="1"/>
  <c r="AB50" i="1"/>
  <c r="X51" i="1"/>
  <c r="Y51" i="1"/>
  <c r="AA51" i="1"/>
  <c r="AB51" i="1"/>
  <c r="X52" i="1"/>
  <c r="Y52" i="1"/>
  <c r="AA52" i="1"/>
  <c r="AB52" i="1"/>
  <c r="X53" i="1"/>
  <c r="Y53" i="1"/>
  <c r="AA53" i="1"/>
  <c r="AB53" i="1"/>
  <c r="X54" i="1"/>
  <c r="AA54" i="1"/>
  <c r="AB54" i="1" s="1"/>
  <c r="X55" i="1"/>
  <c r="AA55" i="1"/>
  <c r="AB55" i="1" s="1"/>
  <c r="X56" i="1"/>
  <c r="Y56" i="1"/>
  <c r="AA56" i="1"/>
  <c r="AB56" i="1"/>
  <c r="X57" i="1"/>
  <c r="Y57" i="1"/>
  <c r="AA57" i="1"/>
  <c r="AB57" i="1"/>
  <c r="X58" i="1"/>
  <c r="Y58" i="1"/>
  <c r="AA58" i="1"/>
  <c r="AB58" i="1"/>
  <c r="X59" i="1"/>
  <c r="Y59" i="1"/>
  <c r="AA59" i="1"/>
  <c r="AB59" i="1"/>
  <c r="X60" i="1"/>
  <c r="Y60" i="1"/>
  <c r="AA60" i="1"/>
  <c r="AB60" i="1"/>
  <c r="X61" i="1"/>
  <c r="Y61" i="1"/>
  <c r="AA61" i="1"/>
  <c r="AB61" i="1"/>
  <c r="X62" i="1"/>
  <c r="Y62" i="1"/>
  <c r="AA62" i="1"/>
  <c r="AB62" i="1"/>
  <c r="X63" i="1"/>
  <c r="Y63" i="1"/>
  <c r="AA63" i="1"/>
  <c r="AB63" i="1"/>
  <c r="X64" i="1"/>
  <c r="Y64" i="1"/>
  <c r="AA64" i="1"/>
  <c r="AB64" i="1"/>
  <c r="X65" i="1"/>
  <c r="Y65" i="1"/>
  <c r="AA65" i="1"/>
  <c r="AB65" i="1"/>
  <c r="X66" i="1"/>
  <c r="Y66" i="1"/>
  <c r="AA66" i="1"/>
  <c r="AB66" i="1"/>
  <c r="X67" i="1"/>
  <c r="Y67" i="1"/>
  <c r="AA67" i="1"/>
  <c r="AB67" i="1"/>
  <c r="X68" i="1"/>
  <c r="Y68" i="1"/>
  <c r="AA68" i="1"/>
  <c r="AB68" i="1"/>
  <c r="X69" i="1"/>
  <c r="Y69" i="1"/>
  <c r="AA69" i="1"/>
  <c r="AB69" i="1"/>
  <c r="X70" i="1"/>
  <c r="Y70" i="1"/>
  <c r="AA70" i="1"/>
  <c r="AB70" i="1"/>
  <c r="X71" i="1"/>
  <c r="Y71" i="1"/>
  <c r="AA71" i="1"/>
  <c r="AB71" i="1"/>
  <c r="X72" i="1"/>
  <c r="Y72" i="1"/>
  <c r="AA72" i="1"/>
  <c r="AB72" i="1"/>
  <c r="X73" i="1"/>
  <c r="Y73" i="1"/>
  <c r="AA73" i="1"/>
  <c r="AB73" i="1"/>
  <c r="X74" i="1"/>
  <c r="Y74" i="1"/>
  <c r="AA74" i="1"/>
  <c r="AB74" i="1"/>
  <c r="X75" i="1"/>
  <c r="Y75" i="1"/>
  <c r="AA75" i="1"/>
  <c r="AB75" i="1"/>
  <c r="X76" i="1"/>
  <c r="Y76" i="1"/>
  <c r="AA76" i="1"/>
  <c r="AB76" i="1"/>
  <c r="X77" i="1"/>
  <c r="Y77" i="1"/>
  <c r="AA77" i="1"/>
  <c r="AB77" i="1"/>
  <c r="X78" i="1"/>
  <c r="Y78" i="1"/>
  <c r="AA78" i="1"/>
  <c r="AB78" i="1"/>
  <c r="X79" i="1"/>
  <c r="Y79" i="1"/>
  <c r="AA79" i="1"/>
  <c r="AB79" i="1"/>
  <c r="X80" i="1"/>
  <c r="Y80" i="1"/>
  <c r="AA80" i="1"/>
  <c r="AB80" i="1"/>
  <c r="X81" i="1"/>
  <c r="Y81" i="1"/>
  <c r="AA81" i="1"/>
  <c r="AB81" i="1"/>
  <c r="X82" i="1"/>
  <c r="Y82" i="1"/>
  <c r="AA82" i="1"/>
  <c r="AB82" i="1"/>
  <c r="X83" i="1"/>
  <c r="Y83" i="1"/>
  <c r="AA83" i="1"/>
  <c r="AB83" i="1"/>
  <c r="X84" i="1"/>
  <c r="Y84" i="1"/>
  <c r="AA84" i="1"/>
  <c r="AB84" i="1"/>
  <c r="X85" i="1"/>
  <c r="Y85" i="1"/>
  <c r="AA85" i="1"/>
  <c r="AB85" i="1"/>
  <c r="X86" i="1"/>
  <c r="Y86" i="1"/>
  <c r="AA86" i="1"/>
  <c r="AB86" i="1"/>
  <c r="X87" i="1"/>
  <c r="Y87" i="1"/>
  <c r="AA87" i="1"/>
  <c r="AB87" i="1"/>
  <c r="X88" i="1"/>
  <c r="Y88" i="1"/>
  <c r="AA88" i="1"/>
  <c r="AB88" i="1"/>
  <c r="X89" i="1"/>
  <c r="Y89" i="1"/>
  <c r="AA89" i="1"/>
  <c r="AB89" i="1"/>
  <c r="X90" i="1"/>
  <c r="Y90" i="1"/>
  <c r="AA90" i="1"/>
  <c r="AB90" i="1"/>
  <c r="X91" i="1"/>
  <c r="Y91" i="1"/>
  <c r="AA91" i="1"/>
  <c r="AB91" i="1"/>
  <c r="X92" i="1"/>
  <c r="Y92" i="1"/>
  <c r="AA92" i="1"/>
  <c r="AB92" i="1"/>
  <c r="X93" i="1"/>
  <c r="Y93" i="1"/>
  <c r="AA93" i="1"/>
  <c r="AB93" i="1"/>
  <c r="X94" i="1"/>
  <c r="Y94" i="1"/>
  <c r="AA94" i="1"/>
  <c r="AB94" i="1"/>
  <c r="X95" i="1"/>
  <c r="Y95" i="1"/>
  <c r="AA95" i="1"/>
  <c r="AB95" i="1"/>
  <c r="X96" i="1"/>
  <c r="Y96" i="1"/>
  <c r="AA96" i="1"/>
  <c r="AB96" i="1"/>
  <c r="X97" i="1"/>
  <c r="Y97" i="1"/>
  <c r="AA97" i="1"/>
  <c r="AB97" i="1"/>
  <c r="X98" i="1"/>
  <c r="Y98" i="1"/>
  <c r="AA98" i="1"/>
  <c r="AB98" i="1"/>
  <c r="X99" i="1"/>
  <c r="Y99" i="1"/>
  <c r="AA99" i="1"/>
  <c r="AB99" i="1"/>
  <c r="X100" i="1"/>
  <c r="Y100" i="1"/>
  <c r="AA100" i="1"/>
  <c r="AB100" i="1"/>
  <c r="X101" i="1"/>
  <c r="Y101" i="1"/>
  <c r="AA101" i="1"/>
  <c r="AB101" i="1"/>
  <c r="X102" i="1"/>
  <c r="Y102" i="1"/>
  <c r="AA102" i="1"/>
  <c r="AB102" i="1"/>
  <c r="X103" i="1"/>
  <c r="Y103" i="1"/>
  <c r="AA103" i="1"/>
  <c r="AB103" i="1"/>
  <c r="X104" i="1"/>
  <c r="Y104" i="1"/>
  <c r="AA104" i="1"/>
  <c r="AB104" i="1"/>
  <c r="X105" i="1"/>
  <c r="Y105" i="1"/>
  <c r="AA105" i="1"/>
  <c r="AB105" i="1"/>
  <c r="X106" i="1"/>
  <c r="Y106" i="1"/>
  <c r="AA106" i="1"/>
  <c r="AB106" i="1"/>
  <c r="X107" i="1"/>
  <c r="Y107" i="1"/>
  <c r="AA107" i="1"/>
  <c r="AB107" i="1"/>
  <c r="X108" i="1"/>
  <c r="Y108" i="1"/>
  <c r="AA108" i="1"/>
  <c r="AB108" i="1"/>
  <c r="X109" i="1"/>
  <c r="Y109" i="1"/>
  <c r="AA109" i="1"/>
  <c r="AB109" i="1"/>
  <c r="X110" i="1"/>
  <c r="Y110" i="1"/>
  <c r="AA110" i="1"/>
  <c r="AB110" i="1"/>
  <c r="X111" i="1"/>
  <c r="Y111" i="1"/>
  <c r="AA111" i="1"/>
  <c r="AB111" i="1"/>
  <c r="X112" i="1"/>
  <c r="Y112" i="1"/>
  <c r="AA112" i="1"/>
  <c r="AB112" i="1"/>
  <c r="X113" i="1"/>
  <c r="Y113" i="1"/>
  <c r="AA113" i="1"/>
  <c r="AB113" i="1"/>
  <c r="X114" i="1"/>
  <c r="Y114" i="1"/>
  <c r="AA114" i="1"/>
  <c r="AB114" i="1"/>
  <c r="X115" i="1"/>
  <c r="Y115" i="1"/>
  <c r="AA115" i="1"/>
  <c r="AB115" i="1"/>
  <c r="X116" i="1"/>
  <c r="Y116" i="1"/>
  <c r="AA116" i="1"/>
  <c r="AB116" i="1"/>
  <c r="X117" i="1"/>
  <c r="Y117" i="1"/>
  <c r="AA117" i="1"/>
  <c r="AB117" i="1"/>
  <c r="X118" i="1"/>
  <c r="Y118" i="1"/>
  <c r="AA118" i="1"/>
  <c r="AB118" i="1"/>
  <c r="X119" i="1"/>
  <c r="Y119" i="1"/>
  <c r="AA119" i="1"/>
  <c r="AB119" i="1"/>
  <c r="X120" i="1"/>
  <c r="Y120" i="1"/>
  <c r="AA120" i="1"/>
  <c r="AB120" i="1"/>
  <c r="X121" i="1"/>
  <c r="Y121" i="1"/>
  <c r="AA121" i="1"/>
  <c r="AB121" i="1"/>
  <c r="X122" i="1"/>
  <c r="Y122" i="1"/>
  <c r="AA122" i="1"/>
  <c r="AB122" i="1"/>
  <c r="X123" i="1"/>
  <c r="Y123" i="1"/>
  <c r="AA123" i="1"/>
  <c r="AB123" i="1"/>
  <c r="X124" i="1"/>
  <c r="Y124" i="1"/>
  <c r="AA124" i="1"/>
  <c r="AB124" i="1"/>
  <c r="X125" i="1"/>
  <c r="Y125" i="1"/>
  <c r="AA125" i="1"/>
  <c r="AB125" i="1"/>
  <c r="X126" i="1"/>
  <c r="Y126" i="1"/>
  <c r="AA126" i="1"/>
  <c r="AB126" i="1"/>
  <c r="X127" i="1"/>
  <c r="Y127" i="1"/>
  <c r="AA127" i="1"/>
  <c r="AB127" i="1"/>
  <c r="X128" i="1"/>
  <c r="Y128" i="1"/>
  <c r="AA128" i="1"/>
  <c r="AB128" i="1"/>
  <c r="X129" i="1"/>
  <c r="Y129" i="1"/>
  <c r="AA129" i="1"/>
  <c r="AB129" i="1"/>
  <c r="X130" i="1"/>
  <c r="Y130" i="1"/>
  <c r="AA130" i="1"/>
  <c r="AB130" i="1"/>
  <c r="X131" i="1"/>
  <c r="Y131" i="1"/>
  <c r="AA131" i="1"/>
  <c r="AB131" i="1"/>
  <c r="X132" i="1"/>
  <c r="Y132" i="1"/>
  <c r="AA132" i="1"/>
  <c r="AB132" i="1"/>
  <c r="X133" i="1"/>
  <c r="Y133" i="1"/>
  <c r="AA133" i="1"/>
  <c r="AB133" i="1"/>
  <c r="X134" i="1"/>
  <c r="Y134" i="1"/>
  <c r="AA134" i="1"/>
  <c r="AB134" i="1"/>
  <c r="X135" i="1"/>
  <c r="Y135" i="1"/>
  <c r="AA135" i="1"/>
  <c r="AB135" i="1"/>
  <c r="X136" i="1"/>
  <c r="Y136" i="1"/>
  <c r="AA136" i="1"/>
  <c r="AB136" i="1"/>
  <c r="X137" i="1"/>
  <c r="Y137" i="1"/>
  <c r="AA137" i="1"/>
  <c r="AB137" i="1"/>
  <c r="X138" i="1"/>
  <c r="Y138" i="1"/>
  <c r="AA138" i="1"/>
  <c r="AB138" i="1"/>
  <c r="X139" i="1"/>
  <c r="Y139" i="1"/>
  <c r="AA139" i="1"/>
  <c r="AB139" i="1"/>
  <c r="X140" i="1"/>
  <c r="Y140" i="1"/>
  <c r="AA140" i="1"/>
  <c r="AB140" i="1"/>
  <c r="X141" i="1"/>
  <c r="Y141" i="1"/>
  <c r="AA141" i="1"/>
  <c r="AB141" i="1"/>
  <c r="X142" i="1"/>
  <c r="Y142" i="1"/>
  <c r="AA142" i="1"/>
  <c r="AB142" i="1"/>
  <c r="X143" i="1"/>
  <c r="Y143" i="1"/>
  <c r="AA143" i="1"/>
  <c r="AB143" i="1"/>
  <c r="X144" i="1"/>
  <c r="Y144" i="1"/>
  <c r="AA144" i="1"/>
  <c r="AB144" i="1"/>
  <c r="X145" i="1"/>
  <c r="Y145" i="1"/>
  <c r="AA145" i="1"/>
  <c r="AB145" i="1"/>
  <c r="X146" i="1"/>
  <c r="Y146" i="1"/>
  <c r="AA146" i="1"/>
  <c r="AB146" i="1"/>
  <c r="X147" i="1"/>
  <c r="Y147" i="1"/>
  <c r="AA147" i="1"/>
  <c r="AB147" i="1"/>
  <c r="X148" i="1"/>
  <c r="Y148" i="1"/>
  <c r="AA148" i="1"/>
  <c r="AB148" i="1"/>
  <c r="X149" i="1"/>
  <c r="Y149" i="1"/>
  <c r="AA149" i="1"/>
  <c r="AB149" i="1"/>
  <c r="X150" i="1"/>
  <c r="Y150" i="1"/>
  <c r="AA150" i="1"/>
  <c r="AB150" i="1"/>
  <c r="X151" i="1"/>
  <c r="Y151" i="1"/>
  <c r="AA151" i="1"/>
  <c r="AB151" i="1"/>
  <c r="X152" i="1"/>
  <c r="Y152" i="1"/>
  <c r="AA152" i="1"/>
  <c r="AB152" i="1"/>
  <c r="X153" i="1"/>
  <c r="Y153" i="1"/>
  <c r="AA153" i="1"/>
  <c r="AB153" i="1"/>
  <c r="X154" i="1"/>
  <c r="Y154" i="1"/>
  <c r="AA154" i="1"/>
  <c r="AB154" i="1"/>
  <c r="X155" i="1"/>
  <c r="Y155" i="1"/>
  <c r="AA155" i="1"/>
  <c r="AB155" i="1"/>
  <c r="X156" i="1"/>
  <c r="Y156" i="1"/>
  <c r="AA156" i="1"/>
  <c r="AB156" i="1"/>
  <c r="X157" i="1"/>
  <c r="Y157" i="1"/>
  <c r="AA157" i="1"/>
  <c r="AB157" i="1"/>
  <c r="X158" i="1"/>
  <c r="Y158" i="1"/>
  <c r="AA158" i="1"/>
  <c r="AB158" i="1"/>
  <c r="AB5" i="1"/>
  <c r="AA5" i="1"/>
  <c r="Y5" i="1"/>
  <c r="X5" i="1"/>
  <c r="U5" i="1" l="1"/>
  <c r="U88" i="1"/>
  <c r="U151" i="1"/>
  <c r="U56" i="1"/>
  <c r="U120" i="1"/>
  <c r="U135" i="1"/>
  <c r="U72" i="1"/>
  <c r="U104" i="1"/>
  <c r="U40" i="1"/>
  <c r="U28" i="1"/>
  <c r="U20" i="1"/>
  <c r="U143" i="1"/>
  <c r="U112" i="1"/>
  <c r="U80" i="1"/>
  <c r="U48" i="1"/>
  <c r="U128" i="1"/>
  <c r="U96" i="1"/>
  <c r="U64" i="1"/>
  <c r="U32" i="1"/>
  <c r="U13" i="1"/>
  <c r="U147" i="1"/>
  <c r="U132" i="1"/>
  <c r="U116" i="1"/>
  <c r="U100" i="1"/>
  <c r="U84" i="1"/>
  <c r="U68" i="1"/>
  <c r="U52" i="1"/>
  <c r="U36" i="1"/>
  <c r="U155" i="1"/>
  <c r="U139" i="1"/>
  <c r="U124" i="1"/>
  <c r="U108" i="1"/>
  <c r="U92" i="1"/>
  <c r="U76" i="1"/>
  <c r="U60" i="1"/>
  <c r="U44" i="1"/>
  <c r="U24" i="1"/>
  <c r="U9" i="1"/>
  <c r="U157" i="1"/>
  <c r="U149" i="1"/>
  <c r="U141" i="1"/>
  <c r="U126" i="1"/>
  <c r="U118" i="1"/>
  <c r="U110" i="1"/>
  <c r="U102" i="1"/>
  <c r="U94" i="1"/>
  <c r="U86" i="1"/>
  <c r="U78" i="1"/>
  <c r="U70" i="1"/>
  <c r="U62" i="1"/>
  <c r="U54" i="1"/>
  <c r="U46" i="1"/>
  <c r="U38" i="1"/>
  <c r="U30" i="1"/>
  <c r="U26" i="1"/>
  <c r="U18" i="1"/>
  <c r="U11" i="1"/>
  <c r="U153" i="1"/>
  <c r="U145" i="1"/>
  <c r="U137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2" i="1"/>
  <c r="U15" i="1"/>
  <c r="U7" i="1"/>
  <c r="U158" i="1"/>
  <c r="U154" i="1"/>
  <c r="U150" i="1"/>
  <c r="U146" i="1"/>
  <c r="U142" i="1"/>
  <c r="U138" i="1"/>
  <c r="U134" i="1"/>
  <c r="U131" i="1"/>
  <c r="U127" i="1"/>
  <c r="U123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6" i="1"/>
  <c r="U12" i="1"/>
  <c r="U8" i="1"/>
  <c r="U156" i="1"/>
  <c r="U152" i="1"/>
  <c r="U148" i="1"/>
  <c r="U144" i="1"/>
  <c r="U140" i="1"/>
  <c r="U136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4" i="1"/>
  <c r="U10" i="1"/>
  <c r="U6" i="1"/>
  <c r="O138" i="1" l="1"/>
  <c r="R138" i="1"/>
  <c r="S138" i="1" s="1"/>
  <c r="O139" i="1"/>
  <c r="R139" i="1"/>
  <c r="S139" i="1" s="1"/>
  <c r="O140" i="1"/>
  <c r="R140" i="1"/>
  <c r="S140" i="1" s="1"/>
  <c r="O141" i="1"/>
  <c r="R141" i="1"/>
  <c r="S141" i="1" s="1"/>
  <c r="O142" i="1"/>
  <c r="R142" i="1"/>
  <c r="S142" i="1" s="1"/>
  <c r="O143" i="1"/>
  <c r="R143" i="1"/>
  <c r="S143" i="1" s="1"/>
  <c r="O144" i="1"/>
  <c r="R144" i="1"/>
  <c r="S144" i="1" s="1"/>
  <c r="O145" i="1"/>
  <c r="R145" i="1"/>
  <c r="S145" i="1" s="1"/>
  <c r="O146" i="1"/>
  <c r="R146" i="1"/>
  <c r="S146" i="1" s="1"/>
  <c r="O147" i="1"/>
  <c r="R147" i="1"/>
  <c r="S147" i="1" s="1"/>
  <c r="O148" i="1"/>
  <c r="R148" i="1"/>
  <c r="S148" i="1" s="1"/>
  <c r="O149" i="1"/>
  <c r="R149" i="1"/>
  <c r="S149" i="1" s="1"/>
  <c r="O150" i="1"/>
  <c r="R150" i="1"/>
  <c r="S150" i="1" s="1"/>
  <c r="O151" i="1"/>
  <c r="R151" i="1"/>
  <c r="S151" i="1" s="1"/>
  <c r="O152" i="1"/>
  <c r="R152" i="1"/>
  <c r="S152" i="1" s="1"/>
  <c r="O153" i="1"/>
  <c r="R153" i="1"/>
  <c r="S153" i="1" s="1"/>
  <c r="O154" i="1"/>
  <c r="R154" i="1"/>
  <c r="S154" i="1" s="1"/>
  <c r="O155" i="1"/>
  <c r="R155" i="1"/>
  <c r="S155" i="1" s="1"/>
  <c r="O156" i="1"/>
  <c r="R156" i="1"/>
  <c r="S156" i="1" s="1"/>
  <c r="O157" i="1"/>
  <c r="R157" i="1"/>
  <c r="S157" i="1" s="1"/>
  <c r="O158" i="1"/>
  <c r="R158" i="1"/>
  <c r="S158" i="1" s="1"/>
  <c r="L143" i="1" l="1"/>
  <c r="L141" i="1"/>
  <c r="L139" i="1"/>
  <c r="L157" i="1"/>
  <c r="L155" i="1"/>
  <c r="L151" i="1"/>
  <c r="L149" i="1"/>
  <c r="L147" i="1"/>
  <c r="L153" i="1"/>
  <c r="L145" i="1"/>
  <c r="L156" i="1"/>
  <c r="L152" i="1"/>
  <c r="L148" i="1"/>
  <c r="L144" i="1"/>
  <c r="L140" i="1"/>
  <c r="L158" i="1"/>
  <c r="L154" i="1"/>
  <c r="L150" i="1"/>
  <c r="L146" i="1"/>
  <c r="L142" i="1"/>
  <c r="L138" i="1"/>
  <c r="Q3" i="2" l="1"/>
  <c r="O130" i="1" l="1"/>
  <c r="R130" i="1"/>
  <c r="S130" i="1" s="1"/>
  <c r="O131" i="1"/>
  <c r="R131" i="1"/>
  <c r="S131" i="1" s="1"/>
  <c r="O132" i="1"/>
  <c r="R132" i="1"/>
  <c r="S132" i="1" s="1"/>
  <c r="O133" i="1"/>
  <c r="R133" i="1"/>
  <c r="S133" i="1" s="1"/>
  <c r="O134" i="1"/>
  <c r="R134" i="1"/>
  <c r="S134" i="1" s="1"/>
  <c r="O135" i="1"/>
  <c r="R135" i="1"/>
  <c r="S135" i="1" s="1"/>
  <c r="O136" i="1"/>
  <c r="R136" i="1"/>
  <c r="S136" i="1" s="1"/>
  <c r="O137" i="1"/>
  <c r="R137" i="1"/>
  <c r="S137" i="1" s="1"/>
  <c r="L135" i="1" l="1"/>
  <c r="L133" i="1"/>
  <c r="L131" i="1"/>
  <c r="L136" i="1"/>
  <c r="L137" i="1"/>
  <c r="L134" i="1"/>
  <c r="L130" i="1"/>
  <c r="L132" i="1"/>
  <c r="M11" i="2" l="1"/>
  <c r="M10" i="2"/>
  <c r="M9" i="2"/>
  <c r="M8" i="2"/>
  <c r="Y54" i="1" l="1"/>
  <c r="Y55" i="1"/>
  <c r="Y43" i="1"/>
  <c r="Y36" i="1"/>
  <c r="Y29" i="1"/>
  <c r="Y41" i="1"/>
  <c r="Y34" i="1"/>
  <c r="Y27" i="1"/>
  <c r="Y28" i="1"/>
  <c r="P143" i="1"/>
  <c r="P151" i="1"/>
  <c r="P155" i="1"/>
  <c r="P147" i="1"/>
  <c r="P139" i="1"/>
  <c r="P157" i="1"/>
  <c r="P149" i="1"/>
  <c r="P141" i="1"/>
  <c r="P156" i="1"/>
  <c r="P152" i="1"/>
  <c r="P148" i="1"/>
  <c r="P144" i="1"/>
  <c r="P140" i="1"/>
  <c r="P158" i="1"/>
  <c r="P154" i="1"/>
  <c r="P150" i="1"/>
  <c r="P146" i="1"/>
  <c r="P142" i="1"/>
  <c r="P138" i="1"/>
  <c r="P153" i="1"/>
  <c r="P145" i="1"/>
  <c r="P136" i="1"/>
  <c r="P132" i="1"/>
  <c r="P131" i="1"/>
  <c r="P133" i="1"/>
  <c r="P137" i="1"/>
  <c r="P134" i="1"/>
  <c r="P135" i="1"/>
  <c r="P130" i="1"/>
  <c r="R129" i="1"/>
  <c r="S129" i="1" s="1"/>
  <c r="O129" i="1"/>
  <c r="P129" i="1" s="1"/>
  <c r="R128" i="1"/>
  <c r="S128" i="1" s="1"/>
  <c r="O128" i="1"/>
  <c r="P128" i="1" s="1"/>
  <c r="R127" i="1"/>
  <c r="S127" i="1" s="1"/>
  <c r="O127" i="1"/>
  <c r="P127" i="1" s="1"/>
  <c r="R126" i="1"/>
  <c r="S126" i="1" s="1"/>
  <c r="O126" i="1"/>
  <c r="P126" i="1" s="1"/>
  <c r="R125" i="1"/>
  <c r="S125" i="1" s="1"/>
  <c r="O125" i="1"/>
  <c r="P125" i="1" s="1"/>
  <c r="R124" i="1"/>
  <c r="S124" i="1" s="1"/>
  <c r="O124" i="1"/>
  <c r="P124" i="1" s="1"/>
  <c r="R123" i="1"/>
  <c r="S123" i="1" s="1"/>
  <c r="O123" i="1"/>
  <c r="P123" i="1" s="1"/>
  <c r="R122" i="1"/>
  <c r="S122" i="1" s="1"/>
  <c r="O122" i="1"/>
  <c r="R121" i="1"/>
  <c r="S121" i="1" s="1"/>
  <c r="O121" i="1"/>
  <c r="P121" i="1" s="1"/>
  <c r="R120" i="1"/>
  <c r="S120" i="1" s="1"/>
  <c r="O120" i="1"/>
  <c r="P120" i="1" s="1"/>
  <c r="R119" i="1"/>
  <c r="S119" i="1" s="1"/>
  <c r="O119" i="1"/>
  <c r="P119" i="1" s="1"/>
  <c r="R118" i="1"/>
  <c r="S118" i="1" s="1"/>
  <c r="O118" i="1"/>
  <c r="R117" i="1"/>
  <c r="S117" i="1" s="1"/>
  <c r="O117" i="1"/>
  <c r="P117" i="1" s="1"/>
  <c r="R116" i="1"/>
  <c r="S116" i="1" s="1"/>
  <c r="O116" i="1"/>
  <c r="P116" i="1" s="1"/>
  <c r="R115" i="1"/>
  <c r="S115" i="1" s="1"/>
  <c r="O115" i="1"/>
  <c r="P115" i="1" s="1"/>
  <c r="R114" i="1"/>
  <c r="S114" i="1" s="1"/>
  <c r="O114" i="1"/>
  <c r="R113" i="1"/>
  <c r="S113" i="1" s="1"/>
  <c r="O113" i="1"/>
  <c r="P113" i="1" s="1"/>
  <c r="R112" i="1"/>
  <c r="S112" i="1" s="1"/>
  <c r="O112" i="1"/>
  <c r="P112" i="1" s="1"/>
  <c r="R111" i="1"/>
  <c r="S111" i="1" s="1"/>
  <c r="O111" i="1"/>
  <c r="P111" i="1" s="1"/>
  <c r="R110" i="1"/>
  <c r="S110" i="1" s="1"/>
  <c r="O110" i="1"/>
  <c r="R109" i="1"/>
  <c r="S109" i="1" s="1"/>
  <c r="O109" i="1"/>
  <c r="P109" i="1" s="1"/>
  <c r="R108" i="1"/>
  <c r="S108" i="1" s="1"/>
  <c r="O108" i="1"/>
  <c r="P108" i="1" s="1"/>
  <c r="R107" i="1"/>
  <c r="S107" i="1" s="1"/>
  <c r="O107" i="1"/>
  <c r="P107" i="1" s="1"/>
  <c r="R106" i="1"/>
  <c r="S106" i="1" s="1"/>
  <c r="O106" i="1"/>
  <c r="R105" i="1"/>
  <c r="S105" i="1" s="1"/>
  <c r="O105" i="1"/>
  <c r="P105" i="1" s="1"/>
  <c r="R104" i="1"/>
  <c r="S104" i="1" s="1"/>
  <c r="O104" i="1"/>
  <c r="P104" i="1" s="1"/>
  <c r="R103" i="1"/>
  <c r="S103" i="1" s="1"/>
  <c r="O103" i="1"/>
  <c r="P103" i="1" s="1"/>
  <c r="R102" i="1"/>
  <c r="S102" i="1" s="1"/>
  <c r="O102" i="1"/>
  <c r="R101" i="1"/>
  <c r="S101" i="1" s="1"/>
  <c r="O101" i="1"/>
  <c r="P101" i="1" s="1"/>
  <c r="R100" i="1"/>
  <c r="S100" i="1" s="1"/>
  <c r="O100" i="1"/>
  <c r="P100" i="1" s="1"/>
  <c r="R99" i="1"/>
  <c r="S99" i="1" s="1"/>
  <c r="O99" i="1"/>
  <c r="R98" i="1"/>
  <c r="S98" i="1" s="1"/>
  <c r="O98" i="1"/>
  <c r="P98" i="1" s="1"/>
  <c r="R97" i="1"/>
  <c r="S97" i="1" s="1"/>
  <c r="O97" i="1"/>
  <c r="P97" i="1" s="1"/>
  <c r="R96" i="1"/>
  <c r="S96" i="1" s="1"/>
  <c r="O96" i="1"/>
  <c r="P96" i="1" s="1"/>
  <c r="R95" i="1"/>
  <c r="S95" i="1" s="1"/>
  <c r="O95" i="1"/>
  <c r="R94" i="1"/>
  <c r="S94" i="1" s="1"/>
  <c r="O94" i="1"/>
  <c r="P94" i="1" s="1"/>
  <c r="R93" i="1"/>
  <c r="S93" i="1" s="1"/>
  <c r="O93" i="1"/>
  <c r="P93" i="1" s="1"/>
  <c r="R92" i="1"/>
  <c r="S92" i="1" s="1"/>
  <c r="O92" i="1"/>
  <c r="P92" i="1" s="1"/>
  <c r="R91" i="1"/>
  <c r="S91" i="1" s="1"/>
  <c r="O91" i="1"/>
  <c r="R90" i="1"/>
  <c r="S90" i="1" s="1"/>
  <c r="O90" i="1"/>
  <c r="P90" i="1" s="1"/>
  <c r="R89" i="1"/>
  <c r="S89" i="1" s="1"/>
  <c r="O89" i="1"/>
  <c r="P89" i="1" s="1"/>
  <c r="R88" i="1"/>
  <c r="S88" i="1" s="1"/>
  <c r="O88" i="1"/>
  <c r="P88" i="1" s="1"/>
  <c r="R87" i="1"/>
  <c r="S87" i="1" s="1"/>
  <c r="O87" i="1"/>
  <c r="R86" i="1"/>
  <c r="S86" i="1" s="1"/>
  <c r="O86" i="1"/>
  <c r="P86" i="1" s="1"/>
  <c r="R85" i="1"/>
  <c r="S85" i="1" s="1"/>
  <c r="O85" i="1"/>
  <c r="P85" i="1" s="1"/>
  <c r="R84" i="1"/>
  <c r="S84" i="1" s="1"/>
  <c r="O84" i="1"/>
  <c r="P84" i="1" s="1"/>
  <c r="R83" i="1"/>
  <c r="S83" i="1" s="1"/>
  <c r="O83" i="1"/>
  <c r="R82" i="1"/>
  <c r="S82" i="1" s="1"/>
  <c r="O82" i="1"/>
  <c r="P82" i="1" s="1"/>
  <c r="R81" i="1"/>
  <c r="S81" i="1" s="1"/>
  <c r="O81" i="1"/>
  <c r="P81" i="1" s="1"/>
  <c r="R80" i="1"/>
  <c r="S80" i="1" s="1"/>
  <c r="O80" i="1"/>
  <c r="P80" i="1" s="1"/>
  <c r="R79" i="1"/>
  <c r="S79" i="1" s="1"/>
  <c r="O79" i="1"/>
  <c r="R78" i="1"/>
  <c r="S78" i="1" s="1"/>
  <c r="O78" i="1"/>
  <c r="P78" i="1" s="1"/>
  <c r="R77" i="1"/>
  <c r="S77" i="1" s="1"/>
  <c r="O77" i="1"/>
  <c r="P77" i="1" s="1"/>
  <c r="R76" i="1"/>
  <c r="S76" i="1" s="1"/>
  <c r="O76" i="1"/>
  <c r="P76" i="1" s="1"/>
  <c r="R75" i="1"/>
  <c r="S75" i="1" s="1"/>
  <c r="O75" i="1"/>
  <c r="R74" i="1"/>
  <c r="S74" i="1" s="1"/>
  <c r="O74" i="1"/>
  <c r="P74" i="1" s="1"/>
  <c r="R73" i="1"/>
  <c r="S73" i="1" s="1"/>
  <c r="O73" i="1"/>
  <c r="P73" i="1" s="1"/>
  <c r="R72" i="1"/>
  <c r="S72" i="1" s="1"/>
  <c r="O72" i="1"/>
  <c r="P72" i="1" s="1"/>
  <c r="R71" i="1"/>
  <c r="S71" i="1" s="1"/>
  <c r="O71" i="1"/>
  <c r="R70" i="1"/>
  <c r="S70" i="1" s="1"/>
  <c r="O70" i="1"/>
  <c r="P70" i="1" s="1"/>
  <c r="R69" i="1"/>
  <c r="S69" i="1" s="1"/>
  <c r="O69" i="1"/>
  <c r="P69" i="1" s="1"/>
  <c r="R68" i="1"/>
  <c r="S68" i="1" s="1"/>
  <c r="O68" i="1"/>
  <c r="P68" i="1" s="1"/>
  <c r="R67" i="1"/>
  <c r="S67" i="1" s="1"/>
  <c r="O67" i="1"/>
  <c r="R66" i="1"/>
  <c r="S66" i="1" s="1"/>
  <c r="O66" i="1"/>
  <c r="P66" i="1" s="1"/>
  <c r="R65" i="1"/>
  <c r="S65" i="1" s="1"/>
  <c r="O65" i="1"/>
  <c r="P65" i="1" s="1"/>
  <c r="R64" i="1"/>
  <c r="S64" i="1" s="1"/>
  <c r="O64" i="1"/>
  <c r="P64" i="1" s="1"/>
  <c r="R63" i="1"/>
  <c r="S63" i="1" s="1"/>
  <c r="O63" i="1"/>
  <c r="R62" i="1"/>
  <c r="S62" i="1" s="1"/>
  <c r="O62" i="1"/>
  <c r="P62" i="1" s="1"/>
  <c r="R61" i="1"/>
  <c r="S61" i="1" s="1"/>
  <c r="O61" i="1"/>
  <c r="P61" i="1" s="1"/>
  <c r="R60" i="1"/>
  <c r="S60" i="1" s="1"/>
  <c r="O60" i="1"/>
  <c r="P60" i="1" s="1"/>
  <c r="R59" i="1"/>
  <c r="S59" i="1" s="1"/>
  <c r="O59" i="1"/>
  <c r="R58" i="1"/>
  <c r="S58" i="1" s="1"/>
  <c r="O58" i="1"/>
  <c r="P58" i="1" s="1"/>
  <c r="R57" i="1"/>
  <c r="S57" i="1" s="1"/>
  <c r="O57" i="1"/>
  <c r="P57" i="1" s="1"/>
  <c r="R56" i="1"/>
  <c r="S56" i="1" s="1"/>
  <c r="O56" i="1"/>
  <c r="P56" i="1" s="1"/>
  <c r="R55" i="1"/>
  <c r="S55" i="1" s="1"/>
  <c r="O55" i="1"/>
  <c r="P55" i="1" s="1"/>
  <c r="R54" i="1"/>
  <c r="S54" i="1" s="1"/>
  <c r="O54" i="1"/>
  <c r="P54" i="1" s="1"/>
  <c r="R53" i="1"/>
  <c r="S53" i="1" s="1"/>
  <c r="O53" i="1"/>
  <c r="R52" i="1"/>
  <c r="S52" i="1" s="1"/>
  <c r="O52" i="1"/>
  <c r="P52" i="1" s="1"/>
  <c r="R51" i="1"/>
  <c r="S51" i="1" s="1"/>
  <c r="O51" i="1"/>
  <c r="P51" i="1" s="1"/>
  <c r="R50" i="1"/>
  <c r="S50" i="1" s="1"/>
  <c r="O50" i="1"/>
  <c r="P50" i="1" s="1"/>
  <c r="R49" i="1"/>
  <c r="S49" i="1" s="1"/>
  <c r="O49" i="1"/>
  <c r="P49" i="1" s="1"/>
  <c r="R48" i="1"/>
  <c r="S48" i="1" s="1"/>
  <c r="O48" i="1"/>
  <c r="P48" i="1" s="1"/>
  <c r="O47" i="1"/>
  <c r="P47" i="1" s="1"/>
  <c r="R47" i="1"/>
  <c r="S47" i="1" s="1"/>
  <c r="R46" i="1"/>
  <c r="S46" i="1" s="1"/>
  <c r="O46" i="1"/>
  <c r="R45" i="1"/>
  <c r="S45" i="1" s="1"/>
  <c r="O45" i="1"/>
  <c r="P45" i="1" s="1"/>
  <c r="R44" i="1"/>
  <c r="S44" i="1" s="1"/>
  <c r="O44" i="1"/>
  <c r="P44" i="1" s="1"/>
  <c r="R43" i="1"/>
  <c r="S43" i="1" s="1"/>
  <c r="O43" i="1"/>
  <c r="P43" i="1" s="1"/>
  <c r="R42" i="1"/>
  <c r="S42" i="1" s="1"/>
  <c r="O42" i="1"/>
  <c r="R41" i="1"/>
  <c r="S41" i="1" s="1"/>
  <c r="O41" i="1"/>
  <c r="P41" i="1" s="1"/>
  <c r="R40" i="1"/>
  <c r="S40" i="1" s="1"/>
  <c r="O40" i="1"/>
  <c r="R39" i="1"/>
  <c r="S39" i="1" s="1"/>
  <c r="O39" i="1"/>
  <c r="P39" i="1" s="1"/>
  <c r="R38" i="1"/>
  <c r="S38" i="1" s="1"/>
  <c r="O38" i="1"/>
  <c r="R37" i="1"/>
  <c r="S37" i="1" s="1"/>
  <c r="O37" i="1"/>
  <c r="P37" i="1" s="1"/>
  <c r="R36" i="1"/>
  <c r="S36" i="1" s="1"/>
  <c r="O36" i="1"/>
  <c r="P36" i="1" s="1"/>
  <c r="R35" i="1"/>
  <c r="S35" i="1" s="1"/>
  <c r="O35" i="1"/>
  <c r="P35" i="1" s="1"/>
  <c r="R34" i="1"/>
  <c r="S34" i="1" s="1"/>
  <c r="O34" i="1"/>
  <c r="P34" i="1" s="1"/>
  <c r="R33" i="1"/>
  <c r="S33" i="1" s="1"/>
  <c r="O33" i="1"/>
  <c r="P33" i="1" s="1"/>
  <c r="R32" i="1"/>
  <c r="S32" i="1" s="1"/>
  <c r="O32" i="1"/>
  <c r="P32" i="1" s="1"/>
  <c r="R31" i="1"/>
  <c r="O31" i="1"/>
  <c r="P31" i="1" s="1"/>
  <c r="R30" i="1"/>
  <c r="S30" i="1" s="1"/>
  <c r="O30" i="1"/>
  <c r="P30" i="1" s="1"/>
  <c r="R29" i="1"/>
  <c r="S29" i="1" s="1"/>
  <c r="O29" i="1"/>
  <c r="P29" i="1" s="1"/>
  <c r="R28" i="1"/>
  <c r="S28" i="1" s="1"/>
  <c r="O28" i="1"/>
  <c r="R27" i="1"/>
  <c r="S27" i="1" s="1"/>
  <c r="O27" i="1"/>
  <c r="P27" i="1" s="1"/>
  <c r="R26" i="1"/>
  <c r="S26" i="1" s="1"/>
  <c r="O26" i="1"/>
  <c r="P26" i="1" s="1"/>
  <c r="R25" i="1"/>
  <c r="O25" i="1"/>
  <c r="P25" i="1" s="1"/>
  <c r="R24" i="1"/>
  <c r="S24" i="1" s="1"/>
  <c r="O24" i="1"/>
  <c r="R23" i="1"/>
  <c r="O23" i="1"/>
  <c r="P23" i="1" s="1"/>
  <c r="R22" i="1"/>
  <c r="S22" i="1" s="1"/>
  <c r="O22" i="1"/>
  <c r="R21" i="1"/>
  <c r="S21" i="1" s="1"/>
  <c r="O21" i="1"/>
  <c r="P21" i="1" s="1"/>
  <c r="R20" i="1"/>
  <c r="S20" i="1" s="1"/>
  <c r="O20" i="1"/>
  <c r="R19" i="1"/>
  <c r="S19" i="1" s="1"/>
  <c r="O19" i="1"/>
  <c r="P19" i="1" s="1"/>
  <c r="R18" i="1"/>
  <c r="S18" i="1" s="1"/>
  <c r="O18" i="1"/>
  <c r="R17" i="1"/>
  <c r="S17" i="1" s="1"/>
  <c r="O17" i="1"/>
  <c r="R16" i="1"/>
  <c r="S16" i="1" s="1"/>
  <c r="O16" i="1"/>
  <c r="P16" i="1" s="1"/>
  <c r="R15" i="1"/>
  <c r="S15" i="1" s="1"/>
  <c r="O15" i="1"/>
  <c r="R14" i="1"/>
  <c r="S14" i="1" s="1"/>
  <c r="O14" i="1"/>
  <c r="R13" i="1"/>
  <c r="S13" i="1" s="1"/>
  <c r="O13" i="1"/>
  <c r="P13" i="1" s="1"/>
  <c r="R12" i="1"/>
  <c r="S12" i="1" s="1"/>
  <c r="O12" i="1"/>
  <c r="R11" i="1"/>
  <c r="S11" i="1" s="1"/>
  <c r="O11" i="1"/>
  <c r="R10" i="1"/>
  <c r="S10" i="1" s="1"/>
  <c r="O10" i="1"/>
  <c r="P10" i="1" s="1"/>
  <c r="R9" i="1"/>
  <c r="O9" i="1"/>
  <c r="P9" i="1" s="1"/>
  <c r="R8" i="1"/>
  <c r="S8" i="1" s="1"/>
  <c r="O8" i="1"/>
  <c r="P8" i="1" s="1"/>
  <c r="R7" i="1"/>
  <c r="S7" i="1" s="1"/>
  <c r="O7" i="1"/>
  <c r="R6" i="1"/>
  <c r="S6" i="1" s="1"/>
  <c r="O6" i="1"/>
  <c r="P6" i="1" s="1"/>
  <c r="R5" i="1"/>
  <c r="S5" i="1" s="1"/>
  <c r="O5" i="1"/>
  <c r="L32" i="1" l="1"/>
  <c r="L21" i="1"/>
  <c r="L18" i="1"/>
  <c r="P18" i="1"/>
  <c r="L11" i="1"/>
  <c r="P11" i="1"/>
  <c r="L23" i="1"/>
  <c r="S23" i="1"/>
  <c r="L28" i="1"/>
  <c r="P28" i="1"/>
  <c r="L46" i="1"/>
  <c r="P46" i="1"/>
  <c r="L22" i="1"/>
  <c r="P22" i="1"/>
  <c r="L53" i="1"/>
  <c r="P53" i="1"/>
  <c r="L59" i="1"/>
  <c r="P59" i="1"/>
  <c r="L63" i="1"/>
  <c r="P63" i="1"/>
  <c r="L67" i="1"/>
  <c r="P67" i="1"/>
  <c r="L71" i="1"/>
  <c r="P71" i="1"/>
  <c r="L75" i="1"/>
  <c r="P75" i="1"/>
  <c r="L79" i="1"/>
  <c r="P79" i="1"/>
  <c r="L83" i="1"/>
  <c r="P83" i="1"/>
  <c r="L87" i="1"/>
  <c r="P87" i="1"/>
  <c r="L91" i="1"/>
  <c r="P91" i="1"/>
  <c r="L95" i="1"/>
  <c r="P95" i="1"/>
  <c r="L99" i="1"/>
  <c r="P99" i="1"/>
  <c r="L102" i="1"/>
  <c r="P102" i="1"/>
  <c r="L106" i="1"/>
  <c r="P106" i="1"/>
  <c r="L110" i="1"/>
  <c r="P110" i="1"/>
  <c r="L114" i="1"/>
  <c r="P114" i="1"/>
  <c r="L118" i="1"/>
  <c r="P118" i="1"/>
  <c r="L122" i="1"/>
  <c r="P122" i="1"/>
  <c r="L24" i="1"/>
  <c r="P24" i="1"/>
  <c r="L12" i="1"/>
  <c r="P12" i="1"/>
  <c r="L5" i="1"/>
  <c r="P5" i="1"/>
  <c r="L9" i="1"/>
  <c r="S9" i="1"/>
  <c r="L20" i="1"/>
  <c r="P20" i="1"/>
  <c r="L25" i="1"/>
  <c r="S25" i="1"/>
  <c r="L33" i="1"/>
  <c r="L15" i="1"/>
  <c r="P15" i="1"/>
  <c r="L38" i="1"/>
  <c r="P38" i="1"/>
  <c r="L10" i="1"/>
  <c r="L40" i="1"/>
  <c r="P40" i="1"/>
  <c r="L14" i="1"/>
  <c r="P14" i="1"/>
  <c r="L17" i="1"/>
  <c r="P17" i="1"/>
  <c r="L31" i="1"/>
  <c r="S31" i="1"/>
  <c r="L42" i="1"/>
  <c r="P42" i="1"/>
  <c r="L7" i="1"/>
  <c r="P7" i="1"/>
  <c r="L35" i="1"/>
  <c r="L29" i="1"/>
  <c r="L36" i="1"/>
  <c r="L8" i="1"/>
  <c r="L26" i="1"/>
  <c r="L30" i="1"/>
  <c r="L37" i="1"/>
  <c r="L16" i="1"/>
  <c r="L27" i="1"/>
  <c r="L34" i="1"/>
  <c r="L6" i="1"/>
  <c r="L13" i="1"/>
  <c r="L19" i="1"/>
  <c r="L39" i="1"/>
  <c r="L43" i="1"/>
  <c r="L47" i="1"/>
  <c r="L129" i="1"/>
  <c r="L44" i="1"/>
  <c r="L41" i="1"/>
  <c r="L45" i="1"/>
  <c r="L51" i="1"/>
  <c r="L57" i="1"/>
  <c r="L61" i="1"/>
  <c r="L65" i="1"/>
  <c r="L69" i="1"/>
  <c r="L73" i="1"/>
  <c r="L77" i="1"/>
  <c r="L81" i="1"/>
  <c r="L85" i="1"/>
  <c r="L89" i="1"/>
  <c r="L93" i="1"/>
  <c r="L97" i="1"/>
  <c r="L101" i="1"/>
  <c r="L104" i="1"/>
  <c r="L108" i="1"/>
  <c r="L112" i="1"/>
  <c r="L116" i="1"/>
  <c r="L120" i="1"/>
  <c r="L124" i="1"/>
  <c r="L127" i="1"/>
  <c r="L48" i="1"/>
  <c r="L49" i="1"/>
  <c r="L50" i="1"/>
  <c r="L52" i="1"/>
  <c r="L54" i="1"/>
  <c r="L55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6" i="1"/>
  <c r="L128" i="1"/>
  <c r="E4" i="2" l="1"/>
  <c r="E9" i="2"/>
  <c r="I9" i="2"/>
  <c r="J9" i="2"/>
  <c r="H9" i="2"/>
  <c r="G9" i="2"/>
  <c r="F9" i="2"/>
  <c r="I5" i="2"/>
  <c r="E5" i="2"/>
  <c r="G5" i="2"/>
  <c r="E6" i="2"/>
  <c r="G6" i="2"/>
  <c r="F7" i="2"/>
  <c r="H7" i="2"/>
  <c r="F8" i="2"/>
  <c r="H8" i="2"/>
  <c r="F5" i="2"/>
  <c r="H5" i="2"/>
  <c r="F6" i="2"/>
  <c r="H6" i="2"/>
  <c r="E7" i="2"/>
  <c r="G7" i="2"/>
  <c r="E8" i="2"/>
  <c r="G8" i="2"/>
  <c r="I8" i="2"/>
  <c r="J6" i="2"/>
  <c r="J5" i="2"/>
  <c r="J7" i="2"/>
  <c r="I7" i="2"/>
  <c r="J8" i="2"/>
  <c r="I6" i="2"/>
  <c r="I4" i="2"/>
  <c r="F4" i="2"/>
  <c r="G4" i="2"/>
  <c r="H4" i="2"/>
  <c r="J4" i="2"/>
  <c r="K9" i="2" l="1"/>
  <c r="K5" i="2"/>
  <c r="K8" i="2"/>
  <c r="K7" i="2"/>
  <c r="K6" i="2"/>
  <c r="K4" i="2"/>
</calcChain>
</file>

<file path=xl/sharedStrings.xml><?xml version="1.0" encoding="utf-8"?>
<sst xmlns="http://schemas.openxmlformats.org/spreadsheetml/2006/main" count="1186" uniqueCount="175">
  <si>
    <t>GIỜ CHẤM CÔNG</t>
  </si>
  <si>
    <t>Ngày</t>
  </si>
  <si>
    <t>Thứ</t>
  </si>
  <si>
    <t>Mã NV</t>
  </si>
  <si>
    <t>Tên nhân viên</t>
  </si>
  <si>
    <t>Phòng ban</t>
  </si>
  <si>
    <t>Chức vụ</t>
  </si>
  <si>
    <t xml:space="preserve">Vào 1 </t>
  </si>
  <si>
    <t xml:space="preserve">Ra 1 </t>
  </si>
  <si>
    <t xml:space="preserve">Vào 2 </t>
  </si>
  <si>
    <t xml:space="preserve">Ra 2 </t>
  </si>
  <si>
    <t>Tổng giờ</t>
  </si>
  <si>
    <t>Công</t>
  </si>
  <si>
    <t>Vào</t>
  </si>
  <si>
    <t>Ra</t>
  </si>
  <si>
    <t>Muộn (h)</t>
  </si>
  <si>
    <t>Sớm (h)</t>
  </si>
  <si>
    <t>Giải Trình</t>
  </si>
  <si>
    <t>Năm</t>
  </si>
  <si>
    <t>Chưa SX</t>
  </si>
  <si>
    <t>22:00</t>
  </si>
  <si>
    <t>Sáu</t>
  </si>
  <si>
    <t>Bảy</t>
  </si>
  <si>
    <t>08:52</t>
  </si>
  <si>
    <t>CN</t>
  </si>
  <si>
    <t>08:54</t>
  </si>
  <si>
    <t>Hai</t>
  </si>
  <si>
    <t>Ba</t>
  </si>
  <si>
    <t>22:01</t>
  </si>
  <si>
    <t>08:56</t>
  </si>
  <si>
    <t>22:05</t>
  </si>
  <si>
    <t>Tư</t>
  </si>
  <si>
    <t>22:04</t>
  </si>
  <si>
    <t>08:55</t>
  </si>
  <si>
    <t>22:06</t>
  </si>
  <si>
    <t>16:50</t>
  </si>
  <si>
    <t>09:24</t>
  </si>
  <si>
    <t>09:27</t>
  </si>
  <si>
    <t>16:53</t>
  </si>
  <si>
    <t>09:25</t>
  </si>
  <si>
    <t>09:22</t>
  </si>
  <si>
    <t>16:52</t>
  </si>
  <si>
    <t>Quy chế</t>
  </si>
  <si>
    <t>STT</t>
  </si>
  <si>
    <t>Đi muộn về sớm</t>
  </si>
  <si>
    <t>1 lần</t>
  </si>
  <si>
    <t>2 lần</t>
  </si>
  <si>
    <t xml:space="preserve">3 lần </t>
  </si>
  <si>
    <t>…</t>
  </si>
  <si>
    <t>Dưới 30p</t>
  </si>
  <si>
    <t>Trên 30p</t>
  </si>
  <si>
    <t>Chi Nhánh</t>
  </si>
  <si>
    <t>Lịch làm việc đăng ký</t>
  </si>
  <si>
    <t>Vi phạm đi muộn</t>
  </si>
  <si>
    <t>Vi phạm về sớm</t>
  </si>
  <si>
    <t>Đi muộn</t>
  </si>
  <si>
    <t>Về sớm</t>
  </si>
  <si>
    <t>Công2</t>
  </si>
  <si>
    <t>Vào2</t>
  </si>
  <si>
    <t>Ra2</t>
  </si>
  <si>
    <t>Dưới 5p</t>
  </si>
  <si>
    <t>Dưới 10p</t>
  </si>
  <si>
    <t>Vi phạm</t>
  </si>
  <si>
    <t xml:space="preserve"> </t>
  </si>
  <si>
    <t>09:21</t>
  </si>
  <si>
    <t>09:23</t>
  </si>
  <si>
    <t>4 lần</t>
  </si>
  <si>
    <t>N lần (n&gt;=3)</t>
  </si>
  <si>
    <t>=(n-3)*40,000+20,000</t>
  </si>
  <si>
    <t>=(n-2)*100,000+40,000+20000</t>
  </si>
  <si>
    <t>16:56</t>
  </si>
  <si>
    <t>22:02</t>
  </si>
  <si>
    <t>08:59</t>
  </si>
  <si>
    <t>09:18</t>
  </si>
  <si>
    <t>08:50</t>
  </si>
  <si>
    <t>22:08</t>
  </si>
  <si>
    <t>Mức phạt</t>
  </si>
  <si>
    <t>22:10</t>
  </si>
  <si>
    <t>08:57</t>
  </si>
  <si>
    <t>09:26</t>
  </si>
  <si>
    <t>17:32</t>
  </si>
  <si>
    <t>17:33</t>
  </si>
  <si>
    <t>22:09</t>
  </si>
  <si>
    <t>17:36</t>
  </si>
  <si>
    <t>22:11</t>
  </si>
  <si>
    <t>08:47</t>
  </si>
  <si>
    <t>09:19</t>
  </si>
  <si>
    <t>08:51</t>
  </si>
  <si>
    <t>22:03</t>
  </si>
  <si>
    <t>09:17</t>
  </si>
  <si>
    <t>16:51</t>
  </si>
  <si>
    <t>13:28</t>
  </si>
  <si>
    <t>08:42</t>
  </si>
  <si>
    <t>22:07</t>
  </si>
  <si>
    <t>08:49</t>
  </si>
  <si>
    <t>16:43</t>
  </si>
  <si>
    <t>08:43</t>
  </si>
  <si>
    <t>BK-002</t>
  </si>
  <si>
    <t>Hà Thu Trang</t>
  </si>
  <si>
    <t>Bac Kan</t>
  </si>
  <si>
    <t>13:27</t>
  </si>
  <si>
    <t>13:30</t>
  </si>
  <si>
    <t>13:29</t>
  </si>
  <si>
    <t>13:26</t>
  </si>
  <si>
    <t>13:24</t>
  </si>
  <si>
    <t>13:25</t>
  </si>
  <si>
    <t>13:23</t>
  </si>
  <si>
    <t>BK-009</t>
  </si>
  <si>
    <t xml:space="preserve">Vũ Phương Anh </t>
  </si>
  <si>
    <t>17:31</t>
  </si>
  <si>
    <t>16:57</t>
  </si>
  <si>
    <t>17:30</t>
  </si>
  <si>
    <t>16:49</t>
  </si>
  <si>
    <t>09:01</t>
  </si>
  <si>
    <t>16:54</t>
  </si>
  <si>
    <t>13:01</t>
  </si>
  <si>
    <t>BK-018</t>
  </si>
  <si>
    <t>Nguyễn Thùy Dương</t>
  </si>
  <si>
    <t>08:45</t>
  </si>
  <si>
    <t>09:11</t>
  </si>
  <si>
    <t>22:23</t>
  </si>
  <si>
    <t>09:20</t>
  </si>
  <si>
    <t>16:47</t>
  </si>
  <si>
    <t>BK-019</t>
  </si>
  <si>
    <t>Đặng Thị Chinh</t>
  </si>
  <si>
    <t>09:15</t>
  </si>
  <si>
    <t>08:41</t>
  </si>
  <si>
    <t>09:13</t>
  </si>
  <si>
    <t>BK-020</t>
  </si>
  <si>
    <t>Ngô Thị Mái</t>
  </si>
  <si>
    <t>QLBK-001</t>
  </si>
  <si>
    <t>Nguyễn Thị Cẩm Nhung</t>
  </si>
  <si>
    <t>08:48</t>
  </si>
  <si>
    <t>09:14</t>
  </si>
  <si>
    <t>17:37</t>
  </si>
  <si>
    <t>17:38</t>
  </si>
  <si>
    <t>17:34</t>
  </si>
  <si>
    <t>09:16</t>
  </si>
  <si>
    <t>17:35</t>
  </si>
  <si>
    <t>Bắc Kạn</t>
  </si>
  <si>
    <t>Từ ngày 01/08/2023 đến ngày 31/08/2023</t>
  </si>
  <si>
    <t>13:20</t>
  </si>
  <si>
    <t>22:17</t>
  </si>
  <si>
    <t>13:21</t>
  </si>
  <si>
    <t>22:12</t>
  </si>
  <si>
    <t>16:55</t>
  </si>
  <si>
    <t>16:59</t>
  </si>
  <si>
    <t>17:00</t>
  </si>
  <si>
    <t>22:19</t>
  </si>
  <si>
    <t>09:29</t>
  </si>
  <si>
    <t>13:41</t>
  </si>
  <si>
    <t>13:35</t>
  </si>
  <si>
    <t>17:42</t>
  </si>
  <si>
    <t>17:44</t>
  </si>
  <si>
    <t>13:02</t>
  </si>
  <si>
    <t>08:36</t>
  </si>
  <si>
    <t>08:53</t>
  </si>
  <si>
    <t>09:07</t>
  </si>
  <si>
    <t>13:32</t>
  </si>
  <si>
    <t>18:05</t>
  </si>
  <si>
    <t>18:07</t>
  </si>
  <si>
    <t>19:31</t>
  </si>
  <si>
    <t>14:01</t>
  </si>
  <si>
    <t>22:15</t>
  </si>
  <si>
    <t>09:05</t>
  </si>
  <si>
    <t>14:02</t>
  </si>
  <si>
    <t>13:31</t>
  </si>
  <si>
    <t>22:22</t>
  </si>
  <si>
    <t>09:28</t>
  </si>
  <si>
    <t>17:56</t>
  </si>
  <si>
    <t>18:13</t>
  </si>
  <si>
    <t>09:06</t>
  </si>
  <si>
    <t>09:04</t>
  </si>
  <si>
    <t>08:58</t>
  </si>
  <si>
    <t>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</si>
</sst>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h:mm;@"/>
  </numFmts>
  <fonts count="21" x14ac:knownFonts="1">
    <font>
      <sz val="10"/>
      <name val="Arial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0" fontId="18" fillId="0" borderId="0"/>
  </cellStyleXfs>
  <cellXfs count="74">
    <xf numFmtId="0" fontId="0" fillId="0" borderId="0" xfId="0"/>
    <xf numFmtId="165" fontId="0" fillId="0" borderId="0" xfId="0" applyNumberFormat="1"/>
    <xf numFmtId="2" fontId="0" fillId="33" borderId="11" xfId="0" applyNumberFormat="1" applyFont="1" applyFill="1" applyBorder="1" applyAlignment="1">
      <alignment horizontal="center"/>
    </xf>
    <xf numFmtId="165" fontId="0" fillId="33" borderId="11" xfId="0" applyNumberFormat="1" applyFont="1" applyFill="1" applyBorder="1" applyAlignment="1">
      <alignment horizontal="center"/>
    </xf>
    <xf numFmtId="165" fontId="18" fillId="33" borderId="11" xfId="1" applyNumberFormat="1" applyFont="1" applyFill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165" fontId="0" fillId="36" borderId="1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center"/>
    </xf>
    <xf numFmtId="43" fontId="18" fillId="0" borderId="0" xfId="1" applyNumberFormat="1" applyFont="1" applyFill="1" applyBorder="1" applyAlignment="1">
      <alignment horizontal="center"/>
    </xf>
    <xf numFmtId="0" fontId="18" fillId="0" borderId="0" xfId="44" applyNumberFormat="1" applyFont="1" applyFill="1" applyBorder="1" applyAlignment="1" applyProtection="1"/>
    <xf numFmtId="0" fontId="18" fillId="0" borderId="0" xfId="44" applyFill="1" applyAlignment="1">
      <alignment horizontal="left"/>
    </xf>
    <xf numFmtId="164" fontId="18" fillId="0" borderId="0" xfId="43" applyNumberFormat="1" applyFont="1" applyFill="1" applyBorder="1" applyAlignment="1" applyProtection="1"/>
    <xf numFmtId="0" fontId="19" fillId="33" borderId="10" xfId="44" applyFont="1" applyFill="1" applyBorder="1" applyAlignment="1">
      <alignment horizontal="center"/>
    </xf>
    <xf numFmtId="0" fontId="19" fillId="36" borderId="10" xfId="44" applyFont="1" applyFill="1" applyBorder="1" applyAlignment="1">
      <alignment horizontal="center"/>
    </xf>
    <xf numFmtId="3" fontId="19" fillId="36" borderId="10" xfId="44" applyNumberFormat="1" applyFont="1" applyFill="1" applyBorder="1" applyAlignment="1">
      <alignment horizontal="center"/>
    </xf>
    <xf numFmtId="0" fontId="19" fillId="36" borderId="10" xfId="44" quotePrefix="1" applyFont="1" applyFill="1" applyBorder="1" applyAlignment="1">
      <alignment horizontal="left"/>
    </xf>
    <xf numFmtId="0" fontId="18" fillId="0" borderId="10" xfId="44" applyFill="1" applyBorder="1" applyAlignment="1">
      <alignment horizontal="center" vertical="center"/>
    </xf>
    <xf numFmtId="164" fontId="19" fillId="36" borderId="10" xfId="43" applyNumberFormat="1" applyFont="1" applyFill="1" applyBorder="1" applyAlignment="1">
      <alignment horizontal="center" vertical="center"/>
    </xf>
    <xf numFmtId="43" fontId="18" fillId="38" borderId="11" xfId="1" applyFont="1" applyFill="1" applyBorder="1" applyAlignment="1">
      <alignment horizontal="center"/>
    </xf>
    <xf numFmtId="43" fontId="18" fillId="38" borderId="12" xfId="1" applyFont="1" applyFill="1" applyBorder="1" applyAlignment="1">
      <alignment horizontal="center"/>
    </xf>
    <xf numFmtId="43" fontId="18" fillId="34" borderId="12" xfId="1" applyFont="1" applyFill="1" applyBorder="1" applyAlignment="1">
      <alignment horizontal="center"/>
    </xf>
    <xf numFmtId="43" fontId="18" fillId="39" borderId="10" xfId="1" applyFont="1" applyFill="1" applyBorder="1" applyAlignment="1">
      <alignment horizontal="center"/>
    </xf>
    <xf numFmtId="43" fontId="18" fillId="34" borderId="13" xfId="1" applyFont="1" applyFill="1" applyBorder="1" applyAlignment="1">
      <alignment horizontal="center"/>
    </xf>
    <xf numFmtId="2" fontId="0" fillId="40" borderId="10" xfId="0" applyNumberFormat="1" applyFont="1" applyFill="1" applyBorder="1" applyAlignment="1">
      <alignment horizontal="center"/>
    </xf>
    <xf numFmtId="165" fontId="0" fillId="40" borderId="10" xfId="0" applyNumberFormat="1" applyFont="1" applyFill="1" applyBorder="1" applyAlignment="1">
      <alignment horizontal="center"/>
    </xf>
    <xf numFmtId="165" fontId="0" fillId="40" borderId="10" xfId="1" applyNumberFormat="1" applyFont="1" applyFill="1" applyBorder="1" applyAlignment="1">
      <alignment horizontal="center"/>
    </xf>
    <xf numFmtId="43" fontId="18" fillId="34" borderId="13" xfId="1" applyNumberFormat="1" applyFont="1" applyFill="1" applyBorder="1" applyAlignment="1">
      <alignment horizontal="center"/>
    </xf>
    <xf numFmtId="43" fontId="18" fillId="38" borderId="10" xfId="1" applyFont="1" applyFill="1" applyBorder="1" applyAlignment="1">
      <alignment horizontal="center"/>
    </xf>
    <xf numFmtId="43" fontId="18" fillId="34" borderId="10" xfId="1" applyFont="1" applyFill="1" applyBorder="1" applyAlignment="1">
      <alignment horizontal="center"/>
    </xf>
    <xf numFmtId="43" fontId="18" fillId="34" borderId="10" xfId="1" applyNumberFormat="1" applyFont="1" applyFill="1" applyBorder="1" applyAlignment="1">
      <alignment horizontal="center"/>
    </xf>
    <xf numFmtId="43" fontId="18" fillId="41" borderId="10" xfId="1" applyNumberFormat="1" applyFont="1" applyFill="1" applyBorder="1" applyAlignment="1">
      <alignment horizontal="center"/>
    </xf>
    <xf numFmtId="43" fontId="18" fillId="41" borderId="13" xfId="1" applyNumberFormat="1" applyFont="1" applyFill="1" applyBorder="1" applyAlignment="1">
      <alignment horizontal="center"/>
    </xf>
    <xf numFmtId="43" fontId="18" fillId="42" borderId="13" xfId="1" applyNumberFormat="1" applyFont="1" applyFill="1" applyBorder="1" applyAlignment="1">
      <alignment horizontal="center"/>
    </xf>
    <xf numFmtId="0" fontId="0" fillId="41" borderId="10" xfId="0" applyFill="1" applyBorder="1"/>
    <xf numFmtId="0" fontId="0" fillId="42" borderId="10" xfId="0" applyFill="1" applyBorder="1"/>
    <xf numFmtId="43" fontId="18" fillId="42" borderId="10" xfId="1" applyNumberFormat="1" applyFont="1" applyFill="1" applyBorder="1" applyAlignment="1">
      <alignment horizontal="center"/>
    </xf>
    <xf numFmtId="2" fontId="0" fillId="40" borderId="10" xfId="0" applyNumberFormat="1" applyFill="1" applyBorder="1" applyAlignment="1">
      <alignment horizontal="center"/>
    </xf>
    <xf numFmtId="20" fontId="0" fillId="40" borderId="10" xfId="0" applyNumberFormat="1" applyFill="1" applyBorder="1"/>
    <xf numFmtId="0" fontId="20" fillId="37" borderId="10" xfId="44" applyFont="1" applyFill="1" applyBorder="1" applyAlignment="1">
      <alignment horizontal="center" vertical="center"/>
    </xf>
    <xf numFmtId="164" fontId="18" fillId="43" borderId="10" xfId="43" applyNumberFormat="1" applyFont="1" applyFill="1" applyBorder="1" applyAlignment="1">
      <alignment horizontal="center" vertical="center"/>
    </xf>
    <xf numFmtId="43" fontId="0" fillId="44" borderId="10" xfId="1" applyFont="1" applyFill="1" applyBorder="1"/>
    <xf numFmtId="0" fontId="0" fillId="44" borderId="10" xfId="0" applyFill="1" applyBorder="1"/>
    <xf numFmtId="43" fontId="0" fillId="0" borderId="10" xfId="1" applyFont="1" applyBorder="1"/>
    <xf numFmtId="0" fontId="0" fillId="0" borderId="10" xfId="0" applyBorder="1"/>
    <xf numFmtId="43" fontId="0" fillId="34" borderId="13" xfId="1" applyNumberFormat="1" applyFont="1" applyFill="1" applyBorder="1" applyAlignment="1">
      <alignment horizontal="center"/>
    </xf>
    <xf numFmtId="0" fontId="0" fillId="46" borderId="21" xfId="44" applyFont="1" applyFill="1" applyBorder="1" applyAlignment="1">
      <alignment horizontal="center" vertical="center"/>
    </xf>
    <xf numFmtId="164" fontId="0" fillId="46" borderId="21" xfId="1" applyNumberFormat="1" applyFont="1" applyFill="1" applyBorder="1" applyAlignment="1">
      <alignment vertical="center"/>
    </xf>
    <xf numFmtId="164" fontId="18" fillId="46" borderId="21" xfId="43" applyNumberFormat="1" applyFont="1" applyFill="1" applyBorder="1" applyAlignment="1">
      <alignment horizontal="center" vertical="center"/>
    </xf>
    <xf numFmtId="164" fontId="18" fillId="46" borderId="21" xfId="1" applyNumberFormat="1" applyFont="1" applyFill="1" applyBorder="1" applyAlignment="1" applyProtection="1"/>
    <xf numFmtId="0" fontId="18" fillId="46" borderId="0" xfId="44" applyNumberFormat="1" applyFont="1" applyFill="1" applyBorder="1" applyAlignment="1" applyProtection="1"/>
    <xf numFmtId="0" fontId="18" fillId="46" borderId="0" xfId="44" applyFill="1" applyAlignment="1">
      <alignment horizontal="left"/>
    </xf>
    <xf numFmtId="164" fontId="18" fillId="46" borderId="0" xfId="43" applyNumberFormat="1" applyFont="1" applyFill="1" applyBorder="1" applyAlignment="1" applyProtection="1"/>
    <xf numFmtId="0" fontId="0" fillId="0" borderId="22" xfId="0" applyBorder="1" applyAlignment="1">
      <alignment vertical="center"/>
    </xf>
    <xf numFmtId="0" fontId="0" fillId="37" borderId="10" xfId="0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33" borderId="13" xfId="44" applyFont="1" applyFill="1" applyBorder="1" applyAlignment="1">
      <alignment horizontal="center"/>
    </xf>
    <xf numFmtId="0" fontId="19" fillId="33" borderId="15" xfId="44" applyFont="1" applyFill="1" applyBorder="1" applyAlignment="1">
      <alignment horizontal="center"/>
    </xf>
    <xf numFmtId="0" fontId="19" fillId="33" borderId="14" xfId="44" applyFont="1" applyFill="1" applyBorder="1" applyAlignment="1">
      <alignment horizontal="center"/>
    </xf>
    <xf numFmtId="0" fontId="18" fillId="33" borderId="16" xfId="44" applyFill="1" applyBorder="1" applyAlignment="1">
      <alignment horizontal="center" vertical="center"/>
    </xf>
    <xf numFmtId="0" fontId="18" fillId="33" borderId="11" xfId="44" applyFill="1" applyBorder="1" applyAlignment="1">
      <alignment horizontal="center" vertical="center"/>
    </xf>
    <xf numFmtId="0" fontId="20" fillId="33" borderId="17" xfId="44" applyFont="1" applyFill="1" applyBorder="1" applyAlignment="1">
      <alignment horizontal="center" vertical="center"/>
    </xf>
    <xf numFmtId="0" fontId="20" fillId="33" borderId="18" xfId="44" applyFont="1" applyFill="1" applyBorder="1" applyAlignment="1">
      <alignment horizontal="center" vertical="center"/>
    </xf>
    <xf numFmtId="0" fontId="20" fillId="33" borderId="12" xfId="44" applyFont="1" applyFill="1" applyBorder="1" applyAlignment="1">
      <alignment horizontal="center" vertical="center"/>
    </xf>
    <xf numFmtId="0" fontId="20" fillId="33" borderId="19" xfId="44" applyFont="1" applyFill="1" applyBorder="1" applyAlignment="1">
      <alignment horizontal="center" vertical="center"/>
    </xf>
    <xf numFmtId="164" fontId="0" fillId="43" borderId="10" xfId="43" applyNumberFormat="1" applyFont="1" applyFill="1" applyBorder="1" applyAlignment="1">
      <alignment horizontal="center" vertical="center"/>
    </xf>
    <xf numFmtId="0" fontId="0" fillId="33" borderId="16" xfId="44" applyFont="1" applyFill="1" applyBorder="1" applyAlignment="1">
      <alignment horizontal="center" vertical="center"/>
    </xf>
    <xf numFmtId="0" fontId="20" fillId="37" borderId="10" xfId="44" applyFont="1" applyFill="1" applyBorder="1" applyAlignment="1">
      <alignment horizontal="center" vertical="center"/>
    </xf>
    <xf numFmtId="164" fontId="18" fillId="45" borderId="20" xfId="1" applyNumberFormat="1" applyFont="1" applyFill="1" applyBorder="1" applyAlignment="1">
      <alignment horizontal="center" vertical="center"/>
    </xf>
    <xf numFmtId="0" fontId="20" fillId="0" borderId="23" xfId="0" applyFont="1" applyBorder="1"/>
    <xf numFmtId="14" fontId="0" fillId="0" borderId="23" xfId="0" applyNumberFormat="1" applyBorder="1" applyAlignment="1">
      <alignment vertical="center"/>
    </xf>
    <xf numFmtId="0" fontId="0" fillId="0" borderId="23" xfId="0" applyBorder="1" applyAlignment="1">
      <alignment vertical="center"/>
    </xf>
    <xf numFmtId="0" fontId="0" fillId="35" borderId="23" xfId="0" applyFill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 customBuiltin="1"/>
    <cellStyle name="Comma 2" xfId="43" xr:uid="{00000000-0005-0000-0000-00001C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2" xfId="44" xr:uid="{00000000-0005-0000-0000-000027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CN%20B&#7854;C%20K&#7840;N-L&#7882;CH%20L&#192;M%20VI&#7878;C%2017.7-23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ẤM CÔNG THỰC TẾ TUẦN 1"/>
      <sheetName val="KẾ HOẠCH LÀM VIỆC TUẦN 1"/>
      <sheetName val="Trang tính2"/>
      <sheetName val="KẾ HOẠCH LÀM VIỆC TUẦN 2.7"/>
      <sheetName val="CHẤM CÔNG THỰC TẾ TUẦN 2"/>
      <sheetName val="KẾ HOẠCH LÀM VIỆC TUẦN 3.7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5"/>
  <sheetViews>
    <sheetView tabSelected="1" zoomScale="90" zoomScaleNormal="90" workbookViewId="0">
      <selection activeCell="J32" sqref="J32"/>
    </sheetView>
  </sheetViews>
  <sheetFormatPr defaultRowHeight="12.75" x14ac:dyDescent="0.2"/>
  <cols>
    <col min="1" max="1" width="9.5703125" bestFit="1" customWidth="1"/>
    <col min="2" max="2" width="5.7109375" hidden="1" customWidth="1"/>
    <col min="3" max="3" width="7.5703125" hidden="1" customWidth="1"/>
    <col min="4" max="4" width="16.28515625" customWidth="1"/>
    <col min="5" max="5" width="11.42578125" hidden="1" customWidth="1"/>
    <col min="6" max="6" width="9.5703125" hidden="1" customWidth="1"/>
    <col min="7" max="10" width="5.7109375" bestFit="1" customWidth="1"/>
    <col min="12" max="12" width="8.5703125" customWidth="1"/>
    <col min="13" max="14" width="9.42578125" style="1" customWidth="1"/>
  </cols>
  <sheetData>
    <row r="1" spans="1:29" ht="18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29" x14ac:dyDescent="0.2">
      <c r="A2" s="56" t="s">
        <v>140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29" x14ac:dyDescent="0.2">
      <c r="L3" s="55" t="s">
        <v>52</v>
      </c>
      <c r="M3" s="55"/>
      <c r="N3" s="55"/>
      <c r="O3" s="55" t="s">
        <v>53</v>
      </c>
      <c r="P3" s="55"/>
      <c r="Q3" s="55"/>
      <c r="R3" s="55" t="s">
        <v>54</v>
      </c>
      <c r="S3" s="55"/>
      <c r="T3" s="55"/>
    </row>
    <row r="4" spans="1:29" x14ac:dyDescent="0.2">
      <c r="A4" s="70" t="s">
        <v>1</v>
      </c>
      <c r="B4" s="70" t="s">
        <v>2</v>
      </c>
      <c r="C4" s="70" t="s">
        <v>3</v>
      </c>
      <c r="D4" s="70" t="s">
        <v>4</v>
      </c>
      <c r="E4" s="70" t="s">
        <v>5</v>
      </c>
      <c r="F4" s="70" t="s">
        <v>6</v>
      </c>
      <c r="G4" s="70" t="s">
        <v>7</v>
      </c>
      <c r="H4" s="70" t="s">
        <v>8</v>
      </c>
      <c r="I4" s="70" t="s">
        <v>9</v>
      </c>
      <c r="J4" s="70" t="s">
        <v>10</v>
      </c>
      <c r="K4" s="70" t="s">
        <v>11</v>
      </c>
      <c r="L4" s="2" t="s">
        <v>12</v>
      </c>
      <c r="M4" s="3" t="s">
        <v>13</v>
      </c>
      <c r="N4" s="4" t="s">
        <v>14</v>
      </c>
      <c r="O4" s="20" t="s">
        <v>15</v>
      </c>
      <c r="P4" s="21" t="s">
        <v>55</v>
      </c>
      <c r="Q4" s="22" t="s">
        <v>17</v>
      </c>
      <c r="R4" s="23" t="s">
        <v>16</v>
      </c>
      <c r="S4" s="23" t="s">
        <v>56</v>
      </c>
      <c r="T4" s="24" t="s">
        <v>17</v>
      </c>
      <c r="U4" s="25" t="s">
        <v>57</v>
      </c>
      <c r="V4" s="26" t="s">
        <v>58</v>
      </c>
      <c r="W4" s="27" t="s">
        <v>59</v>
      </c>
      <c r="X4" s="29" t="s">
        <v>15</v>
      </c>
      <c r="Y4" s="29" t="s">
        <v>55</v>
      </c>
      <c r="Z4" s="30" t="s">
        <v>17</v>
      </c>
      <c r="AA4" s="23" t="s">
        <v>16</v>
      </c>
      <c r="AB4" s="23" t="s">
        <v>56</v>
      </c>
      <c r="AC4" s="30" t="s">
        <v>17</v>
      </c>
    </row>
    <row r="5" spans="1:29" x14ac:dyDescent="0.2">
      <c r="A5" s="71">
        <v>45139</v>
      </c>
      <c r="B5" s="72" t="s">
        <v>27</v>
      </c>
      <c r="C5" s="72" t="s">
        <v>97</v>
      </c>
      <c r="D5" s="72" t="s">
        <v>98</v>
      </c>
      <c r="E5" s="72" t="s">
        <v>99</v>
      </c>
      <c r="F5" s="72" t="s">
        <v>19</v>
      </c>
      <c r="G5" s="73" t="s">
        <v>91</v>
      </c>
      <c r="H5" s="73" t="s">
        <v>28</v>
      </c>
      <c r="I5" s="72"/>
      <c r="J5" s="72"/>
      <c r="K5" s="72">
        <v>8.5500000000000007</v>
      </c>
      <c r="L5" s="5">
        <f t="shared" ref="L5:L35" si="0">HOUR(N5-M5)+MINUTE(N5-M5)/60-O5-R5</f>
        <v>-13.466666666666667</v>
      </c>
      <c r="M5" s="6"/>
      <c r="N5" s="6"/>
      <c r="O5" s="32">
        <f>IF(G5-M5&gt;0,HOUR(G5 - M5)+MINUTE(G5 - M5)/60,0)</f>
        <v>13.466666666666667</v>
      </c>
      <c r="P5" s="33" t="str">
        <f>IF($H5&gt;0,INDEX('Phạt đi muộn về sớm'!$M$7:$N$11,MATCH(O5,'Phạt đi muộn về sớm'!$M$7:$M$11,1),2), "Quên chấm công")</f>
        <v>Trên 30p</v>
      </c>
      <c r="Q5" s="28"/>
      <c r="R5" s="34">
        <f>IF(N5-H5&gt;0,HOUR(N5-H5)+MINUTE(N5-H5)/60,0)</f>
        <v>0</v>
      </c>
      <c r="S5" s="34" t="str">
        <f>IF($H5&gt;0,IF(R5&gt;0,IF(R5&gt;0.5,"Trên 30p", "Dưới 30p"),""), "Quên chấm công")</f>
        <v/>
      </c>
      <c r="T5" s="28"/>
      <c r="U5" s="38">
        <f>HOUR(W5-V5)+MINUTE(W5-V5)/60-X5-AA5</f>
        <v>0</v>
      </c>
      <c r="V5" s="39"/>
      <c r="W5" s="39"/>
      <c r="X5" s="32">
        <f>IF(I5-V5&gt;0,HOUR(I5 - V5)+MINUTE(I5 - V5)/60,0)</f>
        <v>0</v>
      </c>
      <c r="Y5" s="35" t="str">
        <f>IF(V5&gt;0,IF($J5&gt;0,INDEX('Phạt đi muộn về sớm'!$M$7:$N$11,MATCH(X5,'Phạt đi muộn về sớm'!$M$7:$M$11,1),2), "Quên chấm công"),"")</f>
        <v/>
      </c>
      <c r="Z5" s="31"/>
      <c r="AA5" s="37">
        <f>IF(W5-J5&gt;0,HOUR(W5-J5)+MINUTE(W5-J5)/60,0)</f>
        <v>0</v>
      </c>
      <c r="AB5" s="36" t="str">
        <f>IF($W5&gt;0,IF($J5&gt;0,IF(AA5&gt;0,IF(AA5&gt;0.5,"Trên 30p", "Dưới 30p"),""), "Quên chấm công"),"")</f>
        <v/>
      </c>
      <c r="AC5" s="31"/>
    </row>
    <row r="6" spans="1:29" x14ac:dyDescent="0.2">
      <c r="A6" s="71">
        <v>45140</v>
      </c>
      <c r="B6" s="72" t="s">
        <v>31</v>
      </c>
      <c r="C6" s="72" t="s">
        <v>97</v>
      </c>
      <c r="D6" s="72" t="s">
        <v>98</v>
      </c>
      <c r="E6" s="72" t="s">
        <v>99</v>
      </c>
      <c r="F6" s="72" t="s">
        <v>19</v>
      </c>
      <c r="G6" s="73" t="s">
        <v>103</v>
      </c>
      <c r="H6" s="73" t="s">
        <v>30</v>
      </c>
      <c r="I6" s="72"/>
      <c r="J6" s="72"/>
      <c r="K6" s="72">
        <v>8.65</v>
      </c>
      <c r="L6" s="5">
        <f t="shared" si="0"/>
        <v>-13.433333333333334</v>
      </c>
      <c r="M6" s="6"/>
      <c r="N6" s="6"/>
      <c r="O6" s="32">
        <f>IF(G6-M6&gt;0,HOUR(G6 - M6)+MINUTE(G6 - M6)/60,0)</f>
        <v>13.433333333333334</v>
      </c>
      <c r="P6" s="33" t="str">
        <f>IF($H6&gt;0,INDEX('Phạt đi muộn về sớm'!$M$7:$N$11,MATCH(O6,'Phạt đi muộn về sớm'!$M$7:$M$11,1),2), "Quên chấm công")</f>
        <v>Trên 30p</v>
      </c>
      <c r="Q6" s="28"/>
      <c r="R6" s="34">
        <f>IF(N6-H6&gt;0,HOUR(N6-H6)+MINUTE(N6-H6)/60,0)</f>
        <v>0</v>
      </c>
      <c r="S6" s="34" t="str">
        <f t="shared" ref="S6:S68" si="1">IF($H6&gt;0,IF(R6&gt;0,IF(R6&gt;0.5,"Trên 30p", "Dưới 30p"),""), "Quên chấm công")</f>
        <v/>
      </c>
      <c r="T6" s="28"/>
      <c r="U6" s="38">
        <f t="shared" ref="U6:U68" si="2">HOUR(W6-V6)+MINUTE(W6-V6)/60-X6-AA6</f>
        <v>0</v>
      </c>
      <c r="V6" s="39"/>
      <c r="W6" s="39"/>
      <c r="X6" s="32">
        <f>IF(I6-V6&gt;0,HOUR(I6 - V6)+MINUTE(I6 - V6)/60,0)</f>
        <v>0</v>
      </c>
      <c r="Y6" s="35" t="str">
        <f>IF(V6&gt;0,IF($J6&gt;0,INDEX('Phạt đi muộn về sớm'!$M$7:$N$11,MATCH(X6,'Phạt đi muộn về sớm'!$M$7:$M$11,1),2), "Quên chấm công"),"")</f>
        <v/>
      </c>
      <c r="Z6" s="31"/>
      <c r="AA6" s="37">
        <f>IF(W6-J6&gt;0,HOUR(W6-J6)+MINUTE(W6-J6)/60,0)</f>
        <v>0</v>
      </c>
      <c r="AB6" s="36" t="str">
        <f>IF($W6&gt;0,IF($J6&gt;0,IF(AA6&gt;0,IF(AA6&gt;0.5,"Trên 30p", "Dưới 30p"),""), "Quên chấm công"),"")</f>
        <v/>
      </c>
      <c r="AC6" s="31"/>
    </row>
    <row r="7" spans="1:29" x14ac:dyDescent="0.2">
      <c r="A7" s="71">
        <v>45142</v>
      </c>
      <c r="B7" s="72" t="s">
        <v>21</v>
      </c>
      <c r="C7" s="72" t="s">
        <v>97</v>
      </c>
      <c r="D7" s="72" t="s">
        <v>98</v>
      </c>
      <c r="E7" s="72" t="s">
        <v>99</v>
      </c>
      <c r="F7" s="72" t="s">
        <v>19</v>
      </c>
      <c r="G7" s="73" t="s">
        <v>141</v>
      </c>
      <c r="H7" s="73" t="s">
        <v>32</v>
      </c>
      <c r="I7" s="72"/>
      <c r="J7" s="72"/>
      <c r="K7" s="72">
        <v>8.73</v>
      </c>
      <c r="L7" s="5">
        <f t="shared" si="0"/>
        <v>-13.333333333333334</v>
      </c>
      <c r="M7" s="6"/>
      <c r="N7" s="6"/>
      <c r="O7" s="32">
        <f>IF(G7-M7&gt;0,HOUR(G7 - M7)+MINUTE(G7 - M7)/60,0)</f>
        <v>13.333333333333334</v>
      </c>
      <c r="P7" s="33" t="str">
        <f>IF($H7&gt;0,INDEX('Phạt đi muộn về sớm'!$M$7:$N$11,MATCH(O7,'Phạt đi muộn về sớm'!$M$7:$M$11,1),2), "Quên chấm công")</f>
        <v>Trên 30p</v>
      </c>
      <c r="Q7" s="28"/>
      <c r="R7" s="34">
        <f>IF(N7-H7&gt;0,HOUR(N7-H7)+MINUTE(N7-H7)/60,0)</f>
        <v>0</v>
      </c>
      <c r="S7" s="34" t="str">
        <f t="shared" si="1"/>
        <v/>
      </c>
      <c r="T7" s="28"/>
      <c r="U7" s="38">
        <f t="shared" si="2"/>
        <v>0</v>
      </c>
      <c r="V7" s="39"/>
      <c r="W7" s="39"/>
      <c r="X7" s="32">
        <f>IF(I7-V7&gt;0,HOUR(I7 - V7)+MINUTE(I7 - V7)/60,0)</f>
        <v>0</v>
      </c>
      <c r="Y7" s="35" t="str">
        <f>IF(V7&gt;0,IF($J7&gt;0,INDEX('Phạt đi muộn về sớm'!$M$7:$N$11,MATCH(X7,'Phạt đi muộn về sớm'!$M$7:$M$11,1),2), "Quên chấm công"),"")</f>
        <v/>
      </c>
      <c r="Z7" s="31"/>
      <c r="AA7" s="37">
        <f>IF(W7-J7&gt;0,HOUR(W7-J7)+MINUTE(W7-J7)/60,0)</f>
        <v>0</v>
      </c>
      <c r="AB7" s="36" t="str">
        <f>IF($W7&gt;0,IF($J7&gt;0,IF(AA7&gt;0,IF(AA7&gt;0.5,"Trên 30p", "Dưới 30p"),""), "Quên chấm công"),"")</f>
        <v/>
      </c>
      <c r="AC7" s="31"/>
    </row>
    <row r="8" spans="1:29" x14ac:dyDescent="0.2">
      <c r="A8" s="71">
        <v>45143</v>
      </c>
      <c r="B8" s="72" t="s">
        <v>22</v>
      </c>
      <c r="C8" s="72" t="s">
        <v>97</v>
      </c>
      <c r="D8" s="72" t="s">
        <v>98</v>
      </c>
      <c r="E8" s="72" t="s">
        <v>99</v>
      </c>
      <c r="F8" s="72" t="s">
        <v>19</v>
      </c>
      <c r="G8" s="73" t="s">
        <v>100</v>
      </c>
      <c r="H8" s="73" t="s">
        <v>28</v>
      </c>
      <c r="I8" s="72"/>
      <c r="J8" s="72"/>
      <c r="K8" s="72">
        <v>8.5500000000000007</v>
      </c>
      <c r="L8" s="5">
        <f t="shared" si="0"/>
        <v>-13.45</v>
      </c>
      <c r="M8" s="6"/>
      <c r="N8" s="6"/>
      <c r="O8" s="32">
        <f>IF(G8-M8&gt;0,HOUR(G8 - M8)+MINUTE(G8 - M8)/60,0)</f>
        <v>13.45</v>
      </c>
      <c r="P8" s="33" t="str">
        <f>IF($H8&gt;0,INDEX('Phạt đi muộn về sớm'!$M$7:$N$11,MATCH(O8,'Phạt đi muộn về sớm'!$M$7:$M$11,1),2), "Quên chấm công")</f>
        <v>Trên 30p</v>
      </c>
      <c r="Q8" s="28"/>
      <c r="R8" s="34">
        <f>IF(N8-H8&gt;0,HOUR(N8-H8)+MINUTE(N8-H8)/60,0)</f>
        <v>0</v>
      </c>
      <c r="S8" s="34" t="str">
        <f t="shared" si="1"/>
        <v/>
      </c>
      <c r="T8" s="28"/>
      <c r="U8" s="38">
        <f t="shared" si="2"/>
        <v>0</v>
      </c>
      <c r="V8" s="39"/>
      <c r="W8" s="39"/>
      <c r="X8" s="32">
        <f>IF(I8-V8&gt;0,HOUR(I8 - V8)+MINUTE(I8 - V8)/60,0)</f>
        <v>0</v>
      </c>
      <c r="Y8" s="35" t="str">
        <f>IF(V8&gt;0,IF($J8&gt;0,INDEX('Phạt đi muộn về sớm'!$M$7:$N$11,MATCH(X8,'Phạt đi muộn về sớm'!$M$7:$M$11,1),2), "Quên chấm công"),"")</f>
        <v/>
      </c>
      <c r="Z8" s="31"/>
      <c r="AA8" s="37">
        <f>IF(W8-J8&gt;0,HOUR(W8-J8)+MINUTE(W8-J8)/60,0)</f>
        <v>0</v>
      </c>
      <c r="AB8" s="36" t="str">
        <f>IF($W8&gt;0,IF($J8&gt;0,IF(AA8&gt;0,IF(AA8&gt;0.5,"Trên 30p", "Dưới 30p"),""), "Quên chấm công"),"")</f>
        <v/>
      </c>
      <c r="AC8" s="31"/>
    </row>
    <row r="9" spans="1:29" x14ac:dyDescent="0.2">
      <c r="A9" s="71">
        <v>45144</v>
      </c>
      <c r="B9" s="72" t="s">
        <v>24</v>
      </c>
      <c r="C9" s="72" t="s">
        <v>97</v>
      </c>
      <c r="D9" s="72" t="s">
        <v>98</v>
      </c>
      <c r="E9" s="72" t="s">
        <v>99</v>
      </c>
      <c r="F9" s="72" t="s">
        <v>19</v>
      </c>
      <c r="G9" s="73" t="s">
        <v>106</v>
      </c>
      <c r="H9" s="73" t="s">
        <v>28</v>
      </c>
      <c r="I9" s="72"/>
      <c r="J9" s="72"/>
      <c r="K9" s="72">
        <v>8.6300000000000008</v>
      </c>
      <c r="L9" s="5">
        <f t="shared" si="0"/>
        <v>-13.383333333333333</v>
      </c>
      <c r="M9" s="6"/>
      <c r="N9" s="6"/>
      <c r="O9" s="32">
        <f>IF(G9-M9&gt;0,HOUR(G9 - M9)+MINUTE(G9 - M9)/60,0)</f>
        <v>13.383333333333333</v>
      </c>
      <c r="P9" s="33" t="str">
        <f>IF($H9&gt;0,INDEX('Phạt đi muộn về sớm'!$M$7:$N$11,MATCH(O9,'Phạt đi muộn về sớm'!$M$7:$M$11,1),2), "Quên chấm công")</f>
        <v>Trên 30p</v>
      </c>
      <c r="Q9" s="28"/>
      <c r="R9" s="34">
        <f>IF(N9-H9&gt;0,HOUR(N9-H9)+MINUTE(N9-H9)/60,0)</f>
        <v>0</v>
      </c>
      <c r="S9" s="34" t="str">
        <f t="shared" si="1"/>
        <v/>
      </c>
      <c r="T9" s="28"/>
      <c r="U9" s="38">
        <f t="shared" si="2"/>
        <v>0</v>
      </c>
      <c r="V9" s="39"/>
      <c r="W9" s="39"/>
      <c r="X9" s="32">
        <f>IF(I9-V9&gt;0,HOUR(I9 - V9)+MINUTE(I9 - V9)/60,0)</f>
        <v>0</v>
      </c>
      <c r="Y9" s="35" t="str">
        <f>IF(V9&gt;0,IF($J9&gt;0,INDEX('Phạt đi muộn về sớm'!$M$7:$N$11,MATCH(X9,'Phạt đi muộn về sớm'!$M$7:$M$11,1),2), "Quên chấm công"),"")</f>
        <v/>
      </c>
      <c r="Z9" s="31"/>
      <c r="AA9" s="37">
        <f>IF(W9-J9&gt;0,HOUR(W9-J9)+MINUTE(W9-J9)/60,0)</f>
        <v>0</v>
      </c>
      <c r="AB9" s="36" t="str">
        <f>IF($W9&gt;0,IF($J9&gt;0,IF(AA9&gt;0,IF(AA9&gt;0.5,"Trên 30p", "Dưới 30p"),""), "Quên chấm công"),"")</f>
        <v/>
      </c>
      <c r="AC9" s="31"/>
    </row>
    <row r="10" spans="1:29" x14ac:dyDescent="0.2">
      <c r="A10" s="71">
        <v>45145</v>
      </c>
      <c r="B10" s="72" t="s">
        <v>26</v>
      </c>
      <c r="C10" s="72" t="s">
        <v>97</v>
      </c>
      <c r="D10" s="72" t="s">
        <v>98</v>
      </c>
      <c r="E10" s="72" t="s">
        <v>99</v>
      </c>
      <c r="F10" s="72" t="s">
        <v>19</v>
      </c>
      <c r="G10" s="73" t="s">
        <v>91</v>
      </c>
      <c r="H10" s="73" t="s">
        <v>88</v>
      </c>
      <c r="I10" s="72"/>
      <c r="J10" s="72"/>
      <c r="K10" s="72">
        <v>8.57</v>
      </c>
      <c r="L10" s="5">
        <f t="shared" si="0"/>
        <v>-13.466666666666667</v>
      </c>
      <c r="M10" s="6"/>
      <c r="N10" s="6"/>
      <c r="O10" s="32">
        <f>IF(G10-M10&gt;0,HOUR(G10 - M10)+MINUTE(G10 - M10)/60,0)</f>
        <v>13.466666666666667</v>
      </c>
      <c r="P10" s="33" t="str">
        <f>IF($H10&gt;0,INDEX('Phạt đi muộn về sớm'!$M$7:$N$11,MATCH(O10,'Phạt đi muộn về sớm'!$M$7:$M$11,1),2), "Quên chấm công")</f>
        <v>Trên 30p</v>
      </c>
      <c r="Q10" s="28"/>
      <c r="R10" s="34">
        <f>IF(N10-H10&gt;0,HOUR(N10-H10)+MINUTE(N10-H10)/60,0)</f>
        <v>0</v>
      </c>
      <c r="S10" s="34" t="str">
        <f t="shared" si="1"/>
        <v/>
      </c>
      <c r="T10" s="28"/>
      <c r="U10" s="38">
        <f t="shared" si="2"/>
        <v>0</v>
      </c>
      <c r="V10" s="39"/>
      <c r="W10" s="39"/>
      <c r="X10" s="32">
        <f>IF(I10-V10&gt;0,HOUR(I10 - V10)+MINUTE(I10 - V10)/60,0)</f>
        <v>0</v>
      </c>
      <c r="Y10" s="35" t="str">
        <f>IF(V10&gt;0,IF($J10&gt;0,INDEX('Phạt đi muộn về sớm'!$M$7:$N$11,MATCH(X10,'Phạt đi muộn về sớm'!$M$7:$M$11,1),2), "Quên chấm công"),"")</f>
        <v/>
      </c>
      <c r="Z10" s="31"/>
      <c r="AA10" s="37">
        <f>IF(W10-J10&gt;0,HOUR(W10-J10)+MINUTE(W10-J10)/60,0)</f>
        <v>0</v>
      </c>
      <c r="AB10" s="36" t="str">
        <f>IF($W10&gt;0,IF($J10&gt;0,IF(AA10&gt;0,IF(AA10&gt;0.5,"Trên 30p", "Dưới 30p"),""), "Quên chấm công"),"")</f>
        <v/>
      </c>
      <c r="AC10" s="31"/>
    </row>
    <row r="11" spans="1:29" x14ac:dyDescent="0.2">
      <c r="A11" s="71">
        <v>45146</v>
      </c>
      <c r="B11" s="72" t="s">
        <v>27</v>
      </c>
      <c r="C11" s="72" t="s">
        <v>97</v>
      </c>
      <c r="D11" s="72" t="s">
        <v>98</v>
      </c>
      <c r="E11" s="72" t="s">
        <v>99</v>
      </c>
      <c r="F11" s="72" t="s">
        <v>19</v>
      </c>
      <c r="G11" s="73" t="s">
        <v>91</v>
      </c>
      <c r="H11" s="73" t="s">
        <v>142</v>
      </c>
      <c r="I11" s="72"/>
      <c r="J11" s="72"/>
      <c r="K11" s="72">
        <v>8.8000000000000007</v>
      </c>
      <c r="L11" s="5">
        <f t="shared" si="0"/>
        <v>-13.466666666666667</v>
      </c>
      <c r="M11" s="6"/>
      <c r="N11" s="6"/>
      <c r="O11" s="32">
        <f>IF(G11-M11&gt;0,HOUR(G11 - M11)+MINUTE(G11 - M11)/60,0)</f>
        <v>13.466666666666667</v>
      </c>
      <c r="P11" s="33" t="str">
        <f>IF($H11&gt;0,INDEX('Phạt đi muộn về sớm'!$M$7:$N$11,MATCH(O11,'Phạt đi muộn về sớm'!$M$7:$M$11,1),2), "Quên chấm công")</f>
        <v>Trên 30p</v>
      </c>
      <c r="Q11" s="28"/>
      <c r="R11" s="34">
        <f>IF(N11-H11&gt;0,HOUR(N11-H11)+MINUTE(N11-H11)/60,0)</f>
        <v>0</v>
      </c>
      <c r="S11" s="34" t="str">
        <f t="shared" si="1"/>
        <v/>
      </c>
      <c r="T11" s="28"/>
      <c r="U11" s="38">
        <f t="shared" si="2"/>
        <v>0</v>
      </c>
      <c r="V11" s="39"/>
      <c r="W11" s="39"/>
      <c r="X11" s="32">
        <f>IF(I11-V11&gt;0,HOUR(I11 - V11)+MINUTE(I11 - V11)/60,0)</f>
        <v>0</v>
      </c>
      <c r="Y11" s="35" t="str">
        <f>IF(V11&gt;0,IF($J11&gt;0,INDEX('Phạt đi muộn về sớm'!$M$7:$N$11,MATCH(X11,'Phạt đi muộn về sớm'!$M$7:$M$11,1),2), "Quên chấm công"),"")</f>
        <v/>
      </c>
      <c r="Z11" s="31"/>
      <c r="AA11" s="37">
        <f>IF(W11-J11&gt;0,HOUR(W11-J11)+MINUTE(W11-J11)/60,0)</f>
        <v>0</v>
      </c>
      <c r="AB11" s="36" t="str">
        <f>IF($W11&gt;0,IF($J11&gt;0,IF(AA11&gt;0,IF(AA11&gt;0.5,"Trên 30p", "Dưới 30p"),""), "Quên chấm công"),"")</f>
        <v/>
      </c>
      <c r="AC11" s="31"/>
    </row>
    <row r="12" spans="1:29" x14ac:dyDescent="0.2">
      <c r="A12" s="71">
        <v>45147</v>
      </c>
      <c r="B12" s="72" t="s">
        <v>31</v>
      </c>
      <c r="C12" s="72" t="s">
        <v>97</v>
      </c>
      <c r="D12" s="72" t="s">
        <v>98</v>
      </c>
      <c r="E12" s="72" t="s">
        <v>99</v>
      </c>
      <c r="F12" s="72" t="s">
        <v>19</v>
      </c>
      <c r="G12" s="73" t="s">
        <v>102</v>
      </c>
      <c r="H12" s="73" t="s">
        <v>34</v>
      </c>
      <c r="I12" s="72"/>
      <c r="J12" s="72"/>
      <c r="K12" s="72">
        <v>8.6199999999999992</v>
      </c>
      <c r="L12" s="5">
        <f t="shared" si="0"/>
        <v>-13.483333333333333</v>
      </c>
      <c r="M12" s="6"/>
      <c r="N12" s="6"/>
      <c r="O12" s="32">
        <f>IF(G12-M12&gt;0,HOUR(G12 - M12)+MINUTE(G12 - M12)/60,0)</f>
        <v>13.483333333333333</v>
      </c>
      <c r="P12" s="33" t="str">
        <f>IF($H12&gt;0,INDEX('Phạt đi muộn về sớm'!$M$7:$N$11,MATCH(O12,'Phạt đi muộn về sớm'!$M$7:$M$11,1),2), "Quên chấm công")</f>
        <v>Trên 30p</v>
      </c>
      <c r="Q12" s="28"/>
      <c r="R12" s="34">
        <f>IF(N12-H12&gt;0,HOUR(N12-H12)+MINUTE(N12-H12)/60,0)</f>
        <v>0</v>
      </c>
      <c r="S12" s="34" t="str">
        <f t="shared" si="1"/>
        <v/>
      </c>
      <c r="T12" s="28"/>
      <c r="U12" s="38">
        <f t="shared" si="2"/>
        <v>0</v>
      </c>
      <c r="V12" s="39"/>
      <c r="W12" s="39"/>
      <c r="X12" s="32">
        <f>IF(I12-V12&gt;0,HOUR(I12 - V12)+MINUTE(I12 - V12)/60,0)</f>
        <v>0</v>
      </c>
      <c r="Y12" s="35" t="str">
        <f>IF(V12&gt;0,IF($J12&gt;0,INDEX('Phạt đi muộn về sớm'!$M$7:$N$11,MATCH(X12,'Phạt đi muộn về sớm'!$M$7:$M$11,1),2), "Quên chấm công"),"")</f>
        <v/>
      </c>
      <c r="Z12" s="31"/>
      <c r="AA12" s="37">
        <f>IF(W12-J12&gt;0,HOUR(W12-J12)+MINUTE(W12-J12)/60,0)</f>
        <v>0</v>
      </c>
      <c r="AB12" s="36" t="str">
        <f>IF($W12&gt;0,IF($J12&gt;0,IF(AA12&gt;0,IF(AA12&gt;0.5,"Trên 30p", "Dưới 30p"),""), "Quên chấm công"),"")</f>
        <v/>
      </c>
      <c r="AC12" s="31"/>
    </row>
    <row r="13" spans="1:29" x14ac:dyDescent="0.2">
      <c r="A13" s="71">
        <v>45148</v>
      </c>
      <c r="B13" s="72" t="s">
        <v>18</v>
      </c>
      <c r="C13" s="72" t="s">
        <v>97</v>
      </c>
      <c r="D13" s="72" t="s">
        <v>98</v>
      </c>
      <c r="E13" s="72" t="s">
        <v>99</v>
      </c>
      <c r="F13" s="72" t="s">
        <v>19</v>
      </c>
      <c r="G13" s="73" t="s">
        <v>91</v>
      </c>
      <c r="H13" s="73" t="s">
        <v>28</v>
      </c>
      <c r="I13" s="72"/>
      <c r="J13" s="72"/>
      <c r="K13" s="72">
        <v>8.5299999999999994</v>
      </c>
      <c r="L13" s="5">
        <f t="shared" si="0"/>
        <v>-13.466666666666667</v>
      </c>
      <c r="M13" s="6"/>
      <c r="N13" s="6"/>
      <c r="O13" s="32">
        <f>IF(G13-M13&gt;0,HOUR(G13 - M13)+MINUTE(G13 - M13)/60,0)</f>
        <v>13.466666666666667</v>
      </c>
      <c r="P13" s="33" t="str">
        <f>IF($H13&gt;0,INDEX('Phạt đi muộn về sớm'!$M$7:$N$11,MATCH(O13,'Phạt đi muộn về sớm'!$M$7:$M$11,1),2), "Quên chấm công")</f>
        <v>Trên 30p</v>
      </c>
      <c r="Q13" s="28"/>
      <c r="R13" s="34">
        <f>IF(N13-H13&gt;0,HOUR(N13-H13)+MINUTE(N13-H13)/60,0)</f>
        <v>0</v>
      </c>
      <c r="S13" s="34" t="str">
        <f t="shared" si="1"/>
        <v/>
      </c>
      <c r="T13" s="28"/>
      <c r="U13" s="38">
        <f t="shared" si="2"/>
        <v>0</v>
      </c>
      <c r="V13" s="39"/>
      <c r="W13" s="39"/>
      <c r="X13" s="32">
        <f>IF(I13-V13&gt;0,HOUR(I13 - V13)+MINUTE(I13 - V13)/60,0)</f>
        <v>0</v>
      </c>
      <c r="Y13" s="35" t="str">
        <f>IF(V13&gt;0,IF($J13&gt;0,INDEX('Phạt đi muộn về sớm'!$M$7:$N$11,MATCH(X13,'Phạt đi muộn về sớm'!$M$7:$M$11,1),2), "Quên chấm công"),"")</f>
        <v/>
      </c>
      <c r="Z13" s="31"/>
      <c r="AA13" s="37">
        <f>IF(W13-J13&gt;0,HOUR(W13-J13)+MINUTE(W13-J13)/60,0)</f>
        <v>0</v>
      </c>
      <c r="AB13" s="36" t="str">
        <f>IF($W13&gt;0,IF($J13&gt;0,IF(AA13&gt;0,IF(AA13&gt;0.5,"Trên 30p", "Dưới 30p"),""), "Quên chấm công"),"")</f>
        <v/>
      </c>
      <c r="AC13" s="31"/>
    </row>
    <row r="14" spans="1:29" x14ac:dyDescent="0.2">
      <c r="A14" s="71">
        <v>45150</v>
      </c>
      <c r="B14" s="72" t="s">
        <v>22</v>
      </c>
      <c r="C14" s="72" t="s">
        <v>97</v>
      </c>
      <c r="D14" s="72" t="s">
        <v>98</v>
      </c>
      <c r="E14" s="72" t="s">
        <v>99</v>
      </c>
      <c r="F14" s="72" t="s">
        <v>19</v>
      </c>
      <c r="G14" s="73" t="s">
        <v>103</v>
      </c>
      <c r="H14" s="73" t="s">
        <v>32</v>
      </c>
      <c r="I14" s="72"/>
      <c r="J14" s="72"/>
      <c r="K14" s="72">
        <v>8.6199999999999992</v>
      </c>
      <c r="L14" s="5">
        <f t="shared" si="0"/>
        <v>-13.433333333333334</v>
      </c>
      <c r="M14" s="6"/>
      <c r="N14" s="6"/>
      <c r="O14" s="32">
        <f>IF(G14-M14&gt;0,HOUR(G14 - M14)+MINUTE(G14 - M14)/60,0)</f>
        <v>13.433333333333334</v>
      </c>
      <c r="P14" s="33" t="str">
        <f>IF($H14&gt;0,INDEX('Phạt đi muộn về sớm'!$M$7:$N$11,MATCH(O14,'Phạt đi muộn về sớm'!$M$7:$M$11,1),2), "Quên chấm công")</f>
        <v>Trên 30p</v>
      </c>
      <c r="Q14" s="28"/>
      <c r="R14" s="34">
        <f>IF(N14-H14&gt;0,HOUR(N14-H14)+MINUTE(N14-H14)/60,0)</f>
        <v>0</v>
      </c>
      <c r="S14" s="34" t="str">
        <f t="shared" si="1"/>
        <v/>
      </c>
      <c r="T14" s="28"/>
      <c r="U14" s="38">
        <f t="shared" si="2"/>
        <v>0</v>
      </c>
      <c r="V14" s="39"/>
      <c r="W14" s="39"/>
      <c r="X14" s="32">
        <f>IF(I14-V14&gt;0,HOUR(I14 - V14)+MINUTE(I14 - V14)/60,0)</f>
        <v>0</v>
      </c>
      <c r="Y14" s="35" t="str">
        <f>IF(V14&gt;0,IF($J14&gt;0,INDEX('Phạt đi muộn về sớm'!$M$7:$N$11,MATCH(X14,'Phạt đi muộn về sớm'!$M$7:$M$11,1),2), "Quên chấm công"),"")</f>
        <v/>
      </c>
      <c r="Z14" s="31"/>
      <c r="AA14" s="37">
        <f>IF(W14-J14&gt;0,HOUR(W14-J14)+MINUTE(W14-J14)/60,0)</f>
        <v>0</v>
      </c>
      <c r="AB14" s="36" t="str">
        <f>IF($W14&gt;0,IF($J14&gt;0,IF(AA14&gt;0,IF(AA14&gt;0.5,"Trên 30p", "Dưới 30p"),""), "Quên chấm công"),"")</f>
        <v/>
      </c>
      <c r="AC14" s="31"/>
    </row>
    <row r="15" spans="1:29" x14ac:dyDescent="0.2">
      <c r="A15" s="71">
        <v>45151</v>
      </c>
      <c r="B15" s="72" t="s">
        <v>24</v>
      </c>
      <c r="C15" s="72" t="s">
        <v>97</v>
      </c>
      <c r="D15" s="72" t="s">
        <v>98</v>
      </c>
      <c r="E15" s="72" t="s">
        <v>99</v>
      </c>
      <c r="F15" s="72" t="s">
        <v>19</v>
      </c>
      <c r="G15" s="73" t="s">
        <v>103</v>
      </c>
      <c r="H15" s="73" t="s">
        <v>84</v>
      </c>
      <c r="I15" s="72"/>
      <c r="J15" s="72"/>
      <c r="K15" s="72">
        <v>8.75</v>
      </c>
      <c r="L15" s="5">
        <f t="shared" si="0"/>
        <v>-13.433333333333334</v>
      </c>
      <c r="M15" s="6"/>
      <c r="N15" s="6"/>
      <c r="O15" s="32">
        <f>IF(G15-M15&gt;0,HOUR(G15 - M15)+MINUTE(G15 - M15)/60,0)</f>
        <v>13.433333333333334</v>
      </c>
      <c r="P15" s="33" t="str">
        <f>IF($H15&gt;0,INDEX('Phạt đi muộn về sớm'!$M$7:$N$11,MATCH(O15,'Phạt đi muộn về sớm'!$M$7:$M$11,1),2), "Quên chấm công")</f>
        <v>Trên 30p</v>
      </c>
      <c r="Q15" s="28"/>
      <c r="R15" s="34">
        <f>IF(N15-H15&gt;0,HOUR(N15-H15)+MINUTE(N15-H15)/60,0)</f>
        <v>0</v>
      </c>
      <c r="S15" s="34" t="str">
        <f t="shared" si="1"/>
        <v/>
      </c>
      <c r="T15" s="28"/>
      <c r="U15" s="38">
        <f t="shared" si="2"/>
        <v>0</v>
      </c>
      <c r="V15" s="39"/>
      <c r="W15" s="39"/>
      <c r="X15" s="32">
        <f>IF(I15-V15&gt;0,HOUR(I15 - V15)+MINUTE(I15 - V15)/60,0)</f>
        <v>0</v>
      </c>
      <c r="Y15" s="35" t="str">
        <f>IF(V15&gt;0,IF($J15&gt;0,INDEX('Phạt đi muộn về sớm'!$M$7:$N$11,MATCH(X15,'Phạt đi muộn về sớm'!$M$7:$M$11,1),2), "Quên chấm công"),"")</f>
        <v/>
      </c>
      <c r="Z15" s="31"/>
      <c r="AA15" s="37">
        <f>IF(W15-J15&gt;0,HOUR(W15-J15)+MINUTE(W15-J15)/60,0)</f>
        <v>0</v>
      </c>
      <c r="AB15" s="36" t="str">
        <f>IF($W15&gt;0,IF($J15&gt;0,IF(AA15&gt;0,IF(AA15&gt;0.5,"Trên 30p", "Dưới 30p"),""), "Quên chấm công"),"")</f>
        <v/>
      </c>
      <c r="AC15" s="31"/>
    </row>
    <row r="16" spans="1:29" x14ac:dyDescent="0.2">
      <c r="A16" s="71">
        <v>45152</v>
      </c>
      <c r="B16" s="72" t="s">
        <v>26</v>
      </c>
      <c r="C16" s="72" t="s">
        <v>97</v>
      </c>
      <c r="D16" s="72" t="s">
        <v>98</v>
      </c>
      <c r="E16" s="72" t="s">
        <v>99</v>
      </c>
      <c r="F16" s="72" t="s">
        <v>19</v>
      </c>
      <c r="G16" s="73" t="s">
        <v>91</v>
      </c>
      <c r="H16" s="73" t="s">
        <v>30</v>
      </c>
      <c r="I16" s="72"/>
      <c r="J16" s="72"/>
      <c r="K16" s="72">
        <v>8.6199999999999992</v>
      </c>
      <c r="L16" s="5">
        <f t="shared" si="0"/>
        <v>-13.466666666666667</v>
      </c>
      <c r="M16" s="6"/>
      <c r="N16" s="6"/>
      <c r="O16" s="32">
        <f>IF(G16-M16&gt;0,HOUR(G16 - M16)+MINUTE(G16 - M16)/60,0)</f>
        <v>13.466666666666667</v>
      </c>
      <c r="P16" s="33" t="str">
        <f>IF($H16&gt;0,INDEX('Phạt đi muộn về sớm'!$M$7:$N$11,MATCH(O16,'Phạt đi muộn về sớm'!$M$7:$M$11,1),2), "Quên chấm công")</f>
        <v>Trên 30p</v>
      </c>
      <c r="Q16" s="28"/>
      <c r="R16" s="34">
        <f>IF(N16-H16&gt;0,HOUR(N16-H16)+MINUTE(N16-H16)/60,0)</f>
        <v>0</v>
      </c>
      <c r="S16" s="34" t="str">
        <f t="shared" si="1"/>
        <v/>
      </c>
      <c r="T16" s="28"/>
      <c r="U16" s="38">
        <f t="shared" si="2"/>
        <v>0</v>
      </c>
      <c r="V16" s="39"/>
      <c r="W16" s="39"/>
      <c r="X16" s="32">
        <f>IF(I16-V16&gt;0,HOUR(I16 - V16)+MINUTE(I16 - V16)/60,0)</f>
        <v>0</v>
      </c>
      <c r="Y16" s="35" t="str">
        <f>IF(V16&gt;0,IF($J16&gt;0,INDEX('Phạt đi muộn về sớm'!$M$7:$N$11,MATCH(X16,'Phạt đi muộn về sớm'!$M$7:$M$11,1),2), "Quên chấm công"),"")</f>
        <v/>
      </c>
      <c r="Z16" s="31"/>
      <c r="AA16" s="37">
        <f>IF(W16-J16&gt;0,HOUR(W16-J16)+MINUTE(W16-J16)/60,0)</f>
        <v>0</v>
      </c>
      <c r="AB16" s="36" t="str">
        <f>IF($W16&gt;0,IF($J16&gt;0,IF(AA16&gt;0,IF(AA16&gt;0.5,"Trên 30p", "Dưới 30p"),""), "Quên chấm công"),"")</f>
        <v/>
      </c>
      <c r="AC16" s="31"/>
    </row>
    <row r="17" spans="1:29" x14ac:dyDescent="0.2">
      <c r="A17" s="71">
        <v>45154</v>
      </c>
      <c r="B17" s="72" t="s">
        <v>31</v>
      </c>
      <c r="C17" s="72" t="s">
        <v>97</v>
      </c>
      <c r="D17" s="72" t="s">
        <v>98</v>
      </c>
      <c r="E17" s="72" t="s">
        <v>99</v>
      </c>
      <c r="F17" s="72" t="s">
        <v>19</v>
      </c>
      <c r="G17" s="73" t="s">
        <v>91</v>
      </c>
      <c r="H17" s="73" t="s">
        <v>82</v>
      </c>
      <c r="I17" s="72"/>
      <c r="J17" s="72"/>
      <c r="K17" s="72">
        <v>8.68</v>
      </c>
      <c r="L17" s="5">
        <f t="shared" si="0"/>
        <v>-13.466666666666667</v>
      </c>
      <c r="M17" s="6"/>
      <c r="N17" s="6"/>
      <c r="O17" s="32">
        <f>IF(G17-M17&gt;0,HOUR(G17 - M17)+MINUTE(G17 - M17)/60,0)</f>
        <v>13.466666666666667</v>
      </c>
      <c r="P17" s="33" t="str">
        <f>IF($H17&gt;0,INDEX('Phạt đi muộn về sớm'!$M$7:$N$11,MATCH(O17,'Phạt đi muộn về sớm'!$M$7:$M$11,1),2), "Quên chấm công")</f>
        <v>Trên 30p</v>
      </c>
      <c r="Q17" s="28"/>
      <c r="R17" s="34">
        <f>IF(N17-H17&gt;0,HOUR(N17-H17)+MINUTE(N17-H17)/60,0)</f>
        <v>0</v>
      </c>
      <c r="S17" s="34" t="str">
        <f t="shared" si="1"/>
        <v/>
      </c>
      <c r="T17" s="28"/>
      <c r="U17" s="38">
        <f t="shared" si="2"/>
        <v>0</v>
      </c>
      <c r="V17" s="39"/>
      <c r="W17" s="39"/>
      <c r="X17" s="32">
        <f>IF(I17-V17&gt;0,HOUR(I17 - V17)+MINUTE(I17 - V17)/60,0)</f>
        <v>0</v>
      </c>
      <c r="Y17" s="35" t="str">
        <f>IF(V17&gt;0,IF($J17&gt;0,INDEX('Phạt đi muộn về sớm'!$M$7:$N$11,MATCH(X17,'Phạt đi muộn về sớm'!$M$7:$M$11,1),2), "Quên chấm công"),"")</f>
        <v/>
      </c>
      <c r="Z17" s="31"/>
      <c r="AA17" s="37">
        <f>IF(W17-J17&gt;0,HOUR(W17-J17)+MINUTE(W17-J17)/60,0)</f>
        <v>0</v>
      </c>
      <c r="AB17" s="36" t="str">
        <f>IF($W17&gt;0,IF($J17&gt;0,IF(AA17&gt;0,IF(AA17&gt;0.5,"Trên 30p", "Dưới 30p"),""), "Quên chấm công"),"")</f>
        <v/>
      </c>
      <c r="AC17" s="31"/>
    </row>
    <row r="18" spans="1:29" x14ac:dyDescent="0.2">
      <c r="A18" s="71">
        <v>45155</v>
      </c>
      <c r="B18" s="72" t="s">
        <v>18</v>
      </c>
      <c r="C18" s="72" t="s">
        <v>97</v>
      </c>
      <c r="D18" s="72" t="s">
        <v>98</v>
      </c>
      <c r="E18" s="72" t="s">
        <v>99</v>
      </c>
      <c r="F18" s="72" t="s">
        <v>19</v>
      </c>
      <c r="G18" s="73" t="s">
        <v>101</v>
      </c>
      <c r="H18" s="73" t="s">
        <v>120</v>
      </c>
      <c r="I18" s="72"/>
      <c r="J18" s="72"/>
      <c r="K18" s="72">
        <v>8.8699999999999992</v>
      </c>
      <c r="L18" s="5">
        <f t="shared" si="0"/>
        <v>-13.5</v>
      </c>
      <c r="M18" s="6"/>
      <c r="N18" s="6"/>
      <c r="O18" s="32">
        <f>IF(G18-M18&gt;0,HOUR(G18 - M18)+MINUTE(G18 - M18)/60,0)</f>
        <v>13.5</v>
      </c>
      <c r="P18" s="33" t="str">
        <f>IF($H18&gt;0,INDEX('Phạt đi muộn về sớm'!$M$7:$N$11,MATCH(O18,'Phạt đi muộn về sớm'!$M$7:$M$11,1),2), "Quên chấm công")</f>
        <v>Trên 30p</v>
      </c>
      <c r="Q18" s="28"/>
      <c r="R18" s="34">
        <f>IF(N18-H18&gt;0,HOUR(N18-H18)+MINUTE(N18-H18)/60,0)</f>
        <v>0</v>
      </c>
      <c r="S18" s="34" t="str">
        <f t="shared" si="1"/>
        <v/>
      </c>
      <c r="T18" s="28"/>
      <c r="U18" s="38">
        <f t="shared" si="2"/>
        <v>0</v>
      </c>
      <c r="V18" s="39"/>
      <c r="W18" s="39"/>
      <c r="X18" s="32">
        <f>IF(I18-V18&gt;0,HOUR(I18 - V18)+MINUTE(I18 - V18)/60,0)</f>
        <v>0</v>
      </c>
      <c r="Y18" s="35" t="str">
        <f>IF(V18&gt;0,IF($J18&gt;0,INDEX('Phạt đi muộn về sớm'!$M$7:$N$11,MATCH(X18,'Phạt đi muộn về sớm'!$M$7:$M$11,1),2), "Quên chấm công"),"")</f>
        <v/>
      </c>
      <c r="Z18" s="31"/>
      <c r="AA18" s="37">
        <f>IF(W18-J18&gt;0,HOUR(W18-J18)+MINUTE(W18-J18)/60,0)</f>
        <v>0</v>
      </c>
      <c r="AB18" s="36" t="str">
        <f>IF($W18&gt;0,IF($J18&gt;0,IF(AA18&gt;0,IF(AA18&gt;0.5,"Trên 30p", "Dưới 30p"),""), "Quên chấm công"),"")</f>
        <v/>
      </c>
      <c r="AC18" s="31"/>
    </row>
    <row r="19" spans="1:29" x14ac:dyDescent="0.2">
      <c r="A19" s="71">
        <v>45156</v>
      </c>
      <c r="B19" s="72" t="s">
        <v>21</v>
      </c>
      <c r="C19" s="72" t="s">
        <v>97</v>
      </c>
      <c r="D19" s="72" t="s">
        <v>98</v>
      </c>
      <c r="E19" s="72" t="s">
        <v>99</v>
      </c>
      <c r="F19" s="72" t="s">
        <v>19</v>
      </c>
      <c r="G19" s="73" t="s">
        <v>106</v>
      </c>
      <c r="H19" s="73" t="s">
        <v>32</v>
      </c>
      <c r="I19" s="72"/>
      <c r="J19" s="72"/>
      <c r="K19" s="72">
        <v>8.68</v>
      </c>
      <c r="L19" s="5">
        <f t="shared" si="0"/>
        <v>-13.383333333333333</v>
      </c>
      <c r="M19" s="6"/>
      <c r="N19" s="6"/>
      <c r="O19" s="32">
        <f>IF(G19-M19&gt;0,HOUR(G19 - M19)+MINUTE(G19 - M19)/60,0)</f>
        <v>13.383333333333333</v>
      </c>
      <c r="P19" s="33" t="str">
        <f>IF($H19&gt;0,INDEX('Phạt đi muộn về sớm'!$M$7:$N$11,MATCH(O19,'Phạt đi muộn về sớm'!$M$7:$M$11,1),2), "Quên chấm công")</f>
        <v>Trên 30p</v>
      </c>
      <c r="Q19" s="28"/>
      <c r="R19" s="34">
        <f>IF(N19-H19&gt;0,HOUR(N19-H19)+MINUTE(N19-H19)/60,0)</f>
        <v>0</v>
      </c>
      <c r="S19" s="34" t="str">
        <f t="shared" si="1"/>
        <v/>
      </c>
      <c r="T19" s="28"/>
      <c r="U19" s="38">
        <f t="shared" si="2"/>
        <v>0</v>
      </c>
      <c r="V19" s="39"/>
      <c r="W19" s="39"/>
      <c r="X19" s="32">
        <f>IF(I19-V19&gt;0,HOUR(I19 - V19)+MINUTE(I19 - V19)/60,0)</f>
        <v>0</v>
      </c>
      <c r="Y19" s="35" t="str">
        <f>IF(V19&gt;0,IF($J19&gt;0,INDEX('Phạt đi muộn về sớm'!$M$7:$N$11,MATCH(X19,'Phạt đi muộn về sớm'!$M$7:$M$11,1),2), "Quên chấm công"),"")</f>
        <v/>
      </c>
      <c r="Z19" s="31"/>
      <c r="AA19" s="37">
        <f>IF(W19-J19&gt;0,HOUR(W19-J19)+MINUTE(W19-J19)/60,0)</f>
        <v>0</v>
      </c>
      <c r="AB19" s="36" t="str">
        <f>IF($W19&gt;0,IF($J19&gt;0,IF(AA19&gt;0,IF(AA19&gt;0.5,"Trên 30p", "Dưới 30p"),""), "Quên chấm công"),"")</f>
        <v/>
      </c>
      <c r="AC19" s="31"/>
    </row>
    <row r="20" spans="1:29" x14ac:dyDescent="0.2">
      <c r="A20" s="71">
        <v>45157</v>
      </c>
      <c r="B20" s="72" t="s">
        <v>22</v>
      </c>
      <c r="C20" s="72" t="s">
        <v>97</v>
      </c>
      <c r="D20" s="72" t="s">
        <v>98</v>
      </c>
      <c r="E20" s="72" t="s">
        <v>99</v>
      </c>
      <c r="F20" s="72" t="s">
        <v>19</v>
      </c>
      <c r="G20" s="73" t="s">
        <v>143</v>
      </c>
      <c r="H20" s="73" t="s">
        <v>28</v>
      </c>
      <c r="I20" s="72"/>
      <c r="J20" s="72"/>
      <c r="K20" s="72">
        <v>8.65</v>
      </c>
      <c r="L20" s="5">
        <f t="shared" si="0"/>
        <v>-13.35</v>
      </c>
      <c r="M20" s="6"/>
      <c r="N20" s="6"/>
      <c r="O20" s="32">
        <f>IF(G20-M20&gt;0,HOUR(G20 - M20)+MINUTE(G20 - M20)/60,0)</f>
        <v>13.35</v>
      </c>
      <c r="P20" s="33" t="str">
        <f>IF($H20&gt;0,INDEX('Phạt đi muộn về sớm'!$M$7:$N$11,MATCH(O20,'Phạt đi muộn về sớm'!$M$7:$M$11,1),2), "Quên chấm công")</f>
        <v>Trên 30p</v>
      </c>
      <c r="Q20" s="28"/>
      <c r="R20" s="34">
        <f>IF(N20-H20&gt;0,HOUR(N20-H20)+MINUTE(N20-H20)/60,0)</f>
        <v>0</v>
      </c>
      <c r="S20" s="34" t="str">
        <f t="shared" si="1"/>
        <v/>
      </c>
      <c r="T20" s="28"/>
      <c r="U20" s="38">
        <f t="shared" si="2"/>
        <v>0</v>
      </c>
      <c r="V20" s="39"/>
      <c r="W20" s="39"/>
      <c r="X20" s="32">
        <f>IF(I20-V20&gt;0,HOUR(I20 - V20)+MINUTE(I20 - V20)/60,0)</f>
        <v>0</v>
      </c>
      <c r="Y20" s="35" t="str">
        <f>IF(V20&gt;0,IF($J20&gt;0,INDEX('Phạt đi muộn về sớm'!$M$7:$N$11,MATCH(X20,'Phạt đi muộn về sớm'!$M$7:$M$11,1),2), "Quên chấm công"),"")</f>
        <v/>
      </c>
      <c r="Z20" s="31"/>
      <c r="AA20" s="37">
        <f>IF(W20-J20&gt;0,HOUR(W20-J20)+MINUTE(W20-J20)/60,0)</f>
        <v>0</v>
      </c>
      <c r="AB20" s="36" t="str">
        <f>IF($W20&gt;0,IF($J20&gt;0,IF(AA20&gt;0,IF(AA20&gt;0.5,"Trên 30p", "Dưới 30p"),""), "Quên chấm công"),"")</f>
        <v/>
      </c>
      <c r="AC20" s="31"/>
    </row>
    <row r="21" spans="1:29" x14ac:dyDescent="0.2">
      <c r="A21" s="71">
        <v>45158</v>
      </c>
      <c r="B21" s="72" t="s">
        <v>24</v>
      </c>
      <c r="C21" s="72" t="s">
        <v>97</v>
      </c>
      <c r="D21" s="72" t="s">
        <v>98</v>
      </c>
      <c r="E21" s="72" t="s">
        <v>99</v>
      </c>
      <c r="F21" s="72" t="s">
        <v>19</v>
      </c>
      <c r="G21" s="73" t="s">
        <v>103</v>
      </c>
      <c r="H21" s="73" t="s">
        <v>93</v>
      </c>
      <c r="I21" s="73" t="s">
        <v>77</v>
      </c>
      <c r="J21" s="72"/>
      <c r="K21" s="72">
        <v>8.68</v>
      </c>
      <c r="L21" s="5">
        <f t="shared" si="0"/>
        <v>-13.433333333333334</v>
      </c>
      <c r="M21" s="6"/>
      <c r="N21" s="6"/>
      <c r="O21" s="32">
        <f>IF(G21-M21&gt;0,HOUR(G21 - M21)+MINUTE(G21 - M21)/60,0)</f>
        <v>13.433333333333334</v>
      </c>
      <c r="P21" s="33" t="str">
        <f>IF($H21&gt;0,INDEX('Phạt đi muộn về sớm'!$M$7:$N$11,MATCH(O21,'Phạt đi muộn về sớm'!$M$7:$M$11,1),2), "Quên chấm công")</f>
        <v>Trên 30p</v>
      </c>
      <c r="Q21" s="28"/>
      <c r="R21" s="34">
        <f>IF(N21-H21&gt;0,HOUR(N21-H21)+MINUTE(N21-H21)/60,0)</f>
        <v>0</v>
      </c>
      <c r="S21" s="34" t="str">
        <f t="shared" si="1"/>
        <v/>
      </c>
      <c r="T21" s="28"/>
      <c r="U21" s="38">
        <f t="shared" si="2"/>
        <v>-22.166666666666668</v>
      </c>
      <c r="V21" s="39"/>
      <c r="W21" s="39"/>
      <c r="X21" s="32">
        <f>IF(I21-V21&gt;0,HOUR(I21 - V21)+MINUTE(I21 - V21)/60,0)</f>
        <v>22.166666666666668</v>
      </c>
      <c r="Y21" s="35" t="str">
        <f>IF(V21&gt;0,IF($J21&gt;0,INDEX('Phạt đi muộn về sớm'!$M$7:$N$11,MATCH(X21,'Phạt đi muộn về sớm'!$M$7:$M$11,1),2), "Quên chấm công"),"")</f>
        <v/>
      </c>
      <c r="Z21" s="31"/>
      <c r="AA21" s="37">
        <f>IF(W21-J21&gt;0,HOUR(W21-J21)+MINUTE(W21-J21)/60,0)</f>
        <v>0</v>
      </c>
      <c r="AB21" s="36" t="str">
        <f>IF($W21&gt;0,IF($J21&gt;0,IF(AA21&gt;0,IF(AA21&gt;0.5,"Trên 30p", "Dưới 30p"),""), "Quên chấm công"),"")</f>
        <v/>
      </c>
      <c r="AC21" s="31"/>
    </row>
    <row r="22" spans="1:29" x14ac:dyDescent="0.2">
      <c r="A22" s="71">
        <v>45159</v>
      </c>
      <c r="B22" s="72" t="s">
        <v>26</v>
      </c>
      <c r="C22" s="72" t="s">
        <v>97</v>
      </c>
      <c r="D22" s="72" t="s">
        <v>98</v>
      </c>
      <c r="E22" s="72" t="s">
        <v>99</v>
      </c>
      <c r="F22" s="72" t="s">
        <v>19</v>
      </c>
      <c r="G22" s="73" t="s">
        <v>91</v>
      </c>
      <c r="H22" s="73" t="s">
        <v>71</v>
      </c>
      <c r="I22" s="72"/>
      <c r="J22" s="72"/>
      <c r="K22" s="72">
        <v>8.57</v>
      </c>
      <c r="L22" s="5">
        <f t="shared" si="0"/>
        <v>-13.466666666666667</v>
      </c>
      <c r="M22" s="6"/>
      <c r="N22" s="6"/>
      <c r="O22" s="32">
        <f>IF(G22-M22&gt;0,HOUR(G22 - M22)+MINUTE(G22 - M22)/60,0)</f>
        <v>13.466666666666667</v>
      </c>
      <c r="P22" s="33" t="str">
        <f>IF($H22&gt;0,INDEX('Phạt đi muộn về sớm'!$M$7:$N$11,MATCH(O22,'Phạt đi muộn về sớm'!$M$7:$M$11,1),2), "Quên chấm công")</f>
        <v>Trên 30p</v>
      </c>
      <c r="Q22" s="28"/>
      <c r="R22" s="34">
        <f>IF(N22-H22&gt;0,HOUR(N22-H22)+MINUTE(N22-H22)/60,0)</f>
        <v>0</v>
      </c>
      <c r="S22" s="34" t="str">
        <f t="shared" si="1"/>
        <v/>
      </c>
      <c r="T22" s="28"/>
      <c r="U22" s="38">
        <f t="shared" si="2"/>
        <v>0</v>
      </c>
      <c r="V22" s="39"/>
      <c r="W22" s="39"/>
      <c r="X22" s="32">
        <f>IF(I22-V22&gt;0,HOUR(I22 - V22)+MINUTE(I22 - V22)/60,0)</f>
        <v>0</v>
      </c>
      <c r="Y22" s="35" t="str">
        <f>IF(V22&gt;0,IF($J22&gt;0,INDEX('Phạt đi muộn về sớm'!$M$7:$N$11,MATCH(X22,'Phạt đi muộn về sớm'!$M$7:$M$11,1),2), "Quên chấm công"),"")</f>
        <v/>
      </c>
      <c r="Z22" s="31"/>
      <c r="AA22" s="37">
        <f>IF(W22-J22&gt;0,HOUR(W22-J22)+MINUTE(W22-J22)/60,0)</f>
        <v>0</v>
      </c>
      <c r="AB22" s="36" t="str">
        <f>IF($W22&gt;0,IF($J22&gt;0,IF(AA22&gt;0,IF(AA22&gt;0.5,"Trên 30p", "Dưới 30p"),""), "Quên chấm công"),"")</f>
        <v/>
      </c>
      <c r="AC22" s="31"/>
    </row>
    <row r="23" spans="1:29" x14ac:dyDescent="0.2">
      <c r="A23" s="71">
        <v>45160</v>
      </c>
      <c r="B23" s="72" t="s">
        <v>27</v>
      </c>
      <c r="C23" s="72" t="s">
        <v>97</v>
      </c>
      <c r="D23" s="72" t="s">
        <v>98</v>
      </c>
      <c r="E23" s="72" t="s">
        <v>99</v>
      </c>
      <c r="F23" s="72" t="s">
        <v>19</v>
      </c>
      <c r="G23" s="73" t="s">
        <v>91</v>
      </c>
      <c r="H23" s="73" t="s">
        <v>144</v>
      </c>
      <c r="I23" s="72"/>
      <c r="J23" s="72"/>
      <c r="K23" s="72">
        <v>8.7200000000000006</v>
      </c>
      <c r="L23" s="5">
        <f t="shared" si="0"/>
        <v>-13.466666666666667</v>
      </c>
      <c r="M23" s="6"/>
      <c r="N23" s="6"/>
      <c r="O23" s="32">
        <f>IF(G23-M23&gt;0,HOUR(G23 - M23)+MINUTE(G23 - M23)/60,0)</f>
        <v>13.466666666666667</v>
      </c>
      <c r="P23" s="33" t="str">
        <f>IF($H23&gt;0,INDEX('Phạt đi muộn về sớm'!$M$7:$N$11,MATCH(O23,'Phạt đi muộn về sớm'!$M$7:$M$11,1),2), "Quên chấm công")</f>
        <v>Trên 30p</v>
      </c>
      <c r="Q23" s="28"/>
      <c r="R23" s="34">
        <f>IF(N23-H23&gt;0,HOUR(N23-H23)+MINUTE(N23-H23)/60,0)</f>
        <v>0</v>
      </c>
      <c r="S23" s="34" t="str">
        <f t="shared" si="1"/>
        <v/>
      </c>
      <c r="T23" s="28"/>
      <c r="U23" s="38">
        <f t="shared" si="2"/>
        <v>0</v>
      </c>
      <c r="V23" s="39"/>
      <c r="W23" s="39"/>
      <c r="X23" s="32">
        <f>IF(I23-V23&gt;0,HOUR(I23 - V23)+MINUTE(I23 - V23)/60,0)</f>
        <v>0</v>
      </c>
      <c r="Y23" s="35" t="str">
        <f>IF(V23&gt;0,IF($J23&gt;0,INDEX('Phạt đi muộn về sớm'!$M$7:$N$11,MATCH(X23,'Phạt đi muộn về sớm'!$M$7:$M$11,1),2), "Quên chấm công"),"")</f>
        <v/>
      </c>
      <c r="Z23" s="31"/>
      <c r="AA23" s="37">
        <f>IF(W23-J23&gt;0,HOUR(W23-J23)+MINUTE(W23-J23)/60,0)</f>
        <v>0</v>
      </c>
      <c r="AB23" s="36" t="str">
        <f>IF($W23&gt;0,IF($J23&gt;0,IF(AA23&gt;0,IF(AA23&gt;0.5,"Trên 30p", "Dưới 30p"),""), "Quên chấm công"),"")</f>
        <v/>
      </c>
      <c r="AC23" s="31"/>
    </row>
    <row r="24" spans="1:29" x14ac:dyDescent="0.2">
      <c r="A24" s="71">
        <v>45163</v>
      </c>
      <c r="B24" s="72" t="s">
        <v>21</v>
      </c>
      <c r="C24" s="72" t="s">
        <v>97</v>
      </c>
      <c r="D24" s="72" t="s">
        <v>98</v>
      </c>
      <c r="E24" s="72" t="s">
        <v>99</v>
      </c>
      <c r="F24" s="72" t="s">
        <v>19</v>
      </c>
      <c r="G24" s="73" t="s">
        <v>105</v>
      </c>
      <c r="H24" s="73" t="s">
        <v>28</v>
      </c>
      <c r="I24" s="72"/>
      <c r="J24" s="72"/>
      <c r="K24" s="72">
        <v>8.6</v>
      </c>
      <c r="L24" s="5">
        <f t="shared" si="0"/>
        <v>-13.416666666666666</v>
      </c>
      <c r="M24" s="6"/>
      <c r="N24" s="6"/>
      <c r="O24" s="32">
        <f>IF(G24-M24&gt;0,HOUR(G24 - M24)+MINUTE(G24 - M24)/60,0)</f>
        <v>13.416666666666666</v>
      </c>
      <c r="P24" s="33" t="str">
        <f>IF($H24&gt;0,INDEX('Phạt đi muộn về sớm'!$M$7:$N$11,MATCH(O24,'Phạt đi muộn về sớm'!$M$7:$M$11,1),2), "Quên chấm công")</f>
        <v>Trên 30p</v>
      </c>
      <c r="Q24" s="28"/>
      <c r="R24" s="34">
        <f>IF(N24-H24&gt;0,HOUR(N24-H24)+MINUTE(N24-H24)/60,0)</f>
        <v>0</v>
      </c>
      <c r="S24" s="34" t="str">
        <f t="shared" si="1"/>
        <v/>
      </c>
      <c r="T24" s="28"/>
      <c r="U24" s="38">
        <f t="shared" si="2"/>
        <v>0</v>
      </c>
      <c r="V24" s="39"/>
      <c r="W24" s="39"/>
      <c r="X24" s="32">
        <f>IF(I24-V24&gt;0,HOUR(I24 - V24)+MINUTE(I24 - V24)/60,0)</f>
        <v>0</v>
      </c>
      <c r="Y24" s="35" t="str">
        <f>IF(V24&gt;0,IF($J24&gt;0,INDEX('Phạt đi muộn về sớm'!$M$7:$N$11,MATCH(X24,'Phạt đi muộn về sớm'!$M$7:$M$11,1),2), "Quên chấm công"),"")</f>
        <v/>
      </c>
      <c r="Z24" s="31"/>
      <c r="AA24" s="37">
        <f>IF(W24-J24&gt;0,HOUR(W24-J24)+MINUTE(W24-J24)/60,0)</f>
        <v>0</v>
      </c>
      <c r="AB24" s="36" t="str">
        <f>IF($W24&gt;0,IF($J24&gt;0,IF(AA24&gt;0,IF(AA24&gt;0.5,"Trên 30p", "Dưới 30p"),""), "Quên chấm công"),"")</f>
        <v/>
      </c>
      <c r="AC24" s="31"/>
    </row>
    <row r="25" spans="1:29" x14ac:dyDescent="0.2">
      <c r="A25" s="71">
        <v>45164</v>
      </c>
      <c r="B25" s="72" t="s">
        <v>22</v>
      </c>
      <c r="C25" s="72" t="s">
        <v>97</v>
      </c>
      <c r="D25" s="72" t="s">
        <v>98</v>
      </c>
      <c r="E25" s="72" t="s">
        <v>99</v>
      </c>
      <c r="F25" s="72" t="s">
        <v>19</v>
      </c>
      <c r="G25" s="73" t="s">
        <v>105</v>
      </c>
      <c r="H25" s="73" t="s">
        <v>28</v>
      </c>
      <c r="I25" s="72"/>
      <c r="J25" s="72"/>
      <c r="K25" s="72">
        <v>8.58</v>
      </c>
      <c r="L25" s="5">
        <f t="shared" si="0"/>
        <v>-13.416666666666666</v>
      </c>
      <c r="M25" s="6"/>
      <c r="N25" s="6"/>
      <c r="O25" s="32">
        <f>IF(G25-M25&gt;0,HOUR(G25 - M25)+MINUTE(G25 - M25)/60,0)</f>
        <v>13.416666666666666</v>
      </c>
      <c r="P25" s="33" t="str">
        <f>IF($H25&gt;0,INDEX('Phạt đi muộn về sớm'!$M$7:$N$11,MATCH(O25,'Phạt đi muộn về sớm'!$M$7:$M$11,1),2), "Quên chấm công")</f>
        <v>Trên 30p</v>
      </c>
      <c r="Q25" s="28"/>
      <c r="R25" s="34">
        <f>IF(N25-H25&gt;0,HOUR(N25-H25)+MINUTE(N25-H25)/60,0)</f>
        <v>0</v>
      </c>
      <c r="S25" s="34" t="str">
        <f t="shared" si="1"/>
        <v/>
      </c>
      <c r="T25" s="28"/>
      <c r="U25" s="38">
        <f t="shared" si="2"/>
        <v>0</v>
      </c>
      <c r="V25" s="39"/>
      <c r="W25" s="39"/>
      <c r="X25" s="32">
        <f>IF(I25-V25&gt;0,HOUR(I25 - V25)+MINUTE(I25 - V25)/60,0)</f>
        <v>0</v>
      </c>
      <c r="Y25" s="35" t="str">
        <f>IF(V25&gt;0,IF($J25&gt;0,INDEX('Phạt đi muộn về sớm'!$M$7:$N$11,MATCH(X25,'Phạt đi muộn về sớm'!$M$7:$M$11,1),2), "Quên chấm công"),"")</f>
        <v/>
      </c>
      <c r="Z25" s="31"/>
      <c r="AA25" s="37">
        <f>IF(W25-J25&gt;0,HOUR(W25-J25)+MINUTE(W25-J25)/60,0)</f>
        <v>0</v>
      </c>
      <c r="AB25" s="36" t="str">
        <f>IF($W25&gt;0,IF($J25&gt;0,IF(AA25&gt;0,IF(AA25&gt;0.5,"Trên 30p", "Dưới 30p"),""), "Quên chấm công"),"")</f>
        <v/>
      </c>
      <c r="AC25" s="31"/>
    </row>
    <row r="26" spans="1:29" x14ac:dyDescent="0.2">
      <c r="A26" s="71">
        <v>45165</v>
      </c>
      <c r="B26" s="72" t="s">
        <v>24</v>
      </c>
      <c r="C26" s="72" t="s">
        <v>97</v>
      </c>
      <c r="D26" s="72" t="s">
        <v>98</v>
      </c>
      <c r="E26" s="72" t="s">
        <v>99</v>
      </c>
      <c r="F26" s="72" t="s">
        <v>19</v>
      </c>
      <c r="G26" s="73" t="s">
        <v>105</v>
      </c>
      <c r="H26" s="73" t="s">
        <v>88</v>
      </c>
      <c r="I26" s="72"/>
      <c r="J26" s="72"/>
      <c r="K26" s="72">
        <v>8.6300000000000008</v>
      </c>
      <c r="L26" s="5">
        <f t="shared" si="0"/>
        <v>-13.416666666666666</v>
      </c>
      <c r="M26" s="6"/>
      <c r="N26" s="6"/>
      <c r="O26" s="32">
        <f>IF(G26-M26&gt;0,HOUR(G26 - M26)+MINUTE(G26 - M26)/60,0)</f>
        <v>13.416666666666666</v>
      </c>
      <c r="P26" s="33" t="str">
        <f>IF($H26&gt;0,INDEX('Phạt đi muộn về sớm'!$M$7:$N$11,MATCH(O26,'Phạt đi muộn về sớm'!$M$7:$M$11,1),2), "Quên chấm công")</f>
        <v>Trên 30p</v>
      </c>
      <c r="Q26" s="28"/>
      <c r="R26" s="34">
        <f>IF(N26-H26&gt;0,HOUR(N26-H26)+MINUTE(N26-H26)/60,0)</f>
        <v>0</v>
      </c>
      <c r="S26" s="34" t="str">
        <f t="shared" si="1"/>
        <v/>
      </c>
      <c r="T26" s="28"/>
      <c r="U26" s="38">
        <f t="shared" si="2"/>
        <v>0</v>
      </c>
      <c r="V26" s="39"/>
      <c r="W26" s="39"/>
      <c r="X26" s="32">
        <f>IF(I26-V26&gt;0,HOUR(I26 - V26)+MINUTE(I26 - V26)/60,0)</f>
        <v>0</v>
      </c>
      <c r="Y26" s="35" t="str">
        <f>IF(V26&gt;0,IF($J26&gt;0,INDEX('Phạt đi muộn về sớm'!$M$7:$N$11,MATCH(X26,'Phạt đi muộn về sớm'!$M$7:$M$11,1),2), "Quên chấm công"),"")</f>
        <v/>
      </c>
      <c r="Z26" s="31"/>
      <c r="AA26" s="37">
        <f>IF(W26-J26&gt;0,HOUR(W26-J26)+MINUTE(W26-J26)/60,0)</f>
        <v>0</v>
      </c>
      <c r="AB26" s="36" t="str">
        <f>IF($W26&gt;0,IF($J26&gt;0,IF(AA26&gt;0,IF(AA26&gt;0.5,"Trên 30p", "Dưới 30p"),""), "Quên chấm công"),"")</f>
        <v/>
      </c>
      <c r="AC26" s="31"/>
    </row>
    <row r="27" spans="1:29" x14ac:dyDescent="0.2">
      <c r="A27" s="71">
        <v>45166</v>
      </c>
      <c r="B27" s="72" t="s">
        <v>26</v>
      </c>
      <c r="C27" s="72" t="s">
        <v>97</v>
      </c>
      <c r="D27" s="72" t="s">
        <v>98</v>
      </c>
      <c r="E27" s="72" t="s">
        <v>99</v>
      </c>
      <c r="F27" s="72" t="s">
        <v>19</v>
      </c>
      <c r="G27" s="73" t="s">
        <v>102</v>
      </c>
      <c r="H27" s="73" t="s">
        <v>30</v>
      </c>
      <c r="I27" s="72"/>
      <c r="J27" s="72"/>
      <c r="K27" s="72">
        <v>8.58</v>
      </c>
      <c r="L27" s="5">
        <f t="shared" si="0"/>
        <v>-13.483333333333333</v>
      </c>
      <c r="M27" s="6"/>
      <c r="N27" s="6"/>
      <c r="O27" s="32">
        <f>IF(G27-M27&gt;0,HOUR(G27 - M27)+MINUTE(G27 - M27)/60,0)</f>
        <v>13.483333333333333</v>
      </c>
      <c r="P27" s="33" t="str">
        <f>IF($H27&gt;0,INDEX('Phạt đi muộn về sớm'!$M$7:$N$11,MATCH(O27,'Phạt đi muộn về sớm'!$M$7:$M$11,1),2), "Quên chấm công")</f>
        <v>Trên 30p</v>
      </c>
      <c r="Q27" s="28"/>
      <c r="R27" s="34">
        <f>IF(N27-H27&gt;0,HOUR(N27-H27)+MINUTE(N27-H27)/60,0)</f>
        <v>0</v>
      </c>
      <c r="S27" s="34" t="str">
        <f t="shared" si="1"/>
        <v/>
      </c>
      <c r="T27" s="28"/>
      <c r="U27" s="38">
        <f t="shared" si="2"/>
        <v>0</v>
      </c>
      <c r="V27" s="39"/>
      <c r="W27" s="39"/>
      <c r="X27" s="32">
        <f>IF(I27-V27&gt;0,HOUR(I27 - V27)+MINUTE(I27 - V27)/60,0)</f>
        <v>0</v>
      </c>
      <c r="Y27" s="35" t="str">
        <f>IF(V27&gt;0,IF($J27&gt;0,INDEX('Phạt đi muộn về sớm'!$M$7:$N$11,MATCH(X27,'Phạt đi muộn về sớm'!$M$7:$M$11,1),2), "Quên chấm công"),"")</f>
        <v/>
      </c>
      <c r="Z27" s="31"/>
      <c r="AA27" s="37">
        <f>IF(W27-J27&gt;0,HOUR(W27-J27)+MINUTE(W27-J27)/60,0)</f>
        <v>0</v>
      </c>
      <c r="AB27" s="36" t="str">
        <f>IF($W27&gt;0,IF($J27&gt;0,IF(AA27&gt;0,IF(AA27&gt;0.5,"Trên 30p", "Dưới 30p"),""), "Quên chấm công"),"")</f>
        <v/>
      </c>
      <c r="AC27" s="31"/>
    </row>
    <row r="28" spans="1:29" x14ac:dyDescent="0.2">
      <c r="A28" s="71">
        <v>45167</v>
      </c>
      <c r="B28" s="72" t="s">
        <v>27</v>
      </c>
      <c r="C28" s="72" t="s">
        <v>97</v>
      </c>
      <c r="D28" s="72" t="s">
        <v>98</v>
      </c>
      <c r="E28" s="72" t="s">
        <v>99</v>
      </c>
      <c r="F28" s="72" t="s">
        <v>19</v>
      </c>
      <c r="G28" s="73" t="s">
        <v>105</v>
      </c>
      <c r="H28" s="73" t="s">
        <v>30</v>
      </c>
      <c r="I28" s="72"/>
      <c r="J28" s="72"/>
      <c r="K28" s="72">
        <v>8.67</v>
      </c>
      <c r="L28" s="5">
        <f t="shared" si="0"/>
        <v>-13.416666666666666</v>
      </c>
      <c r="M28" s="6"/>
      <c r="N28" s="6"/>
      <c r="O28" s="32">
        <f>IF(G28-M28&gt;0,HOUR(G28 - M28)+MINUTE(G28 - M28)/60,0)</f>
        <v>13.416666666666666</v>
      </c>
      <c r="P28" s="33" t="str">
        <f>IF($H28&gt;0,INDEX('Phạt đi muộn về sớm'!$M$7:$N$11,MATCH(O28,'Phạt đi muộn về sớm'!$M$7:$M$11,1),2), "Quên chấm công")</f>
        <v>Trên 30p</v>
      </c>
      <c r="Q28" s="28"/>
      <c r="R28" s="34">
        <f>IF(N28-H28&gt;0,HOUR(N28-H28)+MINUTE(N28-H28)/60,0)</f>
        <v>0</v>
      </c>
      <c r="S28" s="34" t="str">
        <f t="shared" si="1"/>
        <v/>
      </c>
      <c r="T28" s="28"/>
      <c r="U28" s="38">
        <f t="shared" si="2"/>
        <v>0</v>
      </c>
      <c r="V28" s="39"/>
      <c r="W28" s="39"/>
      <c r="X28" s="32">
        <f>IF(I28-V28&gt;0,HOUR(I28 - V28)+MINUTE(I28 - V28)/60,0)</f>
        <v>0</v>
      </c>
      <c r="Y28" s="35" t="str">
        <f>IF(V28&gt;0,IF($J28&gt;0,INDEX('Phạt đi muộn về sớm'!$M$7:$N$11,MATCH(X28,'Phạt đi muộn về sớm'!$M$7:$M$11,1),2), "Quên chấm công"),"")</f>
        <v/>
      </c>
      <c r="Z28" s="31"/>
      <c r="AA28" s="37">
        <f>IF(W28-J28&gt;0,HOUR(W28-J28)+MINUTE(W28-J28)/60,0)</f>
        <v>0</v>
      </c>
      <c r="AB28" s="36" t="str">
        <f>IF($W28&gt;0,IF($J28&gt;0,IF(AA28&gt;0,IF(AA28&gt;0.5,"Trên 30p", "Dưới 30p"),""), "Quên chấm công"),"")</f>
        <v/>
      </c>
      <c r="AC28" s="31"/>
    </row>
    <row r="29" spans="1:29" x14ac:dyDescent="0.2">
      <c r="A29" s="71">
        <v>45168</v>
      </c>
      <c r="B29" s="72" t="s">
        <v>31</v>
      </c>
      <c r="C29" s="72" t="s">
        <v>97</v>
      </c>
      <c r="D29" s="72" t="s">
        <v>98</v>
      </c>
      <c r="E29" s="72" t="s">
        <v>99</v>
      </c>
      <c r="F29" s="72" t="s">
        <v>19</v>
      </c>
      <c r="G29" s="73" t="s">
        <v>103</v>
      </c>
      <c r="H29" s="73" t="s">
        <v>30</v>
      </c>
      <c r="I29" s="72"/>
      <c r="J29" s="72"/>
      <c r="K29" s="72">
        <v>8.65</v>
      </c>
      <c r="L29" s="5">
        <f t="shared" si="0"/>
        <v>-13.433333333333334</v>
      </c>
      <c r="M29" s="6"/>
      <c r="N29" s="6"/>
      <c r="O29" s="32">
        <f>IF(G29-M29&gt;0,HOUR(G29 - M29)+MINUTE(G29 - M29)/60,0)</f>
        <v>13.433333333333334</v>
      </c>
      <c r="P29" s="33" t="str">
        <f>IF($H29&gt;0,INDEX('Phạt đi muộn về sớm'!$M$7:$N$11,MATCH(O29,'Phạt đi muộn về sớm'!$M$7:$M$11,1),2), "Quên chấm công")</f>
        <v>Trên 30p</v>
      </c>
      <c r="Q29" s="28"/>
      <c r="R29" s="34">
        <f>IF(N29-H29&gt;0,HOUR(N29-H29)+MINUTE(N29-H29)/60,0)</f>
        <v>0</v>
      </c>
      <c r="S29" s="34" t="str">
        <f t="shared" si="1"/>
        <v/>
      </c>
      <c r="T29" s="46"/>
      <c r="U29" s="38">
        <f t="shared" si="2"/>
        <v>0</v>
      </c>
      <c r="V29" s="39"/>
      <c r="W29" s="39"/>
      <c r="X29" s="32">
        <f>IF(I29-V29&gt;0,HOUR(I29 - V29)+MINUTE(I29 - V29)/60,0)</f>
        <v>0</v>
      </c>
      <c r="Y29" s="35" t="str">
        <f>IF(V29&gt;0,IF($J29&gt;0,INDEX('Phạt đi muộn về sớm'!$M$7:$N$11,MATCH(X29,'Phạt đi muộn về sớm'!$M$7:$M$11,1),2), "Quên chấm công"),"")</f>
        <v/>
      </c>
      <c r="Z29" s="31"/>
      <c r="AA29" s="37">
        <f>IF(W29-J29&gt;0,HOUR(W29-J29)+MINUTE(W29-J29)/60,0)</f>
        <v>0</v>
      </c>
      <c r="AB29" s="36" t="str">
        <f>IF($W29&gt;0,IF($J29&gt;0,IF(AA29&gt;0,IF(AA29&gt;0.5,"Trên 30p", "Dưới 30p"),""), "Quên chấm công"),"")</f>
        <v/>
      </c>
      <c r="AC29" s="31"/>
    </row>
    <row r="30" spans="1:29" x14ac:dyDescent="0.2">
      <c r="A30" s="71">
        <v>45169</v>
      </c>
      <c r="B30" s="72" t="s">
        <v>18</v>
      </c>
      <c r="C30" s="72" t="s">
        <v>97</v>
      </c>
      <c r="D30" s="72" t="s">
        <v>98</v>
      </c>
      <c r="E30" s="72" t="s">
        <v>99</v>
      </c>
      <c r="F30" s="72" t="s">
        <v>19</v>
      </c>
      <c r="G30" s="73" t="s">
        <v>100</v>
      </c>
      <c r="H30" s="72"/>
      <c r="I30" s="72"/>
      <c r="J30" s="72"/>
      <c r="K30" s="72">
        <v>0</v>
      </c>
      <c r="L30" s="5">
        <f t="shared" si="0"/>
        <v>-13.45</v>
      </c>
      <c r="M30" s="6"/>
      <c r="N30" s="6"/>
      <c r="O30" s="32">
        <f>IF(G30-M30&gt;0,HOUR(G30 - M30)+MINUTE(G30 - M30)/60,0)</f>
        <v>13.45</v>
      </c>
      <c r="P30" s="33" t="str">
        <f>IF($H30&gt;0,INDEX('Phạt đi muộn về sớm'!$M$7:$N$11,MATCH(O30,'Phạt đi muộn về sớm'!$M$7:$M$11,1),2), "Quên chấm công")</f>
        <v>Quên chấm công</v>
      </c>
      <c r="Q30" s="46"/>
      <c r="R30" s="34">
        <f>IF(N30-H30&gt;0,HOUR(N30-H30)+MINUTE(N30-H30)/60,0)</f>
        <v>0</v>
      </c>
      <c r="S30" s="34" t="str">
        <f t="shared" si="1"/>
        <v>Quên chấm công</v>
      </c>
      <c r="T30" s="46"/>
      <c r="U30" s="38">
        <f t="shared" si="2"/>
        <v>0</v>
      </c>
      <c r="V30" s="39"/>
      <c r="W30" s="39"/>
      <c r="X30" s="32">
        <f>IF(I30-V30&gt;0,HOUR(I30 - V30)+MINUTE(I30 - V30)/60,0)</f>
        <v>0</v>
      </c>
      <c r="Y30" s="35" t="str">
        <f>IF(V30&gt;0,IF($J30&gt;0,INDEX('Phạt đi muộn về sớm'!$M$7:$N$11,MATCH(X30,'Phạt đi muộn về sớm'!$M$7:$M$11,1),2), "Quên chấm công"),"")</f>
        <v/>
      </c>
      <c r="Z30" s="31"/>
      <c r="AA30" s="37">
        <f>IF(W30-J30&gt;0,HOUR(W30-J30)+MINUTE(W30-J30)/60,0)</f>
        <v>0</v>
      </c>
      <c r="AB30" s="36" t="str">
        <f>IF($W30&gt;0,IF($J30&gt;0,IF(AA30&gt;0,IF(AA30&gt;0.5,"Trên 30p", "Dưới 30p"),""), "Quên chấm công"),"")</f>
        <v/>
      </c>
      <c r="AC30" s="31"/>
    </row>
    <row r="31" spans="1:29" x14ac:dyDescent="0.2">
      <c r="A31" s="71">
        <v>45141</v>
      </c>
      <c r="B31" s="72" t="s">
        <v>18</v>
      </c>
      <c r="C31" s="72" t="s">
        <v>107</v>
      </c>
      <c r="D31" s="72" t="s">
        <v>108</v>
      </c>
      <c r="E31" s="72" t="s">
        <v>99</v>
      </c>
      <c r="F31" s="72" t="s">
        <v>19</v>
      </c>
      <c r="G31" s="73" t="s">
        <v>28</v>
      </c>
      <c r="H31" s="72"/>
      <c r="I31" s="72"/>
      <c r="J31" s="72"/>
      <c r="K31" s="72">
        <v>0</v>
      </c>
      <c r="L31" s="5">
        <f t="shared" si="0"/>
        <v>-22.016666666666666</v>
      </c>
      <c r="M31" s="6"/>
      <c r="N31" s="6"/>
      <c r="O31" s="32">
        <f>IF(G31-M31&gt;0,HOUR(G31 - M31)+MINUTE(G31 - M31)/60,0)</f>
        <v>22.016666666666666</v>
      </c>
      <c r="P31" s="33" t="str">
        <f>IF($H31&gt;0,INDEX('Phạt đi muộn về sớm'!$M$7:$N$11,MATCH(O31,'Phạt đi muộn về sớm'!$M$7:$M$11,1),2), "Quên chấm công")</f>
        <v>Quên chấm công</v>
      </c>
      <c r="Q31" s="46"/>
      <c r="R31" s="34">
        <f>IF(N31-H31&gt;0,HOUR(N31-H31)+MINUTE(N31-H31)/60,0)</f>
        <v>0</v>
      </c>
      <c r="S31" s="34" t="str">
        <f t="shared" si="1"/>
        <v>Quên chấm công</v>
      </c>
      <c r="T31" s="46"/>
      <c r="U31" s="38">
        <f t="shared" si="2"/>
        <v>0</v>
      </c>
      <c r="V31" s="39"/>
      <c r="W31" s="39"/>
      <c r="X31" s="32">
        <f>IF(I31-V31&gt;0,HOUR(I31 - V31)+MINUTE(I31 - V31)/60,0)</f>
        <v>0</v>
      </c>
      <c r="Y31" s="35" t="str">
        <f>IF(V31&gt;0,IF($J31&gt;0,INDEX('Phạt đi muộn về sớm'!$M$7:$N$11,MATCH(X31,'Phạt đi muộn về sớm'!$M$7:$M$11,1),2), "Quên chấm công"),"")</f>
        <v/>
      </c>
      <c r="Z31" s="31"/>
      <c r="AA31" s="37">
        <f>IF(W31-J31&gt;0,HOUR(W31-J31)+MINUTE(W31-J31)/60,0)</f>
        <v>0</v>
      </c>
      <c r="AB31" s="36" t="str">
        <f>IF($W31&gt;0,IF($J31&gt;0,IF(AA31&gt;0,IF(AA31&gt;0.5,"Trên 30p", "Dưới 30p"),""), "Quên chấm công"),"")</f>
        <v/>
      </c>
      <c r="AC31" s="31"/>
    </row>
    <row r="32" spans="1:29" x14ac:dyDescent="0.2">
      <c r="A32" s="71">
        <v>45142</v>
      </c>
      <c r="B32" s="72" t="s">
        <v>21</v>
      </c>
      <c r="C32" s="72" t="s">
        <v>107</v>
      </c>
      <c r="D32" s="72" t="s">
        <v>108</v>
      </c>
      <c r="E32" s="72" t="s">
        <v>99</v>
      </c>
      <c r="F32" s="72" t="s">
        <v>19</v>
      </c>
      <c r="G32" s="73" t="s">
        <v>35</v>
      </c>
      <c r="H32" s="73" t="s">
        <v>32</v>
      </c>
      <c r="I32" s="72"/>
      <c r="J32" s="72"/>
      <c r="K32" s="72">
        <v>5.22</v>
      </c>
      <c r="L32" s="5">
        <f t="shared" si="0"/>
        <v>-16.833333333333332</v>
      </c>
      <c r="M32" s="6"/>
      <c r="N32" s="6"/>
      <c r="O32" s="32">
        <f>IF(G32-M32&gt;0,HOUR(G32 - M32)+MINUTE(G32 - M32)/60,0)</f>
        <v>16.833333333333332</v>
      </c>
      <c r="P32" s="33" t="str">
        <f>IF($H32&gt;0,INDEX('Phạt đi muộn về sớm'!$M$7:$N$11,MATCH(O32,'Phạt đi muộn về sớm'!$M$7:$M$11,1),2), "Quên chấm công")</f>
        <v>Trên 30p</v>
      </c>
      <c r="Q32" s="28"/>
      <c r="R32" s="34">
        <f>IF(N32-H32&gt;0,HOUR(N32-H32)+MINUTE(N32-H32)/60,0)</f>
        <v>0</v>
      </c>
      <c r="S32" s="34" t="str">
        <f t="shared" si="1"/>
        <v/>
      </c>
      <c r="T32" s="46"/>
      <c r="U32" s="38">
        <f t="shared" si="2"/>
        <v>0</v>
      </c>
      <c r="V32" s="39"/>
      <c r="W32" s="39"/>
      <c r="X32" s="32">
        <f>IF(I32-V32&gt;0,HOUR(I32 - V32)+MINUTE(I32 - V32)/60,0)</f>
        <v>0</v>
      </c>
      <c r="Y32" s="35" t="str">
        <f>IF(V32&gt;0,IF($J32&gt;0,INDEX('Phạt đi muộn về sớm'!$M$7:$N$11,MATCH(X32,'Phạt đi muộn về sớm'!$M$7:$M$11,1),2), "Quên chấm công"),"")</f>
        <v/>
      </c>
      <c r="Z32" s="31"/>
      <c r="AA32" s="37">
        <f>IF(W32-J32&gt;0,HOUR(W32-J32)+MINUTE(W32-J32)/60,0)</f>
        <v>0</v>
      </c>
      <c r="AB32" s="36" t="str">
        <f>IF($W32&gt;0,IF($J32&gt;0,IF(AA32&gt;0,IF(AA32&gt;0.5,"Trên 30p", "Dưới 30p"),""), "Quên chấm công"),"")</f>
        <v/>
      </c>
      <c r="AC32" s="31"/>
    </row>
    <row r="33" spans="1:29" x14ac:dyDescent="0.2">
      <c r="A33" s="71">
        <v>45143</v>
      </c>
      <c r="B33" s="72" t="s">
        <v>22</v>
      </c>
      <c r="C33" s="72" t="s">
        <v>107</v>
      </c>
      <c r="D33" s="72" t="s">
        <v>108</v>
      </c>
      <c r="E33" s="72" t="s">
        <v>99</v>
      </c>
      <c r="F33" s="72" t="s">
        <v>19</v>
      </c>
      <c r="G33" s="73" t="s">
        <v>33</v>
      </c>
      <c r="H33" s="73" t="s">
        <v>20</v>
      </c>
      <c r="I33" s="72"/>
      <c r="J33" s="72"/>
      <c r="K33" s="72">
        <v>13.08</v>
      </c>
      <c r="L33" s="5">
        <f t="shared" si="0"/>
        <v>-8.9166666666666661</v>
      </c>
      <c r="M33" s="6"/>
      <c r="N33" s="6"/>
      <c r="O33" s="32">
        <f>IF(G33-M33&gt;0,HOUR(G33 - M33)+MINUTE(G33 - M33)/60,0)</f>
        <v>8.9166666666666661</v>
      </c>
      <c r="P33" s="33" t="str">
        <f>IF($H33&gt;0,INDEX('Phạt đi muộn về sớm'!$M$7:$N$11,MATCH(O33,'Phạt đi muộn về sớm'!$M$7:$M$11,1),2), "Quên chấm công")</f>
        <v>Trên 30p</v>
      </c>
      <c r="Q33" s="46"/>
      <c r="R33" s="34">
        <f>IF(N33-H33&gt;0,HOUR(N33-H33)+MINUTE(N33-H33)/60,0)</f>
        <v>0</v>
      </c>
      <c r="S33" s="34" t="str">
        <f t="shared" si="1"/>
        <v/>
      </c>
      <c r="T33" s="46"/>
      <c r="U33" s="38">
        <f t="shared" si="2"/>
        <v>0</v>
      </c>
      <c r="V33" s="39"/>
      <c r="W33" s="39"/>
      <c r="X33" s="32">
        <f>IF(I33-V33&gt;0,HOUR(I33 - V33)+MINUTE(I33 - V33)/60,0)</f>
        <v>0</v>
      </c>
      <c r="Y33" s="35" t="str">
        <f>IF(V33&gt;0,IF($J33&gt;0,INDEX('Phạt đi muộn về sớm'!$M$7:$N$11,MATCH(X33,'Phạt đi muộn về sớm'!$M$7:$M$11,1),2), "Quên chấm công"),"")</f>
        <v/>
      </c>
      <c r="Z33" s="31"/>
      <c r="AA33" s="37">
        <f>IF(W33-J33&gt;0,HOUR(W33-J33)+MINUTE(W33-J33)/60,0)</f>
        <v>0</v>
      </c>
      <c r="AB33" s="36" t="str">
        <f>IF($W33&gt;0,IF($J33&gt;0,IF(AA33&gt;0,IF(AA33&gt;0.5,"Trên 30p", "Dưới 30p"),""), "Quên chấm công"),"")</f>
        <v/>
      </c>
      <c r="AC33" s="31"/>
    </row>
    <row r="34" spans="1:29" x14ac:dyDescent="0.2">
      <c r="A34" s="71">
        <v>45144</v>
      </c>
      <c r="B34" s="72" t="s">
        <v>24</v>
      </c>
      <c r="C34" s="72" t="s">
        <v>107</v>
      </c>
      <c r="D34" s="72" t="s">
        <v>108</v>
      </c>
      <c r="E34" s="72" t="s">
        <v>99</v>
      </c>
      <c r="F34" s="72" t="s">
        <v>19</v>
      </c>
      <c r="G34" s="73" t="s">
        <v>96</v>
      </c>
      <c r="H34" s="73" t="s">
        <v>115</v>
      </c>
      <c r="I34" s="73" t="s">
        <v>145</v>
      </c>
      <c r="J34" s="73" t="s">
        <v>28</v>
      </c>
      <c r="K34" s="72">
        <v>9.3800000000000008</v>
      </c>
      <c r="L34" s="5">
        <f t="shared" si="0"/>
        <v>-8.7166666666666668</v>
      </c>
      <c r="M34" s="6"/>
      <c r="N34" s="6"/>
      <c r="O34" s="32">
        <f>IF(G34-M34&gt;0,HOUR(G34 - M34)+MINUTE(G34 - M34)/60,0)</f>
        <v>8.7166666666666668</v>
      </c>
      <c r="P34" s="33" t="str">
        <f>IF($H34&gt;0,INDEX('Phạt đi muộn về sớm'!$M$7:$N$11,MATCH(O34,'Phạt đi muộn về sớm'!$M$7:$M$11,1),2), "Quên chấm công")</f>
        <v>Trên 30p</v>
      </c>
      <c r="Q34" s="46"/>
      <c r="R34" s="34">
        <f>IF(N34-H34&gt;0,HOUR(N34-H34)+MINUTE(N34-H34)/60,0)</f>
        <v>0</v>
      </c>
      <c r="S34" s="34" t="str">
        <f t="shared" si="1"/>
        <v/>
      </c>
      <c r="T34" s="46"/>
      <c r="U34" s="38">
        <f t="shared" si="2"/>
        <v>-16.916666666666668</v>
      </c>
      <c r="V34" s="39"/>
      <c r="W34" s="39"/>
      <c r="X34" s="32">
        <f>IF(I34-V34&gt;0,HOUR(I34 - V34)+MINUTE(I34 - V34)/60,0)</f>
        <v>16.916666666666668</v>
      </c>
      <c r="Y34" s="35" t="str">
        <f>IF(V34&gt;0,IF($J34&gt;0,INDEX('Phạt đi muộn về sớm'!$M$7:$N$11,MATCH(X34,'Phạt đi muộn về sớm'!$M$7:$M$11,1),2), "Quên chấm công"),"")</f>
        <v/>
      </c>
      <c r="Z34" s="31"/>
      <c r="AA34" s="37">
        <f>IF(W34-J34&gt;0,HOUR(W34-J34)+MINUTE(W34-J34)/60,0)</f>
        <v>0</v>
      </c>
      <c r="AB34" s="36" t="str">
        <f>IF($W34&gt;0,IF($J34&gt;0,IF(AA34&gt;0,IF(AA34&gt;0.5,"Trên 30p", "Dưới 30p"),""), "Quên chấm công"),"")</f>
        <v/>
      </c>
      <c r="AC34" s="31"/>
    </row>
    <row r="35" spans="1:29" x14ac:dyDescent="0.2">
      <c r="A35" s="71">
        <v>45145</v>
      </c>
      <c r="B35" s="72" t="s">
        <v>26</v>
      </c>
      <c r="C35" s="72" t="s">
        <v>107</v>
      </c>
      <c r="D35" s="72" t="s">
        <v>108</v>
      </c>
      <c r="E35" s="72" t="s">
        <v>99</v>
      </c>
      <c r="F35" s="72" t="s">
        <v>19</v>
      </c>
      <c r="G35" s="73" t="s">
        <v>72</v>
      </c>
      <c r="H35" s="73" t="s">
        <v>111</v>
      </c>
      <c r="I35" s="72"/>
      <c r="J35" s="72"/>
      <c r="K35" s="72">
        <v>8.52</v>
      </c>
      <c r="L35" s="5">
        <f t="shared" si="0"/>
        <v>-8.9833333333333325</v>
      </c>
      <c r="M35" s="6"/>
      <c r="N35" s="6"/>
      <c r="O35" s="32">
        <f>IF(G35-M35&gt;0,HOUR(G35 - M35)+MINUTE(G35 - M35)/60,0)</f>
        <v>8.9833333333333325</v>
      </c>
      <c r="P35" s="33" t="str">
        <f>IF($H35&gt;0,INDEX('Phạt đi muộn về sớm'!$M$7:$N$11,MATCH(O35,'Phạt đi muộn về sớm'!$M$7:$M$11,1),2), "Quên chấm công")</f>
        <v>Trên 30p</v>
      </c>
      <c r="Q35" s="46"/>
      <c r="R35" s="34">
        <f>IF(N35-H35&gt;0,HOUR(N35-H35)+MINUTE(N35-H35)/60,0)</f>
        <v>0</v>
      </c>
      <c r="S35" s="34" t="str">
        <f t="shared" si="1"/>
        <v/>
      </c>
      <c r="T35" s="46"/>
      <c r="U35" s="38">
        <f t="shared" si="2"/>
        <v>0</v>
      </c>
      <c r="V35" s="39"/>
      <c r="W35" s="39"/>
      <c r="X35" s="32">
        <f>IF(I35-V35&gt;0,HOUR(I35 - V35)+MINUTE(I35 - V35)/60,0)</f>
        <v>0</v>
      </c>
      <c r="Y35" s="35" t="str">
        <f>IF(V35&gt;0,IF($J35&gt;0,INDEX('Phạt đi muộn về sớm'!$M$7:$N$11,MATCH(X35,'Phạt đi muộn về sớm'!$M$7:$M$11,1),2), "Quên chấm công"),"")</f>
        <v/>
      </c>
      <c r="Z35" s="31"/>
      <c r="AA35" s="37">
        <f>IF(W35-J35&gt;0,HOUR(W35-J35)+MINUTE(W35-J35)/60,0)</f>
        <v>0</v>
      </c>
      <c r="AB35" s="36" t="str">
        <f>IF($W35&gt;0,IF($J35&gt;0,IF(AA35&gt;0,IF(AA35&gt;0.5,"Trên 30p", "Dưới 30p"),""), "Quên chấm công"),"")</f>
        <v/>
      </c>
      <c r="AC35" s="31"/>
    </row>
    <row r="36" spans="1:29" x14ac:dyDescent="0.2">
      <c r="A36" s="71">
        <v>45146</v>
      </c>
      <c r="B36" s="72" t="s">
        <v>27</v>
      </c>
      <c r="C36" s="72" t="s">
        <v>107</v>
      </c>
      <c r="D36" s="72" t="s">
        <v>108</v>
      </c>
      <c r="E36" s="72" t="s">
        <v>99</v>
      </c>
      <c r="F36" s="72" t="s">
        <v>19</v>
      </c>
      <c r="G36" s="73" t="s">
        <v>37</v>
      </c>
      <c r="H36" s="73" t="s">
        <v>84</v>
      </c>
      <c r="I36" s="72"/>
      <c r="J36" s="72"/>
      <c r="K36" s="72">
        <v>12.72</v>
      </c>
      <c r="L36" s="5">
        <f t="shared" ref="L36:L67" si="3">HOUR(N36-M36)+MINUTE(N36-M36)/60-O36-R36</f>
        <v>-9.4499999999999993</v>
      </c>
      <c r="M36" s="6"/>
      <c r="N36" s="6"/>
      <c r="O36" s="32">
        <f>IF(G36-M36&gt;0,HOUR(G36 - M36)+MINUTE(G36 - M36)/60,0)</f>
        <v>9.4499999999999993</v>
      </c>
      <c r="P36" s="33" t="str">
        <f>IF($H36&gt;0,INDEX('Phạt đi muộn về sớm'!$M$7:$N$11,MATCH(O36,'Phạt đi muộn về sớm'!$M$7:$M$11,1),2), "Quên chấm công")</f>
        <v>Trên 30p</v>
      </c>
      <c r="Q36" s="28"/>
      <c r="R36" s="34">
        <f>IF(N36-H36&gt;0,HOUR(N36-H36)+MINUTE(N36-H36)/60,0)</f>
        <v>0</v>
      </c>
      <c r="S36" s="34" t="str">
        <f t="shared" si="1"/>
        <v/>
      </c>
      <c r="T36" s="46"/>
      <c r="U36" s="38">
        <f t="shared" si="2"/>
        <v>0</v>
      </c>
      <c r="V36" s="39"/>
      <c r="W36" s="39"/>
      <c r="X36" s="32">
        <f>IF(I36-V36&gt;0,HOUR(I36 - V36)+MINUTE(I36 - V36)/60,0)</f>
        <v>0</v>
      </c>
      <c r="Y36" s="35" t="str">
        <f>IF(V36&gt;0,IF($J36&gt;0,INDEX('Phạt đi muộn về sớm'!$M$7:$N$11,MATCH(X36,'Phạt đi muộn về sớm'!$M$7:$M$11,1),2), "Quên chấm công"),"")</f>
        <v/>
      </c>
      <c r="Z36" s="31"/>
      <c r="AA36" s="37">
        <f>IF(W36-J36&gt;0,HOUR(W36-J36)+MINUTE(W36-J36)/60,0)</f>
        <v>0</v>
      </c>
      <c r="AB36" s="36" t="str">
        <f>IF($W36&gt;0,IF($J36&gt;0,IF(AA36&gt;0,IF(AA36&gt;0.5,"Trên 30p", "Dưới 30p"),""), "Quên chấm công"),"")</f>
        <v/>
      </c>
      <c r="AC36" s="31"/>
    </row>
    <row r="37" spans="1:29" x14ac:dyDescent="0.2">
      <c r="A37" s="71">
        <v>45147</v>
      </c>
      <c r="B37" s="72" t="s">
        <v>31</v>
      </c>
      <c r="C37" s="72" t="s">
        <v>107</v>
      </c>
      <c r="D37" s="72" t="s">
        <v>108</v>
      </c>
      <c r="E37" s="72" t="s">
        <v>99</v>
      </c>
      <c r="F37" s="72" t="s">
        <v>19</v>
      </c>
      <c r="G37" s="73" t="s">
        <v>41</v>
      </c>
      <c r="H37" s="73" t="s">
        <v>30</v>
      </c>
      <c r="I37" s="72"/>
      <c r="J37" s="72"/>
      <c r="K37" s="72">
        <v>5.22</v>
      </c>
      <c r="L37" s="5">
        <f t="shared" si="3"/>
        <v>-16.866666666666667</v>
      </c>
      <c r="M37" s="6"/>
      <c r="N37" s="6"/>
      <c r="O37" s="32">
        <f>IF(G37-M37&gt;0,HOUR(G37 - M37)+MINUTE(G37 - M37)/60,0)</f>
        <v>16.866666666666667</v>
      </c>
      <c r="P37" s="33" t="str">
        <f>IF($H37&gt;0,INDEX('Phạt đi muộn về sớm'!$M$7:$N$11,MATCH(O37,'Phạt đi muộn về sớm'!$M$7:$M$11,1),2), "Quên chấm công")</f>
        <v>Trên 30p</v>
      </c>
      <c r="Q37" s="46"/>
      <c r="R37" s="34">
        <f>IF(N37-H37&gt;0,HOUR(N37-H37)+MINUTE(N37-H37)/60,0)</f>
        <v>0</v>
      </c>
      <c r="S37" s="34" t="str">
        <f t="shared" si="1"/>
        <v/>
      </c>
      <c r="T37" s="28"/>
      <c r="U37" s="38">
        <f t="shared" si="2"/>
        <v>0</v>
      </c>
      <c r="V37" s="39"/>
      <c r="W37" s="39"/>
      <c r="X37" s="32">
        <f>IF(I37-V37&gt;0,HOUR(I37 - V37)+MINUTE(I37 - V37)/60,0)</f>
        <v>0</v>
      </c>
      <c r="Y37" s="35" t="str">
        <f>IF(V37&gt;0,IF($J37&gt;0,INDEX('Phạt đi muộn về sớm'!$M$7:$N$11,MATCH(X37,'Phạt đi muộn về sớm'!$M$7:$M$11,1),2), "Quên chấm công"),"")</f>
        <v/>
      </c>
      <c r="Z37" s="31"/>
      <c r="AA37" s="37">
        <f>IF(W37-J37&gt;0,HOUR(W37-J37)+MINUTE(W37-J37)/60,0)</f>
        <v>0</v>
      </c>
      <c r="AB37" s="36" t="str">
        <f>IF($W37&gt;0,IF($J37&gt;0,IF(AA37&gt;0,IF(AA37&gt;0.5,"Trên 30p", "Dưới 30p"),""), "Quên chấm công"),"")</f>
        <v/>
      </c>
      <c r="AC37" s="31"/>
    </row>
    <row r="38" spans="1:29" x14ac:dyDescent="0.2">
      <c r="A38" s="71">
        <v>45149</v>
      </c>
      <c r="B38" s="72" t="s">
        <v>21</v>
      </c>
      <c r="C38" s="72" t="s">
        <v>107</v>
      </c>
      <c r="D38" s="72" t="s">
        <v>108</v>
      </c>
      <c r="E38" s="72" t="s">
        <v>99</v>
      </c>
      <c r="F38" s="72" t="s">
        <v>19</v>
      </c>
      <c r="G38" s="73" t="s">
        <v>146</v>
      </c>
      <c r="H38" s="73" t="s">
        <v>71</v>
      </c>
      <c r="I38" s="72"/>
      <c r="J38" s="72"/>
      <c r="K38" s="72">
        <v>5.05</v>
      </c>
      <c r="L38" s="5">
        <f t="shared" si="3"/>
        <v>-16.983333333333334</v>
      </c>
      <c r="M38" s="6"/>
      <c r="N38" s="6"/>
      <c r="O38" s="32">
        <f>IF(G38-M38&gt;0,HOUR(G38 - M38)+MINUTE(G38 - M38)/60,0)</f>
        <v>16.983333333333334</v>
      </c>
      <c r="P38" s="33" t="str">
        <f>IF($H38&gt;0,INDEX('Phạt đi muộn về sớm'!$M$7:$N$11,MATCH(O38,'Phạt đi muộn về sớm'!$M$7:$M$11,1),2), "Quên chấm công")</f>
        <v>Trên 30p</v>
      </c>
      <c r="Q38" s="28"/>
      <c r="R38" s="34">
        <f>IF(N38-H38&gt;0,HOUR(N38-H38)+MINUTE(N38-H38)/60,0)</f>
        <v>0</v>
      </c>
      <c r="S38" s="34" t="str">
        <f t="shared" si="1"/>
        <v/>
      </c>
      <c r="T38" s="46"/>
      <c r="U38" s="38">
        <f t="shared" si="2"/>
        <v>0</v>
      </c>
      <c r="V38" s="39"/>
      <c r="W38" s="39"/>
      <c r="X38" s="32">
        <f>IF(I38-V38&gt;0,HOUR(I38 - V38)+MINUTE(I38 - V38)/60,0)</f>
        <v>0</v>
      </c>
      <c r="Y38" s="35" t="str">
        <f>IF(V38&gt;0,IF($J38&gt;0,INDEX('Phạt đi muộn về sớm'!$M$7:$N$11,MATCH(X38,'Phạt đi muộn về sớm'!$M$7:$M$11,1),2), "Quên chấm công"),"")</f>
        <v/>
      </c>
      <c r="Z38" s="31"/>
      <c r="AA38" s="37">
        <f>IF(W38-J38&gt;0,HOUR(W38-J38)+MINUTE(W38-J38)/60,0)</f>
        <v>0</v>
      </c>
      <c r="AB38" s="36" t="str">
        <f>IF($W38&gt;0,IF($J38&gt;0,IF(AA38&gt;0,IF(AA38&gt;0.5,"Trên 30p", "Dưới 30p"),""), "Quên chấm công"),"")</f>
        <v/>
      </c>
      <c r="AC38" s="31"/>
    </row>
    <row r="39" spans="1:29" x14ac:dyDescent="0.2">
      <c r="A39" s="71">
        <v>45150</v>
      </c>
      <c r="B39" s="72" t="s">
        <v>22</v>
      </c>
      <c r="C39" s="72" t="s">
        <v>107</v>
      </c>
      <c r="D39" s="72" t="s">
        <v>108</v>
      </c>
      <c r="E39" s="72" t="s">
        <v>99</v>
      </c>
      <c r="F39" s="72" t="s">
        <v>19</v>
      </c>
      <c r="G39" s="73" t="s">
        <v>78</v>
      </c>
      <c r="H39" s="73" t="s">
        <v>28</v>
      </c>
      <c r="I39" s="72"/>
      <c r="J39" s="72"/>
      <c r="K39" s="72">
        <v>13.07</v>
      </c>
      <c r="L39" s="5">
        <f t="shared" si="3"/>
        <v>-8.9499999999999993</v>
      </c>
      <c r="M39" s="6"/>
      <c r="N39" s="6"/>
      <c r="O39" s="32">
        <f>IF(G39-M39&gt;0,HOUR(G39 - M39)+MINUTE(G39 - M39)/60,0)</f>
        <v>8.9499999999999993</v>
      </c>
      <c r="P39" s="33" t="str">
        <f>IF($H39&gt;0,INDEX('Phạt đi muộn về sớm'!$M$7:$N$11,MATCH(O39,'Phạt đi muộn về sớm'!$M$7:$M$11,1),2), "Quên chấm công")</f>
        <v>Trên 30p</v>
      </c>
      <c r="Q39" s="28"/>
      <c r="R39" s="34">
        <f>IF(N39-H39&gt;0,HOUR(N39-H39)+MINUTE(N39-H39)/60,0)</f>
        <v>0</v>
      </c>
      <c r="S39" s="34" t="str">
        <f t="shared" si="1"/>
        <v/>
      </c>
      <c r="T39" s="46"/>
      <c r="U39" s="38">
        <f t="shared" si="2"/>
        <v>0</v>
      </c>
      <c r="V39" s="39"/>
      <c r="W39" s="39"/>
      <c r="X39" s="32">
        <f>IF(I39-V39&gt;0,HOUR(I39 - V39)+MINUTE(I39 - V39)/60,0)</f>
        <v>0</v>
      </c>
      <c r="Y39" s="35" t="str">
        <f>IF(V39&gt;0,IF($J39&gt;0,INDEX('Phạt đi muộn về sớm'!$M$7:$N$11,MATCH(X39,'Phạt đi muộn về sớm'!$M$7:$M$11,1),2), "Quên chấm công"),"")</f>
        <v/>
      </c>
      <c r="Z39" s="31"/>
      <c r="AA39" s="37">
        <f>IF(W39-J39&gt;0,HOUR(W39-J39)+MINUTE(W39-J39)/60,0)</f>
        <v>0</v>
      </c>
      <c r="AB39" s="36" t="str">
        <f>IF($W39&gt;0,IF($J39&gt;0,IF(AA39&gt;0,IF(AA39&gt;0.5,"Trên 30p", "Dưới 30p"),""), "Quên chấm công"),"")</f>
        <v/>
      </c>
      <c r="AC39" s="31"/>
    </row>
    <row r="40" spans="1:29" x14ac:dyDescent="0.2">
      <c r="A40" s="71">
        <v>45151</v>
      </c>
      <c r="B40" s="72" t="s">
        <v>24</v>
      </c>
      <c r="C40" s="72" t="s">
        <v>107</v>
      </c>
      <c r="D40" s="72" t="s">
        <v>108</v>
      </c>
      <c r="E40" s="72" t="s">
        <v>99</v>
      </c>
      <c r="F40" s="72" t="s">
        <v>19</v>
      </c>
      <c r="G40" s="73" t="s">
        <v>33</v>
      </c>
      <c r="H40" s="73" t="s">
        <v>109</v>
      </c>
      <c r="I40" s="72"/>
      <c r="J40" s="72"/>
      <c r="K40" s="72">
        <v>8.58</v>
      </c>
      <c r="L40" s="5">
        <f t="shared" si="3"/>
        <v>-8.9166666666666661</v>
      </c>
      <c r="M40" s="6"/>
      <c r="N40" s="6"/>
      <c r="O40" s="32">
        <f>IF(G40-M40&gt;0,HOUR(G40 - M40)+MINUTE(G40 - M40)/60,0)</f>
        <v>8.9166666666666661</v>
      </c>
      <c r="P40" s="33" t="str">
        <f>IF($H40&gt;0,INDEX('Phạt đi muộn về sớm'!$M$7:$N$11,MATCH(O40,'Phạt đi muộn về sớm'!$M$7:$M$11,1),2), "Quên chấm công")</f>
        <v>Trên 30p</v>
      </c>
      <c r="Q40" s="28"/>
      <c r="R40" s="34">
        <f>IF(N40-H40&gt;0,HOUR(N40-H40)+MINUTE(N40-H40)/60,0)</f>
        <v>0</v>
      </c>
      <c r="S40" s="34" t="str">
        <f t="shared" si="1"/>
        <v/>
      </c>
      <c r="T40" s="46"/>
      <c r="U40" s="38">
        <f t="shared" si="2"/>
        <v>0</v>
      </c>
      <c r="V40" s="39"/>
      <c r="W40" s="39"/>
      <c r="X40" s="32">
        <f>IF(I40-V40&gt;0,HOUR(I40 - V40)+MINUTE(I40 - V40)/60,0)</f>
        <v>0</v>
      </c>
      <c r="Y40" s="35" t="str">
        <f>IF(V40&gt;0,IF($J40&gt;0,INDEX('Phạt đi muộn về sớm'!$M$7:$N$11,MATCH(X40,'Phạt đi muộn về sớm'!$M$7:$M$11,1),2), "Quên chấm công"),"")</f>
        <v/>
      </c>
      <c r="Z40" s="31"/>
      <c r="AA40" s="37">
        <f>IF(W40-J40&gt;0,HOUR(W40-J40)+MINUTE(W40-J40)/60,0)</f>
        <v>0</v>
      </c>
      <c r="AB40" s="36" t="str">
        <f>IF($W40&gt;0,IF($J40&gt;0,IF(AA40&gt;0,IF(AA40&gt;0.5,"Trên 30p", "Dưới 30p"),""), "Quên chấm công"),"")</f>
        <v/>
      </c>
      <c r="AC40" s="31"/>
    </row>
    <row r="41" spans="1:29" x14ac:dyDescent="0.2">
      <c r="A41" s="71">
        <v>45152</v>
      </c>
      <c r="B41" s="72" t="s">
        <v>26</v>
      </c>
      <c r="C41" s="72" t="s">
        <v>107</v>
      </c>
      <c r="D41" s="72" t="s">
        <v>108</v>
      </c>
      <c r="E41" s="72" t="s">
        <v>99</v>
      </c>
      <c r="F41" s="72" t="s">
        <v>19</v>
      </c>
      <c r="G41" s="73" t="s">
        <v>39</v>
      </c>
      <c r="H41" s="73" t="s">
        <v>111</v>
      </c>
      <c r="I41" s="72"/>
      <c r="J41" s="72"/>
      <c r="K41" s="72">
        <v>8.07</v>
      </c>
      <c r="L41" s="5">
        <f t="shared" si="3"/>
        <v>-9.4166666666666661</v>
      </c>
      <c r="M41" s="6"/>
      <c r="N41" s="6"/>
      <c r="O41" s="32">
        <f>IF(G41-M41&gt;0,HOUR(G41 - M41)+MINUTE(G41 - M41)/60,0)</f>
        <v>9.4166666666666661</v>
      </c>
      <c r="P41" s="33" t="str">
        <f>IF($H41&gt;0,INDEX('Phạt đi muộn về sớm'!$M$7:$N$11,MATCH(O41,'Phạt đi muộn về sớm'!$M$7:$M$11,1),2), "Quên chấm công")</f>
        <v>Trên 30p</v>
      </c>
      <c r="Q41" s="28"/>
      <c r="R41" s="34">
        <f>IF(N41-H41&gt;0,HOUR(N41-H41)+MINUTE(N41-H41)/60,0)</f>
        <v>0</v>
      </c>
      <c r="S41" s="34" t="str">
        <f t="shared" si="1"/>
        <v/>
      </c>
      <c r="T41" s="46"/>
      <c r="U41" s="38">
        <f t="shared" si="2"/>
        <v>0</v>
      </c>
      <c r="V41" s="39"/>
      <c r="W41" s="39"/>
      <c r="X41" s="32">
        <f>IF(I41-V41&gt;0,HOUR(I41 - V41)+MINUTE(I41 - V41)/60,0)</f>
        <v>0</v>
      </c>
      <c r="Y41" s="35" t="str">
        <f>IF(V41&gt;0,IF($J41&gt;0,INDEX('Phạt đi muộn về sớm'!$M$7:$N$11,MATCH(X41,'Phạt đi muộn về sớm'!$M$7:$M$11,1),2), "Quên chấm công"),"")</f>
        <v/>
      </c>
      <c r="Z41" s="31"/>
      <c r="AA41" s="37">
        <f>IF(W41-J41&gt;0,HOUR(W41-J41)+MINUTE(W41-J41)/60,0)</f>
        <v>0</v>
      </c>
      <c r="AB41" s="36" t="str">
        <f>IF($W41&gt;0,IF($J41&gt;0,IF(AA41&gt;0,IF(AA41&gt;0.5,"Trên 30p", "Dưới 30p"),""), "Quên chấm công"),"")</f>
        <v/>
      </c>
      <c r="AC41" s="31"/>
    </row>
    <row r="42" spans="1:29" x14ac:dyDescent="0.2">
      <c r="A42" s="71">
        <v>45153</v>
      </c>
      <c r="B42" s="72" t="s">
        <v>27</v>
      </c>
      <c r="C42" s="72" t="s">
        <v>107</v>
      </c>
      <c r="D42" s="72" t="s">
        <v>108</v>
      </c>
      <c r="E42" s="72" t="s">
        <v>99</v>
      </c>
      <c r="F42" s="72" t="s">
        <v>19</v>
      </c>
      <c r="G42" s="73" t="s">
        <v>147</v>
      </c>
      <c r="H42" s="73" t="s">
        <v>148</v>
      </c>
      <c r="I42" s="72"/>
      <c r="J42" s="72"/>
      <c r="K42" s="72">
        <v>5.3</v>
      </c>
      <c r="L42" s="5">
        <f t="shared" si="3"/>
        <v>-17</v>
      </c>
      <c r="M42" s="6"/>
      <c r="N42" s="6"/>
      <c r="O42" s="32">
        <f>IF(G42-M42&gt;0,HOUR(G42 - M42)+MINUTE(G42 - M42)/60,0)</f>
        <v>17</v>
      </c>
      <c r="P42" s="33" t="str">
        <f>IF($H42&gt;0,INDEX('Phạt đi muộn về sớm'!$M$7:$N$11,MATCH(O42,'Phạt đi muộn về sớm'!$M$7:$M$11,1),2), "Quên chấm công")</f>
        <v>Trên 30p</v>
      </c>
      <c r="Q42" s="46"/>
      <c r="R42" s="34">
        <f>IF(N42-H42&gt;0,HOUR(N42-H42)+MINUTE(N42-H42)/60,0)</f>
        <v>0</v>
      </c>
      <c r="S42" s="34" t="str">
        <f t="shared" si="1"/>
        <v/>
      </c>
      <c r="T42" s="46"/>
      <c r="U42" s="38">
        <f t="shared" si="2"/>
        <v>0</v>
      </c>
      <c r="V42" s="39"/>
      <c r="W42" s="39"/>
      <c r="X42" s="32">
        <f>IF(I42-V42&gt;0,HOUR(I42 - V42)+MINUTE(I42 - V42)/60,0)</f>
        <v>0</v>
      </c>
      <c r="Y42" s="35" t="str">
        <f>IF(V42&gt;0,IF($J42&gt;0,INDEX('Phạt đi muộn về sớm'!$M$7:$N$11,MATCH(X42,'Phạt đi muộn về sớm'!$M$7:$M$11,1),2), "Quên chấm công"),"")</f>
        <v/>
      </c>
      <c r="Z42" s="31"/>
      <c r="AA42" s="37">
        <f>IF(W42-J42&gt;0,HOUR(W42-J42)+MINUTE(W42-J42)/60,0)</f>
        <v>0</v>
      </c>
      <c r="AB42" s="36" t="str">
        <f>IF($W42&gt;0,IF($J42&gt;0,IF(AA42&gt;0,IF(AA42&gt;0.5,"Trên 30p", "Dưới 30p"),""), "Quên chấm công"),"")</f>
        <v/>
      </c>
      <c r="AC42" s="31"/>
    </row>
    <row r="43" spans="1:29" x14ac:dyDescent="0.2">
      <c r="A43" s="71">
        <v>45155</v>
      </c>
      <c r="B43" s="72" t="s">
        <v>18</v>
      </c>
      <c r="C43" s="72" t="s">
        <v>107</v>
      </c>
      <c r="D43" s="72" t="s">
        <v>108</v>
      </c>
      <c r="E43" s="72" t="s">
        <v>99</v>
      </c>
      <c r="F43" s="72" t="s">
        <v>19</v>
      </c>
      <c r="G43" s="73" t="s">
        <v>36</v>
      </c>
      <c r="H43" s="73" t="s">
        <v>111</v>
      </c>
      <c r="I43" s="72"/>
      <c r="J43" s="72"/>
      <c r="K43" s="72">
        <v>8.08</v>
      </c>
      <c r="L43" s="5">
        <f t="shared" si="3"/>
        <v>-9.4</v>
      </c>
      <c r="M43" s="6"/>
      <c r="N43" s="6"/>
      <c r="O43" s="32">
        <f>IF(G43-M43&gt;0,HOUR(G43 - M43)+MINUTE(G43 - M43)/60,0)</f>
        <v>9.4</v>
      </c>
      <c r="P43" s="33" t="str">
        <f>IF($H43&gt;0,INDEX('Phạt đi muộn về sớm'!$M$7:$N$11,MATCH(O43,'Phạt đi muộn về sớm'!$M$7:$M$11,1),2), "Quên chấm công")</f>
        <v>Trên 30p</v>
      </c>
      <c r="Q43" s="46"/>
      <c r="R43" s="34">
        <f>IF(N43-H43&gt;0,HOUR(N43-H43)+MINUTE(N43-H43)/60,0)</f>
        <v>0</v>
      </c>
      <c r="S43" s="34" t="str">
        <f t="shared" si="1"/>
        <v/>
      </c>
      <c r="T43" s="28"/>
      <c r="U43" s="38">
        <f t="shared" si="2"/>
        <v>0</v>
      </c>
      <c r="V43" s="39"/>
      <c r="W43" s="39"/>
      <c r="X43" s="32">
        <f>IF(I43-V43&gt;0,HOUR(I43 - V43)+MINUTE(I43 - V43)/60,0)</f>
        <v>0</v>
      </c>
      <c r="Y43" s="35" t="str">
        <f>IF(V43&gt;0,IF($J43&gt;0,INDEX('Phạt đi muộn về sớm'!$M$7:$N$11,MATCH(X43,'Phạt đi muộn về sớm'!$M$7:$M$11,1),2), "Quên chấm công"),"")</f>
        <v/>
      </c>
      <c r="Z43" s="31"/>
      <c r="AA43" s="37">
        <f>IF(W43-J43&gt;0,HOUR(W43-J43)+MINUTE(W43-J43)/60,0)</f>
        <v>0</v>
      </c>
      <c r="AB43" s="36" t="str">
        <f>IF($W43&gt;0,IF($J43&gt;0,IF(AA43&gt;0,IF(AA43&gt;0.5,"Trên 30p", "Dưới 30p"),""), "Quên chấm công"),"")</f>
        <v/>
      </c>
      <c r="AC43" s="31"/>
    </row>
    <row r="44" spans="1:29" x14ac:dyDescent="0.2">
      <c r="A44" s="71">
        <v>45156</v>
      </c>
      <c r="B44" s="72" t="s">
        <v>21</v>
      </c>
      <c r="C44" s="72" t="s">
        <v>107</v>
      </c>
      <c r="D44" s="72" t="s">
        <v>108</v>
      </c>
      <c r="E44" s="72" t="s">
        <v>99</v>
      </c>
      <c r="F44" s="72" t="s">
        <v>19</v>
      </c>
      <c r="G44" s="73" t="s">
        <v>149</v>
      </c>
      <c r="H44" s="73" t="s">
        <v>150</v>
      </c>
      <c r="I44" s="73" t="s">
        <v>110</v>
      </c>
      <c r="J44" s="73" t="s">
        <v>88</v>
      </c>
      <c r="K44" s="72">
        <v>9.2799999999999994</v>
      </c>
      <c r="L44" s="5">
        <f t="shared" si="3"/>
        <v>-9.4833333333333325</v>
      </c>
      <c r="M44" s="6"/>
      <c r="N44" s="6"/>
      <c r="O44" s="32">
        <f>IF(G44-M44&gt;0,HOUR(G44 - M44)+MINUTE(G44 - M44)/60,0)</f>
        <v>9.4833333333333325</v>
      </c>
      <c r="P44" s="33" t="str">
        <f>IF($H44&gt;0,INDEX('Phạt đi muộn về sớm'!$M$7:$N$11,MATCH(O44,'Phạt đi muộn về sớm'!$M$7:$M$11,1),2), "Quên chấm công")</f>
        <v>Trên 30p</v>
      </c>
      <c r="Q44" s="46"/>
      <c r="R44" s="34">
        <f>IF(N44-H44&gt;0,HOUR(N44-H44)+MINUTE(N44-H44)/60,0)</f>
        <v>0</v>
      </c>
      <c r="S44" s="34" t="str">
        <f t="shared" si="1"/>
        <v/>
      </c>
      <c r="T44" s="46"/>
      <c r="U44" s="38">
        <f t="shared" si="2"/>
        <v>-16.95</v>
      </c>
      <c r="V44" s="39"/>
      <c r="W44" s="39"/>
      <c r="X44" s="32">
        <f>IF(I44-V44&gt;0,HOUR(I44 - V44)+MINUTE(I44 - V44)/60,0)</f>
        <v>16.95</v>
      </c>
      <c r="Y44" s="35" t="str">
        <f>IF(V44&gt;0,IF($J44&gt;0,INDEX('Phạt đi muộn về sớm'!$M$7:$N$11,MATCH(X44,'Phạt đi muộn về sớm'!$M$7:$M$11,1),2), "Quên chấm công"),"")</f>
        <v/>
      </c>
      <c r="Z44" s="31"/>
      <c r="AA44" s="37">
        <f>IF(W44-J44&gt;0,HOUR(W44-J44)+MINUTE(W44-J44)/60,0)</f>
        <v>0</v>
      </c>
      <c r="AB44" s="36" t="str">
        <f>IF($W44&gt;0,IF($J44&gt;0,IF(AA44&gt;0,IF(AA44&gt;0.5,"Trên 30p", "Dưới 30p"),""), "Quên chấm công"),"")</f>
        <v/>
      </c>
      <c r="AC44" s="31"/>
    </row>
    <row r="45" spans="1:29" x14ac:dyDescent="0.2">
      <c r="A45" s="71">
        <v>45157</v>
      </c>
      <c r="B45" s="72" t="s">
        <v>22</v>
      </c>
      <c r="C45" s="72" t="s">
        <v>107</v>
      </c>
      <c r="D45" s="72" t="s">
        <v>108</v>
      </c>
      <c r="E45" s="72" t="s">
        <v>99</v>
      </c>
      <c r="F45" s="72" t="s">
        <v>19</v>
      </c>
      <c r="G45" s="73" t="s">
        <v>33</v>
      </c>
      <c r="H45" s="73" t="s">
        <v>28</v>
      </c>
      <c r="I45" s="72"/>
      <c r="J45" s="72"/>
      <c r="K45" s="72">
        <v>13.08</v>
      </c>
      <c r="L45" s="5">
        <f t="shared" si="3"/>
        <v>-8.9166666666666661</v>
      </c>
      <c r="M45" s="6"/>
      <c r="N45" s="6"/>
      <c r="O45" s="32">
        <f>IF(G45-M45&gt;0,HOUR(G45 - M45)+MINUTE(G45 - M45)/60,0)</f>
        <v>8.9166666666666661</v>
      </c>
      <c r="P45" s="33" t="str">
        <f>IF($H45&gt;0,INDEX('Phạt đi muộn về sớm'!$M$7:$N$11,MATCH(O45,'Phạt đi muộn về sớm'!$M$7:$M$11,1),2), "Quên chấm công")</f>
        <v>Trên 30p</v>
      </c>
      <c r="Q45" s="46"/>
      <c r="R45" s="34">
        <f>IF(N45-H45&gt;0,HOUR(N45-H45)+MINUTE(N45-H45)/60,0)</f>
        <v>0</v>
      </c>
      <c r="S45" s="34" t="str">
        <f t="shared" si="1"/>
        <v/>
      </c>
      <c r="T45" s="46"/>
      <c r="U45" s="38">
        <f t="shared" si="2"/>
        <v>0</v>
      </c>
      <c r="V45" s="39"/>
      <c r="W45" s="39"/>
      <c r="X45" s="32">
        <f>IF(I45-V45&gt;0,HOUR(I45 - V45)+MINUTE(I45 - V45)/60,0)</f>
        <v>0</v>
      </c>
      <c r="Y45" s="35" t="str">
        <f>IF(V45&gt;0,IF($J45&gt;0,INDEX('Phạt đi muộn về sớm'!$M$7:$N$11,MATCH(X45,'Phạt đi muộn về sớm'!$M$7:$M$11,1),2), "Quên chấm công"),"")</f>
        <v/>
      </c>
      <c r="Z45" s="31"/>
      <c r="AA45" s="37">
        <f>IF(W45-J45&gt;0,HOUR(W45-J45)+MINUTE(W45-J45)/60,0)</f>
        <v>0</v>
      </c>
      <c r="AB45" s="36" t="str">
        <f>IF($W45&gt;0,IF($J45&gt;0,IF(AA45&gt;0,IF(AA45&gt;0.5,"Trên 30p", "Dưới 30p"),""), "Quên chấm công"),"")</f>
        <v/>
      </c>
      <c r="AC45" s="31"/>
    </row>
    <row r="46" spans="1:29" x14ac:dyDescent="0.2">
      <c r="A46" s="71">
        <v>45158</v>
      </c>
      <c r="B46" s="72" t="s">
        <v>24</v>
      </c>
      <c r="C46" s="72" t="s">
        <v>107</v>
      </c>
      <c r="D46" s="72" t="s">
        <v>108</v>
      </c>
      <c r="E46" s="72" t="s">
        <v>99</v>
      </c>
      <c r="F46" s="72" t="s">
        <v>19</v>
      </c>
      <c r="G46" s="73" t="s">
        <v>25</v>
      </c>
      <c r="H46" s="73" t="s">
        <v>151</v>
      </c>
      <c r="I46" s="73" t="s">
        <v>114</v>
      </c>
      <c r="J46" s="73" t="s">
        <v>71</v>
      </c>
      <c r="K46" s="72">
        <v>9.7799999999999994</v>
      </c>
      <c r="L46" s="5">
        <f t="shared" si="3"/>
        <v>-8.9</v>
      </c>
      <c r="M46" s="6"/>
      <c r="N46" s="6"/>
      <c r="O46" s="32">
        <f>IF(G46-M46&gt;0,HOUR(G46 - M46)+MINUTE(G46 - M46)/60,0)</f>
        <v>8.9</v>
      </c>
      <c r="P46" s="33" t="str">
        <f>IF($H46&gt;0,INDEX('Phạt đi muộn về sớm'!$M$7:$N$11,MATCH(O46,'Phạt đi muộn về sớm'!$M$7:$M$11,1),2), "Quên chấm công")</f>
        <v>Trên 30p</v>
      </c>
      <c r="Q46" s="46"/>
      <c r="R46" s="34">
        <f>IF(N46-H46&gt;0,HOUR(N46-H46)+MINUTE(N46-H46)/60,0)</f>
        <v>0</v>
      </c>
      <c r="S46" s="34" t="str">
        <f t="shared" si="1"/>
        <v/>
      </c>
      <c r="T46" s="46"/>
      <c r="U46" s="38">
        <f t="shared" si="2"/>
        <v>-16.899999999999999</v>
      </c>
      <c r="V46" s="39"/>
      <c r="W46" s="39"/>
      <c r="X46" s="32">
        <f>IF(I46-V46&gt;0,HOUR(I46 - V46)+MINUTE(I46 - V46)/60,0)</f>
        <v>16.899999999999999</v>
      </c>
      <c r="Y46" s="35" t="str">
        <f>IF(V46&gt;0,IF($J46&gt;0,INDEX('Phạt đi muộn về sớm'!$M$7:$N$11,MATCH(X46,'Phạt đi muộn về sớm'!$M$7:$M$11,1),2), "Quên chấm công"),"")</f>
        <v/>
      </c>
      <c r="Z46" s="31"/>
      <c r="AA46" s="37">
        <f>IF(W46-J46&gt;0,HOUR(W46-J46)+MINUTE(W46-J46)/60,0)</f>
        <v>0</v>
      </c>
      <c r="AB46" s="36" t="str">
        <f>IF($W46&gt;0,IF($J46&gt;0,IF(AA46&gt;0,IF(AA46&gt;0.5,"Trên 30p", "Dưới 30p"),""), "Quên chấm công"),"")</f>
        <v/>
      </c>
      <c r="AC46" s="31"/>
    </row>
    <row r="47" spans="1:29" x14ac:dyDescent="0.2">
      <c r="A47" s="71">
        <v>45159</v>
      </c>
      <c r="B47" s="72" t="s">
        <v>26</v>
      </c>
      <c r="C47" s="72" t="s">
        <v>107</v>
      </c>
      <c r="D47" s="72" t="s">
        <v>108</v>
      </c>
      <c r="E47" s="72" t="s">
        <v>99</v>
      </c>
      <c r="F47" s="72" t="s">
        <v>19</v>
      </c>
      <c r="G47" s="73" t="s">
        <v>29</v>
      </c>
      <c r="H47" s="73" t="s">
        <v>111</v>
      </c>
      <c r="I47" s="72"/>
      <c r="J47" s="72"/>
      <c r="K47" s="72">
        <v>8.5500000000000007</v>
      </c>
      <c r="L47" s="5">
        <f t="shared" si="3"/>
        <v>-8.9333333333333336</v>
      </c>
      <c r="M47" s="6"/>
      <c r="N47" s="6"/>
      <c r="O47" s="32">
        <f>IF(G47-M47&gt;0,HOUR(G47 - M47)+MINUTE(G47 - M47)/60,0)</f>
        <v>8.9333333333333336</v>
      </c>
      <c r="P47" s="33" t="str">
        <f>IF($H47&gt;0,INDEX('Phạt đi muộn về sớm'!$M$7:$N$11,MATCH(O47,'Phạt đi muộn về sớm'!$M$7:$M$11,1),2), "Quên chấm công")</f>
        <v>Trên 30p</v>
      </c>
      <c r="Q47" s="46"/>
      <c r="R47" s="34">
        <f>IF(N47-H47&gt;0,HOUR(N47-H47)+MINUTE(N47-H47)/60,0)</f>
        <v>0</v>
      </c>
      <c r="S47" s="34" t="str">
        <f t="shared" si="1"/>
        <v/>
      </c>
      <c r="T47" s="46"/>
      <c r="U47" s="38">
        <f t="shared" si="2"/>
        <v>0</v>
      </c>
      <c r="V47" s="39"/>
      <c r="W47" s="39"/>
      <c r="X47" s="32">
        <f>IF(I47-V47&gt;0,HOUR(I47 - V47)+MINUTE(I47 - V47)/60,0)</f>
        <v>0</v>
      </c>
      <c r="Y47" s="35" t="str">
        <f>IF(V47&gt;0,IF($J47&gt;0,INDEX('Phạt đi muộn về sớm'!$M$7:$N$11,MATCH(X47,'Phạt đi muộn về sớm'!$M$7:$M$11,1),2), "Quên chấm công"),"")</f>
        <v/>
      </c>
      <c r="Z47" s="31"/>
      <c r="AA47" s="37">
        <f>IF(W47-J47&gt;0,HOUR(W47-J47)+MINUTE(W47-J47)/60,0)</f>
        <v>0</v>
      </c>
      <c r="AB47" s="36" t="str">
        <f>IF($W47&gt;0,IF($J47&gt;0,IF(AA47&gt;0,IF(AA47&gt;0.5,"Trên 30p", "Dưới 30p"),""), "Quên chấm công"),"")</f>
        <v/>
      </c>
      <c r="AC47" s="31"/>
    </row>
    <row r="48" spans="1:29" x14ac:dyDescent="0.2">
      <c r="A48" s="71">
        <v>45160</v>
      </c>
      <c r="B48" s="72" t="s">
        <v>27</v>
      </c>
      <c r="C48" s="72" t="s">
        <v>107</v>
      </c>
      <c r="D48" s="72" t="s">
        <v>108</v>
      </c>
      <c r="E48" s="72" t="s">
        <v>99</v>
      </c>
      <c r="F48" s="72" t="s">
        <v>19</v>
      </c>
      <c r="G48" s="73" t="s">
        <v>70</v>
      </c>
      <c r="H48" s="73" t="s">
        <v>77</v>
      </c>
      <c r="I48" s="72"/>
      <c r="J48" s="72"/>
      <c r="K48" s="72">
        <v>5.22</v>
      </c>
      <c r="L48" s="5">
        <f t="shared" si="3"/>
        <v>-16.933333333333334</v>
      </c>
      <c r="M48" s="6"/>
      <c r="N48" s="6"/>
      <c r="O48" s="32">
        <f>IF(G48-M48&gt;0,HOUR(G48 - M48)+MINUTE(G48 - M48)/60,0)</f>
        <v>16.933333333333334</v>
      </c>
      <c r="P48" s="33" t="str">
        <f>IF($H48&gt;0,INDEX('Phạt đi muộn về sớm'!$M$7:$N$11,MATCH(O48,'Phạt đi muộn về sớm'!$M$7:$M$11,1),2), "Quên chấm công")</f>
        <v>Trên 30p</v>
      </c>
      <c r="Q48" s="28"/>
      <c r="R48" s="34">
        <f>IF(N48-H48&gt;0,HOUR(N48-H48)+MINUTE(N48-H48)/60,0)</f>
        <v>0</v>
      </c>
      <c r="S48" s="34" t="str">
        <f t="shared" si="1"/>
        <v/>
      </c>
      <c r="T48" s="46"/>
      <c r="U48" s="38">
        <f t="shared" si="2"/>
        <v>0</v>
      </c>
      <c r="V48" s="39"/>
      <c r="W48" s="39"/>
      <c r="X48" s="32">
        <f>IF(I48-V48&gt;0,HOUR(I48 - V48)+MINUTE(I48 - V48)/60,0)</f>
        <v>0</v>
      </c>
      <c r="Y48" s="35" t="str">
        <f>IF(V48&gt;0,IF($J48&gt;0,INDEX('Phạt đi muộn về sớm'!$M$7:$N$11,MATCH(X48,'Phạt đi muộn về sớm'!$M$7:$M$11,1),2), "Quên chấm công"),"")</f>
        <v/>
      </c>
      <c r="Z48" s="31"/>
      <c r="AA48" s="37">
        <f>IF(W48-J48&gt;0,HOUR(W48-J48)+MINUTE(W48-J48)/60,0)</f>
        <v>0</v>
      </c>
      <c r="AB48" s="36" t="str">
        <f>IF($W48&gt;0,IF($J48&gt;0,IF(AA48&gt;0,IF(AA48&gt;0.5,"Trên 30p", "Dưới 30p"),""), "Quên chấm công"),"")</f>
        <v/>
      </c>
      <c r="AC48" s="31"/>
    </row>
    <row r="49" spans="1:29" x14ac:dyDescent="0.2">
      <c r="A49" s="71">
        <v>45161</v>
      </c>
      <c r="B49" s="72" t="s">
        <v>31</v>
      </c>
      <c r="C49" s="72" t="s">
        <v>107</v>
      </c>
      <c r="D49" s="72" t="s">
        <v>108</v>
      </c>
      <c r="E49" s="72" t="s">
        <v>99</v>
      </c>
      <c r="F49" s="72" t="s">
        <v>19</v>
      </c>
      <c r="G49" s="73" t="s">
        <v>79</v>
      </c>
      <c r="H49" s="73" t="s">
        <v>32</v>
      </c>
      <c r="I49" s="73" t="s">
        <v>30</v>
      </c>
      <c r="J49" s="72"/>
      <c r="K49" s="72">
        <v>12.63</v>
      </c>
      <c r="L49" s="5">
        <f t="shared" si="3"/>
        <v>-9.4333333333333336</v>
      </c>
      <c r="M49" s="6"/>
      <c r="N49" s="6"/>
      <c r="O49" s="32">
        <f>IF(G49-M49&gt;0,HOUR(G49 - M49)+MINUTE(G49 - M49)/60,0)</f>
        <v>9.4333333333333336</v>
      </c>
      <c r="P49" s="33" t="str">
        <f>IF($H49&gt;0,INDEX('Phạt đi muộn về sớm'!$M$7:$N$11,MATCH(O49,'Phạt đi muộn về sớm'!$M$7:$M$11,1),2), "Quên chấm công")</f>
        <v>Trên 30p</v>
      </c>
      <c r="Q49" s="46"/>
      <c r="R49" s="34">
        <f>IF(N49-H49&gt;0,HOUR(N49-H49)+MINUTE(N49-H49)/60,0)</f>
        <v>0</v>
      </c>
      <c r="S49" s="34" t="str">
        <f t="shared" si="1"/>
        <v/>
      </c>
      <c r="T49" s="46"/>
      <c r="U49" s="38">
        <f t="shared" si="2"/>
        <v>-22.083333333333332</v>
      </c>
      <c r="V49" s="39"/>
      <c r="W49" s="39"/>
      <c r="X49" s="32">
        <f>IF(I49-V49&gt;0,HOUR(I49 - V49)+MINUTE(I49 - V49)/60,0)</f>
        <v>22.083333333333332</v>
      </c>
      <c r="Y49" s="35" t="str">
        <f>IF(V49&gt;0,IF($J49&gt;0,INDEX('Phạt đi muộn về sớm'!$M$7:$N$11,MATCH(X49,'Phạt đi muộn về sớm'!$M$7:$M$11,1),2), "Quên chấm công"),"")</f>
        <v/>
      </c>
      <c r="Z49" s="31"/>
      <c r="AA49" s="37">
        <f>IF(W49-J49&gt;0,HOUR(W49-J49)+MINUTE(W49-J49)/60,0)</f>
        <v>0</v>
      </c>
      <c r="AB49" s="36" t="str">
        <f>IF($W49&gt;0,IF($J49&gt;0,IF(AA49&gt;0,IF(AA49&gt;0.5,"Trên 30p", "Dưới 30p"),""), "Quên chấm công"),"")</f>
        <v/>
      </c>
      <c r="AC49" s="31"/>
    </row>
    <row r="50" spans="1:29" x14ac:dyDescent="0.2">
      <c r="A50" s="71">
        <v>45162</v>
      </c>
      <c r="B50" s="72" t="s">
        <v>18</v>
      </c>
      <c r="C50" s="72" t="s">
        <v>107</v>
      </c>
      <c r="D50" s="72" t="s">
        <v>108</v>
      </c>
      <c r="E50" s="72" t="s">
        <v>99</v>
      </c>
      <c r="F50" s="72" t="s">
        <v>19</v>
      </c>
      <c r="G50" s="73" t="s">
        <v>39</v>
      </c>
      <c r="H50" s="73" t="s">
        <v>81</v>
      </c>
      <c r="I50" s="72"/>
      <c r="J50" s="72"/>
      <c r="K50" s="72">
        <v>8.1199999999999992</v>
      </c>
      <c r="L50" s="5">
        <f t="shared" si="3"/>
        <v>-9.4166666666666661</v>
      </c>
      <c r="M50" s="6"/>
      <c r="N50" s="6"/>
      <c r="O50" s="32">
        <f>IF(G50-M50&gt;0,HOUR(G50 - M50)+MINUTE(G50 - M50)/60,0)</f>
        <v>9.4166666666666661</v>
      </c>
      <c r="P50" s="33" t="str">
        <f>IF($H50&gt;0,INDEX('Phạt đi muộn về sớm'!$M$7:$N$11,MATCH(O50,'Phạt đi muộn về sớm'!$M$7:$M$11,1),2), "Quên chấm công")</f>
        <v>Trên 30p</v>
      </c>
      <c r="Q50" s="28"/>
      <c r="R50" s="34">
        <f>IF(N50-H50&gt;0,HOUR(N50-H50)+MINUTE(N50-H50)/60,0)</f>
        <v>0</v>
      </c>
      <c r="S50" s="34" t="str">
        <f t="shared" si="1"/>
        <v/>
      </c>
      <c r="T50" s="46"/>
      <c r="U50" s="38">
        <f t="shared" si="2"/>
        <v>0</v>
      </c>
      <c r="V50" s="39"/>
      <c r="W50" s="39"/>
      <c r="X50" s="32">
        <f>IF(I50-V50&gt;0,HOUR(I50 - V50)+MINUTE(I50 - V50)/60,0)</f>
        <v>0</v>
      </c>
      <c r="Y50" s="35" t="str">
        <f>IF(V50&gt;0,IF($J50&gt;0,INDEX('Phạt đi muộn về sớm'!$M$7:$N$11,MATCH(X50,'Phạt đi muộn về sớm'!$M$7:$M$11,1),2), "Quên chấm công"),"")</f>
        <v/>
      </c>
      <c r="Z50" s="31"/>
      <c r="AA50" s="37">
        <f>IF(W50-J50&gt;0,HOUR(W50-J50)+MINUTE(W50-J50)/60,0)</f>
        <v>0</v>
      </c>
      <c r="AB50" s="36" t="str">
        <f>IF($W50&gt;0,IF($J50&gt;0,IF(AA50&gt;0,IF(AA50&gt;0.5,"Trên 30p", "Dưới 30p"),""), "Quên chấm công"),"")</f>
        <v/>
      </c>
      <c r="AC50" s="31"/>
    </row>
    <row r="51" spans="1:29" x14ac:dyDescent="0.2">
      <c r="A51" s="71">
        <v>45164</v>
      </c>
      <c r="B51" s="72" t="s">
        <v>22</v>
      </c>
      <c r="C51" s="72" t="s">
        <v>107</v>
      </c>
      <c r="D51" s="72" t="s">
        <v>108</v>
      </c>
      <c r="E51" s="72" t="s">
        <v>99</v>
      </c>
      <c r="F51" s="72" t="s">
        <v>19</v>
      </c>
      <c r="G51" s="73" t="s">
        <v>33</v>
      </c>
      <c r="H51" s="73" t="s">
        <v>28</v>
      </c>
      <c r="I51" s="72"/>
      <c r="J51" s="72"/>
      <c r="K51" s="72">
        <v>13.1</v>
      </c>
      <c r="L51" s="5">
        <f t="shared" si="3"/>
        <v>-8.9166666666666661</v>
      </c>
      <c r="M51" s="6"/>
      <c r="N51" s="6"/>
      <c r="O51" s="32">
        <f>IF(G51-M51&gt;0,HOUR(G51 - M51)+MINUTE(G51 - M51)/60,0)</f>
        <v>8.9166666666666661</v>
      </c>
      <c r="P51" s="33" t="str">
        <f>IF($H51&gt;0,INDEX('Phạt đi muộn về sớm'!$M$7:$N$11,MATCH(O51,'Phạt đi muộn về sớm'!$M$7:$M$11,1),2), "Quên chấm công")</f>
        <v>Trên 30p</v>
      </c>
      <c r="Q51" s="28"/>
      <c r="R51" s="34">
        <f>IF(N51-H51&gt;0,HOUR(N51-H51)+MINUTE(N51-H51)/60,0)</f>
        <v>0</v>
      </c>
      <c r="S51" s="34" t="str">
        <f t="shared" si="1"/>
        <v/>
      </c>
      <c r="T51" s="46"/>
      <c r="U51" s="38">
        <f t="shared" si="2"/>
        <v>0</v>
      </c>
      <c r="V51" s="39"/>
      <c r="W51" s="39"/>
      <c r="X51" s="32">
        <f>IF(I51-V51&gt;0,HOUR(I51 - V51)+MINUTE(I51 - V51)/60,0)</f>
        <v>0</v>
      </c>
      <c r="Y51" s="35" t="str">
        <f>IF(V51&gt;0,IF($J51&gt;0,INDEX('Phạt đi muộn về sớm'!$M$7:$N$11,MATCH(X51,'Phạt đi muộn về sớm'!$M$7:$M$11,1),2), "Quên chấm công"),"")</f>
        <v/>
      </c>
      <c r="Z51" s="31"/>
      <c r="AA51" s="37">
        <f>IF(W51-J51&gt;0,HOUR(W51-J51)+MINUTE(W51-J51)/60,0)</f>
        <v>0</v>
      </c>
      <c r="AB51" s="36" t="str">
        <f>IF($W51&gt;0,IF($J51&gt;0,IF(AA51&gt;0,IF(AA51&gt;0.5,"Trên 30p", "Dưới 30p"),""), "Quên chấm công"),"")</f>
        <v/>
      </c>
      <c r="AC51" s="31"/>
    </row>
    <row r="52" spans="1:29" x14ac:dyDescent="0.2">
      <c r="A52" s="71">
        <v>45165</v>
      </c>
      <c r="B52" s="72" t="s">
        <v>24</v>
      </c>
      <c r="C52" s="72" t="s">
        <v>107</v>
      </c>
      <c r="D52" s="72" t="s">
        <v>108</v>
      </c>
      <c r="E52" s="72" t="s">
        <v>99</v>
      </c>
      <c r="F52" s="72" t="s">
        <v>19</v>
      </c>
      <c r="G52" s="73" t="s">
        <v>33</v>
      </c>
      <c r="H52" s="73" t="s">
        <v>152</v>
      </c>
      <c r="I52" s="72"/>
      <c r="J52" s="72"/>
      <c r="K52" s="72">
        <v>8.7799999999999994</v>
      </c>
      <c r="L52" s="5">
        <f t="shared" si="3"/>
        <v>-8.9166666666666661</v>
      </c>
      <c r="M52" s="6"/>
      <c r="N52" s="6"/>
      <c r="O52" s="32">
        <f>IF(G52-M52&gt;0,HOUR(G52 - M52)+MINUTE(G52 - M52)/60,0)</f>
        <v>8.9166666666666661</v>
      </c>
      <c r="P52" s="33" t="str">
        <f>IF($H52&gt;0,INDEX('Phạt đi muộn về sớm'!$M$7:$N$11,MATCH(O52,'Phạt đi muộn về sớm'!$M$7:$M$11,1),2), "Quên chấm công")</f>
        <v>Trên 30p</v>
      </c>
      <c r="Q52" s="46"/>
      <c r="R52" s="34">
        <f>IF(N52-H52&gt;0,HOUR(N52-H52)+MINUTE(N52-H52)/60,0)</f>
        <v>0</v>
      </c>
      <c r="S52" s="34" t="str">
        <f t="shared" si="1"/>
        <v/>
      </c>
      <c r="T52" s="46"/>
      <c r="U52" s="38">
        <f t="shared" si="2"/>
        <v>0</v>
      </c>
      <c r="V52" s="39"/>
      <c r="W52" s="39"/>
      <c r="X52" s="32">
        <f>IF(I52-V52&gt;0,HOUR(I52 - V52)+MINUTE(I52 - V52)/60,0)</f>
        <v>0</v>
      </c>
      <c r="Y52" s="35" t="str">
        <f>IF(V52&gt;0,IF($J52&gt;0,INDEX('Phạt đi muộn về sớm'!$M$7:$N$11,MATCH(X52,'Phạt đi muộn về sớm'!$M$7:$M$11,1),2), "Quên chấm công"),"")</f>
        <v/>
      </c>
      <c r="Z52" s="31"/>
      <c r="AA52" s="37">
        <f>IF(W52-J52&gt;0,HOUR(W52-J52)+MINUTE(W52-J52)/60,0)</f>
        <v>0</v>
      </c>
      <c r="AB52" s="36" t="str">
        <f>IF($W52&gt;0,IF($J52&gt;0,IF(AA52&gt;0,IF(AA52&gt;0.5,"Trên 30p", "Dưới 30p"),""), "Quên chấm công"),"")</f>
        <v/>
      </c>
      <c r="AC52" s="31"/>
    </row>
    <row r="53" spans="1:29" x14ac:dyDescent="0.2">
      <c r="A53" s="71">
        <v>45166</v>
      </c>
      <c r="B53" s="72" t="s">
        <v>26</v>
      </c>
      <c r="C53" s="72" t="s">
        <v>107</v>
      </c>
      <c r="D53" s="72" t="s">
        <v>108</v>
      </c>
      <c r="E53" s="72" t="s">
        <v>99</v>
      </c>
      <c r="F53" s="72" t="s">
        <v>19</v>
      </c>
      <c r="G53" s="73" t="s">
        <v>78</v>
      </c>
      <c r="H53" s="73" t="s">
        <v>138</v>
      </c>
      <c r="I53" s="72"/>
      <c r="J53" s="72"/>
      <c r="K53" s="72">
        <v>8.6300000000000008</v>
      </c>
      <c r="L53" s="5">
        <f t="shared" si="3"/>
        <v>-8.9499999999999993</v>
      </c>
      <c r="M53" s="6"/>
      <c r="N53" s="6"/>
      <c r="O53" s="32">
        <f>IF(G53-M53&gt;0,HOUR(G53 - M53)+MINUTE(G53 - M53)/60,0)</f>
        <v>8.9499999999999993</v>
      </c>
      <c r="P53" s="33" t="str">
        <f>IF($H53&gt;0,INDEX('Phạt đi muộn về sớm'!$M$7:$N$11,MATCH(O53,'Phạt đi muộn về sớm'!$M$7:$M$11,1),2), "Quên chấm công")</f>
        <v>Trên 30p</v>
      </c>
      <c r="Q53" s="46"/>
      <c r="R53" s="34">
        <f>IF(N53-H53&gt;0,HOUR(N53-H53)+MINUTE(N53-H53)/60,0)</f>
        <v>0</v>
      </c>
      <c r="S53" s="34" t="str">
        <f t="shared" si="1"/>
        <v/>
      </c>
      <c r="T53" s="28"/>
      <c r="U53" s="38">
        <f t="shared" si="2"/>
        <v>0</v>
      </c>
      <c r="V53" s="39"/>
      <c r="W53" s="39"/>
      <c r="X53" s="32">
        <f>IF(I53-V53&gt;0,HOUR(I53 - V53)+MINUTE(I53 - V53)/60,0)</f>
        <v>0</v>
      </c>
      <c r="Y53" s="35" t="str">
        <f>IF(V53&gt;0,IF($J53&gt;0,INDEX('Phạt đi muộn về sớm'!$M$7:$N$11,MATCH(X53,'Phạt đi muộn về sớm'!$M$7:$M$11,1),2), "Quên chấm công"),"")</f>
        <v/>
      </c>
      <c r="Z53" s="31"/>
      <c r="AA53" s="37">
        <f>IF(W53-J53&gt;0,HOUR(W53-J53)+MINUTE(W53-J53)/60,0)</f>
        <v>0</v>
      </c>
      <c r="AB53" s="36" t="str">
        <f>IF($W53&gt;0,IF($J53&gt;0,IF(AA53&gt;0,IF(AA53&gt;0.5,"Trên 30p", "Dưới 30p"),""), "Quên chấm công"),"")</f>
        <v/>
      </c>
      <c r="AC53" s="31"/>
    </row>
    <row r="54" spans="1:29" x14ac:dyDescent="0.2">
      <c r="A54" s="71">
        <v>45167</v>
      </c>
      <c r="B54" s="72" t="s">
        <v>27</v>
      </c>
      <c r="C54" s="72" t="s">
        <v>107</v>
      </c>
      <c r="D54" s="72" t="s">
        <v>108</v>
      </c>
      <c r="E54" s="72" t="s">
        <v>99</v>
      </c>
      <c r="F54" s="72" t="s">
        <v>19</v>
      </c>
      <c r="G54" s="73" t="s">
        <v>79</v>
      </c>
      <c r="H54" s="73" t="s">
        <v>32</v>
      </c>
      <c r="I54" s="72"/>
      <c r="J54" s="72"/>
      <c r="K54" s="72">
        <v>12.62</v>
      </c>
      <c r="L54" s="5">
        <f t="shared" si="3"/>
        <v>-9.4333333333333336</v>
      </c>
      <c r="M54" s="6"/>
      <c r="N54" s="6"/>
      <c r="O54" s="32">
        <f>IF(G54-M54&gt;0,HOUR(G54 - M54)+MINUTE(G54 - M54)/60,0)</f>
        <v>9.4333333333333336</v>
      </c>
      <c r="P54" s="33" t="str">
        <f>IF($H54&gt;0,INDEX('Phạt đi muộn về sớm'!$M$7:$N$11,MATCH(O54,'Phạt đi muộn về sớm'!$M$7:$M$11,1),2), "Quên chấm công")</f>
        <v>Trên 30p</v>
      </c>
      <c r="Q54" s="46"/>
      <c r="R54" s="34">
        <f>IF(N54-H54&gt;0,HOUR(N54-H54)+MINUTE(N54-H54)/60,0)</f>
        <v>0</v>
      </c>
      <c r="S54" s="34" t="str">
        <f t="shared" si="1"/>
        <v/>
      </c>
      <c r="T54" s="28"/>
      <c r="U54" s="38">
        <f t="shared" si="2"/>
        <v>-17</v>
      </c>
      <c r="V54" s="6">
        <v>0.70833333333333337</v>
      </c>
      <c r="W54" s="6">
        <v>0.91666666666666663</v>
      </c>
      <c r="X54" s="32">
        <f>IF(I54-V54&gt;0,HOUR(I54 - V54)+MINUTE(I54 - V54)/60,0)</f>
        <v>0</v>
      </c>
      <c r="Y54" s="35" t="str">
        <f>IF(V54&gt;0,IF($J54&gt;0,INDEX('Phạt đi muộn về sớm'!$M$7:$N$11,MATCH(X54,'Phạt đi muộn về sớm'!$M$7:$M$11,1),2), "Quên chấm công"),"")</f>
        <v>Quên chấm công</v>
      </c>
      <c r="Z54" s="31"/>
      <c r="AA54" s="37">
        <f>IF(W54-J54&gt;0,HOUR(W54-J54)+MINUTE(W54-J54)/60,0)</f>
        <v>22</v>
      </c>
      <c r="AB54" s="36" t="str">
        <f>IF($W54&gt;0,IF($J54&gt;0,IF(AA54&gt;0,IF(AA54&gt;0.5,"Trên 30p", "Dưới 30p"),""), "Quên chấm công"),"")</f>
        <v>Quên chấm công</v>
      </c>
      <c r="AC54" s="31"/>
    </row>
    <row r="55" spans="1:29" x14ac:dyDescent="0.2">
      <c r="A55" s="71">
        <v>45139</v>
      </c>
      <c r="B55" s="72" t="s">
        <v>27</v>
      </c>
      <c r="C55" s="72" t="s">
        <v>116</v>
      </c>
      <c r="D55" s="72" t="s">
        <v>117</v>
      </c>
      <c r="E55" s="72" t="s">
        <v>99</v>
      </c>
      <c r="F55" s="72" t="s">
        <v>19</v>
      </c>
      <c r="G55" s="73" t="s">
        <v>65</v>
      </c>
      <c r="H55" s="73" t="s">
        <v>153</v>
      </c>
      <c r="I55" s="72"/>
      <c r="J55" s="72"/>
      <c r="K55" s="72">
        <v>8.35</v>
      </c>
      <c r="L55" s="5">
        <f t="shared" si="3"/>
        <v>-9.3833333333333329</v>
      </c>
      <c r="M55" s="6"/>
      <c r="N55" s="6"/>
      <c r="O55" s="32">
        <f>IF(G55-M55&gt;0,HOUR(G55 - M55)+MINUTE(G55 - M55)/60,0)</f>
        <v>9.3833333333333329</v>
      </c>
      <c r="P55" s="33" t="str">
        <f>IF($H55&gt;0,INDEX('Phạt đi muộn về sớm'!$M$7:$N$11,MATCH(O55,'Phạt đi muộn về sớm'!$M$7:$M$11,1),2), "Quên chấm công")</f>
        <v>Trên 30p</v>
      </c>
      <c r="Q55" s="46"/>
      <c r="R55" s="34">
        <f>IF(N55-H55&gt;0,HOUR(N55-H55)+MINUTE(N55-H55)/60,0)</f>
        <v>0</v>
      </c>
      <c r="S55" s="34" t="str">
        <f t="shared" si="1"/>
        <v/>
      </c>
      <c r="T55" s="28"/>
      <c r="U55" s="38">
        <f t="shared" si="2"/>
        <v>-17</v>
      </c>
      <c r="V55" s="6">
        <v>0.70833333333333337</v>
      </c>
      <c r="W55" s="6">
        <v>0.91666666666666663</v>
      </c>
      <c r="X55" s="32">
        <f>IF(I55-V55&gt;0,HOUR(I55 - V55)+MINUTE(I55 - V55)/60,0)</f>
        <v>0</v>
      </c>
      <c r="Y55" s="35" t="str">
        <f>IF(V55&gt;0,IF($J55&gt;0,INDEX('Phạt đi muộn về sớm'!$M$7:$N$11,MATCH(X55,'Phạt đi muộn về sớm'!$M$7:$M$11,1),2), "Quên chấm công"),"")</f>
        <v>Quên chấm công</v>
      </c>
      <c r="Z55" s="31"/>
      <c r="AA55" s="37">
        <f>IF(W55-J55&gt;0,HOUR(W55-J55)+MINUTE(W55-J55)/60,0)</f>
        <v>22</v>
      </c>
      <c r="AB55" s="36" t="str">
        <f>IF($W55&gt;0,IF($J55&gt;0,IF(AA55&gt;0,IF(AA55&gt;0.5,"Trên 30p", "Dưới 30p"),""), "Quên chấm công"),"")</f>
        <v>Quên chấm công</v>
      </c>
      <c r="AC55" s="31"/>
    </row>
    <row r="56" spans="1:29" x14ac:dyDescent="0.2">
      <c r="A56" s="71">
        <v>45140</v>
      </c>
      <c r="B56" s="72" t="s">
        <v>31</v>
      </c>
      <c r="C56" s="72" t="s">
        <v>116</v>
      </c>
      <c r="D56" s="72" t="s">
        <v>117</v>
      </c>
      <c r="E56" s="72" t="s">
        <v>99</v>
      </c>
      <c r="F56" s="72" t="s">
        <v>19</v>
      </c>
      <c r="G56" s="73" t="s">
        <v>127</v>
      </c>
      <c r="H56" s="73" t="s">
        <v>75</v>
      </c>
      <c r="I56" s="72"/>
      <c r="J56" s="72"/>
      <c r="K56" s="72">
        <v>12.9</v>
      </c>
      <c r="L56" s="5">
        <f t="shared" si="3"/>
        <v>-9.2166666666666668</v>
      </c>
      <c r="M56" s="6"/>
      <c r="N56" s="6"/>
      <c r="O56" s="32">
        <f>IF(G56-M56&gt;0,HOUR(G56 - M56)+MINUTE(G56 - M56)/60,0)</f>
        <v>9.2166666666666668</v>
      </c>
      <c r="P56" s="33" t="str">
        <f>IF($H56&gt;0,INDEX('Phạt đi muộn về sớm'!$M$7:$N$11,MATCH(O56,'Phạt đi muộn về sớm'!$M$7:$M$11,1),2), "Quên chấm công")</f>
        <v>Trên 30p</v>
      </c>
      <c r="Q56" s="46"/>
      <c r="R56" s="34">
        <f>IF(N56-H56&gt;0,HOUR(N56-H56)+MINUTE(N56-H56)/60,0)</f>
        <v>0</v>
      </c>
      <c r="S56" s="34" t="str">
        <f t="shared" si="1"/>
        <v/>
      </c>
      <c r="T56" s="28"/>
      <c r="U56" s="38">
        <f t="shared" si="2"/>
        <v>0</v>
      </c>
      <c r="V56" s="39"/>
      <c r="W56" s="39"/>
      <c r="X56" s="32">
        <f>IF(I56-V56&gt;0,HOUR(I56 - V56)+MINUTE(I56 - V56)/60,0)</f>
        <v>0</v>
      </c>
      <c r="Y56" s="35" t="str">
        <f>IF(V56&gt;0,IF($J56&gt;0,INDEX('Phạt đi muộn về sớm'!$M$7:$N$11,MATCH(X56,'Phạt đi muộn về sớm'!$M$7:$M$11,1),2), "Quên chấm công"),"")</f>
        <v/>
      </c>
      <c r="Z56" s="31"/>
      <c r="AA56" s="37">
        <f>IF(W56-J56&gt;0,HOUR(W56-J56)+MINUTE(W56-J56)/60,0)</f>
        <v>0</v>
      </c>
      <c r="AB56" s="36" t="str">
        <f>IF($W56&gt;0,IF($J56&gt;0,IF(AA56&gt;0,IF(AA56&gt;0.5,"Trên 30p", "Dưới 30p"),""), "Quên chấm công"),"")</f>
        <v/>
      </c>
      <c r="AC56" s="31"/>
    </row>
    <row r="57" spans="1:29" x14ac:dyDescent="0.2">
      <c r="A57" s="71">
        <v>45142</v>
      </c>
      <c r="B57" s="72" t="s">
        <v>21</v>
      </c>
      <c r="C57" s="72" t="s">
        <v>116</v>
      </c>
      <c r="D57" s="72" t="s">
        <v>117</v>
      </c>
      <c r="E57" s="72" t="s">
        <v>99</v>
      </c>
      <c r="F57" s="72" t="s">
        <v>19</v>
      </c>
      <c r="G57" s="73" t="s">
        <v>133</v>
      </c>
      <c r="H57" s="73" t="s">
        <v>32</v>
      </c>
      <c r="I57" s="72"/>
      <c r="J57" s="72"/>
      <c r="K57" s="72">
        <v>12.83</v>
      </c>
      <c r="L57" s="5">
        <f t="shared" si="3"/>
        <v>-9.2333333333333325</v>
      </c>
      <c r="M57" s="6"/>
      <c r="N57" s="6"/>
      <c r="O57" s="32">
        <f>IF(G57-M57&gt;0,HOUR(G57 - M57)+MINUTE(G57 - M57)/60,0)</f>
        <v>9.2333333333333325</v>
      </c>
      <c r="P57" s="33" t="str">
        <f>IF($H57&gt;0,INDEX('Phạt đi muộn về sớm'!$M$7:$N$11,MATCH(O57,'Phạt đi muộn về sớm'!$M$7:$M$11,1),2), "Quên chấm công")</f>
        <v>Trên 30p</v>
      </c>
      <c r="Q57" s="28"/>
      <c r="R57" s="34">
        <f>IF(N57-H57&gt;0,HOUR(N57-H57)+MINUTE(N57-H57)/60,0)</f>
        <v>0</v>
      </c>
      <c r="S57" s="34" t="str">
        <f t="shared" si="1"/>
        <v/>
      </c>
      <c r="T57" s="28"/>
      <c r="U57" s="38">
        <f t="shared" si="2"/>
        <v>0</v>
      </c>
      <c r="V57" s="39"/>
      <c r="W57" s="39"/>
      <c r="X57" s="32">
        <f>IF(I57-V57&gt;0,HOUR(I57 - V57)+MINUTE(I57 - V57)/60,0)</f>
        <v>0</v>
      </c>
      <c r="Y57" s="35" t="str">
        <f>IF(V57&gt;0,IF($J57&gt;0,INDEX('Phạt đi muộn về sớm'!$M$7:$N$11,MATCH(X57,'Phạt đi muộn về sớm'!$M$7:$M$11,1),2), "Quên chấm công"),"")</f>
        <v/>
      </c>
      <c r="Z57" s="31"/>
      <c r="AA57" s="37">
        <f>IF(W57-J57&gt;0,HOUR(W57-J57)+MINUTE(W57-J57)/60,0)</f>
        <v>0</v>
      </c>
      <c r="AB57" s="36" t="str">
        <f>IF($W57&gt;0,IF($J57&gt;0,IF(AA57&gt;0,IF(AA57&gt;0.5,"Trên 30p", "Dưới 30p"),""), "Quên chấm công"),"")</f>
        <v/>
      </c>
      <c r="AC57" s="31"/>
    </row>
    <row r="58" spans="1:29" x14ac:dyDescent="0.2">
      <c r="A58" s="71">
        <v>45143</v>
      </c>
      <c r="B58" s="72" t="s">
        <v>22</v>
      </c>
      <c r="C58" s="72" t="s">
        <v>116</v>
      </c>
      <c r="D58" s="72" t="s">
        <v>117</v>
      </c>
      <c r="E58" s="72" t="s">
        <v>99</v>
      </c>
      <c r="F58" s="72" t="s">
        <v>19</v>
      </c>
      <c r="G58" s="73" t="s">
        <v>85</v>
      </c>
      <c r="H58" s="73" t="s">
        <v>154</v>
      </c>
      <c r="I58" s="73" t="s">
        <v>35</v>
      </c>
      <c r="J58" s="73" t="s">
        <v>28</v>
      </c>
      <c r="K58" s="72">
        <v>9.42</v>
      </c>
      <c r="L58" s="5">
        <f t="shared" si="3"/>
        <v>-8.7833333333333332</v>
      </c>
      <c r="M58" s="6"/>
      <c r="N58" s="6"/>
      <c r="O58" s="32">
        <f>IF(G58-M58&gt;0,HOUR(G58 - M58)+MINUTE(G58 - M58)/60,0)</f>
        <v>8.7833333333333332</v>
      </c>
      <c r="P58" s="33" t="str">
        <f>IF($H58&gt;0,INDEX('Phạt đi muộn về sớm'!$M$7:$N$11,MATCH(O58,'Phạt đi muộn về sớm'!$M$7:$M$11,1),2), "Quên chấm công")</f>
        <v>Trên 30p</v>
      </c>
      <c r="Q58" s="28"/>
      <c r="R58" s="34">
        <f>IF(N58-H58&gt;0,HOUR(N58-H58)+MINUTE(N58-H58)/60,0)</f>
        <v>0</v>
      </c>
      <c r="S58" s="34" t="str">
        <f t="shared" si="1"/>
        <v/>
      </c>
      <c r="T58" s="28"/>
      <c r="U58" s="38">
        <f t="shared" si="2"/>
        <v>-16.833333333333332</v>
      </c>
      <c r="V58" s="39"/>
      <c r="W58" s="39"/>
      <c r="X58" s="32">
        <f>IF(I58-V58&gt;0,HOUR(I58 - V58)+MINUTE(I58 - V58)/60,0)</f>
        <v>16.833333333333332</v>
      </c>
      <c r="Y58" s="35" t="str">
        <f>IF(V58&gt;0,IF($J58&gt;0,INDEX('Phạt đi muộn về sớm'!$M$7:$N$11,MATCH(X58,'Phạt đi muộn về sớm'!$M$7:$M$11,1),2), "Quên chấm công"),"")</f>
        <v/>
      </c>
      <c r="Z58" s="31"/>
      <c r="AA58" s="37">
        <f>IF(W58-J58&gt;0,HOUR(W58-J58)+MINUTE(W58-J58)/60,0)</f>
        <v>0</v>
      </c>
      <c r="AB58" s="36" t="str">
        <f>IF($W58&gt;0,IF($J58&gt;0,IF(AA58&gt;0,IF(AA58&gt;0.5,"Trên 30p", "Dưới 30p"),""), "Quên chấm công"),"")</f>
        <v/>
      </c>
      <c r="AC58" s="31"/>
    </row>
    <row r="59" spans="1:29" x14ac:dyDescent="0.2">
      <c r="A59" s="71">
        <v>45144</v>
      </c>
      <c r="B59" s="72" t="s">
        <v>24</v>
      </c>
      <c r="C59" s="72" t="s">
        <v>116</v>
      </c>
      <c r="D59" s="72" t="s">
        <v>117</v>
      </c>
      <c r="E59" s="72" t="s">
        <v>99</v>
      </c>
      <c r="F59" s="72" t="s">
        <v>19</v>
      </c>
      <c r="G59" s="73" t="s">
        <v>74</v>
      </c>
      <c r="H59" s="73" t="s">
        <v>83</v>
      </c>
      <c r="I59" s="72"/>
      <c r="J59" s="72"/>
      <c r="K59" s="72">
        <v>8.77</v>
      </c>
      <c r="L59" s="5">
        <f t="shared" si="3"/>
        <v>-8.8333333333333339</v>
      </c>
      <c r="M59" s="6"/>
      <c r="N59" s="6"/>
      <c r="O59" s="32">
        <f>IF(G59-M59&gt;0,HOUR(G59 - M59)+MINUTE(G59 - M59)/60,0)</f>
        <v>8.8333333333333339</v>
      </c>
      <c r="P59" s="33" t="str">
        <f>IF($H59&gt;0,INDEX('Phạt đi muộn về sớm'!$M$7:$N$11,MATCH(O59,'Phạt đi muộn về sớm'!$M$7:$M$11,1),2), "Quên chấm công")</f>
        <v>Trên 30p</v>
      </c>
      <c r="Q59" s="28"/>
      <c r="R59" s="34">
        <f>IF(N59-H59&gt;0,HOUR(N59-H59)+MINUTE(N59-H59)/60,0)</f>
        <v>0</v>
      </c>
      <c r="S59" s="34" t="str">
        <f t="shared" si="1"/>
        <v/>
      </c>
      <c r="T59" s="28"/>
      <c r="U59" s="38">
        <f t="shared" si="2"/>
        <v>0</v>
      </c>
      <c r="V59" s="39"/>
      <c r="W59" s="39"/>
      <c r="X59" s="32">
        <f>IF(I59-V59&gt;0,HOUR(I59 - V59)+MINUTE(I59 - V59)/60,0)</f>
        <v>0</v>
      </c>
      <c r="Y59" s="35" t="str">
        <f>IF(V59&gt;0,IF($J59&gt;0,INDEX('Phạt đi muộn về sớm'!$M$7:$N$11,MATCH(X59,'Phạt đi muộn về sớm'!$M$7:$M$11,1),2), "Quên chấm công"),"")</f>
        <v/>
      </c>
      <c r="Z59" s="31"/>
      <c r="AA59" s="37">
        <f>IF(W59-J59&gt;0,HOUR(W59-J59)+MINUTE(W59-J59)/60,0)</f>
        <v>0</v>
      </c>
      <c r="AB59" s="36" t="str">
        <f>IF($W59&gt;0,IF($J59&gt;0,IF(AA59&gt;0,IF(AA59&gt;0.5,"Trên 30p", "Dưới 30p"),""), "Quên chấm công"),"")</f>
        <v/>
      </c>
      <c r="AC59" s="31"/>
    </row>
    <row r="60" spans="1:29" x14ac:dyDescent="0.2">
      <c r="A60" s="71">
        <v>45145</v>
      </c>
      <c r="B60" s="72" t="s">
        <v>26</v>
      </c>
      <c r="C60" s="72" t="s">
        <v>116</v>
      </c>
      <c r="D60" s="72" t="s">
        <v>117</v>
      </c>
      <c r="E60" s="72" t="s">
        <v>99</v>
      </c>
      <c r="F60" s="72" t="s">
        <v>19</v>
      </c>
      <c r="G60" s="73" t="s">
        <v>118</v>
      </c>
      <c r="H60" s="73" t="s">
        <v>109</v>
      </c>
      <c r="I60" s="72"/>
      <c r="J60" s="72"/>
      <c r="K60" s="72">
        <v>8.75</v>
      </c>
      <c r="L60" s="5">
        <f t="shared" si="3"/>
        <v>-8.75</v>
      </c>
      <c r="M60" s="6"/>
      <c r="N60" s="6"/>
      <c r="O60" s="32">
        <f>IF(G60-M60&gt;0,HOUR(G60 - M60)+MINUTE(G60 - M60)/60,0)</f>
        <v>8.75</v>
      </c>
      <c r="P60" s="33" t="str">
        <f>IF($H60&gt;0,INDEX('Phạt đi muộn về sớm'!$M$7:$N$11,MATCH(O60,'Phạt đi muộn về sớm'!$M$7:$M$11,1),2), "Quên chấm công")</f>
        <v>Trên 30p</v>
      </c>
      <c r="Q60" s="28"/>
      <c r="R60" s="34">
        <f>IF(N60-H60&gt;0,HOUR(N60-H60)+MINUTE(N60-H60)/60,0)</f>
        <v>0</v>
      </c>
      <c r="S60" s="34" t="str">
        <f t="shared" si="1"/>
        <v/>
      </c>
      <c r="T60" s="28"/>
      <c r="U60" s="38">
        <f t="shared" si="2"/>
        <v>0</v>
      </c>
      <c r="V60" s="39"/>
      <c r="W60" s="39"/>
      <c r="X60" s="32">
        <f>IF(I60-V60&gt;0,HOUR(I60 - V60)+MINUTE(I60 - V60)/60,0)</f>
        <v>0</v>
      </c>
      <c r="Y60" s="35" t="str">
        <f>IF(V60&gt;0,IF($J60&gt;0,INDEX('Phạt đi muộn về sớm'!$M$7:$N$11,MATCH(X60,'Phạt đi muộn về sớm'!$M$7:$M$11,1),2), "Quên chấm công"),"")</f>
        <v/>
      </c>
      <c r="Z60" s="31"/>
      <c r="AA60" s="37">
        <f>IF(W60-J60&gt;0,HOUR(W60-J60)+MINUTE(W60-J60)/60,0)</f>
        <v>0</v>
      </c>
      <c r="AB60" s="36" t="str">
        <f>IF($W60&gt;0,IF($J60&gt;0,IF(AA60&gt;0,IF(AA60&gt;0.5,"Trên 30p", "Dưới 30p"),""), "Quên chấm công"),"")</f>
        <v/>
      </c>
      <c r="AC60" s="31"/>
    </row>
    <row r="61" spans="1:29" x14ac:dyDescent="0.2">
      <c r="A61" s="71">
        <v>45147</v>
      </c>
      <c r="B61" s="72" t="s">
        <v>31</v>
      </c>
      <c r="C61" s="72" t="s">
        <v>116</v>
      </c>
      <c r="D61" s="72" t="s">
        <v>117</v>
      </c>
      <c r="E61" s="72" t="s">
        <v>99</v>
      </c>
      <c r="F61" s="72" t="s">
        <v>19</v>
      </c>
      <c r="G61" s="73" t="s">
        <v>121</v>
      </c>
      <c r="H61" s="73" t="s">
        <v>109</v>
      </c>
      <c r="I61" s="72"/>
      <c r="J61" s="72"/>
      <c r="K61" s="72">
        <v>8.17</v>
      </c>
      <c r="L61" s="5">
        <f t="shared" si="3"/>
        <v>-9.3333333333333339</v>
      </c>
      <c r="M61" s="6"/>
      <c r="N61" s="6"/>
      <c r="O61" s="32">
        <f>IF(G61-M61&gt;0,HOUR(G61 - M61)+MINUTE(G61 - M61)/60,0)</f>
        <v>9.3333333333333339</v>
      </c>
      <c r="P61" s="33" t="str">
        <f>IF($H61&gt;0,INDEX('Phạt đi muộn về sớm'!$M$7:$N$11,MATCH(O61,'Phạt đi muộn về sớm'!$M$7:$M$11,1),2), "Quên chấm công")</f>
        <v>Trên 30p</v>
      </c>
      <c r="Q61" s="28"/>
      <c r="R61" s="34">
        <f>IF(N61-H61&gt;0,HOUR(N61-H61)+MINUTE(N61-H61)/60,0)</f>
        <v>0</v>
      </c>
      <c r="S61" s="34" t="str">
        <f t="shared" si="1"/>
        <v/>
      </c>
      <c r="T61" s="28"/>
      <c r="U61" s="38">
        <f t="shared" si="2"/>
        <v>0</v>
      </c>
      <c r="V61" s="39"/>
      <c r="W61" s="39"/>
      <c r="X61" s="32">
        <f>IF(I61-V61&gt;0,HOUR(I61 - V61)+MINUTE(I61 - V61)/60,0)</f>
        <v>0</v>
      </c>
      <c r="Y61" s="35" t="str">
        <f>IF(V61&gt;0,IF($J61&gt;0,INDEX('Phạt đi muộn về sớm'!$M$7:$N$11,MATCH(X61,'Phạt đi muộn về sớm'!$M$7:$M$11,1),2), "Quên chấm công"),"")</f>
        <v/>
      </c>
      <c r="Z61" s="31"/>
      <c r="AA61" s="37">
        <f>IF(W61-J61&gt;0,HOUR(W61-J61)+MINUTE(W61-J61)/60,0)</f>
        <v>0</v>
      </c>
      <c r="AB61" s="36" t="str">
        <f>IF($W61&gt;0,IF($J61&gt;0,IF(AA61&gt;0,IF(AA61&gt;0.5,"Trên 30p", "Dưới 30p"),""), "Quên chấm công"),"")</f>
        <v/>
      </c>
      <c r="AC61" s="31"/>
    </row>
    <row r="62" spans="1:29" x14ac:dyDescent="0.2">
      <c r="A62" s="71">
        <v>45148</v>
      </c>
      <c r="B62" s="72" t="s">
        <v>18</v>
      </c>
      <c r="C62" s="72" t="s">
        <v>116</v>
      </c>
      <c r="D62" s="72" t="s">
        <v>117</v>
      </c>
      <c r="E62" s="72" t="s">
        <v>99</v>
      </c>
      <c r="F62" s="72" t="s">
        <v>19</v>
      </c>
      <c r="G62" s="73" t="s">
        <v>73</v>
      </c>
      <c r="H62" s="73" t="s">
        <v>109</v>
      </c>
      <c r="I62" s="72"/>
      <c r="J62" s="72"/>
      <c r="K62" s="72">
        <v>8.2200000000000006</v>
      </c>
      <c r="L62" s="5">
        <f t="shared" si="3"/>
        <v>-9.3000000000000007</v>
      </c>
      <c r="M62" s="6"/>
      <c r="N62" s="6"/>
      <c r="O62" s="32">
        <f>IF(G62-M62&gt;0,HOUR(G62 - M62)+MINUTE(G62 - M62)/60,0)</f>
        <v>9.3000000000000007</v>
      </c>
      <c r="P62" s="33" t="str">
        <f>IF($H62&gt;0,INDEX('Phạt đi muộn về sớm'!$M$7:$N$11,MATCH(O62,'Phạt đi muộn về sớm'!$M$7:$M$11,1),2), "Quên chấm công")</f>
        <v>Trên 30p</v>
      </c>
      <c r="Q62" s="28"/>
      <c r="R62" s="34">
        <f>IF(N62-H62&gt;0,HOUR(N62-H62)+MINUTE(N62-H62)/60,0)</f>
        <v>0</v>
      </c>
      <c r="S62" s="34" t="str">
        <f t="shared" si="1"/>
        <v/>
      </c>
      <c r="T62" s="28"/>
      <c r="U62" s="38">
        <f t="shared" si="2"/>
        <v>0</v>
      </c>
      <c r="V62" s="39"/>
      <c r="W62" s="39"/>
      <c r="X62" s="32">
        <f>IF(I62-V62&gt;0,HOUR(I62 - V62)+MINUTE(I62 - V62)/60,0)</f>
        <v>0</v>
      </c>
      <c r="Y62" s="35" t="str">
        <f>IF(V62&gt;0,IF($J62&gt;0,INDEX('Phạt đi muộn về sớm'!$M$7:$N$11,MATCH(X62,'Phạt đi muộn về sớm'!$M$7:$M$11,1),2), "Quên chấm công"),"")</f>
        <v/>
      </c>
      <c r="Z62" s="31"/>
      <c r="AA62" s="37">
        <f>IF(W62-J62&gt;0,HOUR(W62-J62)+MINUTE(W62-J62)/60,0)</f>
        <v>0</v>
      </c>
      <c r="AB62" s="36" t="str">
        <f>IF($W62&gt;0,IF($J62&gt;0,IF(AA62&gt;0,IF(AA62&gt;0.5,"Trên 30p", "Dưới 30p"),""), "Quên chấm công"),"")</f>
        <v/>
      </c>
      <c r="AC62" s="31"/>
    </row>
    <row r="63" spans="1:29" x14ac:dyDescent="0.2">
      <c r="A63" s="71">
        <v>45149</v>
      </c>
      <c r="B63" s="72" t="s">
        <v>21</v>
      </c>
      <c r="C63" s="72" t="s">
        <v>116</v>
      </c>
      <c r="D63" s="72" t="s">
        <v>117</v>
      </c>
      <c r="E63" s="72" t="s">
        <v>99</v>
      </c>
      <c r="F63" s="72" t="s">
        <v>19</v>
      </c>
      <c r="G63" s="73" t="s">
        <v>38</v>
      </c>
      <c r="H63" s="73" t="s">
        <v>71</v>
      </c>
      <c r="I63" s="72"/>
      <c r="J63" s="72"/>
      <c r="K63" s="72">
        <v>5.13</v>
      </c>
      <c r="L63" s="5">
        <f t="shared" si="3"/>
        <v>-16.883333333333333</v>
      </c>
      <c r="M63" s="6"/>
      <c r="N63" s="6"/>
      <c r="O63" s="32">
        <f>IF(G63-M63&gt;0,HOUR(G63 - M63)+MINUTE(G63 - M63)/60,0)</f>
        <v>16.883333333333333</v>
      </c>
      <c r="P63" s="33" t="str">
        <f>IF($H63&gt;0,INDEX('Phạt đi muộn về sớm'!$M$7:$N$11,MATCH(O63,'Phạt đi muộn về sớm'!$M$7:$M$11,1),2), "Quên chấm công")</f>
        <v>Trên 30p</v>
      </c>
      <c r="Q63" s="28"/>
      <c r="R63" s="34">
        <f>IF(N63-H63&gt;0,HOUR(N63-H63)+MINUTE(N63-H63)/60,0)</f>
        <v>0</v>
      </c>
      <c r="S63" s="34" t="str">
        <f t="shared" si="1"/>
        <v/>
      </c>
      <c r="T63" s="28"/>
      <c r="U63" s="38">
        <f t="shared" si="2"/>
        <v>0</v>
      </c>
      <c r="V63" s="39"/>
      <c r="W63" s="39"/>
      <c r="X63" s="32">
        <f>IF(I63-V63&gt;0,HOUR(I63 - V63)+MINUTE(I63 - V63)/60,0)</f>
        <v>0</v>
      </c>
      <c r="Y63" s="35" t="str">
        <f>IF(V63&gt;0,IF($J63&gt;0,INDEX('Phạt đi muộn về sớm'!$M$7:$N$11,MATCH(X63,'Phạt đi muộn về sớm'!$M$7:$M$11,1),2), "Quên chấm công"),"")</f>
        <v/>
      </c>
      <c r="Z63" s="31"/>
      <c r="AA63" s="37">
        <f>IF(W63-J63&gt;0,HOUR(W63-J63)+MINUTE(W63-J63)/60,0)</f>
        <v>0</v>
      </c>
      <c r="AB63" s="36" t="str">
        <f>IF($W63&gt;0,IF($J63&gt;0,IF(AA63&gt;0,IF(AA63&gt;0.5,"Trên 30p", "Dưới 30p"),""), "Quên chấm công"),"")</f>
        <v/>
      </c>
      <c r="AC63" s="31"/>
    </row>
    <row r="64" spans="1:29" x14ac:dyDescent="0.2">
      <c r="A64" s="71">
        <v>45150</v>
      </c>
      <c r="B64" s="72" t="s">
        <v>22</v>
      </c>
      <c r="C64" s="72" t="s">
        <v>116</v>
      </c>
      <c r="D64" s="72" t="s">
        <v>117</v>
      </c>
      <c r="E64" s="72" t="s">
        <v>99</v>
      </c>
      <c r="F64" s="72" t="s">
        <v>19</v>
      </c>
      <c r="G64" s="73" t="s">
        <v>94</v>
      </c>
      <c r="H64" s="73" t="s">
        <v>71</v>
      </c>
      <c r="I64" s="72"/>
      <c r="J64" s="72"/>
      <c r="K64" s="72">
        <v>13.22</v>
      </c>
      <c r="L64" s="5">
        <f t="shared" si="3"/>
        <v>-8.8166666666666664</v>
      </c>
      <c r="M64" s="6"/>
      <c r="N64" s="6"/>
      <c r="O64" s="32">
        <f>IF(G64-M64&gt;0,HOUR(G64 - M64)+MINUTE(G64 - M64)/60,0)</f>
        <v>8.8166666666666664</v>
      </c>
      <c r="P64" s="33" t="str">
        <f>IF($H64&gt;0,INDEX('Phạt đi muộn về sớm'!$M$7:$N$11,MATCH(O64,'Phạt đi muộn về sớm'!$M$7:$M$11,1),2), "Quên chấm công")</f>
        <v>Trên 30p</v>
      </c>
      <c r="Q64" s="28"/>
      <c r="R64" s="34">
        <f>IF(N64-H64&gt;0,HOUR(N64-H64)+MINUTE(N64-H64)/60,0)</f>
        <v>0</v>
      </c>
      <c r="S64" s="34" t="str">
        <f t="shared" si="1"/>
        <v/>
      </c>
      <c r="T64" s="28"/>
      <c r="U64" s="38">
        <f t="shared" si="2"/>
        <v>0</v>
      </c>
      <c r="V64" s="39"/>
      <c r="W64" s="39"/>
      <c r="X64" s="32">
        <f>IF(I64-V64&gt;0,HOUR(I64 - V64)+MINUTE(I64 - V64)/60,0)</f>
        <v>0</v>
      </c>
      <c r="Y64" s="35" t="str">
        <f>IF(V64&gt;0,IF($J64&gt;0,INDEX('Phạt đi muộn về sớm'!$M$7:$N$11,MATCH(X64,'Phạt đi muộn về sớm'!$M$7:$M$11,1),2), "Quên chấm công"),"")</f>
        <v/>
      </c>
      <c r="Z64" s="31"/>
      <c r="AA64" s="37">
        <f>IF(W64-J64&gt;0,HOUR(W64-J64)+MINUTE(W64-J64)/60,0)</f>
        <v>0</v>
      </c>
      <c r="AB64" s="36" t="str">
        <f>IF($W64&gt;0,IF($J64&gt;0,IF(AA64&gt;0,IF(AA64&gt;0.5,"Trên 30p", "Dưới 30p"),""), "Quên chấm công"),"")</f>
        <v/>
      </c>
      <c r="AC64" s="31"/>
    </row>
    <row r="65" spans="1:29" x14ac:dyDescent="0.2">
      <c r="A65" s="71">
        <v>45151</v>
      </c>
      <c r="B65" s="72" t="s">
        <v>24</v>
      </c>
      <c r="C65" s="72" t="s">
        <v>116</v>
      </c>
      <c r="D65" s="72" t="s">
        <v>117</v>
      </c>
      <c r="E65" s="72" t="s">
        <v>99</v>
      </c>
      <c r="F65" s="72" t="s">
        <v>19</v>
      </c>
      <c r="G65" s="73" t="s">
        <v>155</v>
      </c>
      <c r="H65" s="73" t="s">
        <v>32</v>
      </c>
      <c r="I65" s="72"/>
      <c r="J65" s="72"/>
      <c r="K65" s="72">
        <v>13.45</v>
      </c>
      <c r="L65" s="5">
        <f t="shared" si="3"/>
        <v>-8.6</v>
      </c>
      <c r="M65" s="6"/>
      <c r="N65" s="6"/>
      <c r="O65" s="32">
        <f>IF(G65-M65&gt;0,HOUR(G65 - M65)+MINUTE(G65 - M65)/60,0)</f>
        <v>8.6</v>
      </c>
      <c r="P65" s="33" t="str">
        <f>IF($H65&gt;0,INDEX('Phạt đi muộn về sớm'!$M$7:$N$11,MATCH(O65,'Phạt đi muộn về sớm'!$M$7:$M$11,1),2), "Quên chấm công")</f>
        <v>Trên 30p</v>
      </c>
      <c r="Q65" s="28"/>
      <c r="R65" s="34">
        <f>IF(N65-H65&gt;0,HOUR(N65-H65)+MINUTE(N65-H65)/60,0)</f>
        <v>0</v>
      </c>
      <c r="S65" s="34" t="str">
        <f t="shared" si="1"/>
        <v/>
      </c>
      <c r="T65" s="28"/>
      <c r="U65" s="38">
        <f t="shared" si="2"/>
        <v>0</v>
      </c>
      <c r="V65" s="39"/>
      <c r="W65" s="39"/>
      <c r="X65" s="32">
        <f>IF(I65-V65&gt;0,HOUR(I65 - V65)+MINUTE(I65 - V65)/60,0)</f>
        <v>0</v>
      </c>
      <c r="Y65" s="35" t="str">
        <f>IF(V65&gt;0,IF($J65&gt;0,INDEX('Phạt đi muộn về sớm'!$M$7:$N$11,MATCH(X65,'Phạt đi muộn về sớm'!$M$7:$M$11,1),2), "Quên chấm công"),"")</f>
        <v/>
      </c>
      <c r="Z65" s="31"/>
      <c r="AA65" s="37">
        <f>IF(W65-J65&gt;0,HOUR(W65-J65)+MINUTE(W65-J65)/60,0)</f>
        <v>0</v>
      </c>
      <c r="AB65" s="36" t="str">
        <f>IF($W65&gt;0,IF($J65&gt;0,IF(AA65&gt;0,IF(AA65&gt;0.5,"Trên 30p", "Dưới 30p"),""), "Quên chấm công"),"")</f>
        <v/>
      </c>
      <c r="AC65" s="31"/>
    </row>
    <row r="66" spans="1:29" x14ac:dyDescent="0.2">
      <c r="A66" s="71">
        <v>45152</v>
      </c>
      <c r="B66" s="72" t="s">
        <v>26</v>
      </c>
      <c r="C66" s="72" t="s">
        <v>116</v>
      </c>
      <c r="D66" s="72" t="s">
        <v>117</v>
      </c>
      <c r="E66" s="72" t="s">
        <v>99</v>
      </c>
      <c r="F66" s="72" t="s">
        <v>19</v>
      </c>
      <c r="G66" s="73" t="s">
        <v>106</v>
      </c>
      <c r="H66" s="73" t="s">
        <v>104</v>
      </c>
      <c r="I66" s="73" t="s">
        <v>30</v>
      </c>
      <c r="J66" s="72"/>
      <c r="K66" s="72">
        <v>0.02</v>
      </c>
      <c r="L66" s="5">
        <f t="shared" si="3"/>
        <v>-13.383333333333333</v>
      </c>
      <c r="M66" s="6"/>
      <c r="N66" s="6"/>
      <c r="O66" s="32">
        <f>IF(G66-M66&gt;0,HOUR(G66 - M66)+MINUTE(G66 - M66)/60,0)</f>
        <v>13.383333333333333</v>
      </c>
      <c r="P66" s="33" t="str">
        <f>IF($H66&gt;0,INDEX('Phạt đi muộn về sớm'!$M$7:$N$11,MATCH(O66,'Phạt đi muộn về sớm'!$M$7:$M$11,1),2), "Quên chấm công")</f>
        <v>Trên 30p</v>
      </c>
      <c r="Q66" s="28"/>
      <c r="R66" s="34">
        <f>IF(N66-H66&gt;0,HOUR(N66-H66)+MINUTE(N66-H66)/60,0)</f>
        <v>0</v>
      </c>
      <c r="S66" s="34" t="str">
        <f t="shared" si="1"/>
        <v/>
      </c>
      <c r="T66" s="28"/>
      <c r="U66" s="38">
        <f t="shared" si="2"/>
        <v>-22.083333333333332</v>
      </c>
      <c r="V66" s="39"/>
      <c r="W66" s="39"/>
      <c r="X66" s="32">
        <f>IF(I66-V66&gt;0,HOUR(I66 - V66)+MINUTE(I66 - V66)/60,0)</f>
        <v>22.083333333333332</v>
      </c>
      <c r="Y66" s="35" t="str">
        <f>IF(V66&gt;0,IF($J66&gt;0,INDEX('Phạt đi muộn về sớm'!$M$7:$N$11,MATCH(X66,'Phạt đi muộn về sớm'!$M$7:$M$11,1),2), "Quên chấm công"),"")</f>
        <v/>
      </c>
      <c r="Z66" s="31"/>
      <c r="AA66" s="37">
        <f>IF(W66-J66&gt;0,HOUR(W66-J66)+MINUTE(W66-J66)/60,0)</f>
        <v>0</v>
      </c>
      <c r="AB66" s="36" t="str">
        <f>IF($W66&gt;0,IF($J66&gt;0,IF(AA66&gt;0,IF(AA66&gt;0.5,"Trên 30p", "Dưới 30p"),""), "Quên chấm công"),"")</f>
        <v/>
      </c>
      <c r="AC66" s="31"/>
    </row>
    <row r="67" spans="1:29" x14ac:dyDescent="0.2">
      <c r="A67" s="71">
        <v>45153</v>
      </c>
      <c r="B67" s="72" t="s">
        <v>27</v>
      </c>
      <c r="C67" s="72" t="s">
        <v>116</v>
      </c>
      <c r="D67" s="72" t="s">
        <v>117</v>
      </c>
      <c r="E67" s="72" t="s">
        <v>99</v>
      </c>
      <c r="F67" s="72" t="s">
        <v>19</v>
      </c>
      <c r="G67" s="73" t="s">
        <v>137</v>
      </c>
      <c r="H67" s="73" t="s">
        <v>109</v>
      </c>
      <c r="I67" s="72"/>
      <c r="J67" s="72"/>
      <c r="K67" s="72">
        <v>8.25</v>
      </c>
      <c r="L67" s="5">
        <f t="shared" si="3"/>
        <v>-9.2666666666666675</v>
      </c>
      <c r="M67" s="6"/>
      <c r="N67" s="6"/>
      <c r="O67" s="32">
        <f>IF(G67-M67&gt;0,HOUR(G67 - M67)+MINUTE(G67 - M67)/60,0)</f>
        <v>9.2666666666666675</v>
      </c>
      <c r="P67" s="33" t="str">
        <f>IF($H67&gt;0,INDEX('Phạt đi muộn về sớm'!$M$7:$N$11,MATCH(O67,'Phạt đi muộn về sớm'!$M$7:$M$11,1),2), "Quên chấm công")</f>
        <v>Trên 30p</v>
      </c>
      <c r="Q67" s="28"/>
      <c r="R67" s="34">
        <f>IF(N67-H67&gt;0,HOUR(N67-H67)+MINUTE(N67-H67)/60,0)</f>
        <v>0</v>
      </c>
      <c r="S67" s="34" t="str">
        <f t="shared" si="1"/>
        <v/>
      </c>
      <c r="T67" s="28"/>
      <c r="U67" s="38">
        <f t="shared" si="2"/>
        <v>0</v>
      </c>
      <c r="V67" s="39"/>
      <c r="W67" s="39"/>
      <c r="X67" s="32">
        <f>IF(I67-V67&gt;0,HOUR(I67 - V67)+MINUTE(I67 - V67)/60,0)</f>
        <v>0</v>
      </c>
      <c r="Y67" s="35" t="str">
        <f>IF(V67&gt;0,IF($J67&gt;0,INDEX('Phạt đi muộn về sớm'!$M$7:$N$11,MATCH(X67,'Phạt đi muộn về sớm'!$M$7:$M$11,1),2), "Quên chấm công"),"")</f>
        <v/>
      </c>
      <c r="Z67" s="31"/>
      <c r="AA67" s="37">
        <f>IF(W67-J67&gt;0,HOUR(W67-J67)+MINUTE(W67-J67)/60,0)</f>
        <v>0</v>
      </c>
      <c r="AB67" s="36" t="str">
        <f>IF($W67&gt;0,IF($J67&gt;0,IF(AA67&gt;0,IF(AA67&gt;0.5,"Trên 30p", "Dưới 30p"),""), "Quên chấm công"),"")</f>
        <v/>
      </c>
      <c r="AC67" s="31"/>
    </row>
    <row r="68" spans="1:29" x14ac:dyDescent="0.2">
      <c r="A68" s="71">
        <v>45155</v>
      </c>
      <c r="B68" s="72" t="s">
        <v>18</v>
      </c>
      <c r="C68" s="72" t="s">
        <v>116</v>
      </c>
      <c r="D68" s="72" t="s">
        <v>117</v>
      </c>
      <c r="E68" s="72" t="s">
        <v>99</v>
      </c>
      <c r="F68" s="72" t="s">
        <v>19</v>
      </c>
      <c r="G68" s="73" t="s">
        <v>86</v>
      </c>
      <c r="H68" s="73" t="s">
        <v>109</v>
      </c>
      <c r="I68" s="72"/>
      <c r="J68" s="72"/>
      <c r="K68" s="72">
        <v>8.18</v>
      </c>
      <c r="L68" s="5">
        <f t="shared" ref="L68:L99" si="4">HOUR(N68-M68)+MINUTE(N68-M68)/60-O68-R68</f>
        <v>-9.3166666666666664</v>
      </c>
      <c r="M68" s="6"/>
      <c r="N68" s="6"/>
      <c r="O68" s="32">
        <f>IF(G68-M68&gt;0,HOUR(G68 - M68)+MINUTE(G68 - M68)/60,0)</f>
        <v>9.3166666666666664</v>
      </c>
      <c r="P68" s="33" t="str">
        <f>IF($H68&gt;0,INDEX('Phạt đi muộn về sớm'!$M$7:$N$11,MATCH(O68,'Phạt đi muộn về sớm'!$M$7:$M$11,1),2), "Quên chấm công")</f>
        <v>Trên 30p</v>
      </c>
      <c r="Q68" s="28"/>
      <c r="R68" s="34">
        <f>IF(N68-H68&gt;0,HOUR(N68-H68)+MINUTE(N68-H68)/60,0)</f>
        <v>0</v>
      </c>
      <c r="S68" s="34" t="str">
        <f t="shared" si="1"/>
        <v/>
      </c>
      <c r="T68" s="28"/>
      <c r="U68" s="38">
        <f t="shared" si="2"/>
        <v>0</v>
      </c>
      <c r="V68" s="39"/>
      <c r="W68" s="39"/>
      <c r="X68" s="32">
        <f>IF(I68-V68&gt;0,HOUR(I68 - V68)+MINUTE(I68 - V68)/60,0)</f>
        <v>0</v>
      </c>
      <c r="Y68" s="35" t="str">
        <f>IF(V68&gt;0,IF($J68&gt;0,INDEX('Phạt đi muộn về sớm'!$M$7:$N$11,MATCH(X68,'Phạt đi muộn về sớm'!$M$7:$M$11,1),2), "Quên chấm công"),"")</f>
        <v/>
      </c>
      <c r="Z68" s="31"/>
      <c r="AA68" s="37">
        <f>IF(W68-J68&gt;0,HOUR(W68-J68)+MINUTE(W68-J68)/60,0)</f>
        <v>0</v>
      </c>
      <c r="AB68" s="36" t="str">
        <f>IF($W68&gt;0,IF($J68&gt;0,IF(AA68&gt;0,IF(AA68&gt;0.5,"Trên 30p", "Dưới 30p"),""), "Quên chấm công"),"")</f>
        <v/>
      </c>
      <c r="AC68" s="31"/>
    </row>
    <row r="69" spans="1:29" x14ac:dyDescent="0.2">
      <c r="A69" s="71">
        <v>45156</v>
      </c>
      <c r="B69" s="72" t="s">
        <v>21</v>
      </c>
      <c r="C69" s="72" t="s">
        <v>116</v>
      </c>
      <c r="D69" s="72" t="s">
        <v>117</v>
      </c>
      <c r="E69" s="72" t="s">
        <v>99</v>
      </c>
      <c r="F69" s="72" t="s">
        <v>19</v>
      </c>
      <c r="G69" s="73" t="s">
        <v>137</v>
      </c>
      <c r="H69" s="73" t="s">
        <v>109</v>
      </c>
      <c r="I69" s="72"/>
      <c r="J69" s="72"/>
      <c r="K69" s="72">
        <v>8.23</v>
      </c>
      <c r="L69" s="5">
        <f t="shared" si="4"/>
        <v>-9.2666666666666675</v>
      </c>
      <c r="M69" s="6"/>
      <c r="N69" s="6"/>
      <c r="O69" s="32">
        <f>IF(G69-M69&gt;0,HOUR(G69 - M69)+MINUTE(G69 - M69)/60,0)</f>
        <v>9.2666666666666675</v>
      </c>
      <c r="P69" s="33" t="str">
        <f>IF($H69&gt;0,INDEX('Phạt đi muộn về sớm'!$M$7:$N$11,MATCH(O69,'Phạt đi muộn về sớm'!$M$7:$M$11,1),2), "Quên chấm công")</f>
        <v>Trên 30p</v>
      </c>
      <c r="Q69" s="28"/>
      <c r="R69" s="34">
        <f>IF(N69-H69&gt;0,HOUR(N69-H69)+MINUTE(N69-H69)/60,0)</f>
        <v>0</v>
      </c>
      <c r="S69" s="34" t="str">
        <f t="shared" ref="S69:S129" si="5">IF($H69&gt;0,IF(R69&gt;0,IF(R69&gt;0.5,"Trên 30p", "Dưới 30p"),""), "Quên chấm công")</f>
        <v/>
      </c>
      <c r="T69" s="28"/>
      <c r="U69" s="38">
        <f t="shared" ref="U69:U132" si="6">HOUR(W69-V69)+MINUTE(W69-V69)/60-X69-AA69</f>
        <v>0</v>
      </c>
      <c r="V69" s="39"/>
      <c r="W69" s="39"/>
      <c r="X69" s="32">
        <f>IF(I69-V69&gt;0,HOUR(I69 - V69)+MINUTE(I69 - V69)/60,0)</f>
        <v>0</v>
      </c>
      <c r="Y69" s="35" t="str">
        <f>IF(V69&gt;0,IF($J69&gt;0,INDEX('Phạt đi muộn về sớm'!$M$7:$N$11,MATCH(X69,'Phạt đi muộn về sớm'!$M$7:$M$11,1),2), "Quên chấm công"),"")</f>
        <v/>
      </c>
      <c r="Z69" s="31"/>
      <c r="AA69" s="37">
        <f>IF(W69-J69&gt;0,HOUR(W69-J69)+MINUTE(W69-J69)/60,0)</f>
        <v>0</v>
      </c>
      <c r="AB69" s="36" t="str">
        <f>IF($W69&gt;0,IF($J69&gt;0,IF(AA69&gt;0,IF(AA69&gt;0.5,"Trên 30p", "Dưới 30p"),""), "Quên chấm công"),"")</f>
        <v/>
      </c>
      <c r="AC69" s="31"/>
    </row>
    <row r="70" spans="1:29" x14ac:dyDescent="0.2">
      <c r="A70" s="71">
        <v>45157</v>
      </c>
      <c r="B70" s="72" t="s">
        <v>22</v>
      </c>
      <c r="C70" s="72" t="s">
        <v>116</v>
      </c>
      <c r="D70" s="72" t="s">
        <v>117</v>
      </c>
      <c r="E70" s="72" t="s">
        <v>99</v>
      </c>
      <c r="F70" s="72" t="s">
        <v>19</v>
      </c>
      <c r="G70" s="73" t="s">
        <v>126</v>
      </c>
      <c r="H70" s="73" t="s">
        <v>28</v>
      </c>
      <c r="I70" s="72"/>
      <c r="J70" s="72"/>
      <c r="K70" s="72">
        <v>13.33</v>
      </c>
      <c r="L70" s="5">
        <f t="shared" si="4"/>
        <v>-8.6833333333333336</v>
      </c>
      <c r="M70" s="6"/>
      <c r="N70" s="6"/>
      <c r="O70" s="32">
        <f>IF(G70-M70&gt;0,HOUR(G70 - M70)+MINUTE(G70 - M70)/60,0)</f>
        <v>8.6833333333333336</v>
      </c>
      <c r="P70" s="33" t="str">
        <f>IF($H70&gt;0,INDEX('Phạt đi muộn về sớm'!$M$7:$N$11,MATCH(O70,'Phạt đi muộn về sớm'!$M$7:$M$11,1),2), "Quên chấm công")</f>
        <v>Trên 30p</v>
      </c>
      <c r="Q70" s="28"/>
      <c r="R70" s="34">
        <f>IF(N70-H70&gt;0,HOUR(N70-H70)+MINUTE(N70-H70)/60,0)</f>
        <v>0</v>
      </c>
      <c r="S70" s="34" t="str">
        <f t="shared" si="5"/>
        <v/>
      </c>
      <c r="T70" s="28"/>
      <c r="U70" s="38">
        <f t="shared" si="6"/>
        <v>0</v>
      </c>
      <c r="V70" s="39"/>
      <c r="W70" s="39"/>
      <c r="X70" s="32">
        <f>IF(I70-V70&gt;0,HOUR(I70 - V70)+MINUTE(I70 - V70)/60,0)</f>
        <v>0</v>
      </c>
      <c r="Y70" s="35" t="str">
        <f>IF(V70&gt;0,IF($J70&gt;0,INDEX('Phạt đi muộn về sớm'!$M$7:$N$11,MATCH(X70,'Phạt đi muộn về sớm'!$M$7:$M$11,1),2), "Quên chấm công"),"")</f>
        <v/>
      </c>
      <c r="Z70" s="31"/>
      <c r="AA70" s="37">
        <f>IF(W70-J70&gt;0,HOUR(W70-J70)+MINUTE(W70-J70)/60,0)</f>
        <v>0</v>
      </c>
      <c r="AB70" s="36" t="str">
        <f>IF($W70&gt;0,IF($J70&gt;0,IF(AA70&gt;0,IF(AA70&gt;0.5,"Trên 30p", "Dưới 30p"),""), "Quên chấm công"),"")</f>
        <v/>
      </c>
      <c r="AC70" s="31"/>
    </row>
    <row r="71" spans="1:29" x14ac:dyDescent="0.2">
      <c r="A71" s="71">
        <v>45158</v>
      </c>
      <c r="B71" s="72" t="s">
        <v>24</v>
      </c>
      <c r="C71" s="72" t="s">
        <v>116</v>
      </c>
      <c r="D71" s="72" t="s">
        <v>117</v>
      </c>
      <c r="E71" s="72" t="s">
        <v>99</v>
      </c>
      <c r="F71" s="72" t="s">
        <v>19</v>
      </c>
      <c r="G71" s="73" t="s">
        <v>156</v>
      </c>
      <c r="H71" s="73" t="s">
        <v>136</v>
      </c>
      <c r="I71" s="72"/>
      <c r="J71" s="72"/>
      <c r="K71" s="72">
        <v>8.68</v>
      </c>
      <c r="L71" s="5">
        <f t="shared" si="4"/>
        <v>-8.8833333333333329</v>
      </c>
      <c r="M71" s="6"/>
      <c r="N71" s="6"/>
      <c r="O71" s="32">
        <f>IF(G71-M71&gt;0,HOUR(G71 - M71)+MINUTE(G71 - M71)/60,0)</f>
        <v>8.8833333333333329</v>
      </c>
      <c r="P71" s="33" t="str">
        <f>IF($H71&gt;0,INDEX('Phạt đi muộn về sớm'!$M$7:$N$11,MATCH(O71,'Phạt đi muộn về sớm'!$M$7:$M$11,1),2), "Quên chấm công")</f>
        <v>Trên 30p</v>
      </c>
      <c r="Q71" s="28"/>
      <c r="R71" s="34">
        <f>IF(N71-H71&gt;0,HOUR(N71-H71)+MINUTE(N71-H71)/60,0)</f>
        <v>0</v>
      </c>
      <c r="S71" s="34" t="str">
        <f t="shared" si="5"/>
        <v/>
      </c>
      <c r="T71" s="28"/>
      <c r="U71" s="38">
        <f t="shared" si="6"/>
        <v>0</v>
      </c>
      <c r="V71" s="39"/>
      <c r="W71" s="39"/>
      <c r="X71" s="32">
        <f>IF(I71-V71&gt;0,HOUR(I71 - V71)+MINUTE(I71 - V71)/60,0)</f>
        <v>0</v>
      </c>
      <c r="Y71" s="35" t="str">
        <f>IF(V71&gt;0,IF($J71&gt;0,INDEX('Phạt đi muộn về sớm'!$M$7:$N$11,MATCH(X71,'Phạt đi muộn về sớm'!$M$7:$M$11,1),2), "Quên chấm công"),"")</f>
        <v/>
      </c>
      <c r="Z71" s="31"/>
      <c r="AA71" s="37">
        <f>IF(W71-J71&gt;0,HOUR(W71-J71)+MINUTE(W71-J71)/60,0)</f>
        <v>0</v>
      </c>
      <c r="AB71" s="36" t="str">
        <f>IF($W71&gt;0,IF($J71&gt;0,IF(AA71&gt;0,IF(AA71&gt;0.5,"Trên 30p", "Dưới 30p"),""), "Quên chấm công"),"")</f>
        <v/>
      </c>
      <c r="AC71" s="31"/>
    </row>
    <row r="72" spans="1:29" x14ac:dyDescent="0.2">
      <c r="A72" s="71">
        <v>45160</v>
      </c>
      <c r="B72" s="72" t="s">
        <v>27</v>
      </c>
      <c r="C72" s="72" t="s">
        <v>116</v>
      </c>
      <c r="D72" s="72" t="s">
        <v>117</v>
      </c>
      <c r="E72" s="72" t="s">
        <v>99</v>
      </c>
      <c r="F72" s="72" t="s">
        <v>19</v>
      </c>
      <c r="G72" s="73" t="s">
        <v>36</v>
      </c>
      <c r="H72" s="73" t="s">
        <v>109</v>
      </c>
      <c r="I72" s="72"/>
      <c r="J72" s="72"/>
      <c r="K72" s="72">
        <v>8.1199999999999992</v>
      </c>
      <c r="L72" s="5">
        <f t="shared" si="4"/>
        <v>-9.4</v>
      </c>
      <c r="M72" s="6"/>
      <c r="N72" s="6"/>
      <c r="O72" s="32">
        <f>IF(G72-M72&gt;0,HOUR(G72 - M72)+MINUTE(G72 - M72)/60,0)</f>
        <v>9.4</v>
      </c>
      <c r="P72" s="33" t="str">
        <f>IF($H72&gt;0,INDEX('Phạt đi muộn về sớm'!$M$7:$N$11,MATCH(O72,'Phạt đi muộn về sớm'!$M$7:$M$11,1),2), "Quên chấm công")</f>
        <v>Trên 30p</v>
      </c>
      <c r="Q72" s="28"/>
      <c r="R72" s="34">
        <f>IF(N72-H72&gt;0,HOUR(N72-H72)+MINUTE(N72-H72)/60,0)</f>
        <v>0</v>
      </c>
      <c r="S72" s="34" t="str">
        <f t="shared" si="5"/>
        <v/>
      </c>
      <c r="T72" s="28"/>
      <c r="U72" s="38">
        <f t="shared" si="6"/>
        <v>0</v>
      </c>
      <c r="V72" s="39"/>
      <c r="W72" s="39"/>
      <c r="X72" s="32">
        <f>IF(I72-V72&gt;0,HOUR(I72 - V72)+MINUTE(I72 - V72)/60,0)</f>
        <v>0</v>
      </c>
      <c r="Y72" s="35" t="str">
        <f>IF(V72&gt;0,IF($J72&gt;0,INDEX('Phạt đi muộn về sớm'!$M$7:$N$11,MATCH(X72,'Phạt đi muộn về sớm'!$M$7:$M$11,1),2), "Quên chấm công"),"")</f>
        <v/>
      </c>
      <c r="Z72" s="31"/>
      <c r="AA72" s="37">
        <f>IF(W72-J72&gt;0,HOUR(W72-J72)+MINUTE(W72-J72)/60,0)</f>
        <v>0</v>
      </c>
      <c r="AB72" s="36" t="str">
        <f>IF($W72&gt;0,IF($J72&gt;0,IF(AA72&gt;0,IF(AA72&gt;0.5,"Trên 30p", "Dưới 30p"),""), "Quên chấm công"),"")</f>
        <v/>
      </c>
      <c r="AC72" s="31"/>
    </row>
    <row r="73" spans="1:29" x14ac:dyDescent="0.2">
      <c r="A73" s="71">
        <v>45161</v>
      </c>
      <c r="B73" s="72" t="s">
        <v>31</v>
      </c>
      <c r="C73" s="72" t="s">
        <v>116</v>
      </c>
      <c r="D73" s="72" t="s">
        <v>117</v>
      </c>
      <c r="E73" s="72" t="s">
        <v>99</v>
      </c>
      <c r="F73" s="72" t="s">
        <v>19</v>
      </c>
      <c r="G73" s="73" t="s">
        <v>125</v>
      </c>
      <c r="H73" s="73" t="s">
        <v>109</v>
      </c>
      <c r="I73" s="72"/>
      <c r="J73" s="72"/>
      <c r="K73" s="72">
        <v>8.27</v>
      </c>
      <c r="L73" s="5">
        <f t="shared" si="4"/>
        <v>-9.25</v>
      </c>
      <c r="M73" s="6"/>
      <c r="N73" s="6"/>
      <c r="O73" s="32">
        <f>IF(G73-M73&gt;0,HOUR(G73 - M73)+MINUTE(G73 - M73)/60,0)</f>
        <v>9.25</v>
      </c>
      <c r="P73" s="33" t="str">
        <f>IF($H73&gt;0,INDEX('Phạt đi muộn về sớm'!$M$7:$N$11,MATCH(O73,'Phạt đi muộn về sớm'!$M$7:$M$11,1),2), "Quên chấm công")</f>
        <v>Trên 30p</v>
      </c>
      <c r="Q73" s="28"/>
      <c r="R73" s="34">
        <f>IF(N73-H73&gt;0,HOUR(N73-H73)+MINUTE(N73-H73)/60,0)</f>
        <v>0</v>
      </c>
      <c r="S73" s="34" t="str">
        <f t="shared" si="5"/>
        <v/>
      </c>
      <c r="T73" s="28"/>
      <c r="U73" s="38">
        <f t="shared" si="6"/>
        <v>0</v>
      </c>
      <c r="V73" s="39"/>
      <c r="W73" s="39"/>
      <c r="X73" s="32">
        <f>IF(I73-V73&gt;0,HOUR(I73 - V73)+MINUTE(I73 - V73)/60,0)</f>
        <v>0</v>
      </c>
      <c r="Y73" s="35" t="str">
        <f>IF(V73&gt;0,IF($J73&gt;0,INDEX('Phạt đi muộn về sớm'!$M$7:$N$11,MATCH(X73,'Phạt đi muộn về sớm'!$M$7:$M$11,1),2), "Quên chấm công"),"")</f>
        <v/>
      </c>
      <c r="Z73" s="31"/>
      <c r="AA73" s="37">
        <f>IF(W73-J73&gt;0,HOUR(W73-J73)+MINUTE(W73-J73)/60,0)</f>
        <v>0</v>
      </c>
      <c r="AB73" s="36" t="str">
        <f>IF($W73&gt;0,IF($J73&gt;0,IF(AA73&gt;0,IF(AA73&gt;0.5,"Trên 30p", "Dưới 30p"),""), "Quên chấm công"),"")</f>
        <v/>
      </c>
      <c r="AC73" s="31"/>
    </row>
    <row r="74" spans="1:29" x14ac:dyDescent="0.2">
      <c r="A74" s="71">
        <v>45162</v>
      </c>
      <c r="B74" s="72" t="s">
        <v>18</v>
      </c>
      <c r="C74" s="72" t="s">
        <v>116</v>
      </c>
      <c r="D74" s="72" t="s">
        <v>117</v>
      </c>
      <c r="E74" s="72" t="s">
        <v>99</v>
      </c>
      <c r="F74" s="72" t="s">
        <v>19</v>
      </c>
      <c r="G74" s="73" t="s">
        <v>90</v>
      </c>
      <c r="H74" s="73" t="s">
        <v>32</v>
      </c>
      <c r="I74" s="72"/>
      <c r="J74" s="72"/>
      <c r="K74" s="72">
        <v>5.2</v>
      </c>
      <c r="L74" s="5">
        <f t="shared" si="4"/>
        <v>-16.850000000000001</v>
      </c>
      <c r="M74" s="6"/>
      <c r="N74" s="6"/>
      <c r="O74" s="32">
        <f>IF(G74-M74&gt;0,HOUR(G74 - M74)+MINUTE(G74 - M74)/60,0)</f>
        <v>16.850000000000001</v>
      </c>
      <c r="P74" s="33" t="str">
        <f>IF($H74&gt;0,INDEX('Phạt đi muộn về sớm'!$M$7:$N$11,MATCH(O74,'Phạt đi muộn về sớm'!$M$7:$M$11,1),2), "Quên chấm công")</f>
        <v>Trên 30p</v>
      </c>
      <c r="Q74" s="28"/>
      <c r="R74" s="34">
        <f>IF(N74-H74&gt;0,HOUR(N74-H74)+MINUTE(N74-H74)/60,0)</f>
        <v>0</v>
      </c>
      <c r="S74" s="34" t="str">
        <f t="shared" si="5"/>
        <v/>
      </c>
      <c r="T74" s="28"/>
      <c r="U74" s="38">
        <f t="shared" si="6"/>
        <v>0</v>
      </c>
      <c r="V74" s="39"/>
      <c r="W74" s="39"/>
      <c r="X74" s="32">
        <f>IF(I74-V74&gt;0,HOUR(I74 - V74)+MINUTE(I74 - V74)/60,0)</f>
        <v>0</v>
      </c>
      <c r="Y74" s="35" t="str">
        <f>IF(V74&gt;0,IF($J74&gt;0,INDEX('Phạt đi muộn về sớm'!$M$7:$N$11,MATCH(X74,'Phạt đi muộn về sớm'!$M$7:$M$11,1),2), "Quên chấm công"),"")</f>
        <v/>
      </c>
      <c r="Z74" s="31"/>
      <c r="AA74" s="37">
        <f>IF(W74-J74&gt;0,HOUR(W74-J74)+MINUTE(W74-J74)/60,0)</f>
        <v>0</v>
      </c>
      <c r="AB74" s="36" t="str">
        <f>IF($W74&gt;0,IF($J74&gt;0,IF(AA74&gt;0,IF(AA74&gt;0.5,"Trên 30p", "Dưới 30p"),""), "Quên chấm công"),"")</f>
        <v/>
      </c>
      <c r="AC74" s="31"/>
    </row>
    <row r="75" spans="1:29" x14ac:dyDescent="0.2">
      <c r="A75" s="71">
        <v>45163</v>
      </c>
      <c r="B75" s="72" t="s">
        <v>21</v>
      </c>
      <c r="C75" s="72" t="s">
        <v>116</v>
      </c>
      <c r="D75" s="72" t="s">
        <v>117</v>
      </c>
      <c r="E75" s="72" t="s">
        <v>99</v>
      </c>
      <c r="F75" s="72" t="s">
        <v>19</v>
      </c>
      <c r="G75" s="73" t="s">
        <v>157</v>
      </c>
      <c r="H75" s="73" t="s">
        <v>158</v>
      </c>
      <c r="I75" s="73" t="s">
        <v>95</v>
      </c>
      <c r="J75" s="73" t="s">
        <v>88</v>
      </c>
      <c r="K75" s="72">
        <v>9.7200000000000006</v>
      </c>
      <c r="L75" s="5">
        <f t="shared" si="4"/>
        <v>-9.1166666666666671</v>
      </c>
      <c r="M75" s="6"/>
      <c r="N75" s="6"/>
      <c r="O75" s="32">
        <f>IF(G75-M75&gt;0,HOUR(G75 - M75)+MINUTE(G75 - M75)/60,0)</f>
        <v>9.1166666666666671</v>
      </c>
      <c r="P75" s="33" t="str">
        <f>IF($H75&gt;0,INDEX('Phạt đi muộn về sớm'!$M$7:$N$11,MATCH(O75,'Phạt đi muộn về sớm'!$M$7:$M$11,1),2), "Quên chấm công")</f>
        <v>Trên 30p</v>
      </c>
      <c r="Q75" s="28"/>
      <c r="R75" s="34">
        <f>IF(N75-H75&gt;0,HOUR(N75-H75)+MINUTE(N75-H75)/60,0)</f>
        <v>0</v>
      </c>
      <c r="S75" s="34" t="str">
        <f t="shared" si="5"/>
        <v/>
      </c>
      <c r="T75" s="28"/>
      <c r="U75" s="38">
        <f t="shared" si="6"/>
        <v>-16.716666666666665</v>
      </c>
      <c r="V75" s="39"/>
      <c r="W75" s="39"/>
      <c r="X75" s="32">
        <f>IF(I75-V75&gt;0,HOUR(I75 - V75)+MINUTE(I75 - V75)/60,0)</f>
        <v>16.716666666666665</v>
      </c>
      <c r="Y75" s="35" t="str">
        <f>IF(V75&gt;0,IF($J75&gt;0,INDEX('Phạt đi muộn về sớm'!$M$7:$N$11,MATCH(X75,'Phạt đi muộn về sớm'!$M$7:$M$11,1),2), "Quên chấm công"),"")</f>
        <v/>
      </c>
      <c r="Z75" s="31"/>
      <c r="AA75" s="37">
        <f>IF(W75-J75&gt;0,HOUR(W75-J75)+MINUTE(W75-J75)/60,0)</f>
        <v>0</v>
      </c>
      <c r="AB75" s="36" t="str">
        <f>IF($W75&gt;0,IF($J75&gt;0,IF(AA75&gt;0,IF(AA75&gt;0.5,"Trên 30p", "Dưới 30p"),""), "Quên chấm công"),"")</f>
        <v/>
      </c>
      <c r="AC75" s="31"/>
    </row>
    <row r="76" spans="1:29" x14ac:dyDescent="0.2">
      <c r="A76" s="71">
        <v>45164</v>
      </c>
      <c r="B76" s="72" t="s">
        <v>22</v>
      </c>
      <c r="C76" s="72" t="s">
        <v>116</v>
      </c>
      <c r="D76" s="72" t="s">
        <v>117</v>
      </c>
      <c r="E76" s="72" t="s">
        <v>99</v>
      </c>
      <c r="F76" s="72" t="s">
        <v>19</v>
      </c>
      <c r="G76" s="73" t="s">
        <v>132</v>
      </c>
      <c r="H76" s="73" t="s">
        <v>28</v>
      </c>
      <c r="I76" s="72"/>
      <c r="J76" s="72"/>
      <c r="K76" s="72">
        <v>13.22</v>
      </c>
      <c r="L76" s="5">
        <f t="shared" si="4"/>
        <v>-8.8000000000000007</v>
      </c>
      <c r="M76" s="6"/>
      <c r="N76" s="6"/>
      <c r="O76" s="32">
        <f>IF(G76-M76&gt;0,HOUR(G76 - M76)+MINUTE(G76 - M76)/60,0)</f>
        <v>8.8000000000000007</v>
      </c>
      <c r="P76" s="33" t="str">
        <f>IF($H76&gt;0,INDEX('Phạt đi muộn về sớm'!$M$7:$N$11,MATCH(O76,'Phạt đi muộn về sớm'!$M$7:$M$11,1),2), "Quên chấm công")</f>
        <v>Trên 30p</v>
      </c>
      <c r="Q76" s="28"/>
      <c r="R76" s="34">
        <f>IF(N76-H76&gt;0,HOUR(N76-H76)+MINUTE(N76-H76)/60,0)</f>
        <v>0</v>
      </c>
      <c r="S76" s="34" t="str">
        <f t="shared" si="5"/>
        <v/>
      </c>
      <c r="T76" s="28"/>
      <c r="U76" s="38">
        <f t="shared" si="6"/>
        <v>0</v>
      </c>
      <c r="V76" s="39"/>
      <c r="W76" s="39"/>
      <c r="X76" s="32">
        <f>IF(I76-V76&gt;0,HOUR(I76 - V76)+MINUTE(I76 - V76)/60,0)</f>
        <v>0</v>
      </c>
      <c r="Y76" s="35" t="str">
        <f>IF(V76&gt;0,IF($J76&gt;0,INDEX('Phạt đi muộn về sớm'!$M$7:$N$11,MATCH(X76,'Phạt đi muộn về sớm'!$M$7:$M$11,1),2), "Quên chấm công"),"")</f>
        <v/>
      </c>
      <c r="Z76" s="31"/>
      <c r="AA76" s="37">
        <f>IF(W76-J76&gt;0,HOUR(W76-J76)+MINUTE(W76-J76)/60,0)</f>
        <v>0</v>
      </c>
      <c r="AB76" s="36" t="str">
        <f>IF($W76&gt;0,IF($J76&gt;0,IF(AA76&gt;0,IF(AA76&gt;0.5,"Trên 30p", "Dưới 30p"),""), "Quên chấm công"),"")</f>
        <v/>
      </c>
      <c r="AC76" s="31"/>
    </row>
    <row r="77" spans="1:29" x14ac:dyDescent="0.2">
      <c r="A77" s="71">
        <v>45165</v>
      </c>
      <c r="B77" s="72" t="s">
        <v>24</v>
      </c>
      <c r="C77" s="72" t="s">
        <v>116</v>
      </c>
      <c r="D77" s="72" t="s">
        <v>117</v>
      </c>
      <c r="E77" s="72" t="s">
        <v>99</v>
      </c>
      <c r="F77" s="72" t="s">
        <v>19</v>
      </c>
      <c r="G77" s="73" t="s">
        <v>96</v>
      </c>
      <c r="H77" s="73" t="s">
        <v>118</v>
      </c>
      <c r="I77" s="73" t="s">
        <v>28</v>
      </c>
      <c r="J77" s="72"/>
      <c r="K77" s="72">
        <v>0.02</v>
      </c>
      <c r="L77" s="5">
        <f t="shared" si="4"/>
        <v>-8.7166666666666668</v>
      </c>
      <c r="M77" s="6"/>
      <c r="N77" s="6"/>
      <c r="O77" s="32">
        <f>IF(G77-M77&gt;0,HOUR(G77 - M77)+MINUTE(G77 - M77)/60,0)</f>
        <v>8.7166666666666668</v>
      </c>
      <c r="P77" s="33" t="str">
        <f>IF($H77&gt;0,INDEX('Phạt đi muộn về sớm'!$M$7:$N$11,MATCH(O77,'Phạt đi muộn về sớm'!$M$7:$M$11,1),2), "Quên chấm công")</f>
        <v>Trên 30p</v>
      </c>
      <c r="Q77" s="28"/>
      <c r="R77" s="34">
        <f>IF(N77-H77&gt;0,HOUR(N77-H77)+MINUTE(N77-H77)/60,0)</f>
        <v>0</v>
      </c>
      <c r="S77" s="34" t="str">
        <f t="shared" si="5"/>
        <v/>
      </c>
      <c r="T77" s="28"/>
      <c r="U77" s="38">
        <f t="shared" si="6"/>
        <v>-22.016666666666666</v>
      </c>
      <c r="V77" s="39"/>
      <c r="W77" s="39"/>
      <c r="X77" s="32">
        <f>IF(I77-V77&gt;0,HOUR(I77 - V77)+MINUTE(I77 - V77)/60,0)</f>
        <v>22.016666666666666</v>
      </c>
      <c r="Y77" s="35" t="str">
        <f>IF(V77&gt;0,IF($J77&gt;0,INDEX('Phạt đi muộn về sớm'!$M$7:$N$11,MATCH(X77,'Phạt đi muộn về sớm'!$M$7:$M$11,1),2), "Quên chấm công"),"")</f>
        <v/>
      </c>
      <c r="Z77" s="31"/>
      <c r="AA77" s="37">
        <f>IF(W77-J77&gt;0,HOUR(W77-J77)+MINUTE(W77-J77)/60,0)</f>
        <v>0</v>
      </c>
      <c r="AB77" s="36" t="str">
        <f>IF($W77&gt;0,IF($J77&gt;0,IF(AA77&gt;0,IF(AA77&gt;0.5,"Trên 30p", "Dưới 30p"),""), "Quên chấm công"),"")</f>
        <v/>
      </c>
      <c r="AC77" s="31"/>
    </row>
    <row r="78" spans="1:29" x14ac:dyDescent="0.2">
      <c r="A78" s="71">
        <v>45166</v>
      </c>
      <c r="B78" s="72" t="s">
        <v>26</v>
      </c>
      <c r="C78" s="72" t="s">
        <v>116</v>
      </c>
      <c r="D78" s="72" t="s">
        <v>117</v>
      </c>
      <c r="E78" s="72" t="s">
        <v>99</v>
      </c>
      <c r="F78" s="72" t="s">
        <v>19</v>
      </c>
      <c r="G78" s="73" t="s">
        <v>35</v>
      </c>
      <c r="H78" s="73" t="s">
        <v>30</v>
      </c>
      <c r="I78" s="72"/>
      <c r="J78" s="72"/>
      <c r="K78" s="72">
        <v>5.25</v>
      </c>
      <c r="L78" s="5">
        <f t="shared" si="4"/>
        <v>-16.833333333333332</v>
      </c>
      <c r="M78" s="6"/>
      <c r="N78" s="6"/>
      <c r="O78" s="32">
        <f>IF(G78-M78&gt;0,HOUR(G78 - M78)+MINUTE(G78 - M78)/60,0)</f>
        <v>16.833333333333332</v>
      </c>
      <c r="P78" s="33" t="str">
        <f>IF($H78&gt;0,INDEX('Phạt đi muộn về sớm'!$M$7:$N$11,MATCH(O78,'Phạt đi muộn về sớm'!$M$7:$M$11,1),2), "Quên chấm công")</f>
        <v>Trên 30p</v>
      </c>
      <c r="Q78" s="28"/>
      <c r="R78" s="34">
        <f>IF(N78-H78&gt;0,HOUR(N78-H78)+MINUTE(N78-H78)/60,0)</f>
        <v>0</v>
      </c>
      <c r="S78" s="34" t="str">
        <f t="shared" si="5"/>
        <v/>
      </c>
      <c r="T78" s="28"/>
      <c r="U78" s="38">
        <f t="shared" si="6"/>
        <v>0</v>
      </c>
      <c r="V78" s="39"/>
      <c r="W78" s="39"/>
      <c r="X78" s="32">
        <f>IF(I78-V78&gt;0,HOUR(I78 - V78)+MINUTE(I78 - V78)/60,0)</f>
        <v>0</v>
      </c>
      <c r="Y78" s="35" t="str">
        <f>IF(V78&gt;0,IF($J78&gt;0,INDEX('Phạt đi muộn về sớm'!$M$7:$N$11,MATCH(X78,'Phạt đi muộn về sớm'!$M$7:$M$11,1),2), "Quên chấm công"),"")</f>
        <v/>
      </c>
      <c r="Z78" s="31"/>
      <c r="AA78" s="37">
        <f>IF(W78-J78&gt;0,HOUR(W78-J78)+MINUTE(W78-J78)/60,0)</f>
        <v>0</v>
      </c>
      <c r="AB78" s="36" t="str">
        <f>IF($W78&gt;0,IF($J78&gt;0,IF(AA78&gt;0,IF(AA78&gt;0.5,"Trên 30p", "Dưới 30p"),""), "Quên chấm công"),"")</f>
        <v/>
      </c>
      <c r="AC78" s="31"/>
    </row>
    <row r="79" spans="1:29" x14ac:dyDescent="0.2">
      <c r="A79" s="71">
        <v>45168</v>
      </c>
      <c r="B79" s="72" t="s">
        <v>31</v>
      </c>
      <c r="C79" s="72" t="s">
        <v>116</v>
      </c>
      <c r="D79" s="72" t="s">
        <v>117</v>
      </c>
      <c r="E79" s="72" t="s">
        <v>99</v>
      </c>
      <c r="F79" s="72" t="s">
        <v>19</v>
      </c>
      <c r="G79" s="73" t="s">
        <v>89</v>
      </c>
      <c r="H79" s="73" t="s">
        <v>30</v>
      </c>
      <c r="I79" s="72"/>
      <c r="J79" s="72"/>
      <c r="K79" s="72">
        <v>12.8</v>
      </c>
      <c r="L79" s="5">
        <f t="shared" si="4"/>
        <v>-9.2833333333333332</v>
      </c>
      <c r="M79" s="6"/>
      <c r="N79" s="6"/>
      <c r="O79" s="32">
        <f>IF(G79-M79&gt;0,HOUR(G79 - M79)+MINUTE(G79 - M79)/60,0)</f>
        <v>9.2833333333333332</v>
      </c>
      <c r="P79" s="33" t="str">
        <f>IF($H79&gt;0,INDEX('Phạt đi muộn về sớm'!$M$7:$N$11,MATCH(O79,'Phạt đi muộn về sớm'!$M$7:$M$11,1),2), "Quên chấm công")</f>
        <v>Trên 30p</v>
      </c>
      <c r="Q79" s="28"/>
      <c r="R79" s="34">
        <f>IF(N79-H79&gt;0,HOUR(N79-H79)+MINUTE(N79-H79)/60,0)</f>
        <v>0</v>
      </c>
      <c r="S79" s="34" t="str">
        <f t="shared" si="5"/>
        <v/>
      </c>
      <c r="T79" s="28"/>
      <c r="U79" s="38">
        <f t="shared" si="6"/>
        <v>0</v>
      </c>
      <c r="V79" s="39"/>
      <c r="W79" s="39"/>
      <c r="X79" s="32">
        <f>IF(I79-V79&gt;0,HOUR(I79 - V79)+MINUTE(I79 - V79)/60,0)</f>
        <v>0</v>
      </c>
      <c r="Y79" s="35" t="str">
        <f>IF(V79&gt;0,IF($J79&gt;0,INDEX('Phạt đi muộn về sớm'!$M$7:$N$11,MATCH(X79,'Phạt đi muộn về sớm'!$M$7:$M$11,1),2), "Quên chấm công"),"")</f>
        <v/>
      </c>
      <c r="Z79" s="31"/>
      <c r="AA79" s="37">
        <f>IF(W79-J79&gt;0,HOUR(W79-J79)+MINUTE(W79-J79)/60,0)</f>
        <v>0</v>
      </c>
      <c r="AB79" s="36" t="str">
        <f>IF($W79&gt;0,IF($J79&gt;0,IF(AA79&gt;0,IF(AA79&gt;0.5,"Trên 30p", "Dưới 30p"),""), "Quên chấm công"),"")</f>
        <v/>
      </c>
      <c r="AC79" s="31"/>
    </row>
    <row r="80" spans="1:29" x14ac:dyDescent="0.2">
      <c r="A80" s="71">
        <v>45169</v>
      </c>
      <c r="B80" s="72" t="s">
        <v>18</v>
      </c>
      <c r="C80" s="72" t="s">
        <v>116</v>
      </c>
      <c r="D80" s="72" t="s">
        <v>117</v>
      </c>
      <c r="E80" s="72" t="s">
        <v>99</v>
      </c>
      <c r="F80" s="72" t="s">
        <v>19</v>
      </c>
      <c r="G80" s="73" t="s">
        <v>119</v>
      </c>
      <c r="H80" s="72"/>
      <c r="I80" s="72"/>
      <c r="J80" s="72"/>
      <c r="K80" s="72">
        <v>0</v>
      </c>
      <c r="L80" s="5">
        <f t="shared" si="4"/>
        <v>-9.1833333333333336</v>
      </c>
      <c r="M80" s="6"/>
      <c r="N80" s="6"/>
      <c r="O80" s="32">
        <f>IF(G80-M80&gt;0,HOUR(G80 - M80)+MINUTE(G80 - M80)/60,0)</f>
        <v>9.1833333333333336</v>
      </c>
      <c r="P80" s="33" t="str">
        <f>IF($H80&gt;0,INDEX('Phạt đi muộn về sớm'!$M$7:$N$11,MATCH(O80,'Phạt đi muộn về sớm'!$M$7:$M$11,1),2), "Quên chấm công")</f>
        <v>Quên chấm công</v>
      </c>
      <c r="Q80" s="28"/>
      <c r="R80" s="34">
        <f>IF(N80-H80&gt;0,HOUR(N80-H80)+MINUTE(N80-H80)/60,0)</f>
        <v>0</v>
      </c>
      <c r="S80" s="34" t="str">
        <f t="shared" si="5"/>
        <v>Quên chấm công</v>
      </c>
      <c r="T80" s="28"/>
      <c r="U80" s="38">
        <f t="shared" si="6"/>
        <v>0</v>
      </c>
      <c r="V80" s="39"/>
      <c r="W80" s="39"/>
      <c r="X80" s="32">
        <f>IF(I80-V80&gt;0,HOUR(I80 - V80)+MINUTE(I80 - V80)/60,0)</f>
        <v>0</v>
      </c>
      <c r="Y80" s="35" t="str">
        <f>IF(V80&gt;0,IF($J80&gt;0,INDEX('Phạt đi muộn về sớm'!$M$7:$N$11,MATCH(X80,'Phạt đi muộn về sớm'!$M$7:$M$11,1),2), "Quên chấm công"),"")</f>
        <v/>
      </c>
      <c r="Z80" s="31"/>
      <c r="AA80" s="37">
        <f>IF(W80-J80&gt;0,HOUR(W80-J80)+MINUTE(W80-J80)/60,0)</f>
        <v>0</v>
      </c>
      <c r="AB80" s="36" t="str">
        <f>IF($W80&gt;0,IF($J80&gt;0,IF(AA80&gt;0,IF(AA80&gt;0.5,"Trên 30p", "Dưới 30p"),""), "Quên chấm công"),"")</f>
        <v/>
      </c>
      <c r="AC80" s="31"/>
    </row>
    <row r="81" spans="1:29" x14ac:dyDescent="0.2">
      <c r="A81" s="71">
        <v>45139</v>
      </c>
      <c r="B81" s="72" t="s">
        <v>27</v>
      </c>
      <c r="C81" s="72" t="s">
        <v>123</v>
      </c>
      <c r="D81" s="72" t="s">
        <v>124</v>
      </c>
      <c r="E81" s="72" t="s">
        <v>99</v>
      </c>
      <c r="F81" s="72" t="s">
        <v>19</v>
      </c>
      <c r="G81" s="73" t="s">
        <v>133</v>
      </c>
      <c r="H81" s="73" t="s">
        <v>153</v>
      </c>
      <c r="I81" s="72"/>
      <c r="J81" s="72"/>
      <c r="K81" s="72">
        <v>8.5</v>
      </c>
      <c r="L81" s="5">
        <f t="shared" si="4"/>
        <v>-9.2333333333333325</v>
      </c>
      <c r="M81" s="6"/>
      <c r="N81" s="6"/>
      <c r="O81" s="32">
        <f>IF(G81-M81&gt;0,HOUR(G81 - M81)+MINUTE(G81 - M81)/60,0)</f>
        <v>9.2333333333333325</v>
      </c>
      <c r="P81" s="33" t="str">
        <f>IF($H81&gt;0,INDEX('Phạt đi muộn về sớm'!$M$7:$N$11,MATCH(O81,'Phạt đi muộn về sớm'!$M$7:$M$11,1),2), "Quên chấm công")</f>
        <v>Trên 30p</v>
      </c>
      <c r="Q81" s="28"/>
      <c r="R81" s="34">
        <f>IF(N81-H81&gt;0,HOUR(N81-H81)+MINUTE(N81-H81)/60,0)</f>
        <v>0</v>
      </c>
      <c r="S81" s="34" t="str">
        <f t="shared" si="5"/>
        <v/>
      </c>
      <c r="T81" s="28"/>
      <c r="U81" s="38">
        <f t="shared" si="6"/>
        <v>0</v>
      </c>
      <c r="V81" s="39"/>
      <c r="W81" s="39"/>
      <c r="X81" s="32">
        <f>IF(I81-V81&gt;0,HOUR(I81 - V81)+MINUTE(I81 - V81)/60,0)</f>
        <v>0</v>
      </c>
      <c r="Y81" s="35" t="str">
        <f>IF(V81&gt;0,IF($J81&gt;0,INDEX('Phạt đi muộn về sớm'!$M$7:$N$11,MATCH(X81,'Phạt đi muộn về sớm'!$M$7:$M$11,1),2), "Quên chấm công"),"")</f>
        <v/>
      </c>
      <c r="Z81" s="31"/>
      <c r="AA81" s="37">
        <f>IF(W81-J81&gt;0,HOUR(W81-J81)+MINUTE(W81-J81)/60,0)</f>
        <v>0</v>
      </c>
      <c r="AB81" s="36" t="str">
        <f>IF($W81&gt;0,IF($J81&gt;0,IF(AA81&gt;0,IF(AA81&gt;0.5,"Trên 30p", "Dưới 30p"),""), "Quên chấm công"),"")</f>
        <v/>
      </c>
      <c r="AC81" s="31"/>
    </row>
    <row r="82" spans="1:29" x14ac:dyDescent="0.2">
      <c r="A82" s="71">
        <v>45140</v>
      </c>
      <c r="B82" s="72" t="s">
        <v>31</v>
      </c>
      <c r="C82" s="72" t="s">
        <v>123</v>
      </c>
      <c r="D82" s="72" t="s">
        <v>124</v>
      </c>
      <c r="E82" s="72" t="s">
        <v>99</v>
      </c>
      <c r="F82" s="72" t="s">
        <v>19</v>
      </c>
      <c r="G82" s="73" t="s">
        <v>89</v>
      </c>
      <c r="H82" s="73" t="s">
        <v>159</v>
      </c>
      <c r="I82" s="73" t="s">
        <v>160</v>
      </c>
      <c r="J82" s="72"/>
      <c r="K82" s="72">
        <v>8.7799999999999994</v>
      </c>
      <c r="L82" s="5">
        <f t="shared" si="4"/>
        <v>-9.2833333333333332</v>
      </c>
      <c r="M82" s="6"/>
      <c r="N82" s="6"/>
      <c r="O82" s="32">
        <f>IF(G82-M82&gt;0,HOUR(G82 - M82)+MINUTE(G82 - M82)/60,0)</f>
        <v>9.2833333333333332</v>
      </c>
      <c r="P82" s="33" t="str">
        <f>IF($H82&gt;0,INDEX('Phạt đi muộn về sớm'!$M$7:$N$11,MATCH(O82,'Phạt đi muộn về sớm'!$M$7:$M$11,1),2), "Quên chấm công")</f>
        <v>Trên 30p</v>
      </c>
      <c r="Q82" s="28"/>
      <c r="R82" s="34">
        <f>IF(N82-H82&gt;0,HOUR(N82-H82)+MINUTE(N82-H82)/60,0)</f>
        <v>0</v>
      </c>
      <c r="S82" s="34" t="str">
        <f t="shared" si="5"/>
        <v/>
      </c>
      <c r="T82" s="28"/>
      <c r="U82" s="38">
        <f t="shared" si="6"/>
        <v>-18.116666666666667</v>
      </c>
      <c r="V82" s="39"/>
      <c r="W82" s="39"/>
      <c r="X82" s="32">
        <f>IF(I82-V82&gt;0,HOUR(I82 - V82)+MINUTE(I82 - V82)/60,0)</f>
        <v>18.116666666666667</v>
      </c>
      <c r="Y82" s="35" t="str">
        <f>IF(V82&gt;0,IF($J82&gt;0,INDEX('Phạt đi muộn về sớm'!$M$7:$N$11,MATCH(X82,'Phạt đi muộn về sớm'!$M$7:$M$11,1),2), "Quên chấm công"),"")</f>
        <v/>
      </c>
      <c r="Z82" s="31"/>
      <c r="AA82" s="37">
        <f>IF(W82-J82&gt;0,HOUR(W82-J82)+MINUTE(W82-J82)/60,0)</f>
        <v>0</v>
      </c>
      <c r="AB82" s="36" t="str">
        <f>IF($W82&gt;0,IF($J82&gt;0,IF(AA82&gt;0,IF(AA82&gt;0.5,"Trên 30p", "Dưới 30p"),""), "Quên chấm công"),"")</f>
        <v/>
      </c>
      <c r="AC82" s="31"/>
    </row>
    <row r="83" spans="1:29" x14ac:dyDescent="0.2">
      <c r="A83" s="71">
        <v>45141</v>
      </c>
      <c r="B83" s="72" t="s">
        <v>18</v>
      </c>
      <c r="C83" s="72" t="s">
        <v>123</v>
      </c>
      <c r="D83" s="72" t="s">
        <v>124</v>
      </c>
      <c r="E83" s="72" t="s">
        <v>99</v>
      </c>
      <c r="F83" s="72" t="s">
        <v>19</v>
      </c>
      <c r="G83" s="73" t="s">
        <v>114</v>
      </c>
      <c r="H83" s="73" t="s">
        <v>28</v>
      </c>
      <c r="I83" s="72"/>
      <c r="J83" s="72"/>
      <c r="K83" s="72">
        <v>5.12</v>
      </c>
      <c r="L83" s="5">
        <f t="shared" si="4"/>
        <v>-16.899999999999999</v>
      </c>
      <c r="M83" s="6"/>
      <c r="N83" s="6"/>
      <c r="O83" s="32">
        <f>IF(G83-M83&gt;0,HOUR(G83 - M83)+MINUTE(G83 - M83)/60,0)</f>
        <v>16.899999999999999</v>
      </c>
      <c r="P83" s="33" t="str">
        <f>IF($H83&gt;0,INDEX('Phạt đi muộn về sớm'!$M$7:$N$11,MATCH(O83,'Phạt đi muộn về sớm'!$M$7:$M$11,1),2), "Quên chấm công")</f>
        <v>Trên 30p</v>
      </c>
      <c r="Q83" s="28"/>
      <c r="R83" s="34">
        <f>IF(N83-H83&gt;0,HOUR(N83-H83)+MINUTE(N83-H83)/60,0)</f>
        <v>0</v>
      </c>
      <c r="S83" s="34" t="str">
        <f t="shared" si="5"/>
        <v/>
      </c>
      <c r="T83" s="28"/>
      <c r="U83" s="38">
        <f t="shared" si="6"/>
        <v>0</v>
      </c>
      <c r="V83" s="39"/>
      <c r="W83" s="39"/>
      <c r="X83" s="32">
        <f>IF(I83-V83&gt;0,HOUR(I83 - V83)+MINUTE(I83 - V83)/60,0)</f>
        <v>0</v>
      </c>
      <c r="Y83" s="35" t="str">
        <f>IF(V83&gt;0,IF($J83&gt;0,INDEX('Phạt đi muộn về sớm'!$M$7:$N$11,MATCH(X83,'Phạt đi muộn về sớm'!$M$7:$M$11,1),2), "Quên chấm công"),"")</f>
        <v/>
      </c>
      <c r="Z83" s="31"/>
      <c r="AA83" s="37">
        <f>IF(W83-J83&gt;0,HOUR(W83-J83)+MINUTE(W83-J83)/60,0)</f>
        <v>0</v>
      </c>
      <c r="AB83" s="36" t="str">
        <f>IF($W83&gt;0,IF($J83&gt;0,IF(AA83&gt;0,IF(AA83&gt;0.5,"Trên 30p", "Dưới 30p"),""), "Quên chấm công"),"")</f>
        <v/>
      </c>
      <c r="AC83" s="31"/>
    </row>
    <row r="84" spans="1:29" x14ac:dyDescent="0.2">
      <c r="A84" s="71">
        <v>45142</v>
      </c>
      <c r="B84" s="72" t="s">
        <v>21</v>
      </c>
      <c r="C84" s="72" t="s">
        <v>123</v>
      </c>
      <c r="D84" s="72" t="s">
        <v>124</v>
      </c>
      <c r="E84" s="72" t="s">
        <v>99</v>
      </c>
      <c r="F84" s="72" t="s">
        <v>19</v>
      </c>
      <c r="G84" s="73" t="s">
        <v>127</v>
      </c>
      <c r="H84" s="73" t="s">
        <v>138</v>
      </c>
      <c r="I84" s="72"/>
      <c r="J84" s="72"/>
      <c r="K84" s="72">
        <v>8.35</v>
      </c>
      <c r="L84" s="5">
        <f t="shared" si="4"/>
        <v>-9.2166666666666668</v>
      </c>
      <c r="M84" s="6"/>
      <c r="N84" s="6"/>
      <c r="O84" s="32">
        <f>IF(G84-M84&gt;0,HOUR(G84 - M84)+MINUTE(G84 - M84)/60,0)</f>
        <v>9.2166666666666668</v>
      </c>
      <c r="P84" s="33" t="str">
        <f>IF($H84&gt;0,INDEX('Phạt đi muộn về sớm'!$M$7:$N$11,MATCH(O84,'Phạt đi muộn về sớm'!$M$7:$M$11,1),2), "Quên chấm công")</f>
        <v>Trên 30p</v>
      </c>
      <c r="Q84" s="28"/>
      <c r="R84" s="34">
        <f>IF(N84-H84&gt;0,HOUR(N84-H84)+MINUTE(N84-H84)/60,0)</f>
        <v>0</v>
      </c>
      <c r="S84" s="34" t="str">
        <f t="shared" si="5"/>
        <v/>
      </c>
      <c r="T84" s="28"/>
      <c r="U84" s="38">
        <f t="shared" si="6"/>
        <v>0</v>
      </c>
      <c r="V84" s="39"/>
      <c r="W84" s="39"/>
      <c r="X84" s="32">
        <f>IF(I84-V84&gt;0,HOUR(I84 - V84)+MINUTE(I84 - V84)/60,0)</f>
        <v>0</v>
      </c>
      <c r="Y84" s="35" t="str">
        <f>IF(V84&gt;0,IF($J84&gt;0,INDEX('Phạt đi muộn về sớm'!$M$7:$N$11,MATCH(X84,'Phạt đi muộn về sớm'!$M$7:$M$11,1),2), "Quên chấm công"),"")</f>
        <v/>
      </c>
      <c r="Z84" s="31"/>
      <c r="AA84" s="37">
        <f>IF(W84-J84&gt;0,HOUR(W84-J84)+MINUTE(W84-J84)/60,0)</f>
        <v>0</v>
      </c>
      <c r="AB84" s="36" t="str">
        <f>IF($W84&gt;0,IF($J84&gt;0,IF(AA84&gt;0,IF(AA84&gt;0.5,"Trên 30p", "Dưới 30p"),""), "Quên chấm công"),"")</f>
        <v/>
      </c>
      <c r="AC84" s="31"/>
    </row>
    <row r="85" spans="1:29" x14ac:dyDescent="0.2">
      <c r="A85" s="71">
        <v>45143</v>
      </c>
      <c r="B85" s="72" t="s">
        <v>22</v>
      </c>
      <c r="C85" s="72" t="s">
        <v>123</v>
      </c>
      <c r="D85" s="72" t="s">
        <v>124</v>
      </c>
      <c r="E85" s="72" t="s">
        <v>99</v>
      </c>
      <c r="F85" s="72" t="s">
        <v>19</v>
      </c>
      <c r="G85" s="73" t="s">
        <v>33</v>
      </c>
      <c r="H85" s="73" t="s">
        <v>20</v>
      </c>
      <c r="I85" s="72"/>
      <c r="J85" s="72"/>
      <c r="K85" s="72">
        <v>13.08</v>
      </c>
      <c r="L85" s="5">
        <f>HOUR(N85-M85)+MINUTE(N85-M85)/60-O85-R85</f>
        <v>-8.9166666666666661</v>
      </c>
      <c r="M85" s="6"/>
      <c r="N85" s="6"/>
      <c r="O85" s="32">
        <f>IF(G85-M85&gt;0,HOUR(G85 - M85)+MINUTE(G85 - M85)/60,0)</f>
        <v>8.9166666666666661</v>
      </c>
      <c r="P85" s="33" t="str">
        <f>IF($H85&gt;0,INDEX('Phạt đi muộn về sớm'!$M$7:$N$11,MATCH(O85,'Phạt đi muộn về sớm'!$M$7:$M$11,1),2), "Quên chấm công")</f>
        <v>Trên 30p</v>
      </c>
      <c r="Q85" s="28"/>
      <c r="R85" s="34">
        <f>IF(N85-H85&gt;0,HOUR(N85-H85)+MINUTE(N85-H85)/60,0)</f>
        <v>0</v>
      </c>
      <c r="S85" s="34" t="str">
        <f t="shared" si="5"/>
        <v/>
      </c>
      <c r="T85" s="28"/>
      <c r="U85" s="38">
        <f t="shared" si="6"/>
        <v>0</v>
      </c>
      <c r="V85" s="39"/>
      <c r="W85" s="39"/>
      <c r="X85" s="32">
        <f>IF(I85-V85&gt;0,HOUR(I85 - V85)+MINUTE(I85 - V85)/60,0)</f>
        <v>0</v>
      </c>
      <c r="Y85" s="35" t="str">
        <f>IF(V85&gt;0,IF($J85&gt;0,INDEX('Phạt đi muộn về sớm'!$M$7:$N$11,MATCH(X85,'Phạt đi muộn về sớm'!$M$7:$M$11,1),2), "Quên chấm công"),"")</f>
        <v/>
      </c>
      <c r="Z85" s="31"/>
      <c r="AA85" s="37">
        <f>IF(W85-J85&gt;0,HOUR(W85-J85)+MINUTE(W85-J85)/60,0)</f>
        <v>0</v>
      </c>
      <c r="AB85" s="36" t="str">
        <f>IF($W85&gt;0,IF($J85&gt;0,IF(AA85&gt;0,IF(AA85&gt;0.5,"Trên 30p", "Dưới 30p"),""), "Quên chấm công"),"")</f>
        <v/>
      </c>
      <c r="AC85" s="31"/>
    </row>
    <row r="86" spans="1:29" x14ac:dyDescent="0.2">
      <c r="A86" s="71">
        <v>45144</v>
      </c>
      <c r="B86" s="72" t="s">
        <v>24</v>
      </c>
      <c r="C86" s="72" t="s">
        <v>123</v>
      </c>
      <c r="D86" s="72" t="s">
        <v>124</v>
      </c>
      <c r="E86" s="72" t="s">
        <v>99</v>
      </c>
      <c r="F86" s="72" t="s">
        <v>19</v>
      </c>
      <c r="G86" s="73" t="s">
        <v>156</v>
      </c>
      <c r="H86" s="73" t="s">
        <v>161</v>
      </c>
      <c r="I86" s="72"/>
      <c r="J86" s="72"/>
      <c r="K86" s="72">
        <v>10.62</v>
      </c>
      <c r="L86" s="5">
        <f t="shared" si="4"/>
        <v>-8.8833333333333329</v>
      </c>
      <c r="M86" s="6"/>
      <c r="N86" s="6"/>
      <c r="O86" s="32">
        <f>IF(G86-M86&gt;0,HOUR(G86 - M86)+MINUTE(G86 - M86)/60,0)</f>
        <v>8.8833333333333329</v>
      </c>
      <c r="P86" s="33" t="str">
        <f>IF($H86&gt;0,INDEX('Phạt đi muộn về sớm'!$M$7:$N$11,MATCH(O86,'Phạt đi muộn về sớm'!$M$7:$M$11,1),2), "Quên chấm công")</f>
        <v>Trên 30p</v>
      </c>
      <c r="Q86" s="28"/>
      <c r="R86" s="34">
        <f>IF(N86-H86&gt;0,HOUR(N86-H86)+MINUTE(N86-H86)/60,0)</f>
        <v>0</v>
      </c>
      <c r="S86" s="34" t="str">
        <f t="shared" si="5"/>
        <v/>
      </c>
      <c r="T86" s="28"/>
      <c r="U86" s="38">
        <f t="shared" si="6"/>
        <v>0</v>
      </c>
      <c r="V86" s="39"/>
      <c r="W86" s="39"/>
      <c r="X86" s="32">
        <f>IF(I86-V86&gt;0,HOUR(I86 - V86)+MINUTE(I86 - V86)/60,0)</f>
        <v>0</v>
      </c>
      <c r="Y86" s="35" t="str">
        <f>IF(V86&gt;0,IF($J86&gt;0,INDEX('Phạt đi muộn về sớm'!$M$7:$N$11,MATCH(X86,'Phạt đi muộn về sớm'!$M$7:$M$11,1),2), "Quên chấm công"),"")</f>
        <v/>
      </c>
      <c r="Z86" s="31"/>
      <c r="AA86" s="37">
        <f>IF(W86-J86&gt;0,HOUR(W86-J86)+MINUTE(W86-J86)/60,0)</f>
        <v>0</v>
      </c>
      <c r="AB86" s="36" t="str">
        <f>IF($W86&gt;0,IF($J86&gt;0,IF(AA86&gt;0,IF(AA86&gt;0.5,"Trên 30p", "Dưới 30p"),""), "Quên chấm công"),"")</f>
        <v/>
      </c>
      <c r="AC86" s="31"/>
    </row>
    <row r="87" spans="1:29" x14ac:dyDescent="0.2">
      <c r="A87" s="71">
        <v>45145</v>
      </c>
      <c r="B87" s="72" t="s">
        <v>26</v>
      </c>
      <c r="C87" s="72" t="s">
        <v>123</v>
      </c>
      <c r="D87" s="72" t="s">
        <v>124</v>
      </c>
      <c r="E87" s="72" t="s">
        <v>99</v>
      </c>
      <c r="F87" s="72" t="s">
        <v>19</v>
      </c>
      <c r="G87" s="73" t="s">
        <v>94</v>
      </c>
      <c r="H87" s="73" t="s">
        <v>111</v>
      </c>
      <c r="I87" s="72"/>
      <c r="J87" s="72"/>
      <c r="K87" s="72">
        <v>8.68</v>
      </c>
      <c r="L87" s="5">
        <f t="shared" si="4"/>
        <v>-8.8166666666666664</v>
      </c>
      <c r="M87" s="6"/>
      <c r="N87" s="6"/>
      <c r="O87" s="32">
        <f>IF(G87-M87&gt;0,HOUR(G87 - M87)+MINUTE(G87 - M87)/60,0)</f>
        <v>8.8166666666666664</v>
      </c>
      <c r="P87" s="33" t="str">
        <f>IF($H87&gt;0,INDEX('Phạt đi muộn về sớm'!$M$7:$N$11,MATCH(O87,'Phạt đi muộn về sớm'!$M$7:$M$11,1),2), "Quên chấm công")</f>
        <v>Trên 30p</v>
      </c>
      <c r="Q87" s="28"/>
      <c r="R87" s="34">
        <f>IF(N87-H87&gt;0,HOUR(N87-H87)+MINUTE(N87-H87)/60,0)</f>
        <v>0</v>
      </c>
      <c r="S87" s="34" t="str">
        <f t="shared" si="5"/>
        <v/>
      </c>
      <c r="T87" s="28"/>
      <c r="U87" s="38">
        <f t="shared" si="6"/>
        <v>0</v>
      </c>
      <c r="V87" s="39"/>
      <c r="W87" s="39"/>
      <c r="X87" s="32">
        <f>IF(I87-V87&gt;0,HOUR(I87 - V87)+MINUTE(I87 - V87)/60,0)</f>
        <v>0</v>
      </c>
      <c r="Y87" s="35" t="str">
        <f>IF(V87&gt;0,IF($J87&gt;0,INDEX('Phạt đi muộn về sớm'!$M$7:$N$11,MATCH(X87,'Phạt đi muộn về sớm'!$M$7:$M$11,1),2), "Quên chấm công"),"")</f>
        <v/>
      </c>
      <c r="Z87" s="31"/>
      <c r="AA87" s="37">
        <f>IF(W87-J87&gt;0,HOUR(W87-J87)+MINUTE(W87-J87)/60,0)</f>
        <v>0</v>
      </c>
      <c r="AB87" s="36" t="str">
        <f>IF($W87&gt;0,IF($J87&gt;0,IF(AA87&gt;0,IF(AA87&gt;0.5,"Trên 30p", "Dưới 30p"),""), "Quên chấm công"),"")</f>
        <v/>
      </c>
      <c r="AC87" s="31"/>
    </row>
    <row r="88" spans="1:29" x14ac:dyDescent="0.2">
      <c r="A88" s="71">
        <v>45146</v>
      </c>
      <c r="B88" s="72" t="s">
        <v>27</v>
      </c>
      <c r="C88" s="72" t="s">
        <v>123</v>
      </c>
      <c r="D88" s="72" t="s">
        <v>124</v>
      </c>
      <c r="E88" s="72" t="s">
        <v>99</v>
      </c>
      <c r="F88" s="72" t="s">
        <v>19</v>
      </c>
      <c r="G88" s="73" t="s">
        <v>89</v>
      </c>
      <c r="H88" s="73" t="s">
        <v>109</v>
      </c>
      <c r="I88" s="72"/>
      <c r="J88" s="72"/>
      <c r="K88" s="72">
        <v>8.2200000000000006</v>
      </c>
      <c r="L88" s="5">
        <f t="shared" si="4"/>
        <v>-9.2833333333333332</v>
      </c>
      <c r="M88" s="6"/>
      <c r="N88" s="6"/>
      <c r="O88" s="32">
        <f>IF(G88-M88&gt;0,HOUR(G88 - M88)+MINUTE(G88 - M88)/60,0)</f>
        <v>9.2833333333333332</v>
      </c>
      <c r="P88" s="33" t="str">
        <f>IF($H88&gt;0,INDEX('Phạt đi muộn về sớm'!$M$7:$N$11,MATCH(O88,'Phạt đi muộn về sớm'!$M$7:$M$11,1),2), "Quên chấm công")</f>
        <v>Trên 30p</v>
      </c>
      <c r="Q88" s="28"/>
      <c r="R88" s="34">
        <f>IF(N88-H88&gt;0,HOUR(N88-H88)+MINUTE(N88-H88)/60,0)</f>
        <v>0</v>
      </c>
      <c r="S88" s="34" t="str">
        <f t="shared" si="5"/>
        <v/>
      </c>
      <c r="T88" s="28"/>
      <c r="U88" s="38">
        <f t="shared" si="6"/>
        <v>0</v>
      </c>
      <c r="V88" s="39"/>
      <c r="W88" s="39"/>
      <c r="X88" s="32">
        <f>IF(I88-V88&gt;0,HOUR(I88 - V88)+MINUTE(I88 - V88)/60,0)</f>
        <v>0</v>
      </c>
      <c r="Y88" s="35" t="str">
        <f>IF(V88&gt;0,IF($J88&gt;0,INDEX('Phạt đi muộn về sớm'!$M$7:$N$11,MATCH(X88,'Phạt đi muộn về sớm'!$M$7:$M$11,1),2), "Quên chấm công"),"")</f>
        <v/>
      </c>
      <c r="Z88" s="31"/>
      <c r="AA88" s="37">
        <f>IF(W88-J88&gt;0,HOUR(W88-J88)+MINUTE(W88-J88)/60,0)</f>
        <v>0</v>
      </c>
      <c r="AB88" s="36" t="str">
        <f>IF($W88&gt;0,IF($J88&gt;0,IF(AA88&gt;0,IF(AA88&gt;0.5,"Trên 30p", "Dưới 30p"),""), "Quên chấm công"),"")</f>
        <v/>
      </c>
      <c r="AC88" s="31"/>
    </row>
    <row r="89" spans="1:29" x14ac:dyDescent="0.2">
      <c r="A89" s="71">
        <v>45148</v>
      </c>
      <c r="B89" s="72" t="s">
        <v>18</v>
      </c>
      <c r="C89" s="72" t="s">
        <v>123</v>
      </c>
      <c r="D89" s="72" t="s">
        <v>124</v>
      </c>
      <c r="E89" s="72" t="s">
        <v>99</v>
      </c>
      <c r="F89" s="72" t="s">
        <v>19</v>
      </c>
      <c r="G89" s="73" t="s">
        <v>89</v>
      </c>
      <c r="H89" s="73" t="s">
        <v>28</v>
      </c>
      <c r="I89" s="72"/>
      <c r="J89" s="72"/>
      <c r="K89" s="72">
        <v>12.72</v>
      </c>
      <c r="L89" s="5">
        <f t="shared" si="4"/>
        <v>-9.2833333333333332</v>
      </c>
      <c r="M89" s="6"/>
      <c r="N89" s="6"/>
      <c r="O89" s="32">
        <f>IF(G89-M89&gt;0,HOUR(G89 - M89)+MINUTE(G89 - M89)/60,0)</f>
        <v>9.2833333333333332</v>
      </c>
      <c r="P89" s="33" t="str">
        <f>IF($H89&gt;0,INDEX('Phạt đi muộn về sớm'!$M$7:$N$11,MATCH(O89,'Phạt đi muộn về sớm'!$M$7:$M$11,1),2), "Quên chấm công")</f>
        <v>Trên 30p</v>
      </c>
      <c r="Q89" s="28"/>
      <c r="R89" s="34">
        <f>IF(N89-H89&gt;0,HOUR(N89-H89)+MINUTE(N89-H89)/60,0)</f>
        <v>0</v>
      </c>
      <c r="S89" s="34" t="str">
        <f t="shared" si="5"/>
        <v/>
      </c>
      <c r="T89" s="28"/>
      <c r="U89" s="38">
        <f t="shared" si="6"/>
        <v>0</v>
      </c>
      <c r="V89" s="39"/>
      <c r="W89" s="39"/>
      <c r="X89" s="32">
        <f>IF(I89-V89&gt;0,HOUR(I89 - V89)+MINUTE(I89 - V89)/60,0)</f>
        <v>0</v>
      </c>
      <c r="Y89" s="35" t="str">
        <f>IF(V89&gt;0,IF($J89&gt;0,INDEX('Phạt đi muộn về sớm'!$M$7:$N$11,MATCH(X89,'Phạt đi muộn về sớm'!$M$7:$M$11,1),2), "Quên chấm công"),"")</f>
        <v/>
      </c>
      <c r="Z89" s="31"/>
      <c r="AA89" s="37">
        <f>IF(W89-J89&gt;0,HOUR(W89-J89)+MINUTE(W89-J89)/60,0)</f>
        <v>0</v>
      </c>
      <c r="AB89" s="36" t="str">
        <f>IF($W89&gt;0,IF($J89&gt;0,IF(AA89&gt;0,IF(AA89&gt;0.5,"Trên 30p", "Dưới 30p"),""), "Quên chấm công"),"")</f>
        <v/>
      </c>
      <c r="AC89" s="31"/>
    </row>
    <row r="90" spans="1:29" x14ac:dyDescent="0.2">
      <c r="A90" s="71">
        <v>45149</v>
      </c>
      <c r="B90" s="72" t="s">
        <v>21</v>
      </c>
      <c r="C90" s="72" t="s">
        <v>123</v>
      </c>
      <c r="D90" s="72" t="s">
        <v>124</v>
      </c>
      <c r="E90" s="72" t="s">
        <v>99</v>
      </c>
      <c r="F90" s="72" t="s">
        <v>19</v>
      </c>
      <c r="G90" s="73" t="s">
        <v>137</v>
      </c>
      <c r="H90" s="73" t="s">
        <v>28</v>
      </c>
      <c r="I90" s="72"/>
      <c r="J90" s="72"/>
      <c r="K90" s="72">
        <v>12.75</v>
      </c>
      <c r="L90" s="5">
        <f t="shared" si="4"/>
        <v>-9.2666666666666675</v>
      </c>
      <c r="M90" s="6"/>
      <c r="N90" s="6"/>
      <c r="O90" s="32">
        <f>IF(G90-M90&gt;0,HOUR(G90 - M90)+MINUTE(G90 - M90)/60,0)</f>
        <v>9.2666666666666675</v>
      </c>
      <c r="P90" s="33" t="str">
        <f>IF($H90&gt;0,INDEX('Phạt đi muộn về sớm'!$M$7:$N$11,MATCH(O90,'Phạt đi muộn về sớm'!$M$7:$M$11,1),2), "Quên chấm công")</f>
        <v>Trên 30p</v>
      </c>
      <c r="Q90" s="28"/>
      <c r="R90" s="34">
        <f>IF(N90-H90&gt;0,HOUR(N90-H90)+MINUTE(N90-H90)/60,0)</f>
        <v>0</v>
      </c>
      <c r="S90" s="34" t="str">
        <f t="shared" si="5"/>
        <v/>
      </c>
      <c r="T90" s="28"/>
      <c r="U90" s="38">
        <f t="shared" si="6"/>
        <v>0</v>
      </c>
      <c r="V90" s="39"/>
      <c r="W90" s="39"/>
      <c r="X90" s="32">
        <f>IF(I90-V90&gt;0,HOUR(I90 - V90)+MINUTE(I90 - V90)/60,0)</f>
        <v>0</v>
      </c>
      <c r="Y90" s="35" t="str">
        <f>IF(V90&gt;0,IF($J90&gt;0,INDEX('Phạt đi muộn về sớm'!$M$7:$N$11,MATCH(X90,'Phạt đi muộn về sớm'!$M$7:$M$11,1),2), "Quên chấm công"),"")</f>
        <v/>
      </c>
      <c r="Z90" s="31"/>
      <c r="AA90" s="37">
        <f>IF(W90-J90&gt;0,HOUR(W90-J90)+MINUTE(W90-J90)/60,0)</f>
        <v>0</v>
      </c>
      <c r="AB90" s="36" t="str">
        <f>IF($W90&gt;0,IF($J90&gt;0,IF(AA90&gt;0,IF(AA90&gt;0.5,"Trên 30p", "Dưới 30p"),""), "Quên chấm công"),"")</f>
        <v/>
      </c>
      <c r="AC90" s="31"/>
    </row>
    <row r="91" spans="1:29" x14ac:dyDescent="0.2">
      <c r="A91" s="71">
        <v>45150</v>
      </c>
      <c r="B91" s="72" t="s">
        <v>22</v>
      </c>
      <c r="C91" s="72" t="s">
        <v>123</v>
      </c>
      <c r="D91" s="72" t="s">
        <v>124</v>
      </c>
      <c r="E91" s="72" t="s">
        <v>99</v>
      </c>
      <c r="F91" s="72" t="s">
        <v>19</v>
      </c>
      <c r="G91" s="73" t="s">
        <v>23</v>
      </c>
      <c r="H91" s="73" t="s">
        <v>71</v>
      </c>
      <c r="I91" s="72"/>
      <c r="J91" s="72"/>
      <c r="K91" s="72">
        <v>13.17</v>
      </c>
      <c r="L91" s="5">
        <f t="shared" si="4"/>
        <v>-8.8666666666666671</v>
      </c>
      <c r="M91" s="6"/>
      <c r="N91" s="6"/>
      <c r="O91" s="32">
        <f>IF(G91-M91&gt;0,HOUR(G91 - M91)+MINUTE(G91 - M91)/60,0)</f>
        <v>8.8666666666666671</v>
      </c>
      <c r="P91" s="33" t="str">
        <f>IF($H91&gt;0,INDEX('Phạt đi muộn về sớm'!$M$7:$N$11,MATCH(O91,'Phạt đi muộn về sớm'!$M$7:$M$11,1),2), "Quên chấm công")</f>
        <v>Trên 30p</v>
      </c>
      <c r="Q91" s="28"/>
      <c r="R91" s="34">
        <f>IF(N91-H91&gt;0,HOUR(N91-H91)+MINUTE(N91-H91)/60,0)</f>
        <v>0</v>
      </c>
      <c r="S91" s="34" t="str">
        <f t="shared" si="5"/>
        <v/>
      </c>
      <c r="T91" s="28"/>
      <c r="U91" s="38">
        <f t="shared" si="6"/>
        <v>0</v>
      </c>
      <c r="V91" s="39"/>
      <c r="W91" s="39"/>
      <c r="X91" s="32">
        <f>IF(I91-V91&gt;0,HOUR(I91 - V91)+MINUTE(I91 - V91)/60,0)</f>
        <v>0</v>
      </c>
      <c r="Y91" s="35" t="str">
        <f>IF(V91&gt;0,IF($J91&gt;0,INDEX('Phạt đi muộn về sớm'!$M$7:$N$11,MATCH(X91,'Phạt đi muộn về sớm'!$M$7:$M$11,1),2), "Quên chấm công"),"")</f>
        <v/>
      </c>
      <c r="Z91" s="31"/>
      <c r="AA91" s="37">
        <f>IF(W91-J91&gt;0,HOUR(W91-J91)+MINUTE(W91-J91)/60,0)</f>
        <v>0</v>
      </c>
      <c r="AB91" s="36" t="str">
        <f>IF($W91&gt;0,IF($J91&gt;0,IF(AA91&gt;0,IF(AA91&gt;0.5,"Trên 30p", "Dưới 30p"),""), "Quên chấm công"),"")</f>
        <v/>
      </c>
      <c r="AC91" s="31"/>
    </row>
    <row r="92" spans="1:29" x14ac:dyDescent="0.2">
      <c r="A92" s="71">
        <v>45151</v>
      </c>
      <c r="B92" s="72" t="s">
        <v>24</v>
      </c>
      <c r="C92" s="72" t="s">
        <v>123</v>
      </c>
      <c r="D92" s="72" t="s">
        <v>124</v>
      </c>
      <c r="E92" s="72" t="s">
        <v>99</v>
      </c>
      <c r="F92" s="72" t="s">
        <v>19</v>
      </c>
      <c r="G92" s="73" t="s">
        <v>87</v>
      </c>
      <c r="H92" s="73" t="s">
        <v>162</v>
      </c>
      <c r="I92" s="72"/>
      <c r="J92" s="72"/>
      <c r="K92" s="72">
        <v>5.17</v>
      </c>
      <c r="L92" s="5">
        <f t="shared" si="4"/>
        <v>-8.85</v>
      </c>
      <c r="M92" s="6"/>
      <c r="N92" s="6"/>
      <c r="O92" s="32">
        <f>IF(G92-M92&gt;0,HOUR(G92 - M92)+MINUTE(G92 - M92)/60,0)</f>
        <v>8.85</v>
      </c>
      <c r="P92" s="33" t="str">
        <f>IF($H92&gt;0,INDEX('Phạt đi muộn về sớm'!$M$7:$N$11,MATCH(O92,'Phạt đi muộn về sớm'!$M$7:$M$11,1),2), "Quên chấm công")</f>
        <v>Trên 30p</v>
      </c>
      <c r="Q92" s="28"/>
      <c r="R92" s="34">
        <f>IF(N92-H92&gt;0,HOUR(N92-H92)+MINUTE(N92-H92)/60,0)</f>
        <v>0</v>
      </c>
      <c r="S92" s="34" t="str">
        <f t="shared" si="5"/>
        <v/>
      </c>
      <c r="T92" s="28"/>
      <c r="U92" s="38">
        <f t="shared" si="6"/>
        <v>0</v>
      </c>
      <c r="V92" s="39"/>
      <c r="W92" s="39"/>
      <c r="X92" s="32">
        <f>IF(I92-V92&gt;0,HOUR(I92 - V92)+MINUTE(I92 - V92)/60,0)</f>
        <v>0</v>
      </c>
      <c r="Y92" s="35" t="str">
        <f>IF(V92&gt;0,IF($J92&gt;0,INDEX('Phạt đi muộn về sớm'!$M$7:$N$11,MATCH(X92,'Phạt đi muộn về sớm'!$M$7:$M$11,1),2), "Quên chấm công"),"")</f>
        <v/>
      </c>
      <c r="Z92" s="31"/>
      <c r="AA92" s="37">
        <f>IF(W92-J92&gt;0,HOUR(W92-J92)+MINUTE(W92-J92)/60,0)</f>
        <v>0</v>
      </c>
      <c r="AB92" s="36" t="str">
        <f>IF($W92&gt;0,IF($J92&gt;0,IF(AA92&gt;0,IF(AA92&gt;0.5,"Trên 30p", "Dưới 30p"),""), "Quên chấm công"),"")</f>
        <v/>
      </c>
      <c r="AC92" s="31"/>
    </row>
    <row r="93" spans="1:29" x14ac:dyDescent="0.2">
      <c r="A93" s="71">
        <v>45152</v>
      </c>
      <c r="B93" s="72" t="s">
        <v>26</v>
      </c>
      <c r="C93" s="72" t="s">
        <v>123</v>
      </c>
      <c r="D93" s="72" t="s">
        <v>124</v>
      </c>
      <c r="E93" s="72" t="s">
        <v>99</v>
      </c>
      <c r="F93" s="72" t="s">
        <v>19</v>
      </c>
      <c r="G93" s="73" t="s">
        <v>40</v>
      </c>
      <c r="H93" s="73" t="s">
        <v>111</v>
      </c>
      <c r="I93" s="72"/>
      <c r="J93" s="72"/>
      <c r="K93" s="72">
        <v>8.1300000000000008</v>
      </c>
      <c r="L93" s="5">
        <f t="shared" si="4"/>
        <v>-9.3666666666666671</v>
      </c>
      <c r="M93" s="6"/>
      <c r="N93" s="6"/>
      <c r="O93" s="32">
        <f>IF(G93-M93&gt;0,HOUR(G93 - M93)+MINUTE(G93 - M93)/60,0)</f>
        <v>9.3666666666666671</v>
      </c>
      <c r="P93" s="33" t="str">
        <f>IF($H93&gt;0,INDEX('Phạt đi muộn về sớm'!$M$7:$N$11,MATCH(O93,'Phạt đi muộn về sớm'!$M$7:$M$11,1),2), "Quên chấm công")</f>
        <v>Trên 30p</v>
      </c>
      <c r="Q93" s="28"/>
      <c r="R93" s="34">
        <f>IF(N93-H93&gt;0,HOUR(N93-H93)+MINUTE(N93-H93)/60,0)</f>
        <v>0</v>
      </c>
      <c r="S93" s="34" t="str">
        <f t="shared" si="5"/>
        <v/>
      </c>
      <c r="T93" s="28"/>
      <c r="U93" s="38">
        <f t="shared" si="6"/>
        <v>0</v>
      </c>
      <c r="V93" s="39"/>
      <c r="W93" s="39"/>
      <c r="X93" s="32">
        <f>IF(I93-V93&gt;0,HOUR(I93 - V93)+MINUTE(I93 - V93)/60,0)</f>
        <v>0</v>
      </c>
      <c r="Y93" s="35" t="str">
        <f>IF(V93&gt;0,IF($J93&gt;0,INDEX('Phạt đi muộn về sớm'!$M$7:$N$11,MATCH(X93,'Phạt đi muộn về sớm'!$M$7:$M$11,1),2), "Quên chấm công"),"")</f>
        <v/>
      </c>
      <c r="Z93" s="31"/>
      <c r="AA93" s="37">
        <f>IF(W93-J93&gt;0,HOUR(W93-J93)+MINUTE(W93-J93)/60,0)</f>
        <v>0</v>
      </c>
      <c r="AB93" s="36" t="str">
        <f>IF($W93&gt;0,IF($J93&gt;0,IF(AA93&gt;0,IF(AA93&gt;0.5,"Trên 30p", "Dưới 30p"),""), "Quên chấm công"),"")</f>
        <v/>
      </c>
      <c r="AC93" s="31"/>
    </row>
    <row r="94" spans="1:29" x14ac:dyDescent="0.2">
      <c r="A94" s="71">
        <v>45153</v>
      </c>
      <c r="B94" s="72" t="s">
        <v>27</v>
      </c>
      <c r="C94" s="72" t="s">
        <v>123</v>
      </c>
      <c r="D94" s="72" t="s">
        <v>124</v>
      </c>
      <c r="E94" s="72" t="s">
        <v>99</v>
      </c>
      <c r="F94" s="72" t="s">
        <v>19</v>
      </c>
      <c r="G94" s="73" t="s">
        <v>112</v>
      </c>
      <c r="H94" s="73" t="s">
        <v>163</v>
      </c>
      <c r="I94" s="72"/>
      <c r="J94" s="72"/>
      <c r="K94" s="72">
        <v>5.42</v>
      </c>
      <c r="L94" s="5">
        <f t="shared" si="4"/>
        <v>-16.816666666666666</v>
      </c>
      <c r="M94" s="6"/>
      <c r="N94" s="6"/>
      <c r="O94" s="32">
        <f>IF(G94-M94&gt;0,HOUR(G94 - M94)+MINUTE(G94 - M94)/60,0)</f>
        <v>16.816666666666666</v>
      </c>
      <c r="P94" s="33" t="str">
        <f>IF($H94&gt;0,INDEX('Phạt đi muộn về sớm'!$M$7:$N$11,MATCH(O94,'Phạt đi muộn về sớm'!$M$7:$M$11,1),2), "Quên chấm công")</f>
        <v>Trên 30p</v>
      </c>
      <c r="Q94" s="28"/>
      <c r="R94" s="34">
        <f>IF(N94-H94&gt;0,HOUR(N94-H94)+MINUTE(N94-H94)/60,0)</f>
        <v>0</v>
      </c>
      <c r="S94" s="34" t="str">
        <f t="shared" si="5"/>
        <v/>
      </c>
      <c r="T94" s="28"/>
      <c r="U94" s="38">
        <f t="shared" si="6"/>
        <v>0</v>
      </c>
      <c r="V94" s="39"/>
      <c r="W94" s="39"/>
      <c r="X94" s="32">
        <f>IF(I94-V94&gt;0,HOUR(I94 - V94)+MINUTE(I94 - V94)/60,0)</f>
        <v>0</v>
      </c>
      <c r="Y94" s="35" t="str">
        <f>IF(V94&gt;0,IF($J94&gt;0,INDEX('Phạt đi muộn về sớm'!$M$7:$N$11,MATCH(X94,'Phạt đi muộn về sớm'!$M$7:$M$11,1),2), "Quên chấm công"),"")</f>
        <v/>
      </c>
      <c r="Z94" s="31"/>
      <c r="AA94" s="37">
        <f>IF(W94-J94&gt;0,HOUR(W94-J94)+MINUTE(W94-J94)/60,0)</f>
        <v>0</v>
      </c>
      <c r="AB94" s="36" t="str">
        <f>IF($W94&gt;0,IF($J94&gt;0,IF(AA94&gt;0,IF(AA94&gt;0.5,"Trên 30p", "Dưới 30p"),""), "Quên chấm công"),"")</f>
        <v/>
      </c>
      <c r="AC94" s="31"/>
    </row>
    <row r="95" spans="1:29" x14ac:dyDescent="0.2">
      <c r="A95" s="71">
        <v>45154</v>
      </c>
      <c r="B95" s="72" t="s">
        <v>31</v>
      </c>
      <c r="C95" s="72" t="s">
        <v>123</v>
      </c>
      <c r="D95" s="72" t="s">
        <v>124</v>
      </c>
      <c r="E95" s="72" t="s">
        <v>99</v>
      </c>
      <c r="F95" s="72" t="s">
        <v>19</v>
      </c>
      <c r="G95" s="73" t="s">
        <v>86</v>
      </c>
      <c r="H95" s="73" t="s">
        <v>80</v>
      </c>
      <c r="I95" s="72"/>
      <c r="J95" s="72"/>
      <c r="K95" s="72">
        <v>8.1999999999999993</v>
      </c>
      <c r="L95" s="5">
        <f t="shared" si="4"/>
        <v>-9.3166666666666664</v>
      </c>
      <c r="M95" s="6"/>
      <c r="N95" s="6"/>
      <c r="O95" s="32">
        <f>IF(G95-M95&gt;0,HOUR(G95 - M95)+MINUTE(G95 - M95)/60,0)</f>
        <v>9.3166666666666664</v>
      </c>
      <c r="P95" s="33" t="str">
        <f>IF($H95&gt;0,INDEX('Phạt đi muộn về sớm'!$M$7:$N$11,MATCH(O95,'Phạt đi muộn về sớm'!$M$7:$M$11,1),2), "Quên chấm công")</f>
        <v>Trên 30p</v>
      </c>
      <c r="Q95" s="28"/>
      <c r="R95" s="34">
        <f>IF(N95-H95&gt;0,HOUR(N95-H95)+MINUTE(N95-H95)/60,0)</f>
        <v>0</v>
      </c>
      <c r="S95" s="34" t="str">
        <f t="shared" si="5"/>
        <v/>
      </c>
      <c r="T95" s="28"/>
      <c r="U95" s="38">
        <f t="shared" si="6"/>
        <v>0</v>
      </c>
      <c r="V95" s="39"/>
      <c r="W95" s="39"/>
      <c r="X95" s="32">
        <f>IF(I95-V95&gt;0,HOUR(I95 - V95)+MINUTE(I95 - V95)/60,0)</f>
        <v>0</v>
      </c>
      <c r="Y95" s="35" t="str">
        <f>IF(V95&gt;0,IF($J95&gt;0,INDEX('Phạt đi muộn về sớm'!$M$7:$N$11,MATCH(X95,'Phạt đi muộn về sớm'!$M$7:$M$11,1),2), "Quên chấm công"),"")</f>
        <v/>
      </c>
      <c r="Z95" s="31"/>
      <c r="AA95" s="37">
        <f>IF(W95-J95&gt;0,HOUR(W95-J95)+MINUTE(W95-J95)/60,0)</f>
        <v>0</v>
      </c>
      <c r="AB95" s="36" t="str">
        <f>IF($W95&gt;0,IF($J95&gt;0,IF(AA95&gt;0,IF(AA95&gt;0.5,"Trên 30p", "Dưới 30p"),""), "Quên chấm công"),"")</f>
        <v/>
      </c>
      <c r="AC95" s="31"/>
    </row>
    <row r="96" spans="1:29" x14ac:dyDescent="0.2">
      <c r="A96" s="71">
        <v>45156</v>
      </c>
      <c r="B96" s="72" t="s">
        <v>21</v>
      </c>
      <c r="C96" s="72" t="s">
        <v>123</v>
      </c>
      <c r="D96" s="72" t="s">
        <v>124</v>
      </c>
      <c r="E96" s="72" t="s">
        <v>99</v>
      </c>
      <c r="F96" s="72" t="s">
        <v>19</v>
      </c>
      <c r="G96" s="73" t="s">
        <v>164</v>
      </c>
      <c r="H96" s="73" t="s">
        <v>109</v>
      </c>
      <c r="I96" s="72"/>
      <c r="J96" s="72"/>
      <c r="K96" s="72">
        <v>8.42</v>
      </c>
      <c r="L96" s="5">
        <f t="shared" si="4"/>
        <v>-9.0833333333333339</v>
      </c>
      <c r="M96" s="6"/>
      <c r="N96" s="6"/>
      <c r="O96" s="32">
        <f>IF(G96-M96&gt;0,HOUR(G96 - M96)+MINUTE(G96 - M96)/60,0)</f>
        <v>9.0833333333333339</v>
      </c>
      <c r="P96" s="33" t="str">
        <f>IF($H96&gt;0,INDEX('Phạt đi muộn về sớm'!$M$7:$N$11,MATCH(O96,'Phạt đi muộn về sớm'!$M$7:$M$11,1),2), "Quên chấm công")</f>
        <v>Trên 30p</v>
      </c>
      <c r="Q96" s="28"/>
      <c r="R96" s="34">
        <f>IF(N96-H96&gt;0,HOUR(N96-H96)+MINUTE(N96-H96)/60,0)</f>
        <v>0</v>
      </c>
      <c r="S96" s="34" t="str">
        <f t="shared" si="5"/>
        <v/>
      </c>
      <c r="T96" s="28"/>
      <c r="U96" s="38">
        <f t="shared" si="6"/>
        <v>0</v>
      </c>
      <c r="V96" s="39"/>
      <c r="W96" s="39"/>
      <c r="X96" s="32">
        <f>IF(I96-V96&gt;0,HOUR(I96 - V96)+MINUTE(I96 - V96)/60,0)</f>
        <v>0</v>
      </c>
      <c r="Y96" s="35" t="str">
        <f>IF(V96&gt;0,IF($J96&gt;0,INDEX('Phạt đi muộn về sớm'!$M$7:$N$11,MATCH(X96,'Phạt đi muộn về sớm'!$M$7:$M$11,1),2), "Quên chấm công"),"")</f>
        <v/>
      </c>
      <c r="Z96" s="31"/>
      <c r="AA96" s="37">
        <f>IF(W96-J96&gt;0,HOUR(W96-J96)+MINUTE(W96-J96)/60,0)</f>
        <v>0</v>
      </c>
      <c r="AB96" s="36" t="str">
        <f>IF($W96&gt;0,IF($J96&gt;0,IF(AA96&gt;0,IF(AA96&gt;0.5,"Trên 30p", "Dưới 30p"),""), "Quên chấm công"),"")</f>
        <v/>
      </c>
      <c r="AC96" s="31"/>
    </row>
    <row r="97" spans="1:29" x14ac:dyDescent="0.2">
      <c r="A97" s="71">
        <v>45157</v>
      </c>
      <c r="B97" s="72" t="s">
        <v>22</v>
      </c>
      <c r="C97" s="72" t="s">
        <v>123</v>
      </c>
      <c r="D97" s="72" t="s">
        <v>124</v>
      </c>
      <c r="E97" s="72" t="s">
        <v>99</v>
      </c>
      <c r="F97" s="72" t="s">
        <v>19</v>
      </c>
      <c r="G97" s="73" t="s">
        <v>85</v>
      </c>
      <c r="H97" s="73" t="s">
        <v>115</v>
      </c>
      <c r="I97" s="73" t="s">
        <v>122</v>
      </c>
      <c r="J97" s="73" t="s">
        <v>28</v>
      </c>
      <c r="K97" s="72">
        <v>9.43</v>
      </c>
      <c r="L97" s="5">
        <f t="shared" si="4"/>
        <v>-8.7833333333333332</v>
      </c>
      <c r="M97" s="6"/>
      <c r="N97" s="6"/>
      <c r="O97" s="32">
        <f>IF(G97-M97&gt;0,HOUR(G97 - M97)+MINUTE(G97 - M97)/60,0)</f>
        <v>8.7833333333333332</v>
      </c>
      <c r="P97" s="33" t="str">
        <f>IF($H97&gt;0,INDEX('Phạt đi muộn về sớm'!$M$7:$N$11,MATCH(O97,'Phạt đi muộn về sớm'!$M$7:$M$11,1),2), "Quên chấm công")</f>
        <v>Trên 30p</v>
      </c>
      <c r="Q97" s="28"/>
      <c r="R97" s="34">
        <f>IF(N97-H97&gt;0,HOUR(N97-H97)+MINUTE(N97-H97)/60,0)</f>
        <v>0</v>
      </c>
      <c r="S97" s="34" t="str">
        <f t="shared" si="5"/>
        <v/>
      </c>
      <c r="T97" s="28"/>
      <c r="U97" s="38">
        <f t="shared" si="6"/>
        <v>-16.783333333333335</v>
      </c>
      <c r="V97" s="39"/>
      <c r="W97" s="39"/>
      <c r="X97" s="32">
        <f>IF(I97-V97&gt;0,HOUR(I97 - V97)+MINUTE(I97 - V97)/60,0)</f>
        <v>16.783333333333335</v>
      </c>
      <c r="Y97" s="35" t="str">
        <f>IF(V97&gt;0,IF($J97&gt;0,INDEX('Phạt đi muộn về sớm'!$M$7:$N$11,MATCH(X97,'Phạt đi muộn về sớm'!$M$7:$M$11,1),2), "Quên chấm công"),"")</f>
        <v/>
      </c>
      <c r="Z97" s="31"/>
      <c r="AA97" s="37">
        <f>IF(W97-J97&gt;0,HOUR(W97-J97)+MINUTE(W97-J97)/60,0)</f>
        <v>0</v>
      </c>
      <c r="AB97" s="36" t="str">
        <f>IF($W97&gt;0,IF($J97&gt;0,IF(AA97&gt;0,IF(AA97&gt;0.5,"Trên 30p", "Dưới 30p"),""), "Quên chấm công"),"")</f>
        <v/>
      </c>
      <c r="AC97" s="31"/>
    </row>
    <row r="98" spans="1:29" x14ac:dyDescent="0.2">
      <c r="A98" s="71">
        <v>45158</v>
      </c>
      <c r="B98" s="72" t="s">
        <v>24</v>
      </c>
      <c r="C98" s="72" t="s">
        <v>123</v>
      </c>
      <c r="D98" s="72" t="s">
        <v>124</v>
      </c>
      <c r="E98" s="72" t="s">
        <v>99</v>
      </c>
      <c r="F98" s="72" t="s">
        <v>19</v>
      </c>
      <c r="G98" s="73" t="s">
        <v>156</v>
      </c>
      <c r="H98" s="73" t="s">
        <v>71</v>
      </c>
      <c r="I98" s="72"/>
      <c r="J98" s="72"/>
      <c r="K98" s="72">
        <v>13.13</v>
      </c>
      <c r="L98" s="5">
        <f t="shared" si="4"/>
        <v>-8.8833333333333329</v>
      </c>
      <c r="M98" s="6"/>
      <c r="N98" s="6"/>
      <c r="O98" s="32">
        <f>IF(G98-M98&gt;0,HOUR(G98 - M98)+MINUTE(G98 - M98)/60,0)</f>
        <v>8.8833333333333329</v>
      </c>
      <c r="P98" s="33" t="str">
        <f>IF($H98&gt;0,INDEX('Phạt đi muộn về sớm'!$M$7:$N$11,MATCH(O98,'Phạt đi muộn về sớm'!$M$7:$M$11,1),2), "Quên chấm công")</f>
        <v>Trên 30p</v>
      </c>
      <c r="Q98" s="28"/>
      <c r="R98" s="34">
        <f>IF(N98-H98&gt;0,HOUR(N98-H98)+MINUTE(N98-H98)/60,0)</f>
        <v>0</v>
      </c>
      <c r="S98" s="34" t="str">
        <f t="shared" si="5"/>
        <v/>
      </c>
      <c r="T98" s="28"/>
      <c r="U98" s="38">
        <f t="shared" si="6"/>
        <v>0</v>
      </c>
      <c r="V98" s="39"/>
      <c r="W98" s="39"/>
      <c r="X98" s="32">
        <f>IF(I98-V98&gt;0,HOUR(I98 - V98)+MINUTE(I98 - V98)/60,0)</f>
        <v>0</v>
      </c>
      <c r="Y98" s="35" t="str">
        <f>IF(V98&gt;0,IF($J98&gt;0,INDEX('Phạt đi muộn về sớm'!$M$7:$N$11,MATCH(X98,'Phạt đi muộn về sớm'!$M$7:$M$11,1),2), "Quên chấm công"),"")</f>
        <v/>
      </c>
      <c r="Z98" s="31"/>
      <c r="AA98" s="37">
        <f>IF(W98-J98&gt;0,HOUR(W98-J98)+MINUTE(W98-J98)/60,0)</f>
        <v>0</v>
      </c>
      <c r="AB98" s="36" t="str">
        <f>IF($W98&gt;0,IF($J98&gt;0,IF(AA98&gt;0,IF(AA98&gt;0.5,"Trên 30p", "Dưới 30p"),""), "Quên chấm công"),"")</f>
        <v/>
      </c>
      <c r="AC98" s="31"/>
    </row>
    <row r="99" spans="1:29" x14ac:dyDescent="0.2">
      <c r="A99" s="71">
        <v>45159</v>
      </c>
      <c r="B99" s="72" t="s">
        <v>26</v>
      </c>
      <c r="C99" s="72" t="s">
        <v>123</v>
      </c>
      <c r="D99" s="72" t="s">
        <v>124</v>
      </c>
      <c r="E99" s="72" t="s">
        <v>99</v>
      </c>
      <c r="F99" s="72" t="s">
        <v>19</v>
      </c>
      <c r="G99" s="73" t="s">
        <v>105</v>
      </c>
      <c r="H99" s="73" t="s">
        <v>28</v>
      </c>
      <c r="I99" s="72"/>
      <c r="J99" s="72"/>
      <c r="K99" s="72">
        <v>8.6</v>
      </c>
      <c r="L99" s="5">
        <f t="shared" si="4"/>
        <v>-13.416666666666666</v>
      </c>
      <c r="M99" s="6"/>
      <c r="N99" s="6"/>
      <c r="O99" s="32">
        <f>IF(G99-M99&gt;0,HOUR(G99 - M99)+MINUTE(G99 - M99)/60,0)</f>
        <v>13.416666666666666</v>
      </c>
      <c r="P99" s="33" t="str">
        <f>IF($H99&gt;0,INDEX('Phạt đi muộn về sớm'!$M$7:$N$11,MATCH(O99,'Phạt đi muộn về sớm'!$M$7:$M$11,1),2), "Quên chấm công")</f>
        <v>Trên 30p</v>
      </c>
      <c r="Q99" s="28"/>
      <c r="R99" s="34">
        <f>IF(N99-H99&gt;0,HOUR(N99-H99)+MINUTE(N99-H99)/60,0)</f>
        <v>0</v>
      </c>
      <c r="S99" s="34" t="str">
        <f t="shared" si="5"/>
        <v/>
      </c>
      <c r="T99" s="28"/>
      <c r="U99" s="38">
        <f t="shared" si="6"/>
        <v>0</v>
      </c>
      <c r="V99" s="39"/>
      <c r="W99" s="39"/>
      <c r="X99" s="32">
        <f>IF(I99-V99&gt;0,HOUR(I99 - V99)+MINUTE(I99 - V99)/60,0)</f>
        <v>0</v>
      </c>
      <c r="Y99" s="35" t="str">
        <f>IF(V99&gt;0,IF($J99&gt;0,INDEX('Phạt đi muộn về sớm'!$M$7:$N$11,MATCH(X99,'Phạt đi muộn về sớm'!$M$7:$M$11,1),2), "Quên chấm công"),"")</f>
        <v/>
      </c>
      <c r="Z99" s="31"/>
      <c r="AA99" s="37">
        <f>IF(W99-J99&gt;0,HOUR(W99-J99)+MINUTE(W99-J99)/60,0)</f>
        <v>0</v>
      </c>
      <c r="AB99" s="36" t="str">
        <f>IF($W99&gt;0,IF($J99&gt;0,IF(AA99&gt;0,IF(AA99&gt;0.5,"Trên 30p", "Dưới 30p"),""), "Quên chấm công"),"")</f>
        <v/>
      </c>
      <c r="AC99" s="31"/>
    </row>
    <row r="100" spans="1:29" x14ac:dyDescent="0.2">
      <c r="A100" s="71">
        <v>45161</v>
      </c>
      <c r="B100" s="72" t="s">
        <v>31</v>
      </c>
      <c r="C100" s="72" t="s">
        <v>123</v>
      </c>
      <c r="D100" s="72" t="s">
        <v>124</v>
      </c>
      <c r="E100" s="72" t="s">
        <v>99</v>
      </c>
      <c r="F100" s="72" t="s">
        <v>19</v>
      </c>
      <c r="G100" s="73" t="s">
        <v>112</v>
      </c>
      <c r="H100" s="73" t="s">
        <v>30</v>
      </c>
      <c r="I100" s="72"/>
      <c r="J100" s="72"/>
      <c r="K100" s="72">
        <v>5.25</v>
      </c>
      <c r="L100" s="5">
        <f t="shared" ref="L100:L129" si="7">HOUR(N100-M100)+MINUTE(N100-M100)/60-O100-R100</f>
        <v>-16.816666666666666</v>
      </c>
      <c r="M100" s="6"/>
      <c r="N100" s="6"/>
      <c r="O100" s="32">
        <f>IF(G100-M100&gt;0,HOUR(G100 - M100)+MINUTE(G100 - M100)/60,0)</f>
        <v>16.816666666666666</v>
      </c>
      <c r="P100" s="33" t="str">
        <f>IF($H100&gt;0,INDEX('Phạt đi muộn về sớm'!$M$7:$N$11,MATCH(O100,'Phạt đi muộn về sớm'!$M$7:$M$11,1),2), "Quên chấm công")</f>
        <v>Trên 30p</v>
      </c>
      <c r="Q100" s="28"/>
      <c r="R100" s="34">
        <f>IF(N100-H100&gt;0,HOUR(N100-H100)+MINUTE(N100-H100)/60,0)</f>
        <v>0</v>
      </c>
      <c r="S100" s="34" t="str">
        <f t="shared" si="5"/>
        <v/>
      </c>
      <c r="T100" s="28"/>
      <c r="U100" s="38">
        <f t="shared" si="6"/>
        <v>0</v>
      </c>
      <c r="V100" s="39"/>
      <c r="W100" s="39"/>
      <c r="X100" s="32">
        <f>IF(I100-V100&gt;0,HOUR(I100 - V100)+MINUTE(I100 - V100)/60,0)</f>
        <v>0</v>
      </c>
      <c r="Y100" s="35" t="str">
        <f>IF(V100&gt;0,IF($J100&gt;0,INDEX('Phạt đi muộn về sớm'!$M$7:$N$11,MATCH(X100,'Phạt đi muộn về sớm'!$M$7:$M$11,1),2), "Quên chấm công"),"")</f>
        <v/>
      </c>
      <c r="Z100" s="31"/>
      <c r="AA100" s="37">
        <f>IF(W100-J100&gt;0,HOUR(W100-J100)+MINUTE(W100-J100)/60,0)</f>
        <v>0</v>
      </c>
      <c r="AB100" s="36" t="str">
        <f>IF($W100&gt;0,IF($J100&gt;0,IF(AA100&gt;0,IF(AA100&gt;0.5,"Trên 30p", "Dưới 30p"),""), "Quên chấm công"),"")</f>
        <v/>
      </c>
      <c r="AC100" s="31"/>
    </row>
    <row r="101" spans="1:29" x14ac:dyDescent="0.2">
      <c r="A101" s="71">
        <v>45162</v>
      </c>
      <c r="B101" s="72" t="s">
        <v>18</v>
      </c>
      <c r="C101" s="72" t="s">
        <v>123</v>
      </c>
      <c r="D101" s="72" t="s">
        <v>124</v>
      </c>
      <c r="E101" s="72" t="s">
        <v>99</v>
      </c>
      <c r="F101" s="72" t="s">
        <v>19</v>
      </c>
      <c r="G101" s="73" t="s">
        <v>73</v>
      </c>
      <c r="H101" s="73" t="s">
        <v>81</v>
      </c>
      <c r="I101" s="72"/>
      <c r="J101" s="72"/>
      <c r="K101" s="72">
        <v>8.23</v>
      </c>
      <c r="L101" s="5">
        <f t="shared" si="7"/>
        <v>-9.3000000000000007</v>
      </c>
      <c r="M101" s="6"/>
      <c r="N101" s="6"/>
      <c r="O101" s="32">
        <f>IF(G101-M101&gt;0,HOUR(G101 - M101)+MINUTE(G101 - M101)/60,0)</f>
        <v>9.3000000000000007</v>
      </c>
      <c r="P101" s="33" t="str">
        <f>IF($H101&gt;0,INDEX('Phạt đi muộn về sớm'!$M$7:$N$11,MATCH(O101,'Phạt đi muộn về sớm'!$M$7:$M$11,1),2), "Quên chấm công")</f>
        <v>Trên 30p</v>
      </c>
      <c r="Q101" s="28"/>
      <c r="R101" s="34">
        <f>IF(N101-H101&gt;0,HOUR(N101-H101)+MINUTE(N101-H101)/60,0)</f>
        <v>0</v>
      </c>
      <c r="S101" s="34" t="str">
        <f t="shared" si="5"/>
        <v/>
      </c>
      <c r="T101" s="28"/>
      <c r="U101" s="38">
        <f t="shared" si="6"/>
        <v>0</v>
      </c>
      <c r="V101" s="39"/>
      <c r="W101" s="39"/>
      <c r="X101" s="32">
        <f>IF(I101-V101&gt;0,HOUR(I101 - V101)+MINUTE(I101 - V101)/60,0)</f>
        <v>0</v>
      </c>
      <c r="Y101" s="35" t="str">
        <f>IF(V101&gt;0,IF($J101&gt;0,INDEX('Phạt đi muộn về sớm'!$M$7:$N$11,MATCH(X101,'Phạt đi muộn về sớm'!$M$7:$M$11,1),2), "Quên chấm công"),"")</f>
        <v/>
      </c>
      <c r="Z101" s="31"/>
      <c r="AA101" s="37">
        <f>IF(W101-J101&gt;0,HOUR(W101-J101)+MINUTE(W101-J101)/60,0)</f>
        <v>0</v>
      </c>
      <c r="AB101" s="36" t="str">
        <f>IF($W101&gt;0,IF($J101&gt;0,IF(AA101&gt;0,IF(AA101&gt;0.5,"Trên 30p", "Dưới 30p"),""), "Quên chấm công"),"")</f>
        <v/>
      </c>
      <c r="AC101" s="31"/>
    </row>
    <row r="102" spans="1:29" x14ac:dyDescent="0.2">
      <c r="A102" s="71">
        <v>45163</v>
      </c>
      <c r="B102" s="72" t="s">
        <v>21</v>
      </c>
      <c r="C102" s="72" t="s">
        <v>123</v>
      </c>
      <c r="D102" s="72" t="s">
        <v>124</v>
      </c>
      <c r="E102" s="72" t="s">
        <v>99</v>
      </c>
      <c r="F102" s="72" t="s">
        <v>19</v>
      </c>
      <c r="G102" s="73" t="s">
        <v>89</v>
      </c>
      <c r="H102" s="73" t="s">
        <v>28</v>
      </c>
      <c r="I102" s="72"/>
      <c r="J102" s="72"/>
      <c r="K102" s="72">
        <v>12.73</v>
      </c>
      <c r="L102" s="5">
        <f t="shared" si="7"/>
        <v>-9.2833333333333332</v>
      </c>
      <c r="M102" s="6"/>
      <c r="N102" s="6"/>
      <c r="O102" s="32">
        <f>IF(G102-M102&gt;0,HOUR(G102 - M102)+MINUTE(G102 - M102)/60,0)</f>
        <v>9.2833333333333332</v>
      </c>
      <c r="P102" s="33" t="str">
        <f>IF($H102&gt;0,INDEX('Phạt đi muộn về sớm'!$M$7:$N$11,MATCH(O102,'Phạt đi muộn về sớm'!$M$7:$M$11,1),2), "Quên chấm công")</f>
        <v>Trên 30p</v>
      </c>
      <c r="Q102" s="28"/>
      <c r="R102" s="34">
        <f>IF(N102-H102&gt;0,HOUR(N102-H102)+MINUTE(N102-H102)/60,0)</f>
        <v>0</v>
      </c>
      <c r="S102" s="34" t="str">
        <f t="shared" si="5"/>
        <v/>
      </c>
      <c r="T102" s="28"/>
      <c r="U102" s="38">
        <f t="shared" si="6"/>
        <v>0</v>
      </c>
      <c r="V102" s="39"/>
      <c r="W102" s="39"/>
      <c r="X102" s="32">
        <f>IF(I102-V102&gt;0,HOUR(I102 - V102)+MINUTE(I102 - V102)/60,0)</f>
        <v>0</v>
      </c>
      <c r="Y102" s="35" t="str">
        <f>IF(V102&gt;0,IF($J102&gt;0,INDEX('Phạt đi muộn về sớm'!$M$7:$N$11,MATCH(X102,'Phạt đi muộn về sớm'!$M$7:$M$11,1),2), "Quên chấm công"),"")</f>
        <v/>
      </c>
      <c r="Z102" s="31"/>
      <c r="AA102" s="37">
        <f>IF(W102-J102&gt;0,HOUR(W102-J102)+MINUTE(W102-J102)/60,0)</f>
        <v>0</v>
      </c>
      <c r="AB102" s="36" t="str">
        <f>IF($W102&gt;0,IF($J102&gt;0,IF(AA102&gt;0,IF(AA102&gt;0.5,"Trên 30p", "Dưới 30p"),""), "Quên chấm công"),"")</f>
        <v/>
      </c>
      <c r="AC102" s="31"/>
    </row>
    <row r="103" spans="1:29" x14ac:dyDescent="0.2">
      <c r="A103" s="71">
        <v>45164</v>
      </c>
      <c r="B103" s="72" t="s">
        <v>22</v>
      </c>
      <c r="C103" s="72" t="s">
        <v>123</v>
      </c>
      <c r="D103" s="72" t="s">
        <v>124</v>
      </c>
      <c r="E103" s="72" t="s">
        <v>99</v>
      </c>
      <c r="F103" s="72" t="s">
        <v>19</v>
      </c>
      <c r="G103" s="73" t="s">
        <v>74</v>
      </c>
      <c r="H103" s="73" t="s">
        <v>28</v>
      </c>
      <c r="I103" s="72"/>
      <c r="J103" s="72"/>
      <c r="K103" s="72">
        <v>13.17</v>
      </c>
      <c r="L103" s="5">
        <f t="shared" si="7"/>
        <v>-8.8333333333333339</v>
      </c>
      <c r="M103" s="6"/>
      <c r="N103" s="6"/>
      <c r="O103" s="32">
        <f>IF(G103-M103&gt;0,HOUR(G103 - M103)+MINUTE(G103 - M103)/60,0)</f>
        <v>8.8333333333333339</v>
      </c>
      <c r="P103" s="33" t="str">
        <f>IF($H103&gt;0,INDEX('Phạt đi muộn về sớm'!$M$7:$N$11,MATCH(O103,'Phạt đi muộn về sớm'!$M$7:$M$11,1),2), "Quên chấm công")</f>
        <v>Trên 30p</v>
      </c>
      <c r="Q103" s="28"/>
      <c r="R103" s="34">
        <f>IF(N103-H103&gt;0,HOUR(N103-H103)+MINUTE(N103-H103)/60,0)</f>
        <v>0</v>
      </c>
      <c r="S103" s="34" t="str">
        <f t="shared" si="5"/>
        <v/>
      </c>
      <c r="T103" s="28"/>
      <c r="U103" s="38">
        <f t="shared" si="6"/>
        <v>0</v>
      </c>
      <c r="V103" s="39"/>
      <c r="W103" s="39"/>
      <c r="X103" s="32">
        <f>IF(I103-V103&gt;0,HOUR(I103 - V103)+MINUTE(I103 - V103)/60,0)</f>
        <v>0</v>
      </c>
      <c r="Y103" s="35" t="str">
        <f>IF(V103&gt;0,IF($J103&gt;0,INDEX('Phạt đi muộn về sớm'!$M$7:$N$11,MATCH(X103,'Phạt đi muộn về sớm'!$M$7:$M$11,1),2), "Quên chấm công"),"")</f>
        <v/>
      </c>
      <c r="Z103" s="31"/>
      <c r="AA103" s="37">
        <f>IF(W103-J103&gt;0,HOUR(W103-J103)+MINUTE(W103-J103)/60,0)</f>
        <v>0</v>
      </c>
      <c r="AB103" s="36" t="str">
        <f>IF($W103&gt;0,IF($J103&gt;0,IF(AA103&gt;0,IF(AA103&gt;0.5,"Trên 30p", "Dưới 30p"),""), "Quên chấm công"),"")</f>
        <v/>
      </c>
      <c r="AC103" s="31"/>
    </row>
    <row r="104" spans="1:29" x14ac:dyDescent="0.2">
      <c r="A104" s="71">
        <v>45165</v>
      </c>
      <c r="B104" s="72" t="s">
        <v>24</v>
      </c>
      <c r="C104" s="72" t="s">
        <v>123</v>
      </c>
      <c r="D104" s="72" t="s">
        <v>124</v>
      </c>
      <c r="E104" s="72" t="s">
        <v>99</v>
      </c>
      <c r="F104" s="72" t="s">
        <v>19</v>
      </c>
      <c r="G104" s="73" t="s">
        <v>87</v>
      </c>
      <c r="H104" s="73" t="s">
        <v>165</v>
      </c>
      <c r="I104" s="72"/>
      <c r="J104" s="72"/>
      <c r="K104" s="72">
        <v>5.17</v>
      </c>
      <c r="L104" s="5">
        <f t="shared" si="7"/>
        <v>-8.85</v>
      </c>
      <c r="M104" s="6"/>
      <c r="N104" s="6"/>
      <c r="O104" s="32">
        <f>IF(G104-M104&gt;0,HOUR(G104 - M104)+MINUTE(G104 - M104)/60,0)</f>
        <v>8.85</v>
      </c>
      <c r="P104" s="33" t="str">
        <f>IF($H104&gt;0,INDEX('Phạt đi muộn về sớm'!$M$7:$N$11,MATCH(O104,'Phạt đi muộn về sớm'!$M$7:$M$11,1),2), "Quên chấm công")</f>
        <v>Trên 30p</v>
      </c>
      <c r="Q104" s="28"/>
      <c r="R104" s="34">
        <f>IF(N104-H104&gt;0,HOUR(N104-H104)+MINUTE(N104-H104)/60,0)</f>
        <v>0</v>
      </c>
      <c r="S104" s="34" t="str">
        <f t="shared" si="5"/>
        <v/>
      </c>
      <c r="T104" s="28"/>
      <c r="U104" s="38">
        <f t="shared" si="6"/>
        <v>0</v>
      </c>
      <c r="V104" s="39"/>
      <c r="W104" s="39"/>
      <c r="X104" s="32">
        <f>IF(I104-V104&gt;0,HOUR(I104 - V104)+MINUTE(I104 - V104)/60,0)</f>
        <v>0</v>
      </c>
      <c r="Y104" s="35" t="str">
        <f>IF(V104&gt;0,IF($J104&gt;0,INDEX('Phạt đi muộn về sớm'!$M$7:$N$11,MATCH(X104,'Phạt đi muộn về sớm'!$M$7:$M$11,1),2), "Quên chấm công"),"")</f>
        <v/>
      </c>
      <c r="Z104" s="31"/>
      <c r="AA104" s="37">
        <f>IF(W104-J104&gt;0,HOUR(W104-J104)+MINUTE(W104-J104)/60,0)</f>
        <v>0</v>
      </c>
      <c r="AB104" s="36" t="str">
        <f>IF($W104&gt;0,IF($J104&gt;0,IF(AA104&gt;0,IF(AA104&gt;0.5,"Trên 30p", "Dưới 30p"),""), "Quên chấm công"),"")</f>
        <v/>
      </c>
      <c r="AC104" s="31"/>
    </row>
    <row r="105" spans="1:29" x14ac:dyDescent="0.2">
      <c r="A105" s="71">
        <v>45166</v>
      </c>
      <c r="B105" s="72" t="s">
        <v>26</v>
      </c>
      <c r="C105" s="72" t="s">
        <v>123</v>
      </c>
      <c r="D105" s="72" t="s">
        <v>124</v>
      </c>
      <c r="E105" s="72" t="s">
        <v>99</v>
      </c>
      <c r="F105" s="72" t="s">
        <v>19</v>
      </c>
      <c r="G105" s="73" t="s">
        <v>23</v>
      </c>
      <c r="H105" s="73" t="s">
        <v>138</v>
      </c>
      <c r="I105" s="72"/>
      <c r="J105" s="72"/>
      <c r="K105" s="72">
        <v>8.6999999999999993</v>
      </c>
      <c r="L105" s="5">
        <f t="shared" si="7"/>
        <v>-8.8666666666666671</v>
      </c>
      <c r="M105" s="6"/>
      <c r="N105" s="6"/>
      <c r="O105" s="32">
        <f>IF(G105-M105&gt;0,HOUR(G105 - M105)+MINUTE(G105 - M105)/60,0)</f>
        <v>8.8666666666666671</v>
      </c>
      <c r="P105" s="33" t="str">
        <f>IF($H105&gt;0,INDEX('Phạt đi muộn về sớm'!$M$7:$N$11,MATCH(O105,'Phạt đi muộn về sớm'!$M$7:$M$11,1),2), "Quên chấm công")</f>
        <v>Trên 30p</v>
      </c>
      <c r="Q105" s="28"/>
      <c r="R105" s="34">
        <f>IF(N105-H105&gt;0,HOUR(N105-H105)+MINUTE(N105-H105)/60,0)</f>
        <v>0</v>
      </c>
      <c r="S105" s="34" t="str">
        <f t="shared" si="5"/>
        <v/>
      </c>
      <c r="T105" s="28"/>
      <c r="U105" s="38">
        <f t="shared" si="6"/>
        <v>0</v>
      </c>
      <c r="V105" s="39"/>
      <c r="W105" s="39"/>
      <c r="X105" s="32">
        <f>IF(I105-V105&gt;0,HOUR(I105 - V105)+MINUTE(I105 - V105)/60,0)</f>
        <v>0</v>
      </c>
      <c r="Y105" s="35" t="str">
        <f>IF(V105&gt;0,IF($J105&gt;0,INDEX('Phạt đi muộn về sớm'!$M$7:$N$11,MATCH(X105,'Phạt đi muộn về sớm'!$M$7:$M$11,1),2), "Quên chấm công"),"")</f>
        <v/>
      </c>
      <c r="Z105" s="31"/>
      <c r="AA105" s="37">
        <f>IF(W105-J105&gt;0,HOUR(W105-J105)+MINUTE(W105-J105)/60,0)</f>
        <v>0</v>
      </c>
      <c r="AB105" s="36" t="str">
        <f>IF($W105&gt;0,IF($J105&gt;0,IF(AA105&gt;0,IF(AA105&gt;0.5,"Trên 30p", "Dưới 30p"),""), "Quên chấm công"),"")</f>
        <v/>
      </c>
      <c r="AC105" s="31"/>
    </row>
    <row r="106" spans="1:29" x14ac:dyDescent="0.2">
      <c r="A106" s="71">
        <v>45167</v>
      </c>
      <c r="B106" s="72" t="s">
        <v>27</v>
      </c>
      <c r="C106" s="72" t="s">
        <v>123</v>
      </c>
      <c r="D106" s="72" t="s">
        <v>124</v>
      </c>
      <c r="E106" s="72" t="s">
        <v>99</v>
      </c>
      <c r="F106" s="72" t="s">
        <v>19</v>
      </c>
      <c r="G106" s="73" t="s">
        <v>40</v>
      </c>
      <c r="H106" s="73" t="s">
        <v>80</v>
      </c>
      <c r="I106" s="72"/>
      <c r="J106" s="72"/>
      <c r="K106" s="72">
        <v>8.17</v>
      </c>
      <c r="L106" s="5">
        <f t="shared" si="7"/>
        <v>-9.3666666666666671</v>
      </c>
      <c r="M106" s="6"/>
      <c r="N106" s="6"/>
      <c r="O106" s="32">
        <f>IF(G106-M106&gt;0,HOUR(G106 - M106)+MINUTE(G106 - M106)/60,0)</f>
        <v>9.3666666666666671</v>
      </c>
      <c r="P106" s="33" t="str">
        <f>IF($H106&gt;0,INDEX('Phạt đi muộn về sớm'!$M$7:$N$11,MATCH(O106,'Phạt đi muộn về sớm'!$M$7:$M$11,1),2), "Quên chấm công")</f>
        <v>Trên 30p</v>
      </c>
      <c r="Q106" s="28"/>
      <c r="R106" s="34">
        <f>IF(N106-H106&gt;0,HOUR(N106-H106)+MINUTE(N106-H106)/60,0)</f>
        <v>0</v>
      </c>
      <c r="S106" s="34" t="str">
        <f t="shared" si="5"/>
        <v/>
      </c>
      <c r="T106" s="28"/>
      <c r="U106" s="38">
        <f t="shared" si="6"/>
        <v>0</v>
      </c>
      <c r="V106" s="39"/>
      <c r="W106" s="39"/>
      <c r="X106" s="32">
        <f>IF(I106-V106&gt;0,HOUR(I106 - V106)+MINUTE(I106 - V106)/60,0)</f>
        <v>0</v>
      </c>
      <c r="Y106" s="35" t="str">
        <f>IF(V106&gt;0,IF($J106&gt;0,INDEX('Phạt đi muộn về sớm'!$M$7:$N$11,MATCH(X106,'Phạt đi muộn về sớm'!$M$7:$M$11,1),2), "Quên chấm công"),"")</f>
        <v/>
      </c>
      <c r="Z106" s="31"/>
      <c r="AA106" s="37">
        <f>IF(W106-J106&gt;0,HOUR(W106-J106)+MINUTE(W106-J106)/60,0)</f>
        <v>0</v>
      </c>
      <c r="AB106" s="36" t="str">
        <f>IF($W106&gt;0,IF($J106&gt;0,IF(AA106&gt;0,IF(AA106&gt;0.5,"Trên 30p", "Dưới 30p"),""), "Quên chấm công"),"")</f>
        <v/>
      </c>
      <c r="AC106" s="31"/>
    </row>
    <row r="107" spans="1:29" x14ac:dyDescent="0.2">
      <c r="A107" s="71">
        <v>45139</v>
      </c>
      <c r="B107" s="72" t="s">
        <v>27</v>
      </c>
      <c r="C107" s="72" t="s">
        <v>128</v>
      </c>
      <c r="D107" s="72" t="s">
        <v>129</v>
      </c>
      <c r="E107" s="72" t="s">
        <v>99</v>
      </c>
      <c r="F107" s="72" t="s">
        <v>19</v>
      </c>
      <c r="G107" s="73" t="s">
        <v>70</v>
      </c>
      <c r="H107" s="73" t="s">
        <v>28</v>
      </c>
      <c r="I107" s="72"/>
      <c r="J107" s="72"/>
      <c r="K107" s="72">
        <v>5.07</v>
      </c>
      <c r="L107" s="5">
        <f t="shared" si="7"/>
        <v>-16.933333333333334</v>
      </c>
      <c r="M107" s="6"/>
      <c r="N107" s="6"/>
      <c r="O107" s="32">
        <f>IF(G107-M107&gt;0,HOUR(G107 - M107)+MINUTE(G107 - M107)/60,0)</f>
        <v>16.933333333333334</v>
      </c>
      <c r="P107" s="33" t="str">
        <f>IF($H107&gt;0,INDEX('Phạt đi muộn về sớm'!$M$7:$N$11,MATCH(O107,'Phạt đi muộn về sớm'!$M$7:$M$11,1),2), "Quên chấm công")</f>
        <v>Trên 30p</v>
      </c>
      <c r="Q107" s="28"/>
      <c r="R107" s="34">
        <f>IF(N107-H107&gt;0,HOUR(N107-H107)+MINUTE(N107-H107)/60,0)</f>
        <v>0</v>
      </c>
      <c r="S107" s="34" t="str">
        <f t="shared" si="5"/>
        <v/>
      </c>
      <c r="T107" s="28"/>
      <c r="U107" s="38">
        <f t="shared" si="6"/>
        <v>0</v>
      </c>
      <c r="V107" s="39"/>
      <c r="W107" s="39"/>
      <c r="X107" s="32">
        <f>IF(I107-V107&gt;0,HOUR(I107 - V107)+MINUTE(I107 - V107)/60,0)</f>
        <v>0</v>
      </c>
      <c r="Y107" s="35" t="str">
        <f>IF(V107&gt;0,IF($J107&gt;0,INDEX('Phạt đi muộn về sớm'!$M$7:$N$11,MATCH(X107,'Phạt đi muộn về sớm'!$M$7:$M$11,1),2), "Quên chấm công"),"")</f>
        <v/>
      </c>
      <c r="Z107" s="31"/>
      <c r="AA107" s="37">
        <f>IF(W107-J107&gt;0,HOUR(W107-J107)+MINUTE(W107-J107)/60,0)</f>
        <v>0</v>
      </c>
      <c r="AB107" s="36" t="str">
        <f>IF($W107&gt;0,IF($J107&gt;0,IF(AA107&gt;0,IF(AA107&gt;0.5,"Trên 30p", "Dưới 30p"),""), "Quên chấm công"),"")</f>
        <v/>
      </c>
      <c r="AC107" s="31"/>
    </row>
    <row r="108" spans="1:29" x14ac:dyDescent="0.2">
      <c r="A108" s="71">
        <v>45141</v>
      </c>
      <c r="B108" s="72" t="s">
        <v>18</v>
      </c>
      <c r="C108" s="72" t="s">
        <v>128</v>
      </c>
      <c r="D108" s="72" t="s">
        <v>129</v>
      </c>
      <c r="E108" s="72" t="s">
        <v>99</v>
      </c>
      <c r="F108" s="72" t="s">
        <v>19</v>
      </c>
      <c r="G108" s="73" t="s">
        <v>86</v>
      </c>
      <c r="H108" s="73" t="s">
        <v>28</v>
      </c>
      <c r="I108" s="72"/>
      <c r="J108" s="72"/>
      <c r="K108" s="72">
        <v>12.7</v>
      </c>
      <c r="L108" s="5">
        <f t="shared" si="7"/>
        <v>-9.3166666666666664</v>
      </c>
      <c r="M108" s="6"/>
      <c r="N108" s="6"/>
      <c r="O108" s="32">
        <f>IF(G108-M108&gt;0,HOUR(G108 - M108)+MINUTE(G108 - M108)/60,0)</f>
        <v>9.3166666666666664</v>
      </c>
      <c r="P108" s="33" t="str">
        <f>IF($H108&gt;0,INDEX('Phạt đi muộn về sớm'!$M$7:$N$11,MATCH(O108,'Phạt đi muộn về sớm'!$M$7:$M$11,1),2), "Quên chấm công")</f>
        <v>Trên 30p</v>
      </c>
      <c r="Q108" s="28"/>
      <c r="R108" s="34">
        <f>IF(N108-H108&gt;0,HOUR(N108-H108)+MINUTE(N108-H108)/60,0)</f>
        <v>0</v>
      </c>
      <c r="S108" s="34" t="str">
        <f t="shared" si="5"/>
        <v/>
      </c>
      <c r="T108" s="28"/>
      <c r="U108" s="38">
        <f t="shared" si="6"/>
        <v>0</v>
      </c>
      <c r="V108" s="39"/>
      <c r="W108" s="39"/>
      <c r="X108" s="32">
        <f>IF(I108-V108&gt;0,HOUR(I108 - V108)+MINUTE(I108 - V108)/60,0)</f>
        <v>0</v>
      </c>
      <c r="Y108" s="35" t="str">
        <f>IF(V108&gt;0,IF($J108&gt;0,INDEX('Phạt đi muộn về sớm'!$M$7:$N$11,MATCH(X108,'Phạt đi muộn về sớm'!$M$7:$M$11,1),2), "Quên chấm công"),"")</f>
        <v/>
      </c>
      <c r="Z108" s="31"/>
      <c r="AA108" s="37">
        <f>IF(W108-J108&gt;0,HOUR(W108-J108)+MINUTE(W108-J108)/60,0)</f>
        <v>0</v>
      </c>
      <c r="AB108" s="36" t="str">
        <f>IF($W108&gt;0,IF($J108&gt;0,IF(AA108&gt;0,IF(AA108&gt;0.5,"Trên 30p", "Dưới 30p"),""), "Quên chấm công"),"")</f>
        <v/>
      </c>
      <c r="AC108" s="31"/>
    </row>
    <row r="109" spans="1:29" x14ac:dyDescent="0.2">
      <c r="A109" s="71">
        <v>45142</v>
      </c>
      <c r="B109" s="72" t="s">
        <v>21</v>
      </c>
      <c r="C109" s="72" t="s">
        <v>128</v>
      </c>
      <c r="D109" s="72" t="s">
        <v>129</v>
      </c>
      <c r="E109" s="72" t="s">
        <v>99</v>
      </c>
      <c r="F109" s="72" t="s">
        <v>19</v>
      </c>
      <c r="G109" s="73" t="s">
        <v>39</v>
      </c>
      <c r="H109" s="73" t="s">
        <v>81</v>
      </c>
      <c r="I109" s="72"/>
      <c r="J109" s="72"/>
      <c r="K109" s="72">
        <v>8.1300000000000008</v>
      </c>
      <c r="L109" s="5">
        <f t="shared" si="7"/>
        <v>-9.4166666666666661</v>
      </c>
      <c r="M109" s="6"/>
      <c r="N109" s="6"/>
      <c r="O109" s="32">
        <f>IF(G109-M109&gt;0,HOUR(G109 - M109)+MINUTE(G109 - M109)/60,0)</f>
        <v>9.4166666666666661</v>
      </c>
      <c r="P109" s="33" t="str">
        <f>IF($H109&gt;0,INDEX('Phạt đi muộn về sớm'!$M$7:$N$11,MATCH(O109,'Phạt đi muộn về sớm'!$M$7:$M$11,1),2), "Quên chấm công")</f>
        <v>Trên 30p</v>
      </c>
      <c r="Q109" s="28"/>
      <c r="R109" s="34">
        <f>IF(N109-H109&gt;0,HOUR(N109-H109)+MINUTE(N109-H109)/60,0)</f>
        <v>0</v>
      </c>
      <c r="S109" s="34" t="str">
        <f t="shared" si="5"/>
        <v/>
      </c>
      <c r="T109" s="28"/>
      <c r="U109" s="38">
        <f t="shared" si="6"/>
        <v>0</v>
      </c>
      <c r="V109" s="39"/>
      <c r="W109" s="39"/>
      <c r="X109" s="32">
        <f>IF(I109-V109&gt;0,HOUR(I109 - V109)+MINUTE(I109 - V109)/60,0)</f>
        <v>0</v>
      </c>
      <c r="Y109" s="35" t="str">
        <f>IF(V109&gt;0,IF($J109&gt;0,INDEX('Phạt đi muộn về sớm'!$M$7:$N$11,MATCH(X109,'Phạt đi muộn về sớm'!$M$7:$M$11,1),2), "Quên chấm công"),"")</f>
        <v/>
      </c>
      <c r="Z109" s="31"/>
      <c r="AA109" s="37">
        <f>IF(W109-J109&gt;0,HOUR(W109-J109)+MINUTE(W109-J109)/60,0)</f>
        <v>0</v>
      </c>
      <c r="AB109" s="36" t="str">
        <f>IF($W109&gt;0,IF($J109&gt;0,IF(AA109&gt;0,IF(AA109&gt;0.5,"Trên 30p", "Dưới 30p"),""), "Quên chấm công"),"")</f>
        <v/>
      </c>
      <c r="AC109" s="31"/>
    </row>
    <row r="110" spans="1:29" x14ac:dyDescent="0.2">
      <c r="A110" s="71">
        <v>45143</v>
      </c>
      <c r="B110" s="72" t="s">
        <v>22</v>
      </c>
      <c r="C110" s="72" t="s">
        <v>128</v>
      </c>
      <c r="D110" s="72" t="s">
        <v>129</v>
      </c>
      <c r="E110" s="72" t="s">
        <v>99</v>
      </c>
      <c r="F110" s="72" t="s">
        <v>19</v>
      </c>
      <c r="G110" s="73" t="s">
        <v>25</v>
      </c>
      <c r="H110" s="73" t="s">
        <v>28</v>
      </c>
      <c r="I110" s="72"/>
      <c r="J110" s="72"/>
      <c r="K110" s="72">
        <v>13.12</v>
      </c>
      <c r="L110" s="5">
        <f t="shared" si="7"/>
        <v>-8.9</v>
      </c>
      <c r="M110" s="6"/>
      <c r="N110" s="6"/>
      <c r="O110" s="32">
        <f>IF(G110-M110&gt;0,HOUR(G110 - M110)+MINUTE(G110 - M110)/60,0)</f>
        <v>8.9</v>
      </c>
      <c r="P110" s="33" t="str">
        <f>IF($H110&gt;0,INDEX('Phạt đi muộn về sớm'!$M$7:$N$11,MATCH(O110,'Phạt đi muộn về sớm'!$M$7:$M$11,1),2), "Quên chấm công")</f>
        <v>Trên 30p</v>
      </c>
      <c r="Q110" s="28"/>
      <c r="R110" s="34">
        <f>IF(N110-H110&gt;0,HOUR(N110-H110)+MINUTE(N110-H110)/60,0)</f>
        <v>0</v>
      </c>
      <c r="S110" s="34" t="str">
        <f t="shared" si="5"/>
        <v/>
      </c>
      <c r="T110" s="28"/>
      <c r="U110" s="38">
        <f t="shared" si="6"/>
        <v>0</v>
      </c>
      <c r="V110" s="39"/>
      <c r="W110" s="39"/>
      <c r="X110" s="32">
        <f>IF(I110-V110&gt;0,HOUR(I110 - V110)+MINUTE(I110 - V110)/60,0)</f>
        <v>0</v>
      </c>
      <c r="Y110" s="35" t="str">
        <f>IF(V110&gt;0,IF($J110&gt;0,INDEX('Phạt đi muộn về sớm'!$M$7:$N$11,MATCH(X110,'Phạt đi muộn về sớm'!$M$7:$M$11,1),2), "Quên chấm công"),"")</f>
        <v/>
      </c>
      <c r="Z110" s="31"/>
      <c r="AA110" s="37">
        <f>IF(W110-J110&gt;0,HOUR(W110-J110)+MINUTE(W110-J110)/60,0)</f>
        <v>0</v>
      </c>
      <c r="AB110" s="36" t="str">
        <f>IF($W110&gt;0,IF($J110&gt;0,IF(AA110&gt;0,IF(AA110&gt;0.5,"Trên 30p", "Dưới 30p"),""), "Quên chấm công"),"")</f>
        <v/>
      </c>
      <c r="AC110" s="31"/>
    </row>
    <row r="111" spans="1:29" x14ac:dyDescent="0.2">
      <c r="A111" s="71">
        <v>45144</v>
      </c>
      <c r="B111" s="72" t="s">
        <v>24</v>
      </c>
      <c r="C111" s="72" t="s">
        <v>128</v>
      </c>
      <c r="D111" s="72" t="s">
        <v>129</v>
      </c>
      <c r="E111" s="72" t="s">
        <v>99</v>
      </c>
      <c r="F111" s="72" t="s">
        <v>19</v>
      </c>
      <c r="G111" s="73" t="s">
        <v>25</v>
      </c>
      <c r="H111" s="73" t="s">
        <v>33</v>
      </c>
      <c r="I111" s="73" t="s">
        <v>138</v>
      </c>
      <c r="J111" s="72"/>
      <c r="K111" s="72">
        <v>0.02</v>
      </c>
      <c r="L111" s="5">
        <f t="shared" si="7"/>
        <v>-8.9</v>
      </c>
      <c r="M111" s="6"/>
      <c r="N111" s="6"/>
      <c r="O111" s="32">
        <f>IF(G111-M111&gt;0,HOUR(G111 - M111)+MINUTE(G111 - M111)/60,0)</f>
        <v>8.9</v>
      </c>
      <c r="P111" s="33" t="str">
        <f>IF($H111&gt;0,INDEX('Phạt đi muộn về sớm'!$M$7:$N$11,MATCH(O111,'Phạt đi muộn về sớm'!$M$7:$M$11,1),2), "Quên chấm công")</f>
        <v>Trên 30p</v>
      </c>
      <c r="Q111" s="28"/>
      <c r="R111" s="34">
        <f>IF(N111-H111&gt;0,HOUR(N111-H111)+MINUTE(N111-H111)/60,0)</f>
        <v>0</v>
      </c>
      <c r="S111" s="34" t="str">
        <f t="shared" si="5"/>
        <v/>
      </c>
      <c r="T111" s="28"/>
      <c r="U111" s="38">
        <f t="shared" si="6"/>
        <v>-17.583333333333332</v>
      </c>
      <c r="V111" s="39"/>
      <c r="W111" s="39"/>
      <c r="X111" s="32">
        <f>IF(I111-V111&gt;0,HOUR(I111 - V111)+MINUTE(I111 - V111)/60,0)</f>
        <v>17.583333333333332</v>
      </c>
      <c r="Y111" s="35" t="str">
        <f>IF(V111&gt;0,IF($J111&gt;0,INDEX('Phạt đi muộn về sớm'!$M$7:$N$11,MATCH(X111,'Phạt đi muộn về sớm'!$M$7:$M$11,1),2), "Quên chấm công"),"")</f>
        <v/>
      </c>
      <c r="Z111" s="31"/>
      <c r="AA111" s="37">
        <f>IF(W111-J111&gt;0,HOUR(W111-J111)+MINUTE(W111-J111)/60,0)</f>
        <v>0</v>
      </c>
      <c r="AB111" s="36" t="str">
        <f>IF($W111&gt;0,IF($J111&gt;0,IF(AA111&gt;0,IF(AA111&gt;0.5,"Trên 30p", "Dưới 30p"),""), "Quên chấm công"),"")</f>
        <v/>
      </c>
      <c r="AC111" s="31"/>
    </row>
    <row r="112" spans="1:29" x14ac:dyDescent="0.2">
      <c r="A112" s="71">
        <v>45145</v>
      </c>
      <c r="B112" s="72" t="s">
        <v>26</v>
      </c>
      <c r="C112" s="72" t="s">
        <v>128</v>
      </c>
      <c r="D112" s="72" t="s">
        <v>129</v>
      </c>
      <c r="E112" s="72" t="s">
        <v>99</v>
      </c>
      <c r="F112" s="72" t="s">
        <v>19</v>
      </c>
      <c r="G112" s="73" t="s">
        <v>156</v>
      </c>
      <c r="H112" s="73" t="s">
        <v>88</v>
      </c>
      <c r="I112" s="72"/>
      <c r="J112" s="72"/>
      <c r="K112" s="72">
        <v>13.17</v>
      </c>
      <c r="L112" s="5">
        <f t="shared" si="7"/>
        <v>-8.8833333333333329</v>
      </c>
      <c r="M112" s="6"/>
      <c r="N112" s="6"/>
      <c r="O112" s="32">
        <f>IF(G112-M112&gt;0,HOUR(G112 - M112)+MINUTE(G112 - M112)/60,0)</f>
        <v>8.8833333333333329</v>
      </c>
      <c r="P112" s="33" t="str">
        <f>IF($H112&gt;0,INDEX('Phạt đi muộn về sớm'!$M$7:$N$11,MATCH(O112,'Phạt đi muộn về sớm'!$M$7:$M$11,1),2), "Quên chấm công")</f>
        <v>Trên 30p</v>
      </c>
      <c r="Q112" s="28"/>
      <c r="R112" s="34">
        <f>IF(N112-H112&gt;0,HOUR(N112-H112)+MINUTE(N112-H112)/60,0)</f>
        <v>0</v>
      </c>
      <c r="S112" s="34" t="str">
        <f t="shared" si="5"/>
        <v/>
      </c>
      <c r="T112" s="28"/>
      <c r="U112" s="38">
        <f t="shared" si="6"/>
        <v>0</v>
      </c>
      <c r="V112" s="39"/>
      <c r="W112" s="39"/>
      <c r="X112" s="32">
        <f>IF(I112-V112&gt;0,HOUR(I112 - V112)+MINUTE(I112 - V112)/60,0)</f>
        <v>0</v>
      </c>
      <c r="Y112" s="35" t="str">
        <f>IF(V112&gt;0,IF($J112&gt;0,INDEX('Phạt đi muộn về sớm'!$M$7:$N$11,MATCH(X112,'Phạt đi muộn về sớm'!$M$7:$M$11,1),2), "Quên chấm công"),"")</f>
        <v/>
      </c>
      <c r="Z112" s="31"/>
      <c r="AA112" s="37">
        <f>IF(W112-J112&gt;0,HOUR(W112-J112)+MINUTE(W112-J112)/60,0)</f>
        <v>0</v>
      </c>
      <c r="AB112" s="36" t="str">
        <f>IF($W112&gt;0,IF($J112&gt;0,IF(AA112&gt;0,IF(AA112&gt;0.5,"Trên 30p", "Dưới 30p"),""), "Quên chấm công"),"")</f>
        <v/>
      </c>
      <c r="AC112" s="31"/>
    </row>
    <row r="113" spans="1:29" x14ac:dyDescent="0.2">
      <c r="A113" s="71">
        <v>45147</v>
      </c>
      <c r="B113" s="72" t="s">
        <v>31</v>
      </c>
      <c r="C113" s="72" t="s">
        <v>128</v>
      </c>
      <c r="D113" s="72" t="s">
        <v>129</v>
      </c>
      <c r="E113" s="72" t="s">
        <v>99</v>
      </c>
      <c r="F113" s="72" t="s">
        <v>19</v>
      </c>
      <c r="G113" s="73" t="s">
        <v>40</v>
      </c>
      <c r="H113" s="73" t="s">
        <v>80</v>
      </c>
      <c r="I113" s="72"/>
      <c r="J113" s="72"/>
      <c r="K113" s="72">
        <v>8.15</v>
      </c>
      <c r="L113" s="5">
        <f t="shared" si="7"/>
        <v>-9.3666666666666671</v>
      </c>
      <c r="M113" s="6"/>
      <c r="N113" s="6"/>
      <c r="O113" s="32">
        <f>IF(G113-M113&gt;0,HOUR(G113 - M113)+MINUTE(G113 - M113)/60,0)</f>
        <v>9.3666666666666671</v>
      </c>
      <c r="P113" s="33" t="str">
        <f>IF($H113&gt;0,INDEX('Phạt đi muộn về sớm'!$M$7:$N$11,MATCH(O113,'Phạt đi muộn về sớm'!$M$7:$M$11,1),2), "Quên chấm công")</f>
        <v>Trên 30p</v>
      </c>
      <c r="Q113" s="28"/>
      <c r="R113" s="34">
        <f>IF(N113-H113&gt;0,HOUR(N113-H113)+MINUTE(N113-H113)/60,0)</f>
        <v>0</v>
      </c>
      <c r="S113" s="34" t="str">
        <f t="shared" si="5"/>
        <v/>
      </c>
      <c r="T113" s="28"/>
      <c r="U113" s="38">
        <f t="shared" si="6"/>
        <v>0</v>
      </c>
      <c r="V113" s="39"/>
      <c r="W113" s="39"/>
      <c r="X113" s="32">
        <f>IF(I113-V113&gt;0,HOUR(I113 - V113)+MINUTE(I113 - V113)/60,0)</f>
        <v>0</v>
      </c>
      <c r="Y113" s="35" t="str">
        <f>IF(V113&gt;0,IF($J113&gt;0,INDEX('Phạt đi muộn về sớm'!$M$7:$N$11,MATCH(X113,'Phạt đi muộn về sớm'!$M$7:$M$11,1),2), "Quên chấm công"),"")</f>
        <v/>
      </c>
      <c r="Z113" s="31"/>
      <c r="AA113" s="37">
        <f>IF(W113-J113&gt;0,HOUR(W113-J113)+MINUTE(W113-J113)/60,0)</f>
        <v>0</v>
      </c>
      <c r="AB113" s="36" t="str">
        <f>IF($W113&gt;0,IF($J113&gt;0,IF(AA113&gt;0,IF(AA113&gt;0.5,"Trên 30p", "Dưới 30p"),""), "Quên chấm công"),"")</f>
        <v/>
      </c>
      <c r="AC113" s="31"/>
    </row>
    <row r="114" spans="1:29" x14ac:dyDescent="0.2">
      <c r="A114" s="71">
        <v>45148</v>
      </c>
      <c r="B114" s="72" t="s">
        <v>18</v>
      </c>
      <c r="C114" s="72" t="s">
        <v>128</v>
      </c>
      <c r="D114" s="72" t="s">
        <v>129</v>
      </c>
      <c r="E114" s="72" t="s">
        <v>99</v>
      </c>
      <c r="F114" s="72" t="s">
        <v>19</v>
      </c>
      <c r="G114" s="73" t="s">
        <v>70</v>
      </c>
      <c r="H114" s="73" t="s">
        <v>28</v>
      </c>
      <c r="I114" s="72"/>
      <c r="J114" s="72"/>
      <c r="K114" s="72">
        <v>5.07</v>
      </c>
      <c r="L114" s="5">
        <f t="shared" si="7"/>
        <v>-16.933333333333334</v>
      </c>
      <c r="M114" s="6"/>
      <c r="N114" s="6"/>
      <c r="O114" s="32">
        <f>IF(G114-M114&gt;0,HOUR(G114 - M114)+MINUTE(G114 - M114)/60,0)</f>
        <v>16.933333333333334</v>
      </c>
      <c r="P114" s="33" t="str">
        <f>IF($H114&gt;0,INDEX('Phạt đi muộn về sớm'!$M$7:$N$11,MATCH(O114,'Phạt đi muộn về sớm'!$M$7:$M$11,1),2), "Quên chấm công")</f>
        <v>Trên 30p</v>
      </c>
      <c r="Q114" s="28"/>
      <c r="R114" s="34">
        <f>IF(N114-H114&gt;0,HOUR(N114-H114)+MINUTE(N114-H114)/60,0)</f>
        <v>0</v>
      </c>
      <c r="S114" s="34" t="str">
        <f t="shared" si="5"/>
        <v/>
      </c>
      <c r="T114" s="28"/>
      <c r="U114" s="38">
        <f t="shared" si="6"/>
        <v>0</v>
      </c>
      <c r="V114" s="39"/>
      <c r="W114" s="39"/>
      <c r="X114" s="32">
        <f>IF(I114-V114&gt;0,HOUR(I114 - V114)+MINUTE(I114 - V114)/60,0)</f>
        <v>0</v>
      </c>
      <c r="Y114" s="35" t="str">
        <f>IF(V114&gt;0,IF($J114&gt;0,INDEX('Phạt đi muộn về sớm'!$M$7:$N$11,MATCH(X114,'Phạt đi muộn về sớm'!$M$7:$M$11,1),2), "Quên chấm công"),"")</f>
        <v/>
      </c>
      <c r="Z114" s="31"/>
      <c r="AA114" s="37">
        <f>IF(W114-J114&gt;0,HOUR(W114-J114)+MINUTE(W114-J114)/60,0)</f>
        <v>0</v>
      </c>
      <c r="AB114" s="36" t="str">
        <f>IF($W114&gt;0,IF($J114&gt;0,IF(AA114&gt;0,IF(AA114&gt;0.5,"Trên 30p", "Dưới 30p"),""), "Quên chấm công"),"")</f>
        <v/>
      </c>
      <c r="AC114" s="31"/>
    </row>
    <row r="115" spans="1:29" x14ac:dyDescent="0.2">
      <c r="A115" s="71">
        <v>45149</v>
      </c>
      <c r="B115" s="72" t="s">
        <v>21</v>
      </c>
      <c r="C115" s="72" t="s">
        <v>128</v>
      </c>
      <c r="D115" s="72" t="s">
        <v>129</v>
      </c>
      <c r="E115" s="72" t="s">
        <v>99</v>
      </c>
      <c r="F115" s="72" t="s">
        <v>19</v>
      </c>
      <c r="G115" s="73" t="s">
        <v>40</v>
      </c>
      <c r="H115" s="73" t="s">
        <v>80</v>
      </c>
      <c r="I115" s="72"/>
      <c r="J115" s="72"/>
      <c r="K115" s="72">
        <v>8.15</v>
      </c>
      <c r="L115" s="5">
        <f t="shared" si="7"/>
        <v>-9.3666666666666671</v>
      </c>
      <c r="M115" s="6"/>
      <c r="N115" s="6"/>
      <c r="O115" s="32">
        <f>IF(G115-M115&gt;0,HOUR(G115 - M115)+MINUTE(G115 - M115)/60,0)</f>
        <v>9.3666666666666671</v>
      </c>
      <c r="P115" s="33" t="str">
        <f>IF($H115&gt;0,INDEX('Phạt đi muộn về sớm'!$M$7:$N$11,MATCH(O115,'Phạt đi muộn về sớm'!$M$7:$M$11,1),2), "Quên chấm công")</f>
        <v>Trên 30p</v>
      </c>
      <c r="Q115" s="28"/>
      <c r="R115" s="34">
        <f>IF(N115-H115&gt;0,HOUR(N115-H115)+MINUTE(N115-H115)/60,0)</f>
        <v>0</v>
      </c>
      <c r="S115" s="34" t="str">
        <f t="shared" si="5"/>
        <v/>
      </c>
      <c r="T115" s="28"/>
      <c r="U115" s="38">
        <f t="shared" si="6"/>
        <v>0</v>
      </c>
      <c r="V115" s="39"/>
      <c r="W115" s="39"/>
      <c r="X115" s="32">
        <f>IF(I115-V115&gt;0,HOUR(I115 - V115)+MINUTE(I115 - V115)/60,0)</f>
        <v>0</v>
      </c>
      <c r="Y115" s="35" t="str">
        <f>IF(V115&gt;0,IF($J115&gt;0,INDEX('Phạt đi muộn về sớm'!$M$7:$N$11,MATCH(X115,'Phạt đi muộn về sớm'!$M$7:$M$11,1),2), "Quên chấm công"),"")</f>
        <v/>
      </c>
      <c r="Z115" s="31"/>
      <c r="AA115" s="37">
        <f>IF(W115-J115&gt;0,HOUR(W115-J115)+MINUTE(W115-J115)/60,0)</f>
        <v>0</v>
      </c>
      <c r="AB115" s="36" t="str">
        <f>IF($W115&gt;0,IF($J115&gt;0,IF(AA115&gt;0,IF(AA115&gt;0.5,"Trên 30p", "Dưới 30p"),""), "Quên chấm công"),"")</f>
        <v/>
      </c>
      <c r="AC115" s="31"/>
    </row>
    <row r="116" spans="1:29" x14ac:dyDescent="0.2">
      <c r="A116" s="71">
        <v>45150</v>
      </c>
      <c r="B116" s="72" t="s">
        <v>22</v>
      </c>
      <c r="C116" s="72" t="s">
        <v>128</v>
      </c>
      <c r="D116" s="72" t="s">
        <v>129</v>
      </c>
      <c r="E116" s="72" t="s">
        <v>99</v>
      </c>
      <c r="F116" s="72" t="s">
        <v>19</v>
      </c>
      <c r="G116" s="73" t="s">
        <v>23</v>
      </c>
      <c r="H116" s="73" t="s">
        <v>166</v>
      </c>
      <c r="I116" s="73" t="s">
        <v>70</v>
      </c>
      <c r="J116" s="73" t="s">
        <v>71</v>
      </c>
      <c r="K116" s="72">
        <v>9.7200000000000006</v>
      </c>
      <c r="L116" s="5">
        <f t="shared" si="7"/>
        <v>-8.8666666666666671</v>
      </c>
      <c r="M116" s="6"/>
      <c r="N116" s="6"/>
      <c r="O116" s="32">
        <f>IF(G116-M116&gt;0,HOUR(G116 - M116)+MINUTE(G116 - M116)/60,0)</f>
        <v>8.8666666666666671</v>
      </c>
      <c r="P116" s="33" t="str">
        <f>IF($H116&gt;0,INDEX('Phạt đi muộn về sớm'!$M$7:$N$11,MATCH(O116,'Phạt đi muộn về sớm'!$M$7:$M$11,1),2), "Quên chấm công")</f>
        <v>Trên 30p</v>
      </c>
      <c r="Q116" s="28"/>
      <c r="R116" s="34">
        <f>IF(N116-H116&gt;0,HOUR(N116-H116)+MINUTE(N116-H116)/60,0)</f>
        <v>0</v>
      </c>
      <c r="S116" s="34" t="str">
        <f t="shared" si="5"/>
        <v/>
      </c>
      <c r="T116" s="28"/>
      <c r="U116" s="38">
        <f t="shared" si="6"/>
        <v>-16.933333333333334</v>
      </c>
      <c r="V116" s="39"/>
      <c r="W116" s="39"/>
      <c r="X116" s="32">
        <f>IF(I116-V116&gt;0,HOUR(I116 - V116)+MINUTE(I116 - V116)/60,0)</f>
        <v>16.933333333333334</v>
      </c>
      <c r="Y116" s="35" t="str">
        <f>IF(V116&gt;0,IF($J116&gt;0,INDEX('Phạt đi muộn về sớm'!$M$7:$N$11,MATCH(X116,'Phạt đi muộn về sớm'!$M$7:$M$11,1),2), "Quên chấm công"),"")</f>
        <v/>
      </c>
      <c r="Z116" s="31"/>
      <c r="AA116" s="37">
        <f>IF(W116-J116&gt;0,HOUR(W116-J116)+MINUTE(W116-J116)/60,0)</f>
        <v>0</v>
      </c>
      <c r="AB116" s="36" t="str">
        <f>IF($W116&gt;0,IF($J116&gt;0,IF(AA116&gt;0,IF(AA116&gt;0.5,"Trên 30p", "Dưới 30p"),""), "Quên chấm công"),"")</f>
        <v/>
      </c>
      <c r="AC116" s="31"/>
    </row>
    <row r="117" spans="1:29" x14ac:dyDescent="0.2">
      <c r="A117" s="71">
        <v>45151</v>
      </c>
      <c r="B117" s="72" t="s">
        <v>24</v>
      </c>
      <c r="C117" s="72" t="s">
        <v>128</v>
      </c>
      <c r="D117" s="72" t="s">
        <v>129</v>
      </c>
      <c r="E117" s="72" t="s">
        <v>99</v>
      </c>
      <c r="F117" s="72" t="s">
        <v>19</v>
      </c>
      <c r="G117" s="73" t="s">
        <v>156</v>
      </c>
      <c r="H117" s="73" t="s">
        <v>32</v>
      </c>
      <c r="I117" s="72"/>
      <c r="J117" s="72"/>
      <c r="K117" s="72">
        <v>13.17</v>
      </c>
      <c r="L117" s="5">
        <f t="shared" si="7"/>
        <v>-8.8833333333333329</v>
      </c>
      <c r="M117" s="6"/>
      <c r="N117" s="6"/>
      <c r="O117" s="32">
        <f>IF(G117-M117&gt;0,HOUR(G117 - M117)+MINUTE(G117 - M117)/60,0)</f>
        <v>8.8833333333333329</v>
      </c>
      <c r="P117" s="33" t="str">
        <f>IF($H117&gt;0,INDEX('Phạt đi muộn về sớm'!$M$7:$N$11,MATCH(O117,'Phạt đi muộn về sớm'!$M$7:$M$11,1),2), "Quên chấm công")</f>
        <v>Trên 30p</v>
      </c>
      <c r="Q117" s="28"/>
      <c r="R117" s="34">
        <f>IF(N117-H117&gt;0,HOUR(N117-H117)+MINUTE(N117-H117)/60,0)</f>
        <v>0</v>
      </c>
      <c r="S117" s="34" t="str">
        <f t="shared" si="5"/>
        <v/>
      </c>
      <c r="T117" s="28"/>
      <c r="U117" s="38">
        <f t="shared" si="6"/>
        <v>0</v>
      </c>
      <c r="V117" s="39"/>
      <c r="W117" s="39"/>
      <c r="X117" s="32">
        <f>IF(I117-V117&gt;0,HOUR(I117 - V117)+MINUTE(I117 - V117)/60,0)</f>
        <v>0</v>
      </c>
      <c r="Y117" s="35" t="str">
        <f>IF(V117&gt;0,IF($J117&gt;0,INDEX('Phạt đi muộn về sớm'!$M$7:$N$11,MATCH(X117,'Phạt đi muộn về sớm'!$M$7:$M$11,1),2), "Quên chấm công"),"")</f>
        <v/>
      </c>
      <c r="Z117" s="31"/>
      <c r="AA117" s="37">
        <f>IF(W117-J117&gt;0,HOUR(W117-J117)+MINUTE(W117-J117)/60,0)</f>
        <v>0</v>
      </c>
      <c r="AB117" s="36" t="str">
        <f>IF($W117&gt;0,IF($J117&gt;0,IF(AA117&gt;0,IF(AA117&gt;0.5,"Trên 30p", "Dưới 30p"),""), "Quên chấm công"),"")</f>
        <v/>
      </c>
      <c r="AC117" s="31"/>
    </row>
    <row r="118" spans="1:29" x14ac:dyDescent="0.2">
      <c r="A118" s="71">
        <v>45153</v>
      </c>
      <c r="B118" s="72" t="s">
        <v>27</v>
      </c>
      <c r="C118" s="72" t="s">
        <v>128</v>
      </c>
      <c r="D118" s="72" t="s">
        <v>129</v>
      </c>
      <c r="E118" s="72" t="s">
        <v>99</v>
      </c>
      <c r="F118" s="72" t="s">
        <v>19</v>
      </c>
      <c r="G118" s="73" t="s">
        <v>121</v>
      </c>
      <c r="H118" s="73" t="s">
        <v>109</v>
      </c>
      <c r="I118" s="72"/>
      <c r="J118" s="72"/>
      <c r="K118" s="72">
        <v>8.18</v>
      </c>
      <c r="L118" s="5">
        <f t="shared" si="7"/>
        <v>-9.3333333333333339</v>
      </c>
      <c r="M118" s="6"/>
      <c r="N118" s="6"/>
      <c r="O118" s="32">
        <f>IF(G118-M118&gt;0,HOUR(G118 - M118)+MINUTE(G118 - M118)/60,0)</f>
        <v>9.3333333333333339</v>
      </c>
      <c r="P118" s="33" t="str">
        <f>IF($H118&gt;0,INDEX('Phạt đi muộn về sớm'!$M$7:$N$11,MATCH(O118,'Phạt đi muộn về sớm'!$M$7:$M$11,1),2), "Quên chấm công")</f>
        <v>Trên 30p</v>
      </c>
      <c r="Q118" s="28"/>
      <c r="R118" s="34">
        <f>IF(N118-H118&gt;0,HOUR(N118-H118)+MINUTE(N118-H118)/60,0)</f>
        <v>0</v>
      </c>
      <c r="S118" s="34" t="str">
        <f t="shared" si="5"/>
        <v/>
      </c>
      <c r="T118" s="28"/>
      <c r="U118" s="38">
        <f t="shared" si="6"/>
        <v>0</v>
      </c>
      <c r="V118" s="39"/>
      <c r="W118" s="39"/>
      <c r="X118" s="32">
        <f>IF(I118-V118&gt;0,HOUR(I118 - V118)+MINUTE(I118 - V118)/60,0)</f>
        <v>0</v>
      </c>
      <c r="Y118" s="35" t="str">
        <f>IF(V118&gt;0,IF($J118&gt;0,INDEX('Phạt đi muộn về sớm'!$M$7:$N$11,MATCH(X118,'Phạt đi muộn về sớm'!$M$7:$M$11,1),2), "Quên chấm công"),"")</f>
        <v/>
      </c>
      <c r="Z118" s="31"/>
      <c r="AA118" s="37">
        <f>IF(W118-J118&gt;0,HOUR(W118-J118)+MINUTE(W118-J118)/60,0)</f>
        <v>0</v>
      </c>
      <c r="AB118" s="36" t="str">
        <f>IF($W118&gt;0,IF($J118&gt;0,IF(AA118&gt;0,IF(AA118&gt;0.5,"Trên 30p", "Dưới 30p"),""), "Quên chấm công"),"")</f>
        <v/>
      </c>
      <c r="AC118" s="31"/>
    </row>
    <row r="119" spans="1:29" x14ac:dyDescent="0.2">
      <c r="A119" s="71">
        <v>45154</v>
      </c>
      <c r="B119" s="72" t="s">
        <v>31</v>
      </c>
      <c r="C119" s="72" t="s">
        <v>128</v>
      </c>
      <c r="D119" s="72" t="s">
        <v>129</v>
      </c>
      <c r="E119" s="72" t="s">
        <v>99</v>
      </c>
      <c r="F119" s="72" t="s">
        <v>19</v>
      </c>
      <c r="G119" s="73" t="s">
        <v>86</v>
      </c>
      <c r="H119" s="73" t="s">
        <v>32</v>
      </c>
      <c r="I119" s="72"/>
      <c r="J119" s="72"/>
      <c r="K119" s="72">
        <v>12.75</v>
      </c>
      <c r="L119" s="5">
        <f t="shared" si="7"/>
        <v>-9.3166666666666664</v>
      </c>
      <c r="M119" s="6"/>
      <c r="N119" s="6"/>
      <c r="O119" s="32">
        <f>IF(G119-M119&gt;0,HOUR(G119 - M119)+MINUTE(G119 - M119)/60,0)</f>
        <v>9.3166666666666664</v>
      </c>
      <c r="P119" s="33" t="str">
        <f>IF($H119&gt;0,INDEX('Phạt đi muộn về sớm'!$M$7:$N$11,MATCH(O119,'Phạt đi muộn về sớm'!$M$7:$M$11,1),2), "Quên chấm công")</f>
        <v>Trên 30p</v>
      </c>
      <c r="Q119" s="28"/>
      <c r="R119" s="34">
        <f>IF(N119-H119&gt;0,HOUR(N119-H119)+MINUTE(N119-H119)/60,0)</f>
        <v>0</v>
      </c>
      <c r="S119" s="34" t="str">
        <f t="shared" si="5"/>
        <v/>
      </c>
      <c r="T119" s="28"/>
      <c r="U119" s="38">
        <f t="shared" si="6"/>
        <v>0</v>
      </c>
      <c r="V119" s="39"/>
      <c r="W119" s="39"/>
      <c r="X119" s="32">
        <f>IF(I119-V119&gt;0,HOUR(I119 - V119)+MINUTE(I119 - V119)/60,0)</f>
        <v>0</v>
      </c>
      <c r="Y119" s="35" t="str">
        <f>IF(V119&gt;0,IF($J119&gt;0,INDEX('Phạt đi muộn về sớm'!$M$7:$N$11,MATCH(X119,'Phạt đi muộn về sớm'!$M$7:$M$11,1),2), "Quên chấm công"),"")</f>
        <v/>
      </c>
      <c r="Z119" s="31"/>
      <c r="AA119" s="37">
        <f>IF(W119-J119&gt;0,HOUR(W119-J119)+MINUTE(W119-J119)/60,0)</f>
        <v>0</v>
      </c>
      <c r="AB119" s="36" t="str">
        <f>IF($W119&gt;0,IF($J119&gt;0,IF(AA119&gt;0,IF(AA119&gt;0.5,"Trên 30p", "Dưới 30p"),""), "Quên chấm công"),"")</f>
        <v/>
      </c>
      <c r="AC119" s="31"/>
    </row>
    <row r="120" spans="1:29" x14ac:dyDescent="0.2">
      <c r="A120" s="71">
        <v>45155</v>
      </c>
      <c r="B120" s="72" t="s">
        <v>18</v>
      </c>
      <c r="C120" s="72" t="s">
        <v>128</v>
      </c>
      <c r="D120" s="72" t="s">
        <v>129</v>
      </c>
      <c r="E120" s="72" t="s">
        <v>99</v>
      </c>
      <c r="F120" s="72" t="s">
        <v>19</v>
      </c>
      <c r="G120" s="73" t="s">
        <v>110</v>
      </c>
      <c r="H120" s="73" t="s">
        <v>167</v>
      </c>
      <c r="I120" s="72"/>
      <c r="J120" s="72"/>
      <c r="K120" s="72">
        <v>5.4</v>
      </c>
      <c r="L120" s="5">
        <f t="shared" si="7"/>
        <v>-16.95</v>
      </c>
      <c r="M120" s="6"/>
      <c r="N120" s="6"/>
      <c r="O120" s="32">
        <f>IF(G120-M120&gt;0,HOUR(G120 - M120)+MINUTE(G120 - M120)/60,0)</f>
        <v>16.95</v>
      </c>
      <c r="P120" s="33" t="str">
        <f>IF($H120&gt;0,INDEX('Phạt đi muộn về sớm'!$M$7:$N$11,MATCH(O120,'Phạt đi muộn về sớm'!$M$7:$M$11,1),2), "Quên chấm công")</f>
        <v>Trên 30p</v>
      </c>
      <c r="Q120" s="28"/>
      <c r="R120" s="34">
        <f>IF(N120-H120&gt;0,HOUR(N120-H120)+MINUTE(N120-H120)/60,0)</f>
        <v>0</v>
      </c>
      <c r="S120" s="34" t="str">
        <f t="shared" si="5"/>
        <v/>
      </c>
      <c r="T120" s="28"/>
      <c r="U120" s="38">
        <f t="shared" si="6"/>
        <v>0</v>
      </c>
      <c r="V120" s="39"/>
      <c r="W120" s="39"/>
      <c r="X120" s="32">
        <f>IF(I120-V120&gt;0,HOUR(I120 - V120)+MINUTE(I120 - V120)/60,0)</f>
        <v>0</v>
      </c>
      <c r="Y120" s="35" t="str">
        <f>IF(V120&gt;0,IF($J120&gt;0,INDEX('Phạt đi muộn về sớm'!$M$7:$N$11,MATCH(X120,'Phạt đi muộn về sớm'!$M$7:$M$11,1),2), "Quên chấm công"),"")</f>
        <v/>
      </c>
      <c r="Z120" s="31"/>
      <c r="AA120" s="37">
        <f>IF(W120-J120&gt;0,HOUR(W120-J120)+MINUTE(W120-J120)/60,0)</f>
        <v>0</v>
      </c>
      <c r="AB120" s="36" t="str">
        <f>IF($W120&gt;0,IF($J120&gt;0,IF(AA120&gt;0,IF(AA120&gt;0.5,"Trên 30p", "Dưới 30p"),""), "Quên chấm công"),"")</f>
        <v/>
      </c>
      <c r="AC120" s="31"/>
    </row>
    <row r="121" spans="1:29" x14ac:dyDescent="0.2">
      <c r="A121" s="71">
        <v>45156</v>
      </c>
      <c r="B121" s="72" t="s">
        <v>21</v>
      </c>
      <c r="C121" s="72" t="s">
        <v>128</v>
      </c>
      <c r="D121" s="72" t="s">
        <v>129</v>
      </c>
      <c r="E121" s="72" t="s">
        <v>99</v>
      </c>
      <c r="F121" s="72" t="s">
        <v>19</v>
      </c>
      <c r="G121" s="73" t="s">
        <v>70</v>
      </c>
      <c r="H121" s="73" t="s">
        <v>88</v>
      </c>
      <c r="I121" s="72"/>
      <c r="J121" s="72"/>
      <c r="K121" s="72">
        <v>5.12</v>
      </c>
      <c r="L121" s="5">
        <f t="shared" si="7"/>
        <v>-16.933333333333334</v>
      </c>
      <c r="M121" s="6"/>
      <c r="N121" s="6"/>
      <c r="O121" s="32">
        <f>IF(G121-M121&gt;0,HOUR(G121 - M121)+MINUTE(G121 - M121)/60,0)</f>
        <v>16.933333333333334</v>
      </c>
      <c r="P121" s="33" t="str">
        <f>IF($H121&gt;0,INDEX('Phạt đi muộn về sớm'!$M$7:$N$11,MATCH(O121,'Phạt đi muộn về sớm'!$M$7:$M$11,1),2), "Quên chấm công")</f>
        <v>Trên 30p</v>
      </c>
      <c r="Q121" s="28"/>
      <c r="R121" s="34">
        <f>IF(N121-H121&gt;0,HOUR(N121-H121)+MINUTE(N121-H121)/60,0)</f>
        <v>0</v>
      </c>
      <c r="S121" s="34" t="str">
        <f t="shared" si="5"/>
        <v/>
      </c>
      <c r="T121" s="28"/>
      <c r="U121" s="38">
        <f t="shared" si="6"/>
        <v>0</v>
      </c>
      <c r="V121" s="39"/>
      <c r="W121" s="39"/>
      <c r="X121" s="32">
        <f>IF(I121-V121&gt;0,HOUR(I121 - V121)+MINUTE(I121 - V121)/60,0)</f>
        <v>0</v>
      </c>
      <c r="Y121" s="35" t="str">
        <f>IF(V121&gt;0,IF($J121&gt;0,INDEX('Phạt đi muộn về sớm'!$M$7:$N$11,MATCH(X121,'Phạt đi muộn về sớm'!$M$7:$M$11,1),2), "Quên chấm công"),"")</f>
        <v/>
      </c>
      <c r="Z121" s="31"/>
      <c r="AA121" s="37">
        <f>IF(W121-J121&gt;0,HOUR(W121-J121)+MINUTE(W121-J121)/60,0)</f>
        <v>0</v>
      </c>
      <c r="AB121" s="36" t="str">
        <f>IF($W121&gt;0,IF($J121&gt;0,IF(AA121&gt;0,IF(AA121&gt;0.5,"Trên 30p", "Dưới 30p"),""), "Quên chấm công"),"")</f>
        <v/>
      </c>
      <c r="AC121" s="31"/>
    </row>
    <row r="122" spans="1:29" x14ac:dyDescent="0.2">
      <c r="A122" s="71">
        <v>45157</v>
      </c>
      <c r="B122" s="72" t="s">
        <v>22</v>
      </c>
      <c r="C122" s="72" t="s">
        <v>128</v>
      </c>
      <c r="D122" s="72" t="s">
        <v>129</v>
      </c>
      <c r="E122" s="72" t="s">
        <v>99</v>
      </c>
      <c r="F122" s="72" t="s">
        <v>19</v>
      </c>
      <c r="G122" s="73" t="s">
        <v>72</v>
      </c>
      <c r="H122" s="73" t="s">
        <v>28</v>
      </c>
      <c r="I122" s="72"/>
      <c r="J122" s="72"/>
      <c r="K122" s="72">
        <v>13.03</v>
      </c>
      <c r="L122" s="5">
        <f t="shared" si="7"/>
        <v>-8.9833333333333325</v>
      </c>
      <c r="M122" s="6"/>
      <c r="N122" s="6"/>
      <c r="O122" s="32">
        <f>IF(G122-M122&gt;0,HOUR(G122 - M122)+MINUTE(G122 - M122)/60,0)</f>
        <v>8.9833333333333325</v>
      </c>
      <c r="P122" s="33" t="str">
        <f>IF($H122&gt;0,INDEX('Phạt đi muộn về sớm'!$M$7:$N$11,MATCH(O122,'Phạt đi muộn về sớm'!$M$7:$M$11,1),2), "Quên chấm công")</f>
        <v>Trên 30p</v>
      </c>
      <c r="Q122" s="28"/>
      <c r="R122" s="34">
        <f>IF(N122-H122&gt;0,HOUR(N122-H122)+MINUTE(N122-H122)/60,0)</f>
        <v>0</v>
      </c>
      <c r="S122" s="34" t="str">
        <f t="shared" si="5"/>
        <v/>
      </c>
      <c r="T122" s="28"/>
      <c r="U122" s="38">
        <f t="shared" si="6"/>
        <v>0</v>
      </c>
      <c r="V122" s="39"/>
      <c r="W122" s="39"/>
      <c r="X122" s="32">
        <f>IF(I122-V122&gt;0,HOUR(I122 - V122)+MINUTE(I122 - V122)/60,0)</f>
        <v>0</v>
      </c>
      <c r="Y122" s="35" t="str">
        <f>IF(V122&gt;0,IF($J122&gt;0,INDEX('Phạt đi muộn về sớm'!$M$7:$N$11,MATCH(X122,'Phạt đi muộn về sớm'!$M$7:$M$11,1),2), "Quên chấm công"),"")</f>
        <v/>
      </c>
      <c r="Z122" s="31"/>
      <c r="AA122" s="37">
        <f>IF(W122-J122&gt;0,HOUR(W122-J122)+MINUTE(W122-J122)/60,0)</f>
        <v>0</v>
      </c>
      <c r="AB122" s="36" t="str">
        <f>IF($W122&gt;0,IF($J122&gt;0,IF(AA122&gt;0,IF(AA122&gt;0.5,"Trên 30p", "Dưới 30p"),""), "Quên chấm công"),"")</f>
        <v/>
      </c>
      <c r="AC122" s="31"/>
    </row>
    <row r="123" spans="1:29" x14ac:dyDescent="0.2">
      <c r="A123" s="71">
        <v>45158</v>
      </c>
      <c r="B123" s="72" t="s">
        <v>24</v>
      </c>
      <c r="C123" s="72" t="s">
        <v>128</v>
      </c>
      <c r="D123" s="72" t="s">
        <v>129</v>
      </c>
      <c r="E123" s="72" t="s">
        <v>99</v>
      </c>
      <c r="F123" s="72" t="s">
        <v>19</v>
      </c>
      <c r="G123" s="73" t="s">
        <v>94</v>
      </c>
      <c r="H123" s="73" t="s">
        <v>136</v>
      </c>
      <c r="I123" s="72"/>
      <c r="J123" s="72"/>
      <c r="K123" s="72">
        <v>8.73</v>
      </c>
      <c r="L123" s="5">
        <f t="shared" si="7"/>
        <v>-8.8166666666666664</v>
      </c>
      <c r="M123" s="6"/>
      <c r="N123" s="6"/>
      <c r="O123" s="32">
        <f>IF(G123-M123&gt;0,HOUR(G123 - M123)+MINUTE(G123 - M123)/60,0)</f>
        <v>8.8166666666666664</v>
      </c>
      <c r="P123" s="33" t="str">
        <f>IF($H123&gt;0,INDEX('Phạt đi muộn về sớm'!$M$7:$N$11,MATCH(O123,'Phạt đi muộn về sớm'!$M$7:$M$11,1),2), "Quên chấm công")</f>
        <v>Trên 30p</v>
      </c>
      <c r="Q123" s="28"/>
      <c r="R123" s="34">
        <f>IF(N123-H123&gt;0,HOUR(N123-H123)+MINUTE(N123-H123)/60,0)</f>
        <v>0</v>
      </c>
      <c r="S123" s="34" t="str">
        <f t="shared" si="5"/>
        <v/>
      </c>
      <c r="T123" s="28"/>
      <c r="U123" s="38">
        <f t="shared" si="6"/>
        <v>0</v>
      </c>
      <c r="V123" s="39"/>
      <c r="W123" s="39"/>
      <c r="X123" s="32">
        <f>IF(I123-V123&gt;0,HOUR(I123 - V123)+MINUTE(I123 - V123)/60,0)</f>
        <v>0</v>
      </c>
      <c r="Y123" s="35" t="str">
        <f>IF(V123&gt;0,IF($J123&gt;0,INDEX('Phạt đi muộn về sớm'!$M$7:$N$11,MATCH(X123,'Phạt đi muộn về sớm'!$M$7:$M$11,1),2), "Quên chấm công"),"")</f>
        <v/>
      </c>
      <c r="Z123" s="31"/>
      <c r="AA123" s="37">
        <f>IF(W123-J123&gt;0,HOUR(W123-J123)+MINUTE(W123-J123)/60,0)</f>
        <v>0</v>
      </c>
      <c r="AB123" s="36" t="str">
        <f>IF($W123&gt;0,IF($J123&gt;0,IF(AA123&gt;0,IF(AA123&gt;0.5,"Trên 30p", "Dưới 30p"),""), "Quên chấm công"),"")</f>
        <v/>
      </c>
      <c r="AC123" s="31"/>
    </row>
    <row r="124" spans="1:29" x14ac:dyDescent="0.2">
      <c r="A124" s="71">
        <v>45159</v>
      </c>
      <c r="B124" s="72" t="s">
        <v>26</v>
      </c>
      <c r="C124" s="72" t="s">
        <v>128</v>
      </c>
      <c r="D124" s="72" t="s">
        <v>129</v>
      </c>
      <c r="E124" s="72" t="s">
        <v>99</v>
      </c>
      <c r="F124" s="72" t="s">
        <v>19</v>
      </c>
      <c r="G124" s="73" t="s">
        <v>25</v>
      </c>
      <c r="H124" s="73" t="s">
        <v>109</v>
      </c>
      <c r="I124" s="72"/>
      <c r="J124" s="72"/>
      <c r="K124" s="72">
        <v>8.6199999999999992</v>
      </c>
      <c r="L124" s="5">
        <f>HOUR(N124-M124)+MINUTE(N124-M124)/60-O124-R124</f>
        <v>-8.9</v>
      </c>
      <c r="M124" s="6"/>
      <c r="N124" s="6"/>
      <c r="O124" s="32">
        <f>IF(G124-M124&gt;0,HOUR(G124 - M124)+MINUTE(G124 - M124)/60,0)</f>
        <v>8.9</v>
      </c>
      <c r="P124" s="33" t="str">
        <f>IF($H124&gt;0,INDEX('Phạt đi muộn về sớm'!$M$7:$N$11,MATCH(O124,'Phạt đi muộn về sớm'!$M$7:$M$11,1),2), "Quên chấm công")</f>
        <v>Trên 30p</v>
      </c>
      <c r="Q124" s="28"/>
      <c r="R124" s="34">
        <f>IF(N124-H124&gt;0,HOUR(N124-H124)+MINUTE(N124-H124)/60,0)</f>
        <v>0</v>
      </c>
      <c r="S124" s="34" t="str">
        <f t="shared" si="5"/>
        <v/>
      </c>
      <c r="T124" s="28"/>
      <c r="U124" s="38">
        <f t="shared" si="6"/>
        <v>0</v>
      </c>
      <c r="V124" s="39"/>
      <c r="W124" s="39"/>
      <c r="X124" s="32">
        <f>IF(I124-V124&gt;0,HOUR(I124 - V124)+MINUTE(I124 - V124)/60,0)</f>
        <v>0</v>
      </c>
      <c r="Y124" s="35" t="str">
        <f>IF(V124&gt;0,IF($J124&gt;0,INDEX('Phạt đi muộn về sớm'!$M$7:$N$11,MATCH(X124,'Phạt đi muộn về sớm'!$M$7:$M$11,1),2), "Quên chấm công"),"")</f>
        <v/>
      </c>
      <c r="Z124" s="31"/>
      <c r="AA124" s="37">
        <f>IF(W124-J124&gt;0,HOUR(W124-J124)+MINUTE(W124-J124)/60,0)</f>
        <v>0</v>
      </c>
      <c r="AB124" s="36" t="str">
        <f>IF($W124&gt;0,IF($J124&gt;0,IF(AA124&gt;0,IF(AA124&gt;0.5,"Trên 30p", "Dưới 30p"),""), "Quên chấm công"),"")</f>
        <v/>
      </c>
      <c r="AC124" s="31"/>
    </row>
    <row r="125" spans="1:29" x14ac:dyDescent="0.2">
      <c r="A125" s="71">
        <v>45160</v>
      </c>
      <c r="B125" s="72" t="s">
        <v>27</v>
      </c>
      <c r="C125" s="72" t="s">
        <v>128</v>
      </c>
      <c r="D125" s="72" t="s">
        <v>129</v>
      </c>
      <c r="E125" s="72" t="s">
        <v>99</v>
      </c>
      <c r="F125" s="72" t="s">
        <v>19</v>
      </c>
      <c r="G125" s="73" t="s">
        <v>64</v>
      </c>
      <c r="H125" s="73" t="s">
        <v>109</v>
      </c>
      <c r="I125" s="72"/>
      <c r="J125" s="72"/>
      <c r="K125" s="72">
        <v>8.17</v>
      </c>
      <c r="L125" s="5">
        <f>HOUR(N125-M125)+MINUTE(N125-M125)/60-O125-R125</f>
        <v>-9.35</v>
      </c>
      <c r="M125" s="6"/>
      <c r="N125" s="6"/>
      <c r="O125" s="32">
        <f>IF(G125-M125&gt;0,HOUR(G125 - M125)+MINUTE(G125 - M125)/60,0)</f>
        <v>9.35</v>
      </c>
      <c r="P125" s="33" t="str">
        <f>IF($H125&gt;0,INDEX('Phạt đi muộn về sớm'!$M$7:$N$11,MATCH(O125,'Phạt đi muộn về sớm'!$M$7:$M$11,1),2), "Quên chấm công")</f>
        <v>Trên 30p</v>
      </c>
      <c r="Q125" s="28"/>
      <c r="R125" s="34">
        <f>IF(N125-H125&gt;0,HOUR(N125-H125)+MINUTE(N125-H125)/60,0)</f>
        <v>0</v>
      </c>
      <c r="S125" s="34" t="str">
        <f t="shared" si="5"/>
        <v/>
      </c>
      <c r="T125" s="28"/>
      <c r="U125" s="38">
        <f t="shared" si="6"/>
        <v>0</v>
      </c>
      <c r="V125" s="39"/>
      <c r="W125" s="39"/>
      <c r="X125" s="32">
        <f>IF(I125-V125&gt;0,HOUR(I125 - V125)+MINUTE(I125 - V125)/60,0)</f>
        <v>0</v>
      </c>
      <c r="Y125" s="35" t="str">
        <f>IF(V125&gt;0,IF($J125&gt;0,INDEX('Phạt đi muộn về sớm'!$M$7:$N$11,MATCH(X125,'Phạt đi muộn về sớm'!$M$7:$M$11,1),2), "Quên chấm công"),"")</f>
        <v/>
      </c>
      <c r="Z125" s="31"/>
      <c r="AA125" s="37">
        <f>IF(W125-J125&gt;0,HOUR(W125-J125)+MINUTE(W125-J125)/60,0)</f>
        <v>0</v>
      </c>
      <c r="AB125" s="36" t="str">
        <f>IF($W125&gt;0,IF($J125&gt;0,IF(AA125&gt;0,IF(AA125&gt;0.5,"Trên 30p", "Dưới 30p"),""), "Quên chấm công"),"")</f>
        <v/>
      </c>
      <c r="AC125" s="31"/>
    </row>
    <row r="126" spans="1:29" x14ac:dyDescent="0.2">
      <c r="A126" s="71">
        <v>45162</v>
      </c>
      <c r="B126" s="72" t="s">
        <v>18</v>
      </c>
      <c r="C126" s="72" t="s">
        <v>128</v>
      </c>
      <c r="D126" s="72" t="s">
        <v>129</v>
      </c>
      <c r="E126" s="72" t="s">
        <v>99</v>
      </c>
      <c r="F126" s="72" t="s">
        <v>19</v>
      </c>
      <c r="G126" s="73" t="s">
        <v>110</v>
      </c>
      <c r="H126" s="73" t="s">
        <v>88</v>
      </c>
      <c r="I126" s="72"/>
      <c r="J126" s="72"/>
      <c r="K126" s="72">
        <v>5.0999999999999996</v>
      </c>
      <c r="L126" s="5">
        <f t="shared" si="7"/>
        <v>-16.95</v>
      </c>
      <c r="M126" s="6"/>
      <c r="N126" s="6"/>
      <c r="O126" s="32">
        <f>IF(G126-M126&gt;0,HOUR(G126 - M126)+MINUTE(G126 - M126)/60,0)</f>
        <v>16.95</v>
      </c>
      <c r="P126" s="33" t="str">
        <f>IF($H126&gt;0,INDEX('Phạt đi muộn về sớm'!$M$7:$N$11,MATCH(O126,'Phạt đi muộn về sớm'!$M$7:$M$11,1),2), "Quên chấm công")</f>
        <v>Trên 30p</v>
      </c>
      <c r="Q126" s="28"/>
      <c r="R126" s="34">
        <f>IF(N126-H126&gt;0,HOUR(N126-H126)+MINUTE(N126-H126)/60,0)</f>
        <v>0</v>
      </c>
      <c r="S126" s="34" t="str">
        <f t="shared" si="5"/>
        <v/>
      </c>
      <c r="T126" s="28"/>
      <c r="U126" s="38">
        <f t="shared" si="6"/>
        <v>0</v>
      </c>
      <c r="V126" s="39"/>
      <c r="W126" s="39"/>
      <c r="X126" s="32">
        <f>IF(I126-V126&gt;0,HOUR(I126 - V126)+MINUTE(I126 - V126)/60,0)</f>
        <v>0</v>
      </c>
      <c r="Y126" s="35" t="str">
        <f>IF(V126&gt;0,IF($J126&gt;0,INDEX('Phạt đi muộn về sớm'!$M$7:$N$11,MATCH(X126,'Phạt đi muộn về sớm'!$M$7:$M$11,1),2), "Quên chấm công"),"")</f>
        <v/>
      </c>
      <c r="Z126" s="31"/>
      <c r="AA126" s="37">
        <f>IF(W126-J126&gt;0,HOUR(W126-J126)+MINUTE(W126-J126)/60,0)</f>
        <v>0</v>
      </c>
      <c r="AB126" s="36" t="str">
        <f>IF($W126&gt;0,IF($J126&gt;0,IF(AA126&gt;0,IF(AA126&gt;0.5,"Trên 30p", "Dưới 30p"),""), "Quên chấm công"),"")</f>
        <v/>
      </c>
      <c r="AC126" s="31"/>
    </row>
    <row r="127" spans="1:29" x14ac:dyDescent="0.2">
      <c r="A127" s="71">
        <v>45163</v>
      </c>
      <c r="B127" s="72" t="s">
        <v>21</v>
      </c>
      <c r="C127" s="72" t="s">
        <v>128</v>
      </c>
      <c r="D127" s="72" t="s">
        <v>129</v>
      </c>
      <c r="E127" s="72" t="s">
        <v>99</v>
      </c>
      <c r="F127" s="72" t="s">
        <v>19</v>
      </c>
      <c r="G127" s="73" t="s">
        <v>121</v>
      </c>
      <c r="H127" s="73" t="s">
        <v>109</v>
      </c>
      <c r="I127" s="72"/>
      <c r="J127" s="72"/>
      <c r="K127" s="72">
        <v>8.17</v>
      </c>
      <c r="L127" s="5">
        <f t="shared" si="7"/>
        <v>-9.3333333333333339</v>
      </c>
      <c r="M127" s="6"/>
      <c r="N127" s="6"/>
      <c r="O127" s="32">
        <f>IF(G127-M127&gt;0,HOUR(G127 - M127)+MINUTE(G127 - M127)/60,0)</f>
        <v>9.3333333333333339</v>
      </c>
      <c r="P127" s="33" t="str">
        <f>IF($H127&gt;0,INDEX('Phạt đi muộn về sớm'!$M$7:$N$11,MATCH(O127,'Phạt đi muộn về sớm'!$M$7:$M$11,1),2), "Quên chấm công")</f>
        <v>Trên 30p</v>
      </c>
      <c r="Q127" s="28"/>
      <c r="R127" s="34">
        <f>IF(N127-H127&gt;0,HOUR(N127-H127)+MINUTE(N127-H127)/60,0)</f>
        <v>0</v>
      </c>
      <c r="S127" s="34" t="str">
        <f t="shared" si="5"/>
        <v/>
      </c>
      <c r="T127" s="28"/>
      <c r="U127" s="38">
        <f t="shared" si="6"/>
        <v>0</v>
      </c>
      <c r="V127" s="39"/>
      <c r="W127" s="39"/>
      <c r="X127" s="32">
        <f>IF(I127-V127&gt;0,HOUR(I127 - V127)+MINUTE(I127 - V127)/60,0)</f>
        <v>0</v>
      </c>
      <c r="Y127" s="35" t="str">
        <f>IF(V127&gt;0,IF($J127&gt;0,INDEX('Phạt đi muộn về sớm'!$M$7:$N$11,MATCH(X127,'Phạt đi muộn về sớm'!$M$7:$M$11,1),2), "Quên chấm công"),"")</f>
        <v/>
      </c>
      <c r="Z127" s="31"/>
      <c r="AA127" s="37">
        <f>IF(W127-J127&gt;0,HOUR(W127-J127)+MINUTE(W127-J127)/60,0)</f>
        <v>0</v>
      </c>
      <c r="AB127" s="36" t="str">
        <f>IF($W127&gt;0,IF($J127&gt;0,IF(AA127&gt;0,IF(AA127&gt;0.5,"Trên 30p", "Dưới 30p"),""), "Quên chấm công"),"")</f>
        <v/>
      </c>
      <c r="AC127" s="31"/>
    </row>
    <row r="128" spans="1:29" x14ac:dyDescent="0.2">
      <c r="A128" s="71">
        <v>45164</v>
      </c>
      <c r="B128" s="72" t="s">
        <v>22</v>
      </c>
      <c r="C128" s="72" t="s">
        <v>128</v>
      </c>
      <c r="D128" s="72" t="s">
        <v>129</v>
      </c>
      <c r="E128" s="72" t="s">
        <v>99</v>
      </c>
      <c r="F128" s="72" t="s">
        <v>19</v>
      </c>
      <c r="G128" s="73" t="s">
        <v>25</v>
      </c>
      <c r="H128" s="73" t="s">
        <v>158</v>
      </c>
      <c r="I128" s="73" t="s">
        <v>114</v>
      </c>
      <c r="J128" s="73" t="s">
        <v>28</v>
      </c>
      <c r="K128" s="72">
        <v>9.73</v>
      </c>
      <c r="L128" s="5">
        <f t="shared" si="7"/>
        <v>-8.9</v>
      </c>
      <c r="M128" s="6"/>
      <c r="N128" s="6"/>
      <c r="O128" s="32">
        <f>IF(G128-M128&gt;0,HOUR(G128 - M128)+MINUTE(G128 - M128)/60,0)</f>
        <v>8.9</v>
      </c>
      <c r="P128" s="33" t="str">
        <f>IF($H128&gt;0,INDEX('Phạt đi muộn về sớm'!$M$7:$N$11,MATCH(O128,'Phạt đi muộn về sớm'!$M$7:$M$11,1),2), "Quên chấm công")</f>
        <v>Trên 30p</v>
      </c>
      <c r="Q128" s="28"/>
      <c r="R128" s="34">
        <f>IF(N128-H128&gt;0,HOUR(N128-H128)+MINUTE(N128-H128)/60,0)</f>
        <v>0</v>
      </c>
      <c r="S128" s="34" t="str">
        <f t="shared" si="5"/>
        <v/>
      </c>
      <c r="T128" s="28"/>
      <c r="U128" s="38">
        <f t="shared" si="6"/>
        <v>-16.899999999999999</v>
      </c>
      <c r="V128" s="39"/>
      <c r="W128" s="39"/>
      <c r="X128" s="32">
        <f>IF(I128-V128&gt;0,HOUR(I128 - V128)+MINUTE(I128 - V128)/60,0)</f>
        <v>16.899999999999999</v>
      </c>
      <c r="Y128" s="35" t="str">
        <f>IF(V128&gt;0,IF($J128&gt;0,INDEX('Phạt đi muộn về sớm'!$M$7:$N$11,MATCH(X128,'Phạt đi muộn về sớm'!$M$7:$M$11,1),2), "Quên chấm công"),"")</f>
        <v/>
      </c>
      <c r="Z128" s="31"/>
      <c r="AA128" s="37">
        <f>IF(W128-J128&gt;0,HOUR(W128-J128)+MINUTE(W128-J128)/60,0)</f>
        <v>0</v>
      </c>
      <c r="AB128" s="36" t="str">
        <f>IF($W128&gt;0,IF($J128&gt;0,IF(AA128&gt;0,IF(AA128&gt;0.5,"Trên 30p", "Dưới 30p"),""), "Quên chấm công"),"")</f>
        <v/>
      </c>
      <c r="AC128" s="31"/>
    </row>
    <row r="129" spans="1:29" x14ac:dyDescent="0.2">
      <c r="A129" s="71">
        <v>45165</v>
      </c>
      <c r="B129" s="72" t="s">
        <v>24</v>
      </c>
      <c r="C129" s="72" t="s">
        <v>128</v>
      </c>
      <c r="D129" s="72" t="s">
        <v>129</v>
      </c>
      <c r="E129" s="72" t="s">
        <v>99</v>
      </c>
      <c r="F129" s="72" t="s">
        <v>19</v>
      </c>
      <c r="G129" s="73" t="s">
        <v>23</v>
      </c>
      <c r="H129" s="73" t="s">
        <v>33</v>
      </c>
      <c r="I129" s="73" t="s">
        <v>28</v>
      </c>
      <c r="J129" s="72"/>
      <c r="K129" s="72">
        <v>0.03</v>
      </c>
      <c r="L129" s="5">
        <f t="shared" si="7"/>
        <v>-8.8666666666666671</v>
      </c>
      <c r="M129" s="6"/>
      <c r="N129" s="6"/>
      <c r="O129" s="32">
        <f>IF(G129-M129&gt;0,HOUR(G129 - M129)+MINUTE(G129 - M129)/60,0)</f>
        <v>8.8666666666666671</v>
      </c>
      <c r="P129" s="33" t="str">
        <f>IF($H129&gt;0,INDEX('Phạt đi muộn về sớm'!$M$7:$N$11,MATCH(O129,'Phạt đi muộn về sớm'!$M$7:$M$11,1),2), "Quên chấm công")</f>
        <v>Trên 30p</v>
      </c>
      <c r="Q129" s="28"/>
      <c r="R129" s="34">
        <f>IF(N129-H129&gt;0,HOUR(N129-H129)+MINUTE(N129-H129)/60,0)</f>
        <v>0</v>
      </c>
      <c r="S129" s="34" t="str">
        <f t="shared" si="5"/>
        <v/>
      </c>
      <c r="T129" s="28"/>
      <c r="U129" s="38">
        <f t="shared" si="6"/>
        <v>-22.016666666666666</v>
      </c>
      <c r="V129" s="39"/>
      <c r="W129" s="39"/>
      <c r="X129" s="32">
        <f>IF(I129-V129&gt;0,HOUR(I129 - V129)+MINUTE(I129 - V129)/60,0)</f>
        <v>22.016666666666666</v>
      </c>
      <c r="Y129" s="35" t="str">
        <f>IF(V129&gt;0,IF($J129&gt;0,INDEX('Phạt đi muộn về sớm'!$M$7:$N$11,MATCH(X129,'Phạt đi muộn về sớm'!$M$7:$M$11,1),2), "Quên chấm công"),"")</f>
        <v/>
      </c>
      <c r="Z129" s="31"/>
      <c r="AA129" s="37">
        <f>IF(W129-J129&gt;0,HOUR(W129-J129)+MINUTE(W129-J129)/60,0)</f>
        <v>0</v>
      </c>
      <c r="AB129" s="36" t="str">
        <f>IF($W129&gt;0,IF($J129&gt;0,IF(AA129&gt;0,IF(AA129&gt;0.5,"Trên 30p", "Dưới 30p"),""), "Quên chấm công"),"")</f>
        <v/>
      </c>
      <c r="AC129" s="31"/>
    </row>
    <row r="130" spans="1:29" x14ac:dyDescent="0.2">
      <c r="A130" s="71">
        <v>45166</v>
      </c>
      <c r="B130" s="72" t="s">
        <v>26</v>
      </c>
      <c r="C130" s="72" t="s">
        <v>128</v>
      </c>
      <c r="D130" s="72" t="s">
        <v>129</v>
      </c>
      <c r="E130" s="72" t="s">
        <v>99</v>
      </c>
      <c r="F130" s="72" t="s">
        <v>19</v>
      </c>
      <c r="G130" s="73" t="s">
        <v>156</v>
      </c>
      <c r="H130" s="73" t="s">
        <v>138</v>
      </c>
      <c r="I130" s="72"/>
      <c r="J130" s="72"/>
      <c r="K130" s="72">
        <v>8.6999999999999993</v>
      </c>
      <c r="L130" s="5">
        <f t="shared" ref="L130:L135" si="8">HOUR(N130-M130)+MINUTE(N130-M130)/60-O130-R130</f>
        <v>-8.8833333333333329</v>
      </c>
      <c r="M130" s="6"/>
      <c r="N130" s="6"/>
      <c r="O130" s="32">
        <f>IF(G130-M130&gt;0,HOUR(G130 - M130)+MINUTE(G130 - M130)/60,0)</f>
        <v>8.8833333333333329</v>
      </c>
      <c r="P130" s="33" t="str">
        <f>IF($H130&gt;0,INDEX('Phạt đi muộn về sớm'!$M$7:$N$11,MATCH(O130,'Phạt đi muộn về sớm'!$M$7:$M$11,1),2), "Quên chấm công")</f>
        <v>Trên 30p</v>
      </c>
      <c r="Q130" s="28"/>
      <c r="R130" s="34">
        <f>IF(N130-H130&gt;0,HOUR(N130-H130)+MINUTE(N130-H130)/60,0)</f>
        <v>0</v>
      </c>
      <c r="S130" s="34" t="str">
        <f t="shared" ref="S130:S137" si="9">IF($H130&gt;0,IF(R130&gt;0,IF(R130&gt;0.5,"Trên 30p", "Dưới 30p"),""), "Quên chấm công")</f>
        <v/>
      </c>
      <c r="T130" s="28"/>
      <c r="U130" s="38">
        <f t="shared" si="6"/>
        <v>0</v>
      </c>
      <c r="V130" s="39"/>
      <c r="W130" s="39"/>
      <c r="X130" s="32">
        <f>IF(I130-V130&gt;0,HOUR(I130 - V130)+MINUTE(I130 - V130)/60,0)</f>
        <v>0</v>
      </c>
      <c r="Y130" s="35" t="str">
        <f>IF(V130&gt;0,IF($J130&gt;0,INDEX('Phạt đi muộn về sớm'!$M$7:$N$11,MATCH(X130,'Phạt đi muộn về sớm'!$M$7:$M$11,1),2), "Quên chấm công"),"")</f>
        <v/>
      </c>
      <c r="Z130" s="31"/>
      <c r="AA130" s="37">
        <f>IF(W130-J130&gt;0,HOUR(W130-J130)+MINUTE(W130-J130)/60,0)</f>
        <v>0</v>
      </c>
      <c r="AB130" s="36" t="str">
        <f>IF($W130&gt;0,IF($J130&gt;0,IF(AA130&gt;0,IF(AA130&gt;0.5,"Trên 30p", "Dưới 30p"),""), "Quên chấm công"),"")</f>
        <v/>
      </c>
      <c r="AC130" s="31"/>
    </row>
    <row r="131" spans="1:29" x14ac:dyDescent="0.2">
      <c r="A131" s="71">
        <v>45168</v>
      </c>
      <c r="B131" s="72" t="s">
        <v>31</v>
      </c>
      <c r="C131" s="72" t="s">
        <v>128</v>
      </c>
      <c r="D131" s="72" t="s">
        <v>129</v>
      </c>
      <c r="E131" s="72" t="s">
        <v>99</v>
      </c>
      <c r="F131" s="72" t="s">
        <v>19</v>
      </c>
      <c r="G131" s="73" t="s">
        <v>79</v>
      </c>
      <c r="H131" s="73" t="s">
        <v>80</v>
      </c>
      <c r="I131" s="72"/>
      <c r="J131" s="72"/>
      <c r="K131" s="72">
        <v>8.1</v>
      </c>
      <c r="L131" s="5">
        <f t="shared" si="8"/>
        <v>-9.4333333333333336</v>
      </c>
      <c r="M131" s="6"/>
      <c r="N131" s="6"/>
      <c r="O131" s="32">
        <f>IF(G131-M131&gt;0,HOUR(G131 - M131)+MINUTE(G131 - M131)/60,0)</f>
        <v>9.4333333333333336</v>
      </c>
      <c r="P131" s="33" t="str">
        <f>IF($H131&gt;0,INDEX('Phạt đi muộn về sớm'!$M$7:$N$11,MATCH(O131,'Phạt đi muộn về sớm'!$M$7:$M$11,1),2), "Quên chấm công")</f>
        <v>Trên 30p</v>
      </c>
      <c r="Q131" s="28"/>
      <c r="R131" s="34">
        <f>IF(N131-H131&gt;0,HOUR(N131-H131)+MINUTE(N131-H131)/60,0)</f>
        <v>0</v>
      </c>
      <c r="S131" s="34" t="str">
        <f t="shared" si="9"/>
        <v/>
      </c>
      <c r="T131" s="28"/>
      <c r="U131" s="38">
        <f t="shared" si="6"/>
        <v>0</v>
      </c>
      <c r="V131" s="39"/>
      <c r="W131" s="39"/>
      <c r="X131" s="32">
        <f>IF(I131-V131&gt;0,HOUR(I131 - V131)+MINUTE(I131 - V131)/60,0)</f>
        <v>0</v>
      </c>
      <c r="Y131" s="35" t="str">
        <f>IF(V131&gt;0,IF($J131&gt;0,INDEX('Phạt đi muộn về sớm'!$M$7:$N$11,MATCH(X131,'Phạt đi muộn về sớm'!$M$7:$M$11,1),2), "Quên chấm công"),"")</f>
        <v/>
      </c>
      <c r="Z131" s="31"/>
      <c r="AA131" s="37">
        <f>IF(W131-J131&gt;0,HOUR(W131-J131)+MINUTE(W131-J131)/60,0)</f>
        <v>0</v>
      </c>
      <c r="AB131" s="36" t="str">
        <f>IF($W131&gt;0,IF($J131&gt;0,IF(AA131&gt;0,IF(AA131&gt;0.5,"Trên 30p", "Dưới 30p"),""), "Quên chấm công"),"")</f>
        <v/>
      </c>
      <c r="AC131" s="31"/>
    </row>
    <row r="132" spans="1:29" x14ac:dyDescent="0.2">
      <c r="A132" s="71">
        <v>45169</v>
      </c>
      <c r="B132" s="72" t="s">
        <v>18</v>
      </c>
      <c r="C132" s="72" t="s">
        <v>128</v>
      </c>
      <c r="D132" s="72" t="s">
        <v>129</v>
      </c>
      <c r="E132" s="72" t="s">
        <v>99</v>
      </c>
      <c r="F132" s="72" t="s">
        <v>19</v>
      </c>
      <c r="G132" s="73" t="s">
        <v>36</v>
      </c>
      <c r="H132" s="72"/>
      <c r="I132" s="72"/>
      <c r="J132" s="72"/>
      <c r="K132" s="72">
        <v>0</v>
      </c>
      <c r="L132" s="5">
        <f t="shared" si="8"/>
        <v>-9.4</v>
      </c>
      <c r="M132" s="6"/>
      <c r="N132" s="6"/>
      <c r="O132" s="32">
        <f>IF(G132-M132&gt;0,HOUR(G132 - M132)+MINUTE(G132 - M132)/60,0)</f>
        <v>9.4</v>
      </c>
      <c r="P132" s="33" t="str">
        <f>IF($H132&gt;0,INDEX('Phạt đi muộn về sớm'!$M$7:$N$11,MATCH(O132,'Phạt đi muộn về sớm'!$M$7:$M$11,1),2), "Quên chấm công")</f>
        <v>Quên chấm công</v>
      </c>
      <c r="Q132" s="28"/>
      <c r="R132" s="34">
        <f>IF(N132-H132&gt;0,HOUR(N132-H132)+MINUTE(N132-H132)/60,0)</f>
        <v>0</v>
      </c>
      <c r="S132" s="34" t="str">
        <f t="shared" si="9"/>
        <v>Quên chấm công</v>
      </c>
      <c r="T132" s="28"/>
      <c r="U132" s="38">
        <f t="shared" si="6"/>
        <v>0</v>
      </c>
      <c r="V132" s="39"/>
      <c r="W132" s="39"/>
      <c r="X132" s="32">
        <f>IF(I132-V132&gt;0,HOUR(I132 - V132)+MINUTE(I132 - V132)/60,0)</f>
        <v>0</v>
      </c>
      <c r="Y132" s="35" t="str">
        <f>IF(V132&gt;0,IF($J132&gt;0,INDEX('Phạt đi muộn về sớm'!$M$7:$N$11,MATCH(X132,'Phạt đi muộn về sớm'!$M$7:$M$11,1),2), "Quên chấm công"),"")</f>
        <v/>
      </c>
      <c r="Z132" s="31"/>
      <c r="AA132" s="37">
        <f>IF(W132-J132&gt;0,HOUR(W132-J132)+MINUTE(W132-J132)/60,0)</f>
        <v>0</v>
      </c>
      <c r="AB132" s="36" t="str">
        <f>IF($W132&gt;0,IF($J132&gt;0,IF(AA132&gt;0,IF(AA132&gt;0.5,"Trên 30p", "Dưới 30p"),""), "Quên chấm công"),"")</f>
        <v/>
      </c>
      <c r="AC132" s="31"/>
    </row>
    <row r="133" spans="1:29" x14ac:dyDescent="0.2">
      <c r="A133" s="71">
        <v>45139</v>
      </c>
      <c r="B133" s="72" t="s">
        <v>27</v>
      </c>
      <c r="C133" s="72" t="s">
        <v>130</v>
      </c>
      <c r="D133" s="72" t="s">
        <v>131</v>
      </c>
      <c r="E133" s="72" t="s">
        <v>99</v>
      </c>
      <c r="F133" s="72" t="s">
        <v>19</v>
      </c>
      <c r="G133" s="73" t="s">
        <v>79</v>
      </c>
      <c r="H133" s="73" t="s">
        <v>149</v>
      </c>
      <c r="I133" s="73" t="s">
        <v>135</v>
      </c>
      <c r="J133" s="72"/>
      <c r="K133" s="72">
        <v>0.03</v>
      </c>
      <c r="L133" s="5">
        <f t="shared" si="8"/>
        <v>-9.4333333333333336</v>
      </c>
      <c r="M133" s="6"/>
      <c r="N133" s="6"/>
      <c r="O133" s="32">
        <f>IF(G133-M133&gt;0,HOUR(G133 - M133)+MINUTE(G133 - M133)/60,0)</f>
        <v>9.4333333333333336</v>
      </c>
      <c r="P133" s="33" t="str">
        <f>IF($H133&gt;0,INDEX('Phạt đi muộn về sớm'!$M$7:$N$11,MATCH(O133,'Phạt đi muộn về sớm'!$M$7:$M$11,1),2), "Quên chấm công")</f>
        <v>Trên 30p</v>
      </c>
      <c r="Q133" s="28"/>
      <c r="R133" s="34">
        <f>IF(N133-H133&gt;0,HOUR(N133-H133)+MINUTE(N133-H133)/60,0)</f>
        <v>0</v>
      </c>
      <c r="S133" s="34" t="str">
        <f t="shared" si="9"/>
        <v/>
      </c>
      <c r="T133" s="28"/>
      <c r="U133" s="38">
        <f t="shared" ref="U133:U158" si="10">HOUR(W133-V133)+MINUTE(W133-V133)/60-X133-AA133</f>
        <v>-17.633333333333333</v>
      </c>
      <c r="V133" s="39"/>
      <c r="W133" s="39"/>
      <c r="X133" s="32">
        <f>IF(I133-V133&gt;0,HOUR(I133 - V133)+MINUTE(I133 - V133)/60,0)</f>
        <v>17.633333333333333</v>
      </c>
      <c r="Y133" s="35" t="str">
        <f>IF(V133&gt;0,IF($J133&gt;0,INDEX('Phạt đi muộn về sớm'!$M$7:$N$11,MATCH(X133,'Phạt đi muộn về sớm'!$M$7:$M$11,1),2), "Quên chấm công"),"")</f>
        <v/>
      </c>
      <c r="Z133" s="31"/>
      <c r="AA133" s="37">
        <f>IF(W133-J133&gt;0,HOUR(W133-J133)+MINUTE(W133-J133)/60,0)</f>
        <v>0</v>
      </c>
      <c r="AB133" s="36" t="str">
        <f>IF($W133&gt;0,IF($J133&gt;0,IF(AA133&gt;0,IF(AA133&gt;0.5,"Trên 30p", "Dưới 30p"),""), "Quên chấm công"),"")</f>
        <v/>
      </c>
      <c r="AC133" s="31"/>
    </row>
    <row r="134" spans="1:29" x14ac:dyDescent="0.2">
      <c r="A134" s="71">
        <v>45140</v>
      </c>
      <c r="B134" s="72" t="s">
        <v>31</v>
      </c>
      <c r="C134" s="72" t="s">
        <v>130</v>
      </c>
      <c r="D134" s="72" t="s">
        <v>131</v>
      </c>
      <c r="E134" s="72" t="s">
        <v>99</v>
      </c>
      <c r="F134" s="72" t="s">
        <v>19</v>
      </c>
      <c r="G134" s="73" t="s">
        <v>64</v>
      </c>
      <c r="H134" s="73" t="s">
        <v>168</v>
      </c>
      <c r="I134" s="73" t="s">
        <v>169</v>
      </c>
      <c r="J134" s="72"/>
      <c r="K134" s="72">
        <v>0.1</v>
      </c>
      <c r="L134" s="5">
        <f t="shared" si="8"/>
        <v>-9.35</v>
      </c>
      <c r="M134" s="6"/>
      <c r="N134" s="6"/>
      <c r="O134" s="32">
        <f>IF(G134-M134&gt;0,HOUR(G134 - M134)+MINUTE(G134 - M134)/60,0)</f>
        <v>9.35</v>
      </c>
      <c r="P134" s="33" t="str">
        <f>IF($H134&gt;0,INDEX('Phạt đi muộn về sớm'!$M$7:$N$11,MATCH(O134,'Phạt đi muộn về sớm'!$M$7:$M$11,1),2), "Quên chấm công")</f>
        <v>Trên 30p</v>
      </c>
      <c r="Q134" s="28"/>
      <c r="R134" s="34">
        <f>IF(N134-H134&gt;0,HOUR(N134-H134)+MINUTE(N134-H134)/60,0)</f>
        <v>0</v>
      </c>
      <c r="S134" s="34" t="str">
        <f t="shared" si="9"/>
        <v/>
      </c>
      <c r="T134" s="28"/>
      <c r="U134" s="38">
        <f t="shared" si="10"/>
        <v>-17.933333333333334</v>
      </c>
      <c r="V134" s="39"/>
      <c r="W134" s="39"/>
      <c r="X134" s="32">
        <f>IF(I134-V134&gt;0,HOUR(I134 - V134)+MINUTE(I134 - V134)/60,0)</f>
        <v>17.933333333333334</v>
      </c>
      <c r="Y134" s="35" t="str">
        <f>IF(V134&gt;0,IF($J134&gt;0,INDEX('Phạt đi muộn về sớm'!$M$7:$N$11,MATCH(X134,'Phạt đi muộn về sớm'!$M$7:$M$11,1),2), "Quên chấm công"),"")</f>
        <v/>
      </c>
      <c r="Z134" s="31"/>
      <c r="AA134" s="37">
        <f>IF(W134-J134&gt;0,HOUR(W134-J134)+MINUTE(W134-J134)/60,0)</f>
        <v>0</v>
      </c>
      <c r="AB134" s="36" t="str">
        <f>IF($W134&gt;0,IF($J134&gt;0,IF(AA134&gt;0,IF(AA134&gt;0.5,"Trên 30p", "Dưới 30p"),""), "Quên chấm công"),"")</f>
        <v/>
      </c>
      <c r="AC134" s="31"/>
    </row>
    <row r="135" spans="1:29" x14ac:dyDescent="0.2">
      <c r="A135" s="71">
        <v>45141</v>
      </c>
      <c r="B135" s="72" t="s">
        <v>18</v>
      </c>
      <c r="C135" s="72" t="s">
        <v>130</v>
      </c>
      <c r="D135" s="72" t="s">
        <v>131</v>
      </c>
      <c r="E135" s="72" t="s">
        <v>99</v>
      </c>
      <c r="F135" s="72" t="s">
        <v>19</v>
      </c>
      <c r="G135" s="73" t="s">
        <v>86</v>
      </c>
      <c r="H135" s="73" t="s">
        <v>170</v>
      </c>
      <c r="I135" s="72"/>
      <c r="J135" s="72"/>
      <c r="K135" s="72">
        <v>8.9</v>
      </c>
      <c r="L135" s="5">
        <f t="shared" si="8"/>
        <v>-9.3166666666666664</v>
      </c>
      <c r="M135" s="6"/>
      <c r="N135" s="6"/>
      <c r="O135" s="32">
        <f>IF(G135-M135&gt;0,HOUR(G135 - M135)+MINUTE(G135 - M135)/60,0)</f>
        <v>9.3166666666666664</v>
      </c>
      <c r="P135" s="33" t="str">
        <f>IF($H135&gt;0,INDEX('Phạt đi muộn về sớm'!$M$7:$N$11,MATCH(O135,'Phạt đi muộn về sớm'!$M$7:$M$11,1),2), "Quên chấm công")</f>
        <v>Trên 30p</v>
      </c>
      <c r="Q135" s="28"/>
      <c r="R135" s="34">
        <f>IF(N135-H135&gt;0,HOUR(N135-H135)+MINUTE(N135-H135)/60,0)</f>
        <v>0</v>
      </c>
      <c r="S135" s="34" t="str">
        <f t="shared" si="9"/>
        <v/>
      </c>
      <c r="T135" s="28"/>
      <c r="U135" s="38">
        <f t="shared" si="10"/>
        <v>0</v>
      </c>
      <c r="V135" s="39"/>
      <c r="W135" s="39"/>
      <c r="X135" s="32">
        <f>IF(I135-V135&gt;0,HOUR(I135 - V135)+MINUTE(I135 - V135)/60,0)</f>
        <v>0</v>
      </c>
      <c r="Y135" s="35" t="str">
        <f>IF(V135&gt;0,IF($J135&gt;0,INDEX('Phạt đi muộn về sớm'!$M$7:$N$11,MATCH(X135,'Phạt đi muộn về sớm'!$M$7:$M$11,1),2), "Quên chấm công"),"")</f>
        <v/>
      </c>
      <c r="Z135" s="31"/>
      <c r="AA135" s="37">
        <f>IF(W135-J135&gt;0,HOUR(W135-J135)+MINUTE(W135-J135)/60,0)</f>
        <v>0</v>
      </c>
      <c r="AB135" s="36" t="str">
        <f>IF($W135&gt;0,IF($J135&gt;0,IF(AA135&gt;0,IF(AA135&gt;0.5,"Trên 30p", "Dưới 30p"),""), "Quên chấm công"),"")</f>
        <v/>
      </c>
      <c r="AC135" s="31"/>
    </row>
    <row r="136" spans="1:29" x14ac:dyDescent="0.2">
      <c r="A136" s="71">
        <v>45143</v>
      </c>
      <c r="B136" s="72" t="s">
        <v>22</v>
      </c>
      <c r="C136" s="72" t="s">
        <v>130</v>
      </c>
      <c r="D136" s="72" t="s">
        <v>131</v>
      </c>
      <c r="E136" s="72" t="s">
        <v>99</v>
      </c>
      <c r="F136" s="72" t="s">
        <v>19</v>
      </c>
      <c r="G136" s="73" t="s">
        <v>126</v>
      </c>
      <c r="H136" s="73" t="s">
        <v>92</v>
      </c>
      <c r="I136" s="73" t="s">
        <v>81</v>
      </c>
      <c r="J136" s="72"/>
      <c r="K136" s="72">
        <v>0.02</v>
      </c>
      <c r="L136" s="5">
        <f>HOUR(N136-M136)+MINUTE(N136-M136)/60-O136-R136</f>
        <v>-8.6833333333333336</v>
      </c>
      <c r="M136" s="6"/>
      <c r="N136" s="6"/>
      <c r="O136" s="32">
        <f>IF(G136-M136&gt;0,HOUR(G136 - M136)+MINUTE(G136 - M136)/60,0)</f>
        <v>8.6833333333333336</v>
      </c>
      <c r="P136" s="33" t="str">
        <f>IF($H136&gt;0,INDEX('Phạt đi muộn về sớm'!$M$7:$N$11,MATCH(O136,'Phạt đi muộn về sớm'!$M$7:$M$11,1),2), "Quên chấm công")</f>
        <v>Trên 30p</v>
      </c>
      <c r="Q136" s="28"/>
      <c r="R136" s="34">
        <f>IF(N136-H136&gt;0,HOUR(N136-H136)+MINUTE(N136-H136)/60,0)</f>
        <v>0</v>
      </c>
      <c r="S136" s="34" t="str">
        <f t="shared" si="9"/>
        <v/>
      </c>
      <c r="T136" s="28"/>
      <c r="U136" s="38">
        <f t="shared" si="10"/>
        <v>-17.55</v>
      </c>
      <c r="V136" s="39"/>
      <c r="W136" s="39"/>
      <c r="X136" s="32">
        <f>IF(I136-V136&gt;0,HOUR(I136 - V136)+MINUTE(I136 - V136)/60,0)</f>
        <v>17.55</v>
      </c>
      <c r="Y136" s="35" t="str">
        <f>IF(V136&gt;0,IF($J136&gt;0,INDEX('Phạt đi muộn về sớm'!$M$7:$N$11,MATCH(X136,'Phạt đi muộn về sớm'!$M$7:$M$11,1),2), "Quên chấm công"),"")</f>
        <v/>
      </c>
      <c r="Z136" s="31"/>
      <c r="AA136" s="37">
        <f>IF(W136-J136&gt;0,HOUR(W136-J136)+MINUTE(W136-J136)/60,0)</f>
        <v>0</v>
      </c>
      <c r="AB136" s="36" t="str">
        <f>IF($W136&gt;0,IF($J136&gt;0,IF(AA136&gt;0,IF(AA136&gt;0.5,"Trên 30p", "Dưới 30p"),""), "Quên chấm công"),"")</f>
        <v/>
      </c>
      <c r="AC136" s="31"/>
    </row>
    <row r="137" spans="1:29" x14ac:dyDescent="0.2">
      <c r="A137" s="71">
        <v>45144</v>
      </c>
      <c r="B137" s="72" t="s">
        <v>24</v>
      </c>
      <c r="C137" s="72" t="s">
        <v>130</v>
      </c>
      <c r="D137" s="72" t="s">
        <v>131</v>
      </c>
      <c r="E137" s="72" t="s">
        <v>99</v>
      </c>
      <c r="F137" s="72" t="s">
        <v>19</v>
      </c>
      <c r="G137" s="73" t="s">
        <v>74</v>
      </c>
      <c r="H137" s="73" t="s">
        <v>33</v>
      </c>
      <c r="I137" s="73" t="s">
        <v>138</v>
      </c>
      <c r="J137" s="72"/>
      <c r="K137" s="72">
        <v>0.08</v>
      </c>
      <c r="L137" s="5">
        <f>HOUR(N137-M137)+MINUTE(N137-M137)/60-O137-R137</f>
        <v>-8.8333333333333339</v>
      </c>
      <c r="M137" s="6"/>
      <c r="N137" s="6"/>
      <c r="O137" s="32">
        <f>IF(G137-M137&gt;0,HOUR(G137 - M137)+MINUTE(G137 - M137)/60,0)</f>
        <v>8.8333333333333339</v>
      </c>
      <c r="P137" s="33" t="str">
        <f>IF($H137&gt;0,INDEX('Phạt đi muộn về sớm'!$M$7:$N$11,MATCH(O137,'Phạt đi muộn về sớm'!$M$7:$M$11,1),2), "Quên chấm công")</f>
        <v>Trên 30p</v>
      </c>
      <c r="Q137" s="28"/>
      <c r="R137" s="34">
        <f>IF(N137-H137&gt;0,HOUR(N137-H137)+MINUTE(N137-H137)/60,0)</f>
        <v>0</v>
      </c>
      <c r="S137" s="34" t="str">
        <f t="shared" si="9"/>
        <v/>
      </c>
      <c r="T137" s="28"/>
      <c r="U137" s="38">
        <f t="shared" si="10"/>
        <v>-17.583333333333332</v>
      </c>
      <c r="V137" s="39"/>
      <c r="W137" s="39"/>
      <c r="X137" s="32">
        <f>IF(I137-V137&gt;0,HOUR(I137 - V137)+MINUTE(I137 - V137)/60,0)</f>
        <v>17.583333333333332</v>
      </c>
      <c r="Y137" s="35" t="str">
        <f>IF(V137&gt;0,IF($J137&gt;0,INDEX('Phạt đi muộn về sớm'!$M$7:$N$11,MATCH(X137,'Phạt đi muộn về sớm'!$M$7:$M$11,1),2), "Quên chấm công"),"")</f>
        <v/>
      </c>
      <c r="Z137" s="31"/>
      <c r="AA137" s="37">
        <f>IF(W137-J137&gt;0,HOUR(W137-J137)+MINUTE(W137-J137)/60,0)</f>
        <v>0</v>
      </c>
      <c r="AB137" s="36" t="str">
        <f>IF($W137&gt;0,IF($J137&gt;0,IF(AA137&gt;0,IF(AA137&gt;0.5,"Trên 30p", "Dưới 30p"),""), "Quên chấm công"),"")</f>
        <v/>
      </c>
      <c r="AC137" s="31"/>
    </row>
    <row r="138" spans="1:29" x14ac:dyDescent="0.2">
      <c r="A138" s="71">
        <v>45145</v>
      </c>
      <c r="B138" s="72" t="s">
        <v>26</v>
      </c>
      <c r="C138" s="72" t="s">
        <v>130</v>
      </c>
      <c r="D138" s="72" t="s">
        <v>131</v>
      </c>
      <c r="E138" s="72" t="s">
        <v>99</v>
      </c>
      <c r="F138" s="72" t="s">
        <v>19</v>
      </c>
      <c r="G138" s="73" t="s">
        <v>132</v>
      </c>
      <c r="H138" s="73" t="s">
        <v>111</v>
      </c>
      <c r="I138" s="72"/>
      <c r="J138" s="72"/>
      <c r="K138" s="72">
        <v>8.68</v>
      </c>
      <c r="L138" s="5">
        <f t="shared" ref="L138:L158" si="11">HOUR(N138-M138)+MINUTE(N138-M138)/60-O138-R138</f>
        <v>-8.8000000000000007</v>
      </c>
      <c r="M138" s="6"/>
      <c r="N138" s="6"/>
      <c r="O138" s="32">
        <f>IF(G138-M138&gt;0,HOUR(G138 - M138)+MINUTE(G138 - M138)/60,0)</f>
        <v>8.8000000000000007</v>
      </c>
      <c r="P138" s="33" t="str">
        <f>IF($H138&gt;0,INDEX('Phạt đi muộn về sớm'!$M$7:$N$11,MATCH(O138,'Phạt đi muộn về sớm'!$M$7:$M$11,1),2), "Quên chấm công")</f>
        <v>Trên 30p</v>
      </c>
      <c r="Q138" s="28"/>
      <c r="R138" s="34">
        <f>IF(N138-H138&gt;0,HOUR(N138-H138)+MINUTE(N138-H138)/60,0)</f>
        <v>0</v>
      </c>
      <c r="S138" s="34" t="str">
        <f t="shared" ref="S138:S158" si="12">IF($H138&gt;0,IF(R138&gt;0,IF(R138&gt;0.5,"Trên 30p", "Dưới 30p"),""), "Quên chấm công")</f>
        <v/>
      </c>
      <c r="T138" s="28"/>
      <c r="U138" s="38">
        <f t="shared" si="10"/>
        <v>0</v>
      </c>
      <c r="V138" s="39"/>
      <c r="W138" s="39"/>
      <c r="X138" s="32">
        <f>IF(I138-V138&gt;0,HOUR(I138 - V138)+MINUTE(I138 - V138)/60,0)</f>
        <v>0</v>
      </c>
      <c r="Y138" s="35" t="str">
        <f>IF(V138&gt;0,IF($J138&gt;0,INDEX('Phạt đi muộn về sớm'!$M$7:$N$11,MATCH(X138,'Phạt đi muộn về sớm'!$M$7:$M$11,1),2), "Quên chấm công"),"")</f>
        <v/>
      </c>
      <c r="Z138" s="31"/>
      <c r="AA138" s="37">
        <f>IF(W138-J138&gt;0,HOUR(W138-J138)+MINUTE(W138-J138)/60,0)</f>
        <v>0</v>
      </c>
      <c r="AB138" s="36" t="str">
        <f>IF($W138&gt;0,IF($J138&gt;0,IF(AA138&gt;0,IF(AA138&gt;0.5,"Trên 30p", "Dưới 30p"),""), "Quên chấm công"),"")</f>
        <v/>
      </c>
      <c r="AC138" s="31"/>
    </row>
    <row r="139" spans="1:29" x14ac:dyDescent="0.2">
      <c r="A139" s="71">
        <v>45146</v>
      </c>
      <c r="B139" s="72" t="s">
        <v>27</v>
      </c>
      <c r="C139" s="72" t="s">
        <v>130</v>
      </c>
      <c r="D139" s="72" t="s">
        <v>131</v>
      </c>
      <c r="E139" s="72" t="s">
        <v>99</v>
      </c>
      <c r="F139" s="72" t="s">
        <v>19</v>
      </c>
      <c r="G139" s="73" t="s">
        <v>36</v>
      </c>
      <c r="H139" s="73" t="s">
        <v>109</v>
      </c>
      <c r="I139" s="72"/>
      <c r="J139" s="72"/>
      <c r="K139" s="72">
        <v>8.1199999999999992</v>
      </c>
      <c r="L139" s="5">
        <f t="shared" si="11"/>
        <v>-9.4</v>
      </c>
      <c r="M139" s="6"/>
      <c r="N139" s="6"/>
      <c r="O139" s="32">
        <f>IF(G139-M139&gt;0,HOUR(G139 - M139)+MINUTE(G139 - M139)/60,0)</f>
        <v>9.4</v>
      </c>
      <c r="P139" s="33" t="str">
        <f>IF($H139&gt;0,INDEX('Phạt đi muộn về sớm'!$M$7:$N$11,MATCH(O139,'Phạt đi muộn về sớm'!$M$7:$M$11,1),2), "Quên chấm công")</f>
        <v>Trên 30p</v>
      </c>
      <c r="Q139" s="28"/>
      <c r="R139" s="34">
        <f>IF(N139-H139&gt;0,HOUR(N139-H139)+MINUTE(N139-H139)/60,0)</f>
        <v>0</v>
      </c>
      <c r="S139" s="34" t="str">
        <f t="shared" si="12"/>
        <v/>
      </c>
      <c r="T139" s="28"/>
      <c r="U139" s="38">
        <f t="shared" si="10"/>
        <v>0</v>
      </c>
      <c r="V139" s="39"/>
      <c r="W139" s="39"/>
      <c r="X139" s="32">
        <f>IF(I139-V139&gt;0,HOUR(I139 - V139)+MINUTE(I139 - V139)/60,0)</f>
        <v>0</v>
      </c>
      <c r="Y139" s="35" t="str">
        <f>IF(V139&gt;0,IF($J139&gt;0,INDEX('Phạt đi muộn về sớm'!$M$7:$N$11,MATCH(X139,'Phạt đi muộn về sớm'!$M$7:$M$11,1),2), "Quên chấm công"),"")</f>
        <v/>
      </c>
      <c r="Z139" s="31"/>
      <c r="AA139" s="37">
        <f>IF(W139-J139&gt;0,HOUR(W139-J139)+MINUTE(W139-J139)/60,0)</f>
        <v>0</v>
      </c>
      <c r="AB139" s="36" t="str">
        <f>IF($W139&gt;0,IF($J139&gt;0,IF(AA139&gt;0,IF(AA139&gt;0.5,"Trên 30p", "Dưới 30p"),""), "Quên chấm công"),"")</f>
        <v/>
      </c>
      <c r="AC139" s="31"/>
    </row>
    <row r="140" spans="1:29" x14ac:dyDescent="0.2">
      <c r="A140" s="71">
        <v>45147</v>
      </c>
      <c r="B140" s="72" t="s">
        <v>31</v>
      </c>
      <c r="C140" s="72" t="s">
        <v>130</v>
      </c>
      <c r="D140" s="72" t="s">
        <v>131</v>
      </c>
      <c r="E140" s="72" t="s">
        <v>99</v>
      </c>
      <c r="F140" s="72" t="s">
        <v>19</v>
      </c>
      <c r="G140" s="73" t="s">
        <v>171</v>
      </c>
      <c r="H140" s="73" t="s">
        <v>83</v>
      </c>
      <c r="I140" s="72"/>
      <c r="J140" s="72"/>
      <c r="K140" s="72">
        <v>8.48</v>
      </c>
      <c r="L140" s="5">
        <f t="shared" si="11"/>
        <v>-9.1</v>
      </c>
      <c r="M140" s="6"/>
      <c r="N140" s="6"/>
      <c r="O140" s="32">
        <f>IF(G140-M140&gt;0,HOUR(G140 - M140)+MINUTE(G140 - M140)/60,0)</f>
        <v>9.1</v>
      </c>
      <c r="P140" s="33" t="str">
        <f>IF($H140&gt;0,INDEX('Phạt đi muộn về sớm'!$M$7:$N$11,MATCH(O140,'Phạt đi muộn về sớm'!$M$7:$M$11,1),2), "Quên chấm công")</f>
        <v>Trên 30p</v>
      </c>
      <c r="Q140" s="28"/>
      <c r="R140" s="34">
        <f>IF(N140-H140&gt;0,HOUR(N140-H140)+MINUTE(N140-H140)/60,0)</f>
        <v>0</v>
      </c>
      <c r="S140" s="34" t="str">
        <f t="shared" si="12"/>
        <v/>
      </c>
      <c r="T140" s="28"/>
      <c r="U140" s="38">
        <f t="shared" si="10"/>
        <v>0</v>
      </c>
      <c r="V140" s="39"/>
      <c r="W140" s="39"/>
      <c r="X140" s="32">
        <f>IF(I140-V140&gt;0,HOUR(I140 - V140)+MINUTE(I140 - V140)/60,0)</f>
        <v>0</v>
      </c>
      <c r="Y140" s="35" t="str">
        <f>IF(V140&gt;0,IF($J140&gt;0,INDEX('Phạt đi muộn về sớm'!$M$7:$N$11,MATCH(X140,'Phạt đi muộn về sớm'!$M$7:$M$11,1),2), "Quên chấm công"),"")</f>
        <v/>
      </c>
      <c r="Z140" s="31"/>
      <c r="AA140" s="37">
        <f>IF(W140-J140&gt;0,HOUR(W140-J140)+MINUTE(W140-J140)/60,0)</f>
        <v>0</v>
      </c>
      <c r="AB140" s="36" t="str">
        <f>IF($W140&gt;0,IF($J140&gt;0,IF(AA140&gt;0,IF(AA140&gt;0.5,"Trên 30p", "Dưới 30p"),""), "Quên chấm công"),"")</f>
        <v/>
      </c>
      <c r="AC140" s="31"/>
    </row>
    <row r="141" spans="1:29" x14ac:dyDescent="0.2">
      <c r="A141" s="71">
        <v>45148</v>
      </c>
      <c r="B141" s="72" t="s">
        <v>18</v>
      </c>
      <c r="C141" s="72" t="s">
        <v>130</v>
      </c>
      <c r="D141" s="72" t="s">
        <v>131</v>
      </c>
      <c r="E141" s="72" t="s">
        <v>99</v>
      </c>
      <c r="F141" s="72" t="s">
        <v>19</v>
      </c>
      <c r="G141" s="73" t="s">
        <v>172</v>
      </c>
      <c r="H141" s="73" t="s">
        <v>109</v>
      </c>
      <c r="I141" s="72"/>
      <c r="J141" s="72"/>
      <c r="K141" s="72">
        <v>8.43</v>
      </c>
      <c r="L141" s="5">
        <f t="shared" si="11"/>
        <v>-9.0666666666666664</v>
      </c>
      <c r="M141" s="6"/>
      <c r="N141" s="6"/>
      <c r="O141" s="32">
        <f>IF(G141-M141&gt;0,HOUR(G141 - M141)+MINUTE(G141 - M141)/60,0)</f>
        <v>9.0666666666666664</v>
      </c>
      <c r="P141" s="33" t="str">
        <f>IF($H141&gt;0,INDEX('Phạt đi muộn về sớm'!$M$7:$N$11,MATCH(O141,'Phạt đi muộn về sớm'!$M$7:$M$11,1),2), "Quên chấm công")</f>
        <v>Trên 30p</v>
      </c>
      <c r="Q141" s="28"/>
      <c r="R141" s="34">
        <f>IF(N141-H141&gt;0,HOUR(N141-H141)+MINUTE(N141-H141)/60,0)</f>
        <v>0</v>
      </c>
      <c r="S141" s="34" t="str">
        <f t="shared" si="12"/>
        <v/>
      </c>
      <c r="T141" s="28"/>
      <c r="U141" s="38">
        <f t="shared" si="10"/>
        <v>0</v>
      </c>
      <c r="V141" s="39"/>
      <c r="W141" s="39"/>
      <c r="X141" s="32">
        <f>IF(I141-V141&gt;0,HOUR(I141 - V141)+MINUTE(I141 - V141)/60,0)</f>
        <v>0</v>
      </c>
      <c r="Y141" s="35" t="str">
        <f>IF(V141&gt;0,IF($J141&gt;0,INDEX('Phạt đi muộn về sớm'!$M$7:$N$11,MATCH(X141,'Phạt đi muộn về sớm'!$M$7:$M$11,1),2), "Quên chấm công"),"")</f>
        <v/>
      </c>
      <c r="Z141" s="31"/>
      <c r="AA141" s="37">
        <f>IF(W141-J141&gt;0,HOUR(W141-J141)+MINUTE(W141-J141)/60,0)</f>
        <v>0</v>
      </c>
      <c r="AB141" s="36" t="str">
        <f>IF($W141&gt;0,IF($J141&gt;0,IF(AA141&gt;0,IF(AA141&gt;0.5,"Trên 30p", "Dưới 30p"),""), "Quên chấm công"),"")</f>
        <v/>
      </c>
      <c r="AC141" s="31"/>
    </row>
    <row r="142" spans="1:29" x14ac:dyDescent="0.2">
      <c r="A142" s="71">
        <v>45149</v>
      </c>
      <c r="B142" s="72" t="s">
        <v>21</v>
      </c>
      <c r="C142" s="72" t="s">
        <v>130</v>
      </c>
      <c r="D142" s="72" t="s">
        <v>131</v>
      </c>
      <c r="E142" s="72" t="s">
        <v>99</v>
      </c>
      <c r="F142" s="72" t="s">
        <v>19</v>
      </c>
      <c r="G142" s="73" t="s">
        <v>80</v>
      </c>
      <c r="H142" s="72"/>
      <c r="I142" s="72"/>
      <c r="J142" s="72"/>
      <c r="K142" s="72">
        <v>0</v>
      </c>
      <c r="L142" s="5">
        <f t="shared" si="11"/>
        <v>-17.533333333333335</v>
      </c>
      <c r="M142" s="6"/>
      <c r="N142" s="6"/>
      <c r="O142" s="32">
        <f>IF(G142-M142&gt;0,HOUR(G142 - M142)+MINUTE(G142 - M142)/60,0)</f>
        <v>17.533333333333335</v>
      </c>
      <c r="P142" s="33" t="str">
        <f>IF($H142&gt;0,INDEX('Phạt đi muộn về sớm'!$M$7:$N$11,MATCH(O142,'Phạt đi muộn về sớm'!$M$7:$M$11,1),2), "Quên chấm công")</f>
        <v>Quên chấm công</v>
      </c>
      <c r="Q142" s="28"/>
      <c r="R142" s="34">
        <f>IF(N142-H142&gt;0,HOUR(N142-H142)+MINUTE(N142-H142)/60,0)</f>
        <v>0</v>
      </c>
      <c r="S142" s="34" t="str">
        <f t="shared" si="12"/>
        <v>Quên chấm công</v>
      </c>
      <c r="T142" s="28"/>
      <c r="U142" s="38">
        <f t="shared" si="10"/>
        <v>0</v>
      </c>
      <c r="V142" s="39"/>
      <c r="W142" s="39"/>
      <c r="X142" s="32">
        <f>IF(I142-V142&gt;0,HOUR(I142 - V142)+MINUTE(I142 - V142)/60,0)</f>
        <v>0</v>
      </c>
      <c r="Y142" s="35" t="str">
        <f>IF(V142&gt;0,IF($J142&gt;0,INDEX('Phạt đi muộn về sớm'!$M$7:$N$11,MATCH(X142,'Phạt đi muộn về sớm'!$M$7:$M$11,1),2), "Quên chấm công"),"")</f>
        <v/>
      </c>
      <c r="Z142" s="31"/>
      <c r="AA142" s="37">
        <f>IF(W142-J142&gt;0,HOUR(W142-J142)+MINUTE(W142-J142)/60,0)</f>
        <v>0</v>
      </c>
      <c r="AB142" s="36" t="str">
        <f>IF($W142&gt;0,IF($J142&gt;0,IF(AA142&gt;0,IF(AA142&gt;0.5,"Trên 30p", "Dưới 30p"),""), "Quên chấm công"),"")</f>
        <v/>
      </c>
      <c r="AC142" s="31"/>
    </row>
    <row r="143" spans="1:29" x14ac:dyDescent="0.2">
      <c r="A143" s="71">
        <v>45150</v>
      </c>
      <c r="B143" s="72" t="s">
        <v>22</v>
      </c>
      <c r="C143" s="72" t="s">
        <v>130</v>
      </c>
      <c r="D143" s="72" t="s">
        <v>131</v>
      </c>
      <c r="E143" s="72" t="s">
        <v>99</v>
      </c>
      <c r="F143" s="72" t="s">
        <v>19</v>
      </c>
      <c r="G143" s="73" t="s">
        <v>156</v>
      </c>
      <c r="H143" s="73" t="s">
        <v>109</v>
      </c>
      <c r="I143" s="72"/>
      <c r="J143" s="72"/>
      <c r="K143" s="72">
        <v>8.6199999999999992</v>
      </c>
      <c r="L143" s="5">
        <f t="shared" si="11"/>
        <v>-8.8833333333333329</v>
      </c>
      <c r="M143" s="6"/>
      <c r="N143" s="6"/>
      <c r="O143" s="32">
        <f>IF(G143-M143&gt;0,HOUR(G143 - M143)+MINUTE(G143 - M143)/60,0)</f>
        <v>8.8833333333333329</v>
      </c>
      <c r="P143" s="33" t="str">
        <f>IF($H143&gt;0,INDEX('Phạt đi muộn về sớm'!$M$7:$N$11,MATCH(O143,'Phạt đi muộn về sớm'!$M$7:$M$11,1),2), "Quên chấm công")</f>
        <v>Trên 30p</v>
      </c>
      <c r="Q143" s="28"/>
      <c r="R143" s="34">
        <f>IF(N143-H143&gt;0,HOUR(N143-H143)+MINUTE(N143-H143)/60,0)</f>
        <v>0</v>
      </c>
      <c r="S143" s="34" t="str">
        <f t="shared" si="12"/>
        <v/>
      </c>
      <c r="T143" s="28"/>
      <c r="U143" s="38">
        <f t="shared" si="10"/>
        <v>0</v>
      </c>
      <c r="V143" s="39"/>
      <c r="W143" s="39"/>
      <c r="X143" s="32">
        <f>IF(I143-V143&gt;0,HOUR(I143 - V143)+MINUTE(I143 - V143)/60,0)</f>
        <v>0</v>
      </c>
      <c r="Y143" s="35" t="str">
        <f>IF(V143&gt;0,IF($J143&gt;0,INDEX('Phạt đi muộn về sớm'!$M$7:$N$11,MATCH(X143,'Phạt đi muộn về sớm'!$M$7:$M$11,1),2), "Quên chấm công"),"")</f>
        <v/>
      </c>
      <c r="Z143" s="31"/>
      <c r="AA143" s="37">
        <f>IF(W143-J143&gt;0,HOUR(W143-J143)+MINUTE(W143-J143)/60,0)</f>
        <v>0</v>
      </c>
      <c r="AB143" s="36" t="str">
        <f>IF($W143&gt;0,IF($J143&gt;0,IF(AA143&gt;0,IF(AA143&gt;0.5,"Trên 30p", "Dưới 30p"),""), "Quên chấm công"),"")</f>
        <v/>
      </c>
      <c r="AC143" s="31"/>
    </row>
    <row r="144" spans="1:29" x14ac:dyDescent="0.2">
      <c r="A144" s="71">
        <v>45151</v>
      </c>
      <c r="B144" s="72" t="s">
        <v>24</v>
      </c>
      <c r="C144" s="72" t="s">
        <v>130</v>
      </c>
      <c r="D144" s="72" t="s">
        <v>131</v>
      </c>
      <c r="E144" s="72" t="s">
        <v>99</v>
      </c>
      <c r="F144" s="72" t="s">
        <v>19</v>
      </c>
      <c r="G144" s="73" t="s">
        <v>132</v>
      </c>
      <c r="H144" s="73" t="s">
        <v>74</v>
      </c>
      <c r="I144" s="73" t="s">
        <v>109</v>
      </c>
      <c r="J144" s="72"/>
      <c r="K144" s="72">
        <v>0.02</v>
      </c>
      <c r="L144" s="5">
        <f t="shared" si="11"/>
        <v>-8.8000000000000007</v>
      </c>
      <c r="M144" s="6"/>
      <c r="N144" s="6"/>
      <c r="O144" s="32">
        <f>IF(G144-M144&gt;0,HOUR(G144 - M144)+MINUTE(G144 - M144)/60,0)</f>
        <v>8.8000000000000007</v>
      </c>
      <c r="P144" s="33" t="str">
        <f>IF($H144&gt;0,INDEX('Phạt đi muộn về sớm'!$M$7:$N$11,MATCH(O144,'Phạt đi muộn về sớm'!$M$7:$M$11,1),2), "Quên chấm công")</f>
        <v>Trên 30p</v>
      </c>
      <c r="Q144" s="28"/>
      <c r="R144" s="34">
        <f>IF(N144-H144&gt;0,HOUR(N144-H144)+MINUTE(N144-H144)/60,0)</f>
        <v>0</v>
      </c>
      <c r="S144" s="34" t="str">
        <f t="shared" si="12"/>
        <v/>
      </c>
      <c r="T144" s="28"/>
      <c r="U144" s="38">
        <f t="shared" si="10"/>
        <v>-17.516666666666666</v>
      </c>
      <c r="V144" s="39"/>
      <c r="W144" s="39"/>
      <c r="X144" s="32">
        <f>IF(I144-V144&gt;0,HOUR(I144 - V144)+MINUTE(I144 - V144)/60,0)</f>
        <v>17.516666666666666</v>
      </c>
      <c r="Y144" s="35" t="str">
        <f>IF(V144&gt;0,IF($J144&gt;0,INDEX('Phạt đi muộn về sớm'!$M$7:$N$11,MATCH(X144,'Phạt đi muộn về sớm'!$M$7:$M$11,1),2), "Quên chấm công"),"")</f>
        <v/>
      </c>
      <c r="Z144" s="31"/>
      <c r="AA144" s="37">
        <f>IF(W144-J144&gt;0,HOUR(W144-J144)+MINUTE(W144-J144)/60,0)</f>
        <v>0</v>
      </c>
      <c r="AB144" s="36" t="str">
        <f>IF($W144&gt;0,IF($J144&gt;0,IF(AA144&gt;0,IF(AA144&gt;0.5,"Trên 30p", "Dưới 30p"),""), "Quên chấm công"),"")</f>
        <v/>
      </c>
      <c r="AC144" s="31"/>
    </row>
    <row r="145" spans="1:29" x14ac:dyDescent="0.2">
      <c r="A145" s="71">
        <v>45152</v>
      </c>
      <c r="B145" s="72" t="s">
        <v>26</v>
      </c>
      <c r="C145" s="72" t="s">
        <v>130</v>
      </c>
      <c r="D145" s="72" t="s">
        <v>131</v>
      </c>
      <c r="E145" s="72" t="s">
        <v>99</v>
      </c>
      <c r="F145" s="72" t="s">
        <v>19</v>
      </c>
      <c r="G145" s="73" t="s">
        <v>78</v>
      </c>
      <c r="H145" s="73" t="s">
        <v>111</v>
      </c>
      <c r="I145" s="72"/>
      <c r="J145" s="72"/>
      <c r="K145" s="72">
        <v>8.5299999999999994</v>
      </c>
      <c r="L145" s="5">
        <f t="shared" si="11"/>
        <v>-8.9499999999999993</v>
      </c>
      <c r="M145" s="6"/>
      <c r="N145" s="6"/>
      <c r="O145" s="32">
        <f>IF(G145-M145&gt;0,HOUR(G145 - M145)+MINUTE(G145 - M145)/60,0)</f>
        <v>8.9499999999999993</v>
      </c>
      <c r="P145" s="33" t="str">
        <f>IF($H145&gt;0,INDEX('Phạt đi muộn về sớm'!$M$7:$N$11,MATCH(O145,'Phạt đi muộn về sớm'!$M$7:$M$11,1),2), "Quên chấm công")</f>
        <v>Trên 30p</v>
      </c>
      <c r="Q145" s="28"/>
      <c r="R145" s="34">
        <f>IF(N145-H145&gt;0,HOUR(N145-H145)+MINUTE(N145-H145)/60,0)</f>
        <v>0</v>
      </c>
      <c r="S145" s="34" t="str">
        <f t="shared" si="12"/>
        <v/>
      </c>
      <c r="T145" s="28"/>
      <c r="U145" s="38">
        <f t="shared" si="10"/>
        <v>0</v>
      </c>
      <c r="V145" s="39"/>
      <c r="W145" s="39"/>
      <c r="X145" s="32">
        <f>IF(I145-V145&gt;0,HOUR(I145 - V145)+MINUTE(I145 - V145)/60,0)</f>
        <v>0</v>
      </c>
      <c r="Y145" s="35" t="str">
        <f>IF(V145&gt;0,IF($J145&gt;0,INDEX('Phạt đi muộn về sớm'!$M$7:$N$11,MATCH(X145,'Phạt đi muộn về sớm'!$M$7:$M$11,1),2), "Quên chấm công"),"")</f>
        <v/>
      </c>
      <c r="Z145" s="31"/>
      <c r="AA145" s="37">
        <f>IF(W145-J145&gt;0,HOUR(W145-J145)+MINUTE(W145-J145)/60,0)</f>
        <v>0</v>
      </c>
      <c r="AB145" s="36" t="str">
        <f>IF($W145&gt;0,IF($J145&gt;0,IF(AA145&gt;0,IF(AA145&gt;0.5,"Trên 30p", "Dưới 30p"),""), "Quên chấm công"),"")</f>
        <v/>
      </c>
      <c r="AC145" s="31"/>
    </row>
    <row r="146" spans="1:29" x14ac:dyDescent="0.2">
      <c r="A146" s="71">
        <v>45153</v>
      </c>
      <c r="B146" s="72" t="s">
        <v>27</v>
      </c>
      <c r="C146" s="72" t="s">
        <v>130</v>
      </c>
      <c r="D146" s="72" t="s">
        <v>131</v>
      </c>
      <c r="E146" s="72" t="s">
        <v>99</v>
      </c>
      <c r="F146" s="72" t="s">
        <v>19</v>
      </c>
      <c r="G146" s="73" t="s">
        <v>173</v>
      </c>
      <c r="H146" s="73" t="s">
        <v>109</v>
      </c>
      <c r="I146" s="72"/>
      <c r="J146" s="72"/>
      <c r="K146" s="72">
        <v>8.5299999999999994</v>
      </c>
      <c r="L146" s="5">
        <f t="shared" si="11"/>
        <v>-8.9666666666666668</v>
      </c>
      <c r="M146" s="6"/>
      <c r="N146" s="6"/>
      <c r="O146" s="32">
        <f>IF(G146-M146&gt;0,HOUR(G146 - M146)+MINUTE(G146 - M146)/60,0)</f>
        <v>8.9666666666666668</v>
      </c>
      <c r="P146" s="33" t="str">
        <f>IF($H146&gt;0,INDEX('Phạt đi muộn về sớm'!$M$7:$N$11,MATCH(O146,'Phạt đi muộn về sớm'!$M$7:$M$11,1),2), "Quên chấm công")</f>
        <v>Trên 30p</v>
      </c>
      <c r="Q146" s="28"/>
      <c r="R146" s="34">
        <f>IF(N146-H146&gt;0,HOUR(N146-H146)+MINUTE(N146-H146)/60,0)</f>
        <v>0</v>
      </c>
      <c r="S146" s="34" t="str">
        <f t="shared" si="12"/>
        <v/>
      </c>
      <c r="T146" s="28"/>
      <c r="U146" s="38">
        <f t="shared" si="10"/>
        <v>0</v>
      </c>
      <c r="V146" s="39"/>
      <c r="W146" s="39"/>
      <c r="X146" s="32">
        <f>IF(I146-V146&gt;0,HOUR(I146 - V146)+MINUTE(I146 - V146)/60,0)</f>
        <v>0</v>
      </c>
      <c r="Y146" s="35" t="str">
        <f>IF(V146&gt;0,IF($J146&gt;0,INDEX('Phạt đi muộn về sớm'!$M$7:$N$11,MATCH(X146,'Phạt đi muộn về sớm'!$M$7:$M$11,1),2), "Quên chấm công"),"")</f>
        <v/>
      </c>
      <c r="Z146" s="31"/>
      <c r="AA146" s="37">
        <f>IF(W146-J146&gt;0,HOUR(W146-J146)+MINUTE(W146-J146)/60,0)</f>
        <v>0</v>
      </c>
      <c r="AB146" s="36" t="str">
        <f>IF($W146&gt;0,IF($J146&gt;0,IF(AA146&gt;0,IF(AA146&gt;0.5,"Trên 30p", "Dưới 30p"),""), "Quên chấm công"),"")</f>
        <v/>
      </c>
      <c r="AC146" s="31"/>
    </row>
    <row r="147" spans="1:29" x14ac:dyDescent="0.2">
      <c r="A147" s="71">
        <v>45154</v>
      </c>
      <c r="B147" s="72" t="s">
        <v>31</v>
      </c>
      <c r="C147" s="72" t="s">
        <v>130</v>
      </c>
      <c r="D147" s="72" t="s">
        <v>131</v>
      </c>
      <c r="E147" s="72" t="s">
        <v>99</v>
      </c>
      <c r="F147" s="72" t="s">
        <v>19</v>
      </c>
      <c r="G147" s="73" t="s">
        <v>113</v>
      </c>
      <c r="H147" s="73" t="s">
        <v>109</v>
      </c>
      <c r="I147" s="72"/>
      <c r="J147" s="72"/>
      <c r="K147" s="72">
        <v>8.48</v>
      </c>
      <c r="L147" s="5">
        <f t="shared" si="11"/>
        <v>-9.0166666666666675</v>
      </c>
      <c r="M147" s="6"/>
      <c r="N147" s="6"/>
      <c r="O147" s="32">
        <f>IF(G147-M147&gt;0,HOUR(G147 - M147)+MINUTE(G147 - M147)/60,0)</f>
        <v>9.0166666666666675</v>
      </c>
      <c r="P147" s="33" t="str">
        <f>IF($H147&gt;0,INDEX('Phạt đi muộn về sớm'!$M$7:$N$11,MATCH(O147,'Phạt đi muộn về sớm'!$M$7:$M$11,1),2), "Quên chấm công")</f>
        <v>Trên 30p</v>
      </c>
      <c r="Q147" s="28"/>
      <c r="R147" s="34">
        <f>IF(N147-H147&gt;0,HOUR(N147-H147)+MINUTE(N147-H147)/60,0)</f>
        <v>0</v>
      </c>
      <c r="S147" s="34" t="str">
        <f t="shared" si="12"/>
        <v/>
      </c>
      <c r="T147" s="28"/>
      <c r="U147" s="38">
        <f t="shared" si="10"/>
        <v>0</v>
      </c>
      <c r="V147" s="39"/>
      <c r="W147" s="39"/>
      <c r="X147" s="32">
        <f>IF(I147-V147&gt;0,HOUR(I147 - V147)+MINUTE(I147 - V147)/60,0)</f>
        <v>0</v>
      </c>
      <c r="Y147" s="35" t="str">
        <f>IF(V147&gt;0,IF($J147&gt;0,INDEX('Phạt đi muộn về sớm'!$M$7:$N$11,MATCH(X147,'Phạt đi muộn về sớm'!$M$7:$M$11,1),2), "Quên chấm công"),"")</f>
        <v/>
      </c>
      <c r="Z147" s="31"/>
      <c r="AA147" s="37">
        <f>IF(W147-J147&gt;0,HOUR(W147-J147)+MINUTE(W147-J147)/60,0)</f>
        <v>0</v>
      </c>
      <c r="AB147" s="36" t="str">
        <f>IF($W147&gt;0,IF($J147&gt;0,IF(AA147&gt;0,IF(AA147&gt;0.5,"Trên 30p", "Dưới 30p"),""), "Quên chấm công"),"")</f>
        <v/>
      </c>
      <c r="AC147" s="31"/>
    </row>
    <row r="148" spans="1:29" x14ac:dyDescent="0.2">
      <c r="A148" s="71">
        <v>45157</v>
      </c>
      <c r="B148" s="72" t="s">
        <v>22</v>
      </c>
      <c r="C148" s="72" t="s">
        <v>130</v>
      </c>
      <c r="D148" s="72" t="s">
        <v>131</v>
      </c>
      <c r="E148" s="72" t="s">
        <v>99</v>
      </c>
      <c r="F148" s="72" t="s">
        <v>19</v>
      </c>
      <c r="G148" s="73" t="s">
        <v>72</v>
      </c>
      <c r="H148" s="73" t="s">
        <v>83</v>
      </c>
      <c r="I148" s="72"/>
      <c r="J148" s="72"/>
      <c r="K148" s="72">
        <v>8.6</v>
      </c>
      <c r="L148" s="5">
        <f t="shared" si="11"/>
        <v>-8.9833333333333325</v>
      </c>
      <c r="M148" s="6"/>
      <c r="N148" s="6"/>
      <c r="O148" s="32">
        <f>IF(G148-M148&gt;0,HOUR(G148 - M148)+MINUTE(G148 - M148)/60,0)</f>
        <v>8.9833333333333325</v>
      </c>
      <c r="P148" s="33" t="str">
        <f>IF($H148&gt;0,INDEX('Phạt đi muộn về sớm'!$M$7:$N$11,MATCH(O148,'Phạt đi muộn về sớm'!$M$7:$M$11,1),2), "Quên chấm công")</f>
        <v>Trên 30p</v>
      </c>
      <c r="Q148" s="28"/>
      <c r="R148" s="34">
        <f>IF(N148-H148&gt;0,HOUR(N148-H148)+MINUTE(N148-H148)/60,0)</f>
        <v>0</v>
      </c>
      <c r="S148" s="34" t="str">
        <f t="shared" si="12"/>
        <v/>
      </c>
      <c r="T148" s="28"/>
      <c r="U148" s="38">
        <f t="shared" si="10"/>
        <v>0</v>
      </c>
      <c r="V148" s="39"/>
      <c r="W148" s="39"/>
      <c r="X148" s="32">
        <f>IF(I148-V148&gt;0,HOUR(I148 - V148)+MINUTE(I148 - V148)/60,0)</f>
        <v>0</v>
      </c>
      <c r="Y148" s="35" t="str">
        <f>IF(V148&gt;0,IF($J148&gt;0,INDEX('Phạt đi muộn về sớm'!$M$7:$N$11,MATCH(X148,'Phạt đi muộn về sớm'!$M$7:$M$11,1),2), "Quên chấm công"),"")</f>
        <v/>
      </c>
      <c r="Z148" s="31"/>
      <c r="AA148" s="37">
        <f>IF(W148-J148&gt;0,HOUR(W148-J148)+MINUTE(W148-J148)/60,0)</f>
        <v>0</v>
      </c>
      <c r="AB148" s="36" t="str">
        <f>IF($W148&gt;0,IF($J148&gt;0,IF(AA148&gt;0,IF(AA148&gt;0.5,"Trên 30p", "Dưới 30p"),""), "Quên chấm công"),"")</f>
        <v/>
      </c>
      <c r="AC148" s="31"/>
    </row>
    <row r="149" spans="1:29" x14ac:dyDescent="0.2">
      <c r="A149" s="71">
        <v>45158</v>
      </c>
      <c r="B149" s="72" t="s">
        <v>24</v>
      </c>
      <c r="C149" s="72" t="s">
        <v>130</v>
      </c>
      <c r="D149" s="72" t="s">
        <v>131</v>
      </c>
      <c r="E149" s="72" t="s">
        <v>99</v>
      </c>
      <c r="F149" s="72" t="s">
        <v>19</v>
      </c>
      <c r="G149" s="73" t="s">
        <v>33</v>
      </c>
      <c r="H149" s="73" t="s">
        <v>109</v>
      </c>
      <c r="I149" s="72"/>
      <c r="J149" s="72"/>
      <c r="K149" s="72">
        <v>8.58</v>
      </c>
      <c r="L149" s="5">
        <f t="shared" si="11"/>
        <v>-8.9166666666666661</v>
      </c>
      <c r="M149" s="6"/>
      <c r="N149" s="6"/>
      <c r="O149" s="32">
        <f>IF(G149-M149&gt;0,HOUR(G149 - M149)+MINUTE(G149 - M149)/60,0)</f>
        <v>8.9166666666666661</v>
      </c>
      <c r="P149" s="33" t="str">
        <f>IF($H149&gt;0,INDEX('Phạt đi muộn về sớm'!$M$7:$N$11,MATCH(O149,'Phạt đi muộn về sớm'!$M$7:$M$11,1),2), "Quên chấm công")</f>
        <v>Trên 30p</v>
      </c>
      <c r="Q149" s="28"/>
      <c r="R149" s="34">
        <f>IF(N149-H149&gt;0,HOUR(N149-H149)+MINUTE(N149-H149)/60,0)</f>
        <v>0</v>
      </c>
      <c r="S149" s="34" t="str">
        <f t="shared" si="12"/>
        <v/>
      </c>
      <c r="T149" s="28"/>
      <c r="U149" s="38">
        <f t="shared" si="10"/>
        <v>0</v>
      </c>
      <c r="V149" s="39"/>
      <c r="W149" s="39"/>
      <c r="X149" s="32">
        <f>IF(I149-V149&gt;0,HOUR(I149 - V149)+MINUTE(I149 - V149)/60,0)</f>
        <v>0</v>
      </c>
      <c r="Y149" s="35" t="str">
        <f>IF(V149&gt;0,IF($J149&gt;0,INDEX('Phạt đi muộn về sớm'!$M$7:$N$11,MATCH(X149,'Phạt đi muộn về sớm'!$M$7:$M$11,1),2), "Quên chấm công"),"")</f>
        <v/>
      </c>
      <c r="Z149" s="31"/>
      <c r="AA149" s="37">
        <f>IF(W149-J149&gt;0,HOUR(W149-J149)+MINUTE(W149-J149)/60,0)</f>
        <v>0</v>
      </c>
      <c r="AB149" s="36" t="str">
        <f>IF($W149&gt;0,IF($J149&gt;0,IF(AA149&gt;0,IF(AA149&gt;0.5,"Trên 30p", "Dưới 30p"),""), "Quên chấm công"),"")</f>
        <v/>
      </c>
      <c r="AC149" s="31"/>
    </row>
    <row r="150" spans="1:29" x14ac:dyDescent="0.2">
      <c r="A150" s="71">
        <v>45159</v>
      </c>
      <c r="B150" s="72" t="s">
        <v>26</v>
      </c>
      <c r="C150" s="72" t="s">
        <v>130</v>
      </c>
      <c r="D150" s="72" t="s">
        <v>131</v>
      </c>
      <c r="E150" s="72" t="s">
        <v>99</v>
      </c>
      <c r="F150" s="72" t="s">
        <v>19</v>
      </c>
      <c r="G150" s="73" t="s">
        <v>74</v>
      </c>
      <c r="H150" s="73" t="s">
        <v>111</v>
      </c>
      <c r="I150" s="72"/>
      <c r="J150" s="72"/>
      <c r="K150" s="72">
        <v>8.65</v>
      </c>
      <c r="L150" s="5">
        <f t="shared" si="11"/>
        <v>-8.8333333333333339</v>
      </c>
      <c r="M150" s="6"/>
      <c r="N150" s="6"/>
      <c r="O150" s="32">
        <f>IF(G150-M150&gt;0,HOUR(G150 - M150)+MINUTE(G150 - M150)/60,0)</f>
        <v>8.8333333333333339</v>
      </c>
      <c r="P150" s="33" t="str">
        <f>IF($H150&gt;0,INDEX('Phạt đi muộn về sớm'!$M$7:$N$11,MATCH(O150,'Phạt đi muộn về sớm'!$M$7:$M$11,1),2), "Quên chấm công")</f>
        <v>Trên 30p</v>
      </c>
      <c r="Q150" s="28"/>
      <c r="R150" s="34">
        <f>IF(N150-H150&gt;0,HOUR(N150-H150)+MINUTE(N150-H150)/60,0)</f>
        <v>0</v>
      </c>
      <c r="S150" s="34" t="str">
        <f t="shared" si="12"/>
        <v/>
      </c>
      <c r="T150" s="28"/>
      <c r="U150" s="38">
        <f t="shared" si="10"/>
        <v>0</v>
      </c>
      <c r="V150" s="39"/>
      <c r="W150" s="39"/>
      <c r="X150" s="32">
        <f>IF(I150-V150&gt;0,HOUR(I150 - V150)+MINUTE(I150 - V150)/60,0)</f>
        <v>0</v>
      </c>
      <c r="Y150" s="35" t="str">
        <f>IF(V150&gt;0,IF($J150&gt;0,INDEX('Phạt đi muộn về sớm'!$M$7:$N$11,MATCH(X150,'Phạt đi muộn về sớm'!$M$7:$M$11,1),2), "Quên chấm công"),"")</f>
        <v/>
      </c>
      <c r="Z150" s="31"/>
      <c r="AA150" s="37">
        <f>IF(W150-J150&gt;0,HOUR(W150-J150)+MINUTE(W150-J150)/60,0)</f>
        <v>0</v>
      </c>
      <c r="AB150" s="36" t="str">
        <f>IF($W150&gt;0,IF($J150&gt;0,IF(AA150&gt;0,IF(AA150&gt;0.5,"Trên 30p", "Dưới 30p"),""), "Quên chấm công"),"")</f>
        <v/>
      </c>
      <c r="AC150" s="31"/>
    </row>
    <row r="151" spans="1:29" x14ac:dyDescent="0.2">
      <c r="A151" s="71">
        <v>45160</v>
      </c>
      <c r="B151" s="72" t="s">
        <v>27</v>
      </c>
      <c r="C151" s="72" t="s">
        <v>130</v>
      </c>
      <c r="D151" s="72" t="s">
        <v>131</v>
      </c>
      <c r="E151" s="72" t="s">
        <v>99</v>
      </c>
      <c r="F151" s="72" t="s">
        <v>19</v>
      </c>
      <c r="G151" s="73" t="s">
        <v>25</v>
      </c>
      <c r="H151" s="73" t="s">
        <v>138</v>
      </c>
      <c r="I151" s="72"/>
      <c r="J151" s="72"/>
      <c r="K151" s="72">
        <v>8.67</v>
      </c>
      <c r="L151" s="5">
        <f t="shared" si="11"/>
        <v>-8.9</v>
      </c>
      <c r="M151" s="6"/>
      <c r="N151" s="6"/>
      <c r="O151" s="32">
        <f>IF(G151-M151&gt;0,HOUR(G151 - M151)+MINUTE(G151 - M151)/60,0)</f>
        <v>8.9</v>
      </c>
      <c r="P151" s="33" t="str">
        <f>IF($H151&gt;0,INDEX('Phạt đi muộn về sớm'!$M$7:$N$11,MATCH(O151,'Phạt đi muộn về sớm'!$M$7:$M$11,1),2), "Quên chấm công")</f>
        <v>Trên 30p</v>
      </c>
      <c r="Q151" s="28"/>
      <c r="R151" s="34">
        <f>IF(N151-H151&gt;0,HOUR(N151-H151)+MINUTE(N151-H151)/60,0)</f>
        <v>0</v>
      </c>
      <c r="S151" s="34" t="str">
        <f t="shared" si="12"/>
        <v/>
      </c>
      <c r="T151" s="28"/>
      <c r="U151" s="38">
        <f t="shared" si="10"/>
        <v>0</v>
      </c>
      <c r="V151" s="39"/>
      <c r="W151" s="39"/>
      <c r="X151" s="32">
        <f>IF(I151-V151&gt;0,HOUR(I151 - V151)+MINUTE(I151 - V151)/60,0)</f>
        <v>0</v>
      </c>
      <c r="Y151" s="35" t="str">
        <f>IF(V151&gt;0,IF($J151&gt;0,INDEX('Phạt đi muộn về sớm'!$M$7:$N$11,MATCH(X151,'Phạt đi muộn về sớm'!$M$7:$M$11,1),2), "Quên chấm công"),"")</f>
        <v/>
      </c>
      <c r="Z151" s="31"/>
      <c r="AA151" s="37">
        <f>IF(W151-J151&gt;0,HOUR(W151-J151)+MINUTE(W151-J151)/60,0)</f>
        <v>0</v>
      </c>
      <c r="AB151" s="36" t="str">
        <f>IF($W151&gt;0,IF($J151&gt;0,IF(AA151&gt;0,IF(AA151&gt;0.5,"Trên 30p", "Dưới 30p"),""), "Quên chấm công"),"")</f>
        <v/>
      </c>
      <c r="AC151" s="31"/>
    </row>
    <row r="152" spans="1:29" x14ac:dyDescent="0.2">
      <c r="A152" s="71">
        <v>45161</v>
      </c>
      <c r="B152" s="72" t="s">
        <v>31</v>
      </c>
      <c r="C152" s="72" t="s">
        <v>130</v>
      </c>
      <c r="D152" s="72" t="s">
        <v>131</v>
      </c>
      <c r="E152" s="72" t="s">
        <v>99</v>
      </c>
      <c r="F152" s="72" t="s">
        <v>19</v>
      </c>
      <c r="G152" s="73" t="s">
        <v>33</v>
      </c>
      <c r="H152" s="73" t="s">
        <v>80</v>
      </c>
      <c r="I152" s="72"/>
      <c r="J152" s="72"/>
      <c r="K152" s="72">
        <v>8.6</v>
      </c>
      <c r="L152" s="5">
        <f t="shared" si="11"/>
        <v>-8.9166666666666661</v>
      </c>
      <c r="M152" s="6"/>
      <c r="N152" s="6"/>
      <c r="O152" s="32">
        <f>IF(G152-M152&gt;0,HOUR(G152 - M152)+MINUTE(G152 - M152)/60,0)</f>
        <v>8.9166666666666661</v>
      </c>
      <c r="P152" s="33" t="str">
        <f>IF($H152&gt;0,INDEX('Phạt đi muộn về sớm'!$M$7:$N$11,MATCH(O152,'Phạt đi muộn về sớm'!$M$7:$M$11,1),2), "Quên chấm công")</f>
        <v>Trên 30p</v>
      </c>
      <c r="Q152" s="28"/>
      <c r="R152" s="34">
        <f>IF(N152-H152&gt;0,HOUR(N152-H152)+MINUTE(N152-H152)/60,0)</f>
        <v>0</v>
      </c>
      <c r="S152" s="34" t="str">
        <f t="shared" si="12"/>
        <v/>
      </c>
      <c r="T152" s="28"/>
      <c r="U152" s="38">
        <f t="shared" si="10"/>
        <v>0</v>
      </c>
      <c r="V152" s="39"/>
      <c r="W152" s="39"/>
      <c r="X152" s="32">
        <f>IF(I152-V152&gt;0,HOUR(I152 - V152)+MINUTE(I152 - V152)/60,0)</f>
        <v>0</v>
      </c>
      <c r="Y152" s="35" t="str">
        <f>IF(V152&gt;0,IF($J152&gt;0,INDEX('Phạt đi muộn về sớm'!$M$7:$N$11,MATCH(X152,'Phạt đi muộn về sớm'!$M$7:$M$11,1),2), "Quên chấm công"),"")</f>
        <v/>
      </c>
      <c r="Z152" s="31"/>
      <c r="AA152" s="37">
        <f>IF(W152-J152&gt;0,HOUR(W152-J152)+MINUTE(W152-J152)/60,0)</f>
        <v>0</v>
      </c>
      <c r="AB152" s="36" t="str">
        <f>IF($W152&gt;0,IF($J152&gt;0,IF(AA152&gt;0,IF(AA152&gt;0.5,"Trên 30p", "Dưới 30p"),""), "Quên chấm công"),"")</f>
        <v/>
      </c>
      <c r="AC152" s="31"/>
    </row>
    <row r="153" spans="1:29" x14ac:dyDescent="0.2">
      <c r="A153" s="71">
        <v>45162</v>
      </c>
      <c r="B153" s="72" t="s">
        <v>18</v>
      </c>
      <c r="C153" s="72" t="s">
        <v>130</v>
      </c>
      <c r="D153" s="72" t="s">
        <v>131</v>
      </c>
      <c r="E153" s="72" t="s">
        <v>99</v>
      </c>
      <c r="F153" s="72" t="s">
        <v>19</v>
      </c>
      <c r="G153" s="73" t="s">
        <v>78</v>
      </c>
      <c r="H153" s="73" t="s">
        <v>81</v>
      </c>
      <c r="I153" s="72"/>
      <c r="J153" s="72"/>
      <c r="K153" s="72">
        <v>8.6</v>
      </c>
      <c r="L153" s="5">
        <f t="shared" si="11"/>
        <v>-8.9499999999999993</v>
      </c>
      <c r="M153" s="6"/>
      <c r="N153" s="6"/>
      <c r="O153" s="32">
        <f>IF(G153-M153&gt;0,HOUR(G153 - M153)+MINUTE(G153 - M153)/60,0)</f>
        <v>8.9499999999999993</v>
      </c>
      <c r="P153" s="33" t="str">
        <f>IF($H153&gt;0,INDEX('Phạt đi muộn về sớm'!$M$7:$N$11,MATCH(O153,'Phạt đi muộn về sớm'!$M$7:$M$11,1),2), "Quên chấm công")</f>
        <v>Trên 30p</v>
      </c>
      <c r="Q153" s="28"/>
      <c r="R153" s="34">
        <f>IF(N153-H153&gt;0,HOUR(N153-H153)+MINUTE(N153-H153)/60,0)</f>
        <v>0</v>
      </c>
      <c r="S153" s="34" t="str">
        <f t="shared" si="12"/>
        <v/>
      </c>
      <c r="T153" s="28"/>
      <c r="U153" s="38">
        <f t="shared" si="10"/>
        <v>0</v>
      </c>
      <c r="V153" s="39"/>
      <c r="W153" s="39"/>
      <c r="X153" s="32">
        <f>IF(I153-V153&gt;0,HOUR(I153 - V153)+MINUTE(I153 - V153)/60,0)</f>
        <v>0</v>
      </c>
      <c r="Y153" s="35" t="str">
        <f>IF(V153&gt;0,IF($J153&gt;0,INDEX('Phạt đi muộn về sớm'!$M$7:$N$11,MATCH(X153,'Phạt đi muộn về sớm'!$M$7:$M$11,1),2), "Quên chấm công"),"")</f>
        <v/>
      </c>
      <c r="Z153" s="31"/>
      <c r="AA153" s="37">
        <f>IF(W153-J153&gt;0,HOUR(W153-J153)+MINUTE(W153-J153)/60,0)</f>
        <v>0</v>
      </c>
      <c r="AB153" s="36" t="str">
        <f>IF($W153&gt;0,IF($J153&gt;0,IF(AA153&gt;0,IF(AA153&gt;0.5,"Trên 30p", "Dưới 30p"),""), "Quên chấm công"),"")</f>
        <v/>
      </c>
      <c r="AC153" s="31"/>
    </row>
    <row r="154" spans="1:29" x14ac:dyDescent="0.2">
      <c r="A154" s="71">
        <v>45164</v>
      </c>
      <c r="B154" s="72" t="s">
        <v>22</v>
      </c>
      <c r="C154" s="72" t="s">
        <v>130</v>
      </c>
      <c r="D154" s="72" t="s">
        <v>131</v>
      </c>
      <c r="E154" s="72" t="s">
        <v>99</v>
      </c>
      <c r="F154" s="72" t="s">
        <v>19</v>
      </c>
      <c r="G154" s="73" t="s">
        <v>29</v>
      </c>
      <c r="H154" s="73" t="s">
        <v>111</v>
      </c>
      <c r="I154" s="72"/>
      <c r="J154" s="72"/>
      <c r="K154" s="72">
        <v>8.5500000000000007</v>
      </c>
      <c r="L154" s="5">
        <f t="shared" si="11"/>
        <v>-8.9333333333333336</v>
      </c>
      <c r="M154" s="6"/>
      <c r="N154" s="6"/>
      <c r="O154" s="32">
        <f>IF(G154-M154&gt;0,HOUR(G154 - M154)+MINUTE(G154 - M154)/60,0)</f>
        <v>8.9333333333333336</v>
      </c>
      <c r="P154" s="33" t="str">
        <f>IF($H154&gt;0,INDEX('Phạt đi muộn về sớm'!$M$7:$N$11,MATCH(O154,'Phạt đi muộn về sớm'!$M$7:$M$11,1),2), "Quên chấm công")</f>
        <v>Trên 30p</v>
      </c>
      <c r="Q154" s="28"/>
      <c r="R154" s="34">
        <f>IF(N154-H154&gt;0,HOUR(N154-H154)+MINUTE(N154-H154)/60,0)</f>
        <v>0</v>
      </c>
      <c r="S154" s="34" t="str">
        <f t="shared" si="12"/>
        <v/>
      </c>
      <c r="T154" s="28"/>
      <c r="U154" s="38">
        <f t="shared" si="10"/>
        <v>0</v>
      </c>
      <c r="V154" s="39"/>
      <c r="W154" s="39"/>
      <c r="X154" s="32">
        <f>IF(I154-V154&gt;0,HOUR(I154 - V154)+MINUTE(I154 - V154)/60,0)</f>
        <v>0</v>
      </c>
      <c r="Y154" s="35" t="str">
        <f>IF(V154&gt;0,IF($J154&gt;0,INDEX('Phạt đi muộn về sớm'!$M$7:$N$11,MATCH(X154,'Phạt đi muộn về sớm'!$M$7:$M$11,1),2), "Quên chấm công"),"")</f>
        <v/>
      </c>
      <c r="Z154" s="31"/>
      <c r="AA154" s="37">
        <f>IF(W154-J154&gt;0,HOUR(W154-J154)+MINUTE(W154-J154)/60,0)</f>
        <v>0</v>
      </c>
      <c r="AB154" s="36" t="str">
        <f>IF($W154&gt;0,IF($J154&gt;0,IF(AA154&gt;0,IF(AA154&gt;0.5,"Trên 30p", "Dưới 30p"),""), "Quên chấm công"),"")</f>
        <v/>
      </c>
      <c r="AC154" s="31"/>
    </row>
    <row r="155" spans="1:29" x14ac:dyDescent="0.2">
      <c r="A155" s="71">
        <v>45165</v>
      </c>
      <c r="B155" s="72" t="s">
        <v>24</v>
      </c>
      <c r="C155" s="72" t="s">
        <v>130</v>
      </c>
      <c r="D155" s="72" t="s">
        <v>131</v>
      </c>
      <c r="E155" s="72" t="s">
        <v>99</v>
      </c>
      <c r="F155" s="72" t="s">
        <v>19</v>
      </c>
      <c r="G155" s="73" t="s">
        <v>156</v>
      </c>
      <c r="H155" s="73" t="s">
        <v>152</v>
      </c>
      <c r="I155" s="72"/>
      <c r="J155" s="72"/>
      <c r="K155" s="72">
        <v>8.8000000000000007</v>
      </c>
      <c r="L155" s="5">
        <f t="shared" si="11"/>
        <v>-8.8833333333333329</v>
      </c>
      <c r="M155" s="6"/>
      <c r="N155" s="6"/>
      <c r="O155" s="32">
        <f>IF(G155-M155&gt;0,HOUR(G155 - M155)+MINUTE(G155 - M155)/60,0)</f>
        <v>8.8833333333333329</v>
      </c>
      <c r="P155" s="33" t="str">
        <f>IF($H155&gt;0,INDEX('Phạt đi muộn về sớm'!$M$7:$N$11,MATCH(O155,'Phạt đi muộn về sớm'!$M$7:$M$11,1),2), "Quên chấm công")</f>
        <v>Trên 30p</v>
      </c>
      <c r="Q155" s="28"/>
      <c r="R155" s="34">
        <f>IF(N155-H155&gt;0,HOUR(N155-H155)+MINUTE(N155-H155)/60,0)</f>
        <v>0</v>
      </c>
      <c r="S155" s="34" t="str">
        <f t="shared" si="12"/>
        <v/>
      </c>
      <c r="T155" s="28"/>
      <c r="U155" s="38">
        <f t="shared" si="10"/>
        <v>0</v>
      </c>
      <c r="V155" s="39"/>
      <c r="W155" s="39"/>
      <c r="X155" s="32">
        <f>IF(I155-V155&gt;0,HOUR(I155 - V155)+MINUTE(I155 - V155)/60,0)</f>
        <v>0</v>
      </c>
      <c r="Y155" s="35" t="str">
        <f>IF(V155&gt;0,IF($J155&gt;0,INDEX('Phạt đi muộn về sớm'!$M$7:$N$11,MATCH(X155,'Phạt đi muộn về sớm'!$M$7:$M$11,1),2), "Quên chấm công"),"")</f>
        <v/>
      </c>
      <c r="Z155" s="31"/>
      <c r="AA155" s="37">
        <f>IF(W155-J155&gt;0,HOUR(W155-J155)+MINUTE(W155-J155)/60,0)</f>
        <v>0</v>
      </c>
      <c r="AB155" s="36" t="str">
        <f>IF($W155&gt;0,IF($J155&gt;0,IF(AA155&gt;0,IF(AA155&gt;0.5,"Trên 30p", "Dưới 30p"),""), "Quên chấm công"),"")</f>
        <v/>
      </c>
      <c r="AC155" s="31"/>
    </row>
    <row r="156" spans="1:29" x14ac:dyDescent="0.2">
      <c r="A156" s="71">
        <v>45166</v>
      </c>
      <c r="B156" s="72" t="s">
        <v>26</v>
      </c>
      <c r="C156" s="72" t="s">
        <v>130</v>
      </c>
      <c r="D156" s="72" t="s">
        <v>131</v>
      </c>
      <c r="E156" s="72" t="s">
        <v>99</v>
      </c>
      <c r="F156" s="72" t="s">
        <v>19</v>
      </c>
      <c r="G156" s="73" t="s">
        <v>174</v>
      </c>
      <c r="H156" s="73" t="s">
        <v>134</v>
      </c>
      <c r="I156" s="72"/>
      <c r="J156" s="72"/>
      <c r="K156" s="72">
        <v>8.6</v>
      </c>
      <c r="L156" s="5">
        <f t="shared" si="11"/>
        <v>-9</v>
      </c>
      <c r="M156" s="6"/>
      <c r="N156" s="6"/>
      <c r="O156" s="32">
        <f>IF(G156-M156&gt;0,HOUR(G156 - M156)+MINUTE(G156 - M156)/60,0)</f>
        <v>9</v>
      </c>
      <c r="P156" s="33" t="str">
        <f>IF($H156&gt;0,INDEX('Phạt đi muộn về sớm'!$M$7:$N$11,MATCH(O156,'Phạt đi muộn về sớm'!$M$7:$M$11,1),2), "Quên chấm công")</f>
        <v>Trên 30p</v>
      </c>
      <c r="Q156" s="28"/>
      <c r="R156" s="34">
        <f>IF(N156-H156&gt;0,HOUR(N156-H156)+MINUTE(N156-H156)/60,0)</f>
        <v>0</v>
      </c>
      <c r="S156" s="34" t="str">
        <f t="shared" si="12"/>
        <v/>
      </c>
      <c r="T156" s="28"/>
      <c r="U156" s="38">
        <f t="shared" si="10"/>
        <v>0</v>
      </c>
      <c r="V156" s="39"/>
      <c r="W156" s="39"/>
      <c r="X156" s="32">
        <f>IF(I156-V156&gt;0,HOUR(I156 - V156)+MINUTE(I156 - V156)/60,0)</f>
        <v>0</v>
      </c>
      <c r="Y156" s="35" t="str">
        <f>IF(V156&gt;0,IF($J156&gt;0,INDEX('Phạt đi muộn về sớm'!$M$7:$N$11,MATCH(X156,'Phạt đi muộn về sớm'!$M$7:$M$11,1),2), "Quên chấm công"),"")</f>
        <v/>
      </c>
      <c r="Z156" s="31"/>
      <c r="AA156" s="37">
        <f>IF(W156-J156&gt;0,HOUR(W156-J156)+MINUTE(W156-J156)/60,0)</f>
        <v>0</v>
      </c>
      <c r="AB156" s="36" t="str">
        <f>IF($W156&gt;0,IF($J156&gt;0,IF(AA156&gt;0,IF(AA156&gt;0.5,"Trên 30p", "Dưới 30p"),""), "Quên chấm công"),"")</f>
        <v/>
      </c>
      <c r="AC156" s="31"/>
    </row>
    <row r="157" spans="1:29" x14ac:dyDescent="0.2">
      <c r="A157" s="71">
        <v>45167</v>
      </c>
      <c r="B157" s="72" t="s">
        <v>27</v>
      </c>
      <c r="C157" s="72" t="s">
        <v>130</v>
      </c>
      <c r="D157" s="72" t="s">
        <v>131</v>
      </c>
      <c r="E157" s="72" t="s">
        <v>99</v>
      </c>
      <c r="F157" s="72" t="s">
        <v>19</v>
      </c>
      <c r="G157" s="73" t="s">
        <v>172</v>
      </c>
      <c r="H157" s="73" t="s">
        <v>81</v>
      </c>
      <c r="I157" s="72"/>
      <c r="J157" s="72"/>
      <c r="K157" s="72">
        <v>8.48</v>
      </c>
      <c r="L157" s="5">
        <f t="shared" si="11"/>
        <v>-9.0666666666666664</v>
      </c>
      <c r="M157" s="6"/>
      <c r="N157" s="6"/>
      <c r="O157" s="32">
        <f>IF(G157-M157&gt;0,HOUR(G157 - M157)+MINUTE(G157 - M157)/60,0)</f>
        <v>9.0666666666666664</v>
      </c>
      <c r="P157" s="33" t="str">
        <f>IF($H157&gt;0,INDEX('Phạt đi muộn về sớm'!$M$7:$N$11,MATCH(O157,'Phạt đi muộn về sớm'!$M$7:$M$11,1),2), "Quên chấm công")</f>
        <v>Trên 30p</v>
      </c>
      <c r="Q157" s="28"/>
      <c r="R157" s="34">
        <f>IF(N157-H157&gt;0,HOUR(N157-H157)+MINUTE(N157-H157)/60,0)</f>
        <v>0</v>
      </c>
      <c r="S157" s="34" t="str">
        <f t="shared" si="12"/>
        <v/>
      </c>
      <c r="T157" s="28"/>
      <c r="U157" s="38">
        <f t="shared" si="10"/>
        <v>0</v>
      </c>
      <c r="V157" s="39"/>
      <c r="W157" s="39"/>
      <c r="X157" s="32">
        <f>IF(I157-V157&gt;0,HOUR(I157 - V157)+MINUTE(I157 - V157)/60,0)</f>
        <v>0</v>
      </c>
      <c r="Y157" s="35" t="str">
        <f>IF(V157&gt;0,IF($J157&gt;0,INDEX('Phạt đi muộn về sớm'!$M$7:$N$11,MATCH(X157,'Phạt đi muộn về sớm'!$M$7:$M$11,1),2), "Quên chấm công"),"")</f>
        <v/>
      </c>
      <c r="Z157" s="31"/>
      <c r="AA157" s="37">
        <f>IF(W157-J157&gt;0,HOUR(W157-J157)+MINUTE(W157-J157)/60,0)</f>
        <v>0</v>
      </c>
      <c r="AB157" s="36" t="str">
        <f>IF($W157&gt;0,IF($J157&gt;0,IF(AA157&gt;0,IF(AA157&gt;0.5,"Trên 30p", "Dưới 30p"),""), "Quên chấm công"),"")</f>
        <v/>
      </c>
      <c r="AC157" s="31"/>
    </row>
    <row r="158" spans="1:29" x14ac:dyDescent="0.2">
      <c r="A158" s="71">
        <v>45168</v>
      </c>
      <c r="B158" s="72" t="s">
        <v>31</v>
      </c>
      <c r="C158" s="72" t="s">
        <v>130</v>
      </c>
      <c r="D158" s="72" t="s">
        <v>131</v>
      </c>
      <c r="E158" s="72" t="s">
        <v>99</v>
      </c>
      <c r="F158" s="72" t="s">
        <v>19</v>
      </c>
      <c r="G158" s="73" t="s">
        <v>172</v>
      </c>
      <c r="H158" s="73" t="s">
        <v>81</v>
      </c>
      <c r="I158" s="72"/>
      <c r="J158" s="72"/>
      <c r="K158" s="72">
        <v>8.48</v>
      </c>
      <c r="L158" s="5">
        <f t="shared" si="11"/>
        <v>-9.0666666666666664</v>
      </c>
      <c r="M158" s="6"/>
      <c r="N158" s="6"/>
      <c r="O158" s="32">
        <f>IF(G158-M158&gt;0,HOUR(G158 - M158)+MINUTE(G158 - M158)/60,0)</f>
        <v>9.0666666666666664</v>
      </c>
      <c r="P158" s="33" t="str">
        <f>IF($H158&gt;0,INDEX('Phạt đi muộn về sớm'!$M$7:$N$11,MATCH(O158,'Phạt đi muộn về sớm'!$M$7:$M$11,1),2), "Quên chấm công")</f>
        <v>Trên 30p</v>
      </c>
      <c r="Q158" s="28"/>
      <c r="R158" s="34">
        <f>IF(N158-H158&gt;0,HOUR(N158-H158)+MINUTE(N158-H158)/60,0)</f>
        <v>0</v>
      </c>
      <c r="S158" s="34" t="str">
        <f t="shared" si="12"/>
        <v/>
      </c>
      <c r="T158" s="28"/>
      <c r="U158" s="38">
        <f t="shared" si="10"/>
        <v>0</v>
      </c>
      <c r="V158" s="39"/>
      <c r="W158" s="39"/>
      <c r="X158" s="32">
        <f>IF(I158-V158&gt;0,HOUR(I158 - V158)+MINUTE(I158 - V158)/60,0)</f>
        <v>0</v>
      </c>
      <c r="Y158" s="35" t="str">
        <f>IF(V158&gt;0,IF($J158&gt;0,INDEX('Phạt đi muộn về sớm'!$M$7:$N$11,MATCH(X158,'Phạt đi muộn về sớm'!$M$7:$M$11,1),2), "Quên chấm công"),"")</f>
        <v/>
      </c>
      <c r="Z158" s="31"/>
      <c r="AA158" s="37">
        <f>IF(W158-J158&gt;0,HOUR(W158-J158)+MINUTE(W158-J158)/60,0)</f>
        <v>0</v>
      </c>
      <c r="AB158" s="36" t="str">
        <f>IF($W158&gt;0,IF($J158&gt;0,IF(AA158&gt;0,IF(AA158&gt;0.5,"Trên 30p", "Dưới 30p"),""), "Quên chấm công"),"")</f>
        <v/>
      </c>
      <c r="AC158" s="31"/>
    </row>
    <row r="159" spans="1:29" x14ac:dyDescent="0.2">
      <c r="L159" s="7"/>
      <c r="M159" s="8"/>
      <c r="N159" s="9"/>
      <c r="O159" s="10"/>
      <c r="P159" s="10"/>
      <c r="Q159" s="10"/>
      <c r="R159" s="10"/>
      <c r="S159" s="10"/>
      <c r="T159" s="10"/>
    </row>
    <row r="160" spans="1:29" x14ac:dyDescent="0.2">
      <c r="L160" s="7"/>
      <c r="M160" s="8"/>
      <c r="N160" s="9"/>
      <c r="O160" s="10"/>
      <c r="P160" s="10"/>
      <c r="Q160" s="10"/>
      <c r="R160" s="10"/>
      <c r="S160" s="10"/>
      <c r="T160" s="10"/>
    </row>
    <row r="161" spans="12:20" x14ac:dyDescent="0.2">
      <c r="L161" s="7"/>
      <c r="M161" s="8"/>
      <c r="N161" s="9"/>
      <c r="O161" s="10"/>
      <c r="P161" s="10"/>
      <c r="Q161" s="10"/>
      <c r="R161" s="10"/>
      <c r="S161" s="10"/>
      <c r="T161" s="10"/>
    </row>
    <row r="162" spans="12:20" x14ac:dyDescent="0.2">
      <c r="L162" s="7"/>
      <c r="M162" s="8"/>
      <c r="N162" s="9"/>
      <c r="O162" s="10"/>
      <c r="P162" s="10"/>
      <c r="Q162" s="10"/>
      <c r="R162" s="10"/>
      <c r="S162" s="10"/>
      <c r="T162" s="10"/>
    </row>
    <row r="163" spans="12:20" x14ac:dyDescent="0.2">
      <c r="L163" s="7"/>
      <c r="M163" s="8"/>
      <c r="N163" s="9"/>
      <c r="O163" s="10"/>
      <c r="P163" s="10"/>
      <c r="Q163" s="10"/>
      <c r="R163" s="10"/>
      <c r="S163" s="10"/>
      <c r="T163" s="10"/>
    </row>
    <row r="164" spans="12:20" x14ac:dyDescent="0.2">
      <c r="L164" s="7"/>
      <c r="M164" s="8"/>
      <c r="N164" s="9"/>
      <c r="O164" s="10"/>
      <c r="P164" s="10"/>
      <c r="Q164" s="10"/>
      <c r="R164" s="10"/>
      <c r="S164" s="10"/>
      <c r="T164" s="10"/>
    </row>
    <row r="165" spans="12:20" x14ac:dyDescent="0.2">
      <c r="L165" s="7"/>
      <c r="M165" s="8"/>
      <c r="N165" s="9"/>
      <c r="O165" s="10"/>
      <c r="P165" s="10"/>
      <c r="Q165" s="10"/>
      <c r="R165" s="10"/>
      <c r="S165" s="10"/>
      <c r="T165" s="10"/>
    </row>
    <row r="166" spans="12:20" x14ac:dyDescent="0.2">
      <c r="L166" s="7"/>
      <c r="M166" s="8"/>
      <c r="N166" s="9"/>
      <c r="O166" s="10"/>
      <c r="P166" s="10"/>
      <c r="Q166" s="10"/>
      <c r="R166" s="10"/>
      <c r="S166" s="10"/>
      <c r="T166" s="10"/>
    </row>
    <row r="167" spans="12:20" x14ac:dyDescent="0.2">
      <c r="L167" s="7"/>
      <c r="M167" s="8"/>
      <c r="N167" s="9"/>
      <c r="O167" s="10"/>
      <c r="P167" s="10"/>
      <c r="Q167" s="10"/>
      <c r="R167" s="10"/>
      <c r="S167" s="10"/>
      <c r="T167" s="10"/>
    </row>
    <row r="168" spans="12:20" x14ac:dyDescent="0.2">
      <c r="L168" s="7"/>
      <c r="M168" s="8"/>
      <c r="N168" s="9"/>
      <c r="O168" s="10"/>
      <c r="P168" s="10"/>
      <c r="Q168" s="10"/>
      <c r="R168" s="10"/>
      <c r="S168" s="10"/>
      <c r="T168" s="10"/>
    </row>
    <row r="169" spans="12:20" x14ac:dyDescent="0.2">
      <c r="L169" s="7"/>
      <c r="M169" s="8"/>
      <c r="N169" s="9"/>
      <c r="O169" s="10"/>
      <c r="P169" s="10"/>
      <c r="Q169" s="10"/>
      <c r="R169" s="10"/>
      <c r="S169" s="10"/>
      <c r="T169" s="10"/>
    </row>
    <row r="170" spans="12:20" x14ac:dyDescent="0.2">
      <c r="L170" s="7"/>
      <c r="M170" s="8"/>
      <c r="N170" s="9"/>
      <c r="O170" s="10"/>
      <c r="P170" s="10"/>
      <c r="Q170" s="10"/>
      <c r="R170" s="10"/>
      <c r="S170" s="10"/>
      <c r="T170" s="10"/>
    </row>
    <row r="171" spans="12:20" x14ac:dyDescent="0.2">
      <c r="L171" s="7"/>
      <c r="M171" s="8"/>
      <c r="N171" s="9"/>
      <c r="O171" s="10"/>
      <c r="P171" s="10"/>
      <c r="Q171" s="10"/>
      <c r="R171" s="10"/>
      <c r="S171" s="10"/>
      <c r="T171" s="10"/>
    </row>
    <row r="172" spans="12:20" x14ac:dyDescent="0.2">
      <c r="L172" s="7"/>
      <c r="M172" s="8"/>
      <c r="N172" s="9"/>
      <c r="O172" s="10"/>
      <c r="P172" s="10"/>
      <c r="Q172" s="10"/>
      <c r="R172" s="10"/>
      <c r="S172" s="10"/>
      <c r="T172" s="10"/>
    </row>
    <row r="173" spans="12:20" x14ac:dyDescent="0.2">
      <c r="L173" s="7"/>
      <c r="M173" s="8"/>
      <c r="N173" s="9"/>
      <c r="O173" s="10"/>
      <c r="P173" s="10"/>
      <c r="Q173" s="10"/>
      <c r="R173" s="10"/>
      <c r="S173" s="10"/>
      <c r="T173" s="10"/>
    </row>
    <row r="174" spans="12:20" x14ac:dyDescent="0.2">
      <c r="L174" s="7"/>
      <c r="M174" s="8"/>
      <c r="N174" s="9"/>
      <c r="O174" s="10"/>
      <c r="P174" s="10"/>
      <c r="Q174" s="10"/>
      <c r="R174" s="10"/>
      <c r="S174" s="10"/>
      <c r="T174" s="10"/>
    </row>
    <row r="175" spans="12:20" x14ac:dyDescent="0.2">
      <c r="L175" s="7"/>
      <c r="M175" s="8"/>
      <c r="N175" s="9"/>
      <c r="O175" s="10"/>
      <c r="P175" s="10"/>
      <c r="Q175" s="10"/>
      <c r="R175" s="10"/>
      <c r="S175" s="10"/>
      <c r="T175" s="10"/>
    </row>
    <row r="176" spans="12:20" x14ac:dyDescent="0.2">
      <c r="L176" s="7"/>
      <c r="M176" s="8"/>
      <c r="N176" s="9"/>
      <c r="O176" s="10"/>
      <c r="P176" s="10"/>
      <c r="Q176" s="10"/>
      <c r="R176" s="10"/>
      <c r="S176" s="10"/>
      <c r="T176" s="10"/>
    </row>
    <row r="177" spans="12:20" x14ac:dyDescent="0.2">
      <c r="L177" s="7"/>
      <c r="M177" s="8"/>
      <c r="N177" s="9"/>
      <c r="O177" s="10"/>
      <c r="P177" s="10"/>
      <c r="Q177" s="10"/>
      <c r="R177" s="10"/>
      <c r="S177" s="10"/>
      <c r="T177" s="10"/>
    </row>
    <row r="178" spans="12:20" x14ac:dyDescent="0.2">
      <c r="L178" s="7"/>
      <c r="M178" s="8"/>
      <c r="N178" s="9"/>
      <c r="O178" s="10"/>
      <c r="P178" s="10"/>
      <c r="Q178" s="10"/>
      <c r="R178" s="10"/>
      <c r="S178" s="10"/>
      <c r="T178" s="10"/>
    </row>
    <row r="179" spans="12:20" x14ac:dyDescent="0.2">
      <c r="L179" s="7"/>
      <c r="M179" s="8"/>
      <c r="N179" s="9"/>
      <c r="O179" s="10"/>
      <c r="P179" s="10"/>
      <c r="Q179" s="10"/>
      <c r="R179" s="10"/>
      <c r="S179" s="10"/>
      <c r="T179" s="10"/>
    </row>
    <row r="180" spans="12:20" x14ac:dyDescent="0.2">
      <c r="L180" s="7"/>
      <c r="M180" s="8"/>
      <c r="N180" s="9"/>
      <c r="O180" s="10"/>
      <c r="P180" s="10"/>
      <c r="Q180" s="10"/>
      <c r="R180" s="10"/>
      <c r="S180" s="10"/>
      <c r="T180" s="10"/>
    </row>
    <row r="181" spans="12:20" x14ac:dyDescent="0.2">
      <c r="L181" s="7"/>
      <c r="M181" s="8"/>
      <c r="N181" s="9"/>
      <c r="O181" s="10"/>
      <c r="P181" s="10"/>
      <c r="Q181" s="10"/>
      <c r="R181" s="10"/>
      <c r="S181" s="10"/>
      <c r="T181" s="10"/>
    </row>
    <row r="182" spans="12:20" x14ac:dyDescent="0.2">
      <c r="L182" s="7"/>
      <c r="M182" s="8"/>
      <c r="N182" s="9"/>
      <c r="O182" s="10"/>
      <c r="P182" s="10"/>
      <c r="Q182" s="10"/>
      <c r="R182" s="10"/>
      <c r="S182" s="10"/>
      <c r="T182" s="10"/>
    </row>
    <row r="183" spans="12:20" x14ac:dyDescent="0.2">
      <c r="L183" s="7"/>
      <c r="M183" s="8"/>
      <c r="N183" s="9"/>
      <c r="O183" s="10"/>
      <c r="P183" s="10"/>
      <c r="Q183" s="10"/>
      <c r="R183" s="10"/>
      <c r="S183" s="10"/>
      <c r="T183" s="10"/>
    </row>
    <row r="184" spans="12:20" x14ac:dyDescent="0.2">
      <c r="L184" s="7"/>
      <c r="M184" s="8"/>
      <c r="N184" s="9"/>
      <c r="O184" s="10"/>
      <c r="P184" s="10"/>
      <c r="Q184" s="10"/>
      <c r="R184" s="10"/>
      <c r="S184" s="10"/>
      <c r="T184" s="10"/>
    </row>
    <row r="185" spans="12:20" x14ac:dyDescent="0.2">
      <c r="L185" s="7"/>
      <c r="M185" s="8"/>
      <c r="N185" s="9"/>
      <c r="O185" s="10"/>
      <c r="P185" s="10"/>
      <c r="Q185" s="10"/>
      <c r="R185" s="10"/>
      <c r="S185" s="10"/>
      <c r="T185" s="10"/>
    </row>
    <row r="186" spans="12:20" x14ac:dyDescent="0.2">
      <c r="L186" s="7"/>
      <c r="M186" s="8"/>
      <c r="N186" s="9"/>
      <c r="O186" s="10"/>
      <c r="P186" s="10"/>
      <c r="Q186" s="10"/>
      <c r="R186" s="10"/>
      <c r="S186" s="10"/>
      <c r="T186" s="10"/>
    </row>
    <row r="187" spans="12:20" x14ac:dyDescent="0.2">
      <c r="L187" s="7"/>
      <c r="M187" s="8"/>
      <c r="N187" s="9"/>
      <c r="O187" s="10"/>
      <c r="P187" s="10"/>
      <c r="Q187" s="10"/>
      <c r="R187" s="10"/>
      <c r="S187" s="10"/>
      <c r="T187" s="10"/>
    </row>
    <row r="188" spans="12:20" x14ac:dyDescent="0.2">
      <c r="L188" s="7"/>
      <c r="M188" s="8"/>
      <c r="N188" s="9"/>
      <c r="O188" s="10"/>
      <c r="P188" s="10"/>
      <c r="Q188" s="10"/>
      <c r="R188" s="10"/>
      <c r="S188" s="10"/>
      <c r="T188" s="10"/>
    </row>
    <row r="189" spans="12:20" x14ac:dyDescent="0.2">
      <c r="L189" s="7"/>
      <c r="M189" s="8"/>
      <c r="N189" s="9"/>
      <c r="O189" s="10"/>
      <c r="P189" s="10"/>
      <c r="Q189" s="10"/>
      <c r="R189" s="10"/>
      <c r="S189" s="10"/>
      <c r="T189" s="10"/>
    </row>
    <row r="190" spans="12:20" x14ac:dyDescent="0.2">
      <c r="L190" s="7"/>
      <c r="M190" s="8"/>
      <c r="N190" s="9"/>
      <c r="O190" s="10"/>
      <c r="P190" s="10"/>
      <c r="Q190" s="10"/>
      <c r="R190" s="10"/>
      <c r="S190" s="10"/>
      <c r="T190" s="10"/>
    </row>
    <row r="191" spans="12:20" x14ac:dyDescent="0.2">
      <c r="L191" s="7"/>
      <c r="M191" s="8"/>
      <c r="N191" s="9"/>
      <c r="O191" s="10"/>
      <c r="P191" s="10"/>
      <c r="Q191" s="10"/>
      <c r="R191" s="10"/>
      <c r="S191" s="10"/>
      <c r="T191" s="10"/>
    </row>
    <row r="192" spans="12:20" x14ac:dyDescent="0.2">
      <c r="L192" s="7"/>
      <c r="M192" s="8"/>
      <c r="N192" s="9"/>
      <c r="O192" s="10"/>
      <c r="P192" s="10"/>
      <c r="Q192" s="10"/>
      <c r="R192" s="10"/>
      <c r="S192" s="10"/>
      <c r="T192" s="10"/>
    </row>
    <row r="193" spans="12:20" x14ac:dyDescent="0.2">
      <c r="L193" s="7"/>
      <c r="M193" s="8"/>
      <c r="N193" s="9"/>
      <c r="O193" s="10"/>
      <c r="P193" s="10"/>
      <c r="Q193" s="10"/>
      <c r="R193" s="10"/>
      <c r="S193" s="10"/>
      <c r="T193" s="10"/>
    </row>
    <row r="194" spans="12:20" x14ac:dyDescent="0.2">
      <c r="L194" s="7"/>
      <c r="M194" s="8"/>
      <c r="N194" s="9"/>
      <c r="O194" s="10"/>
      <c r="P194" s="10"/>
      <c r="Q194" s="10"/>
      <c r="R194" s="10"/>
      <c r="S194" s="10"/>
      <c r="T194" s="10"/>
    </row>
    <row r="195" spans="12:20" x14ac:dyDescent="0.2">
      <c r="L195" s="7"/>
      <c r="M195" s="8"/>
      <c r="N195" s="9"/>
      <c r="O195" s="10"/>
      <c r="P195" s="10"/>
      <c r="Q195" s="10"/>
      <c r="R195" s="10"/>
      <c r="S195" s="10"/>
      <c r="T195" s="10"/>
    </row>
    <row r="196" spans="12:20" x14ac:dyDescent="0.2">
      <c r="L196" s="7"/>
      <c r="M196" s="8"/>
      <c r="N196" s="9"/>
      <c r="O196" s="10"/>
      <c r="P196" s="10"/>
      <c r="Q196" s="10"/>
      <c r="R196" s="10"/>
      <c r="S196" s="10"/>
      <c r="T196" s="10"/>
    </row>
    <row r="197" spans="12:20" x14ac:dyDescent="0.2">
      <c r="L197" s="7"/>
      <c r="M197" s="8"/>
      <c r="N197" s="9"/>
      <c r="O197" s="10"/>
      <c r="P197" s="10"/>
      <c r="Q197" s="10"/>
      <c r="R197" s="10"/>
      <c r="S197" s="10"/>
      <c r="T197" s="10"/>
    </row>
    <row r="198" spans="12:20" x14ac:dyDescent="0.2">
      <c r="L198" s="7"/>
      <c r="M198" s="8"/>
      <c r="N198" s="9"/>
      <c r="O198" s="10"/>
      <c r="P198" s="10"/>
      <c r="Q198" s="10"/>
      <c r="R198" s="10"/>
      <c r="S198" s="10"/>
      <c r="T198" s="10"/>
    </row>
    <row r="199" spans="12:20" x14ac:dyDescent="0.2">
      <c r="L199" s="7"/>
      <c r="M199" s="8"/>
      <c r="N199" s="9"/>
      <c r="O199" s="10"/>
      <c r="P199" s="10"/>
      <c r="Q199" s="10"/>
      <c r="R199" s="10"/>
      <c r="S199" s="10"/>
      <c r="T199" s="10"/>
    </row>
    <row r="200" spans="12:20" x14ac:dyDescent="0.2">
      <c r="L200" s="7"/>
      <c r="M200" s="8"/>
      <c r="N200" s="9"/>
      <c r="O200" s="10"/>
      <c r="P200" s="10"/>
      <c r="Q200" s="10"/>
      <c r="R200" s="10"/>
      <c r="S200" s="10"/>
      <c r="T200" s="10"/>
    </row>
    <row r="201" spans="12:20" x14ac:dyDescent="0.2">
      <c r="L201" s="7"/>
      <c r="M201" s="8"/>
      <c r="N201" s="9"/>
      <c r="O201" s="10"/>
      <c r="P201" s="10"/>
      <c r="Q201" s="10"/>
      <c r="R201" s="10"/>
      <c r="S201" s="10"/>
      <c r="T201" s="10"/>
    </row>
    <row r="202" spans="12:20" x14ac:dyDescent="0.2">
      <c r="L202" s="7"/>
      <c r="M202" s="8"/>
      <c r="N202" s="9"/>
      <c r="O202" s="10"/>
      <c r="P202" s="10"/>
      <c r="Q202" s="10"/>
      <c r="R202" s="10"/>
      <c r="S202" s="10"/>
      <c r="T202" s="10"/>
    </row>
    <row r="203" spans="12:20" x14ac:dyDescent="0.2">
      <c r="L203" s="7"/>
      <c r="M203" s="8"/>
      <c r="N203" s="9"/>
      <c r="O203" s="10"/>
      <c r="P203" s="10"/>
      <c r="Q203" s="10"/>
      <c r="R203" s="10"/>
      <c r="S203" s="10"/>
      <c r="T203" s="10"/>
    </row>
    <row r="204" spans="12:20" x14ac:dyDescent="0.2">
      <c r="L204" s="7"/>
      <c r="M204" s="8"/>
      <c r="N204" s="9"/>
      <c r="O204" s="10"/>
      <c r="P204" s="10"/>
      <c r="Q204" s="10"/>
      <c r="R204" s="10"/>
      <c r="S204" s="10"/>
      <c r="T204" s="10"/>
    </row>
    <row r="205" spans="12:20" x14ac:dyDescent="0.2">
      <c r="L205" s="7"/>
      <c r="M205" s="8"/>
      <c r="N205" s="9"/>
      <c r="O205" s="10"/>
      <c r="P205" s="10"/>
      <c r="Q205" s="10"/>
      <c r="R205" s="10"/>
      <c r="S205" s="10"/>
      <c r="T205" s="10"/>
    </row>
    <row r="206" spans="12:20" x14ac:dyDescent="0.2">
      <c r="L206" s="7"/>
      <c r="M206" s="8"/>
      <c r="N206" s="9"/>
      <c r="O206" s="10"/>
      <c r="P206" s="10"/>
      <c r="Q206" s="10"/>
      <c r="R206" s="10"/>
      <c r="S206" s="10"/>
      <c r="T206" s="10"/>
    </row>
    <row r="207" spans="12:20" x14ac:dyDescent="0.2">
      <c r="L207" s="7"/>
      <c r="M207" s="8"/>
      <c r="N207" s="9"/>
      <c r="O207" s="10"/>
      <c r="P207" s="10"/>
      <c r="Q207" s="10"/>
      <c r="R207" s="10"/>
      <c r="S207" s="10"/>
      <c r="T207" s="10"/>
    </row>
    <row r="208" spans="12:20" x14ac:dyDescent="0.2">
      <c r="L208" s="7"/>
      <c r="M208" s="8"/>
      <c r="N208" s="9"/>
      <c r="O208" s="10"/>
      <c r="P208" s="10"/>
      <c r="Q208" s="10"/>
      <c r="R208" s="10"/>
      <c r="S208" s="10"/>
      <c r="T208" s="10"/>
    </row>
    <row r="209" spans="12:20" x14ac:dyDescent="0.2">
      <c r="L209" s="7"/>
      <c r="M209" s="8"/>
      <c r="N209" s="9"/>
      <c r="O209" s="10"/>
      <c r="P209" s="10"/>
      <c r="Q209" s="10"/>
      <c r="R209" s="10"/>
      <c r="S209" s="10"/>
      <c r="T209" s="10"/>
    </row>
    <row r="210" spans="12:20" x14ac:dyDescent="0.2">
      <c r="L210" s="7"/>
      <c r="M210" s="8"/>
      <c r="N210" s="9"/>
      <c r="O210" s="10"/>
      <c r="P210" s="10"/>
      <c r="Q210" s="10"/>
      <c r="R210" s="10"/>
      <c r="S210" s="10"/>
      <c r="T210" s="10"/>
    </row>
    <row r="211" spans="12:20" x14ac:dyDescent="0.2">
      <c r="L211" s="7"/>
      <c r="M211" s="8"/>
      <c r="N211" s="9"/>
      <c r="O211" s="10"/>
      <c r="P211" s="10"/>
      <c r="Q211" s="10"/>
      <c r="R211" s="10"/>
      <c r="S211" s="10"/>
      <c r="T211" s="10"/>
    </row>
    <row r="212" spans="12:20" x14ac:dyDescent="0.2">
      <c r="L212" s="7"/>
      <c r="M212" s="8"/>
      <c r="N212" s="9"/>
      <c r="O212" s="10"/>
      <c r="P212" s="10"/>
      <c r="Q212" s="10"/>
      <c r="R212" s="10"/>
      <c r="S212" s="10"/>
      <c r="T212" s="10"/>
    </row>
    <row r="213" spans="12:20" x14ac:dyDescent="0.2">
      <c r="L213" s="7"/>
      <c r="M213" s="8"/>
      <c r="N213" s="9"/>
      <c r="O213" s="10"/>
      <c r="P213" s="10"/>
      <c r="Q213" s="10"/>
      <c r="R213" s="10"/>
      <c r="S213" s="10"/>
      <c r="T213" s="10"/>
    </row>
    <row r="214" spans="12:20" x14ac:dyDescent="0.2">
      <c r="L214" s="7"/>
      <c r="M214" s="8"/>
      <c r="N214" s="9"/>
      <c r="O214" s="10"/>
      <c r="P214" s="10"/>
      <c r="Q214" s="10"/>
      <c r="R214" s="10"/>
      <c r="S214" s="10"/>
      <c r="T214" s="10"/>
    </row>
    <row r="215" spans="12:20" x14ac:dyDescent="0.2">
      <c r="L215" s="7"/>
      <c r="M215" s="8"/>
      <c r="N215" s="9"/>
      <c r="O215" s="10"/>
      <c r="P215" s="10"/>
      <c r="Q215" s="10"/>
      <c r="R215" s="10"/>
      <c r="S215" s="10"/>
      <c r="T215" s="10"/>
    </row>
    <row r="216" spans="12:20" x14ac:dyDescent="0.2">
      <c r="L216" s="7"/>
      <c r="M216" s="8"/>
      <c r="N216" s="9"/>
      <c r="O216" s="10"/>
      <c r="P216" s="10"/>
      <c r="Q216" s="10"/>
      <c r="R216" s="10"/>
      <c r="S216" s="10"/>
      <c r="T216" s="10"/>
    </row>
    <row r="217" spans="12:20" x14ac:dyDescent="0.2">
      <c r="L217" s="7"/>
      <c r="M217" s="8"/>
      <c r="N217" s="9"/>
      <c r="O217" s="10"/>
      <c r="P217" s="10"/>
      <c r="Q217" s="10"/>
      <c r="R217" s="10"/>
      <c r="S217" s="10"/>
      <c r="T217" s="10"/>
    </row>
    <row r="218" spans="12:20" x14ac:dyDescent="0.2">
      <c r="L218" s="7"/>
      <c r="M218" s="8"/>
      <c r="N218" s="9"/>
      <c r="O218" s="10"/>
      <c r="P218" s="10"/>
      <c r="Q218" s="10"/>
      <c r="R218" s="10"/>
      <c r="S218" s="10"/>
      <c r="T218" s="10"/>
    </row>
    <row r="219" spans="12:20" x14ac:dyDescent="0.2">
      <c r="L219" s="7"/>
      <c r="M219" s="8"/>
      <c r="N219" s="9"/>
      <c r="O219" s="10"/>
      <c r="P219" s="10"/>
      <c r="Q219" s="10"/>
      <c r="R219" s="10"/>
      <c r="S219" s="10"/>
      <c r="T219" s="10"/>
    </row>
    <row r="220" spans="12:20" x14ac:dyDescent="0.2">
      <c r="L220" s="7"/>
      <c r="M220" s="8"/>
      <c r="N220" s="9"/>
      <c r="O220" s="10"/>
      <c r="P220" s="10"/>
      <c r="Q220" s="10"/>
      <c r="R220" s="10"/>
      <c r="S220" s="10"/>
      <c r="T220" s="10"/>
    </row>
    <row r="221" spans="12:20" x14ac:dyDescent="0.2">
      <c r="L221" s="7"/>
      <c r="M221" s="8"/>
      <c r="N221" s="9"/>
      <c r="O221" s="10"/>
      <c r="P221" s="10"/>
      <c r="Q221" s="10"/>
      <c r="R221" s="10"/>
      <c r="S221" s="10"/>
      <c r="T221" s="10"/>
    </row>
    <row r="222" spans="12:20" x14ac:dyDescent="0.2">
      <c r="L222" s="7"/>
      <c r="M222" s="8"/>
      <c r="N222" s="9"/>
      <c r="O222" s="10"/>
      <c r="P222" s="10"/>
      <c r="Q222" s="10"/>
      <c r="R222" s="10"/>
      <c r="S222" s="10"/>
      <c r="T222" s="10"/>
    </row>
    <row r="223" spans="12:20" x14ac:dyDescent="0.2">
      <c r="L223" s="7"/>
      <c r="M223" s="8"/>
      <c r="N223" s="9"/>
      <c r="O223" s="10"/>
      <c r="P223" s="10"/>
      <c r="Q223" s="10"/>
      <c r="R223" s="10"/>
      <c r="S223" s="10"/>
      <c r="T223" s="10"/>
    </row>
    <row r="224" spans="12:20" x14ac:dyDescent="0.2">
      <c r="L224" s="7"/>
      <c r="M224" s="8"/>
      <c r="N224" s="9"/>
      <c r="O224" s="10"/>
      <c r="P224" s="10"/>
      <c r="Q224" s="10"/>
      <c r="R224" s="10"/>
      <c r="S224" s="10"/>
      <c r="T224" s="10"/>
    </row>
    <row r="225" spans="12:20" x14ac:dyDescent="0.2">
      <c r="L225" s="7"/>
      <c r="M225" s="8"/>
      <c r="N225" s="9"/>
      <c r="O225" s="10"/>
      <c r="P225" s="10"/>
      <c r="Q225" s="10"/>
      <c r="R225" s="10"/>
      <c r="S225" s="10"/>
      <c r="T225" s="10"/>
    </row>
    <row r="226" spans="12:20" x14ac:dyDescent="0.2">
      <c r="L226" s="7"/>
      <c r="M226" s="8"/>
      <c r="N226" s="9"/>
      <c r="O226" s="10"/>
      <c r="P226" s="10"/>
      <c r="Q226" s="10"/>
      <c r="R226" s="10"/>
      <c r="S226" s="10"/>
      <c r="T226" s="10"/>
    </row>
    <row r="227" spans="12:20" x14ac:dyDescent="0.2">
      <c r="L227" s="7"/>
      <c r="M227" s="8"/>
      <c r="N227" s="9"/>
      <c r="O227" s="10"/>
      <c r="P227" s="10"/>
      <c r="Q227" s="10"/>
      <c r="R227" s="10"/>
      <c r="S227" s="10"/>
      <c r="T227" s="10"/>
    </row>
    <row r="228" spans="12:20" x14ac:dyDescent="0.2">
      <c r="L228" s="7"/>
      <c r="M228" s="8"/>
      <c r="N228" s="9"/>
      <c r="O228" s="10"/>
      <c r="P228" s="10"/>
      <c r="Q228" s="10"/>
      <c r="R228" s="10"/>
      <c r="S228" s="10"/>
      <c r="T228" s="10"/>
    </row>
    <row r="229" spans="12:20" x14ac:dyDescent="0.2">
      <c r="L229" s="7"/>
      <c r="M229" s="8"/>
      <c r="N229" s="9"/>
      <c r="O229" s="10"/>
      <c r="P229" s="10"/>
      <c r="Q229" s="10"/>
      <c r="R229" s="10"/>
      <c r="S229" s="10"/>
      <c r="T229" s="10"/>
    </row>
    <row r="230" spans="12:20" x14ac:dyDescent="0.2">
      <c r="L230" s="7"/>
      <c r="M230" s="8"/>
      <c r="N230" s="9"/>
      <c r="O230" s="10"/>
      <c r="P230" s="10"/>
      <c r="Q230" s="10"/>
      <c r="R230" s="10"/>
      <c r="S230" s="10"/>
      <c r="T230" s="10"/>
    </row>
    <row r="231" spans="12:20" x14ac:dyDescent="0.2">
      <c r="L231" s="7"/>
      <c r="M231" s="8"/>
      <c r="N231" s="9"/>
      <c r="O231" s="10"/>
      <c r="P231" s="10"/>
      <c r="Q231" s="10"/>
      <c r="R231" s="10"/>
      <c r="S231" s="10"/>
      <c r="T231" s="10"/>
    </row>
    <row r="232" spans="12:20" x14ac:dyDescent="0.2">
      <c r="L232" s="7"/>
      <c r="M232" s="8"/>
      <c r="N232" s="9"/>
      <c r="O232" s="10"/>
      <c r="P232" s="10"/>
      <c r="Q232" s="10"/>
      <c r="R232" s="10"/>
      <c r="S232" s="10"/>
      <c r="T232" s="10"/>
    </row>
    <row r="233" spans="12:20" x14ac:dyDescent="0.2">
      <c r="L233" s="7"/>
      <c r="M233" s="8"/>
      <c r="N233" s="9"/>
      <c r="O233" s="10"/>
      <c r="P233" s="10"/>
      <c r="Q233" s="10"/>
      <c r="R233" s="10"/>
      <c r="S233" s="10"/>
      <c r="T233" s="10"/>
    </row>
    <row r="234" spans="12:20" x14ac:dyDescent="0.2">
      <c r="L234" s="7"/>
      <c r="M234" s="8"/>
      <c r="N234" s="9"/>
      <c r="O234" s="10"/>
      <c r="P234" s="10"/>
      <c r="Q234" s="10"/>
      <c r="R234" s="10"/>
      <c r="S234" s="10"/>
      <c r="T234" s="10"/>
    </row>
    <row r="235" spans="12:20" x14ac:dyDescent="0.2">
      <c r="L235" s="7"/>
      <c r="M235" s="8"/>
      <c r="N235" s="9"/>
      <c r="O235" s="10"/>
      <c r="P235" s="10"/>
      <c r="Q235" s="10"/>
      <c r="R235" s="10"/>
      <c r="S235" s="10"/>
      <c r="T235" s="10"/>
    </row>
  </sheetData>
  <autoFilter ref="A4:AE158" xr:uid="{00000000-0009-0000-0000-000000000000}"/>
  <mergeCells count="5">
    <mergeCell ref="L3:N3"/>
    <mergeCell ref="O3:Q3"/>
    <mergeCell ref="R3:T3"/>
    <mergeCell ref="A1:K1"/>
    <mergeCell ref="A2:K2"/>
  </mergeCells>
  <conditionalFormatting sqref="X5:X158 Z5:AA158 AC5:AC158 O5:O234 R5:R234">
    <cfRule type="cellIs" dxfId="1" priority="0" operator="equal">
      <formula>0.5</formula>
    </cfRule>
  </conditionalFormatting>
  <conditionalFormatting sqref="X5:X158 Z5:AA158 AC5:AC158 O5:O235 R5:R235">
    <cfRule type="cellIs" dxfId="0" priority="27" operator="greaterThan">
      <formula>0.5</formula>
    </cfRule>
  </conditionalFormatting>
  <pageMargins left="0.75" right="0.75" top="1" bottom="1" header="0.5" footer="0.5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40EDAC89-9B37-413C-8303-571CF51009FA}">
          <x14:formula1>
            <xm:f>'C:\Users\Admin\Documents\Zalo Received Files\[CN BẮC KẠN-LỊCH LÀM VIỆC 17.7-23.7.xlsx]Trang tính2'!#REF!</xm:f>
          </x14:formula1>
          <xm:sqref>M7:M9 M59:N60 M87:N87 M140:N142 M63:N63 M89:N89 M113:M115 N113:N114 M33:M38 N33:N34 M64:M66 M91:M94 M117:M124 M11:M23 M143:M144 N144 N120:N121 N93 N66 M40:N40 M68:M70 M97 M42:M43 N69 M129:M130 M44:N44 M71:N71 M126:N127 M72:M73 M46:M49 N47 M98:N100 M102:M104 M145:N155 M75:M77 N75</xm:sqref>
        </x14:dataValidation>
        <x14:dataValidation type="list" allowBlank="1" showErrorMessage="1" xr:uid="{4346A7B2-1633-4DED-9362-5F1334410343}">
          <x14:formula1>
            <xm:f>'C:\Users\Admin\Documents\Zalo Received Files\[CN BẮC KẠN-LỊCH LÀM VIỆC 17.7-23.7.xlsx]Trang tính2'!#REF!</xm:f>
          </x14:formula1>
          <xm:sqref>N7:N9 M32:N32 M88:N88 M61:N62 M90:N90 N115 M10:N10 M116:N116 N143 N64:N65 N91:N92 N117:N119 N102:N104 N35:N38 M67:N67 M39:N39 M95:N96 N68 N94 M41:N41 N42:N43 N70 N122:N124 N97 M125:N125 N72:N73 M45:N45 M74:N74 N46 M101:N101 M128:N128 N11:N23 N48:N49 N76:N77 N129:N130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3"/>
  </sheetPr>
  <dimension ref="A1:S13"/>
  <sheetViews>
    <sheetView workbookViewId="0">
      <selection activeCell="D4" sqref="D4:D9"/>
    </sheetView>
  </sheetViews>
  <sheetFormatPr defaultRowHeight="12.75" x14ac:dyDescent="0.2"/>
  <cols>
    <col min="1" max="1" width="5.42578125" style="11" customWidth="1"/>
    <col min="2" max="2" width="16.7109375" style="11" customWidth="1"/>
    <col min="3" max="3" width="20.7109375" style="12" bestFit="1" customWidth="1"/>
    <col min="4" max="4" width="18.28515625" style="12" bestFit="1" customWidth="1"/>
    <col min="5" max="8" width="11" style="12" customWidth="1"/>
    <col min="9" max="9" width="10.5703125" style="13" customWidth="1"/>
    <col min="10" max="10" width="9.28515625" style="13" bestFit="1" customWidth="1"/>
    <col min="11" max="11" width="10.28515625" style="11" bestFit="1" customWidth="1"/>
    <col min="12" max="12" width="9.140625" style="11"/>
    <col min="13" max="13" width="14.7109375" style="11" customWidth="1"/>
    <col min="14" max="17" width="9.140625" style="11"/>
    <col min="18" max="18" width="9.42578125" style="11" customWidth="1"/>
    <col min="19" max="19" width="29.85546875" style="11" customWidth="1"/>
    <col min="20" max="16384" width="9.140625" style="11"/>
  </cols>
  <sheetData>
    <row r="1" spans="1:19" ht="17.25" customHeight="1" x14ac:dyDescent="0.2">
      <c r="M1" s="57" t="s">
        <v>42</v>
      </c>
      <c r="N1" s="58"/>
      <c r="O1" s="58"/>
      <c r="P1" s="58"/>
      <c r="Q1" s="58"/>
      <c r="R1" s="58"/>
      <c r="S1" s="59"/>
    </row>
    <row r="2" spans="1:19" ht="17.25" customHeight="1" x14ac:dyDescent="0.2">
      <c r="A2" s="60" t="s">
        <v>43</v>
      </c>
      <c r="B2" s="67" t="s">
        <v>51</v>
      </c>
      <c r="C2" s="62" t="s">
        <v>4</v>
      </c>
      <c r="D2" s="63"/>
      <c r="E2" s="68" t="s">
        <v>55</v>
      </c>
      <c r="F2" s="68"/>
      <c r="G2" s="68"/>
      <c r="H2" s="68"/>
      <c r="I2" s="66" t="s">
        <v>56</v>
      </c>
      <c r="J2" s="66"/>
      <c r="K2" s="69" t="s">
        <v>76</v>
      </c>
      <c r="M2" s="14" t="s">
        <v>44</v>
      </c>
      <c r="N2" s="14" t="s">
        <v>45</v>
      </c>
      <c r="O2" s="14" t="s">
        <v>46</v>
      </c>
      <c r="P2" s="14" t="s">
        <v>47</v>
      </c>
      <c r="Q2" s="14" t="s">
        <v>66</v>
      </c>
      <c r="R2" s="14" t="s">
        <v>48</v>
      </c>
      <c r="S2" s="14" t="s">
        <v>67</v>
      </c>
    </row>
    <row r="3" spans="1:19" ht="17.25" customHeight="1" x14ac:dyDescent="0.2">
      <c r="A3" s="61"/>
      <c r="B3" s="61"/>
      <c r="C3" s="64"/>
      <c r="D3" s="65"/>
      <c r="E3" s="40" t="s">
        <v>60</v>
      </c>
      <c r="F3" s="40" t="s">
        <v>61</v>
      </c>
      <c r="G3" s="40" t="s">
        <v>49</v>
      </c>
      <c r="H3" s="40" t="s">
        <v>50</v>
      </c>
      <c r="I3" s="41" t="s">
        <v>49</v>
      </c>
      <c r="J3" s="41" t="s">
        <v>50</v>
      </c>
      <c r="K3" s="69"/>
      <c r="M3" s="15" t="s">
        <v>49</v>
      </c>
      <c r="N3" s="15">
        <v>0</v>
      </c>
      <c r="O3" s="16">
        <v>0</v>
      </c>
      <c r="P3" s="16">
        <v>20000</v>
      </c>
      <c r="Q3" s="16">
        <f>P3+40000</f>
        <v>60000</v>
      </c>
      <c r="R3" s="15" t="s">
        <v>48</v>
      </c>
      <c r="S3" s="17" t="s">
        <v>68</v>
      </c>
    </row>
    <row r="4" spans="1:19" ht="17.25" customHeight="1" x14ac:dyDescent="0.2">
      <c r="A4" s="18">
        <v>1</v>
      </c>
      <c r="B4" s="47" t="s">
        <v>139</v>
      </c>
      <c r="C4" s="54" t="s">
        <v>98</v>
      </c>
      <c r="D4" s="54" t="s">
        <v>98</v>
      </c>
      <c r="E4" s="48">
        <f>COUNTIFS('Chấm công'!$P$5:$P$344,"*"&amp;E$3&amp;"*",'Chấm công'!$D$5:$D$344,$D4,'Chấm công'!$Q$5:$Q$344,"")+COUNTIFS('Chấm công'!$Y$5:$Y$344,"*"&amp;E$3&amp;"*",'Chấm công'!$D$5:$D$344,$D4,'Chấm công'!$Z$5:$Z$344,"")</f>
        <v>0</v>
      </c>
      <c r="F4" s="48">
        <f>COUNTIFS('Chấm công'!$P$5:$P$344,"*"&amp;F$3&amp;"*",'Chấm công'!$D$5:$D$344,$D4,'Chấm công'!$Q$5:$Q$344,"")+COUNTIFS('Chấm công'!$Y$5:$Y$344,"*"&amp;F$3&amp;"*",'Chấm công'!$D$5:$D$344,$D4,'Chấm công'!$Z$5:$Z$344,"")</f>
        <v>0</v>
      </c>
      <c r="G4" s="48">
        <f>COUNTIFS('Chấm công'!$P$5:$P$344,"*"&amp;G$3&amp;"*",'Chấm công'!$D$5:$D$344,$D4,'Chấm công'!$Q$5:$Q$344,"")+COUNTIFS('Chấm công'!$Y$5:$Y$344,"*"&amp;G$3&amp;"*",'Chấm công'!$D$5:$D$344,$D4,'Chấm công'!$Z$5:$Z$344,"")</f>
        <v>0</v>
      </c>
      <c r="H4" s="48">
        <f>COUNTIFS('Chấm công'!$P$5:$P$344,"*"&amp;H$3&amp;"*",'Chấm công'!$D$5:$D$344,$D4,'Chấm công'!$Q$5:$Q$344,"")+COUNTIFS('Chấm công'!$Y$5:$Y$344,"*"&amp;H$3&amp;"*",'Chấm công'!$D$5:$D$344,$D4,'Chấm công'!$Z$5:$Z$344,"")</f>
        <v>25</v>
      </c>
      <c r="I4" s="49">
        <f>COUNTIFS('Chấm công'!$S$5:$S$344,"*"&amp;I$3&amp;"*",'Chấm công'!$D$5:$D$344,$D4,'Chấm công'!$T$5:$T$344,"")+COUNTIFS('Chấm công'!$AB$5:$AB$344,"*"&amp;I$3&amp;"*",'Chấm công'!$D$5:$D$344,$D4,'Chấm công'!$AC$5:$AC$344,"")</f>
        <v>0</v>
      </c>
      <c r="J4" s="49">
        <f>COUNTIFS('Chấm công'!$S$5:$S$344,"*"&amp;J$3&amp;"*",'Chấm công'!$D$5:$D$344,$D4,'Chấm công'!$T$5:$T$344,"")+COUNTIFS('Chấm công'!$AB$5:$AB$344,"*"&amp;J$3&amp;"*",'Chấm công'!$D$5:$D$344,$D4,'Chấm công'!$AC$5:$AC$344,"")</f>
        <v>0</v>
      </c>
      <c r="K4" s="50">
        <f>IF((E4+F4+G4)&gt;2, ((E4+F4+G4)-3)*40000+20000,0) + IF((H4+J4)&gt;1, ((H4+J4)-2)*100000+40000+20000, IF((H4+J4)=1,20000,0))</f>
        <v>2360000</v>
      </c>
      <c r="M4" s="19" t="s">
        <v>50</v>
      </c>
      <c r="N4" s="16">
        <v>20000</v>
      </c>
      <c r="O4" s="16">
        <v>60000</v>
      </c>
      <c r="P4" s="16">
        <v>160000</v>
      </c>
      <c r="Q4" s="15">
        <v>260000</v>
      </c>
      <c r="R4" s="15" t="s">
        <v>48</v>
      </c>
      <c r="S4" s="17" t="s">
        <v>69</v>
      </c>
    </row>
    <row r="5" spans="1:19" ht="17.25" customHeight="1" x14ac:dyDescent="0.2">
      <c r="A5" s="18">
        <v>2</v>
      </c>
      <c r="B5" s="47" t="s">
        <v>139</v>
      </c>
      <c r="C5" s="54" t="s">
        <v>108</v>
      </c>
      <c r="D5" s="54" t="s">
        <v>108</v>
      </c>
      <c r="E5" s="48">
        <f>COUNTIFS('Chấm công'!$P$5:$P$344,"*"&amp;E$3&amp;"*",'Chấm công'!$D$5:$D$344,$D5,'Chấm công'!$Q$5:$Q$344,"")+COUNTIFS('Chấm công'!$Y$5:$Y$344,"*"&amp;E$3&amp;"*",'Chấm công'!$D$5:$D$344,$D5,'Chấm công'!$Z$5:$Z$344,"")</f>
        <v>0</v>
      </c>
      <c r="F5" s="48">
        <f>COUNTIFS('Chấm công'!$P$5:$P$344,"*"&amp;F$3&amp;"*",'Chấm công'!$D$5:$D$344,$D5,'Chấm công'!$Q$5:$Q$344,"")+COUNTIFS('Chấm công'!$Y$5:$Y$344,"*"&amp;F$3&amp;"*",'Chấm công'!$D$5:$D$344,$D5,'Chấm công'!$Z$5:$Z$344,"")</f>
        <v>0</v>
      </c>
      <c r="G5" s="48">
        <f>COUNTIFS('Chấm công'!$P$5:$P$344,"*"&amp;G$3&amp;"*",'Chấm công'!$D$5:$D$344,$D5,'Chấm công'!$Q$5:$Q$344,"")+COUNTIFS('Chấm công'!$Y$5:$Y$344,"*"&amp;G$3&amp;"*",'Chấm công'!$D$5:$D$344,$D5,'Chấm công'!$Z$5:$Z$344,"")</f>
        <v>0</v>
      </c>
      <c r="H5" s="48">
        <f>COUNTIFS('Chấm công'!$P$5:$P$344,"*"&amp;H$3&amp;"*",'Chấm công'!$D$5:$D$344,$D5,'Chấm công'!$Q$5:$Q$344,"")+COUNTIFS('Chấm công'!$Y$5:$Y$344,"*"&amp;H$3&amp;"*",'Chấm công'!$D$5:$D$344,$D5,'Chấm công'!$Z$5:$Z$344,"")</f>
        <v>23</v>
      </c>
      <c r="I5" s="49">
        <f>COUNTIFS('Chấm công'!$S$5:$S$344,"*"&amp;I$3&amp;"*",'Chấm công'!$D$5:$D$344,$D5,'Chấm công'!$T$5:$T$344,"")+COUNTIFS('Chấm công'!$AB$5:$AB$344,"*"&amp;I$3&amp;"*",'Chấm công'!$D$5:$D$344,$D5,'Chấm công'!$AC$5:$AC$344,"")</f>
        <v>0</v>
      </c>
      <c r="J5" s="49">
        <f>COUNTIFS('Chấm công'!$S$5:$S$344,"*"&amp;J$3&amp;"*",'Chấm công'!$D$5:$D$344,$D5,'Chấm công'!$T$5:$T$344,"")+COUNTIFS('Chấm công'!$AB$5:$AB$344,"*"&amp;J$3&amp;"*",'Chấm công'!$D$5:$D$344,$D5,'Chấm công'!$AC$5:$AC$344,"")</f>
        <v>0</v>
      </c>
      <c r="K5" s="50">
        <f t="shared" ref="K5" si="0">IF((E5+F5+G5)&gt;2, ((E5+F5+G5)-3)*40000+20000,0) + IF((H5+J5)&gt;1, ((H5+J5)-2)*100000+40000+20000, IF((H5+J5)=1,20000,0))</f>
        <v>2160000</v>
      </c>
    </row>
    <row r="6" spans="1:19" ht="17.25" customHeight="1" x14ac:dyDescent="0.2">
      <c r="A6" s="18">
        <v>3</v>
      </c>
      <c r="B6" s="47" t="s">
        <v>139</v>
      </c>
      <c r="C6" s="54" t="s">
        <v>117</v>
      </c>
      <c r="D6" s="54" t="s">
        <v>117</v>
      </c>
      <c r="E6" s="48">
        <f>COUNTIFS('Chấm công'!$P$5:$P$344,"*"&amp;E$3&amp;"*",'Chấm công'!$D$5:$D$344,$D6,'Chấm công'!$Q$5:$Q$344,"")+COUNTIFS('Chấm công'!$Y$5:$Y$344,"*"&amp;E$3&amp;"*",'Chấm công'!$D$5:$D$344,$D6,'Chấm công'!$Z$5:$Z$344,"")</f>
        <v>0</v>
      </c>
      <c r="F6" s="48">
        <f>COUNTIFS('Chấm công'!$P$5:$P$344,"*"&amp;F$3&amp;"*",'Chấm công'!$D$5:$D$344,$D6,'Chấm công'!$Q$5:$Q$344,"")+COUNTIFS('Chấm công'!$Y$5:$Y$344,"*"&amp;F$3&amp;"*",'Chấm công'!$D$5:$D$344,$D6,'Chấm công'!$Z$5:$Z$344,"")</f>
        <v>0</v>
      </c>
      <c r="G6" s="48">
        <f>COUNTIFS('Chấm công'!$P$5:$P$344,"*"&amp;G$3&amp;"*",'Chấm công'!$D$5:$D$344,$D6,'Chấm công'!$Q$5:$Q$344,"")+COUNTIFS('Chấm công'!$Y$5:$Y$344,"*"&amp;G$3&amp;"*",'Chấm công'!$D$5:$D$344,$D6,'Chấm công'!$Z$5:$Z$344,"")</f>
        <v>0</v>
      </c>
      <c r="H6" s="48">
        <f>COUNTIFS('Chấm công'!$P$5:$P$344,"*"&amp;H$3&amp;"*",'Chấm công'!$D$5:$D$344,$D6,'Chấm công'!$Q$5:$Q$344,"")+COUNTIFS('Chấm công'!$Y$5:$Y$344,"*"&amp;H$3&amp;"*",'Chấm công'!$D$5:$D$344,$D6,'Chấm công'!$Z$5:$Z$344,"")</f>
        <v>25</v>
      </c>
      <c r="I6" s="49">
        <f>COUNTIFS('Chấm công'!$S$5:$S$344,"*"&amp;I$3&amp;"*",'Chấm công'!$D$5:$D$344,$D6,'Chấm công'!$T$5:$T$344,"")+COUNTIFS('Chấm công'!$AB$5:$AB$344,"*"&amp;I$3&amp;"*",'Chấm công'!$D$5:$D$344,$D6,'Chấm công'!$AC$5:$AC$344,"")</f>
        <v>0</v>
      </c>
      <c r="J6" s="49">
        <f>COUNTIFS('Chấm công'!$S$5:$S$344,"*"&amp;J$3&amp;"*",'Chấm công'!$D$5:$D$344,$D6,'Chấm công'!$T$5:$T$344,"")+COUNTIFS('Chấm công'!$AB$5:$AB$344,"*"&amp;J$3&amp;"*",'Chấm công'!$D$5:$D$344,$D6,'Chấm công'!$AC$5:$AC$344,"")</f>
        <v>0</v>
      </c>
      <c r="K6" s="50">
        <f>IF((E6+F6+G6)&gt;2, ((E6+F6+G6)-3)*40000+20000,0) + IF((H6+J6)&gt;1, ((H6+J6)-2)*100000+40000+20000, IF((H6+J6)=1,20000,0))</f>
        <v>2360000</v>
      </c>
      <c r="M6" s="42" t="s">
        <v>55</v>
      </c>
      <c r="N6" s="43" t="s">
        <v>62</v>
      </c>
    </row>
    <row r="7" spans="1:19" ht="17.25" customHeight="1" x14ac:dyDescent="0.2">
      <c r="A7" s="18">
        <v>4</v>
      </c>
      <c r="B7" s="47" t="s">
        <v>139</v>
      </c>
      <c r="C7" s="54" t="s">
        <v>124</v>
      </c>
      <c r="D7" s="54" t="s">
        <v>124</v>
      </c>
      <c r="E7" s="48">
        <f>COUNTIFS('Chấm công'!$P$5:$P$344,"*"&amp;E$3&amp;"*",'Chấm công'!$D$5:$D$344,$D7,'Chấm công'!$Q$5:$Q$344,"")+COUNTIFS('Chấm công'!$Y$5:$Y$344,"*"&amp;E$3&amp;"*",'Chấm công'!$D$5:$D$344,$D7,'Chấm công'!$Z$5:$Z$344,"")</f>
        <v>0</v>
      </c>
      <c r="F7" s="48">
        <f>COUNTIFS('Chấm công'!$P$5:$P$344,"*"&amp;F$3&amp;"*",'Chấm công'!$D$5:$D$344,$D7,'Chấm công'!$Q$5:$Q$344,"")+COUNTIFS('Chấm công'!$Y$5:$Y$344,"*"&amp;F$3&amp;"*",'Chấm công'!$D$5:$D$344,$D7,'Chấm công'!$Z$5:$Z$344,"")</f>
        <v>0</v>
      </c>
      <c r="G7" s="48">
        <f>COUNTIFS('Chấm công'!$P$5:$P$344,"*"&amp;G$3&amp;"*",'Chấm công'!$D$5:$D$344,$D7,'Chấm công'!$Q$5:$Q$344,"")+COUNTIFS('Chấm công'!$Y$5:$Y$344,"*"&amp;G$3&amp;"*",'Chấm công'!$D$5:$D$344,$D7,'Chấm công'!$Z$5:$Z$344,"")</f>
        <v>0</v>
      </c>
      <c r="H7" s="48">
        <f>COUNTIFS('Chấm công'!$P$5:$P$344,"*"&amp;H$3&amp;"*",'Chấm công'!$D$5:$D$344,$D7,'Chấm công'!$Q$5:$Q$344,"")+COUNTIFS('Chấm công'!$Y$5:$Y$344,"*"&amp;H$3&amp;"*",'Chấm công'!$D$5:$D$344,$D7,'Chấm công'!$Z$5:$Z$344,"")</f>
        <v>26</v>
      </c>
      <c r="I7" s="49">
        <f>COUNTIFS('Chấm công'!$S$5:$S$344,"*"&amp;I$3&amp;"*",'Chấm công'!$D$5:$D$344,$D7,'Chấm công'!$T$5:$T$344,"")+COUNTIFS('Chấm công'!$AB$5:$AB$344,"*"&amp;I$3&amp;"*",'Chấm công'!$D$5:$D$344,$D7,'Chấm công'!$AC$5:$AC$344,"")</f>
        <v>0</v>
      </c>
      <c r="J7" s="49">
        <f>COUNTIFS('Chấm công'!$S$5:$S$344,"*"&amp;J$3&amp;"*",'Chấm công'!$D$5:$D$344,$D7,'Chấm công'!$T$5:$T$344,"")+COUNTIFS('Chấm công'!$AB$5:$AB$344,"*"&amp;J$3&amp;"*",'Chấm công'!$D$5:$D$344,$D7,'Chấm công'!$AC$5:$AC$344,"")</f>
        <v>0</v>
      </c>
      <c r="K7" s="50">
        <f>IF((E7+F7+G7)&gt;2, ((E7+F7+G7)-3)*40000+20000,0) + IF((H7+J7)&gt;1, ((H7+J7)-2)*100000+40000+20000, IF((H7+J7)=1,20000,0))</f>
        <v>2460000</v>
      </c>
      <c r="M7" s="44">
        <v>0</v>
      </c>
      <c r="N7" s="45" t="s">
        <v>63</v>
      </c>
    </row>
    <row r="8" spans="1:19" ht="17.25" customHeight="1" x14ac:dyDescent="0.2">
      <c r="A8" s="18">
        <v>5</v>
      </c>
      <c r="B8" s="47" t="s">
        <v>139</v>
      </c>
      <c r="C8" s="54" t="s">
        <v>129</v>
      </c>
      <c r="D8" s="54" t="s">
        <v>129</v>
      </c>
      <c r="E8" s="48">
        <f>COUNTIFS('Chấm công'!$P$5:$P$344,"*"&amp;E$3&amp;"*",'Chấm công'!$D$5:$D$344,$D8,'Chấm công'!$Q$5:$Q$344,"")+COUNTIFS('Chấm công'!$Y$5:$Y$344,"*"&amp;E$3&amp;"*",'Chấm công'!$D$5:$D$344,$D8,'Chấm công'!$Z$5:$Z$344,"")</f>
        <v>0</v>
      </c>
      <c r="F8" s="48">
        <f>COUNTIFS('Chấm công'!$P$5:$P$344,"*"&amp;F$3&amp;"*",'Chấm công'!$D$5:$D$344,$D8,'Chấm công'!$Q$5:$Q$344,"")+COUNTIFS('Chấm công'!$Y$5:$Y$344,"*"&amp;F$3&amp;"*",'Chấm công'!$D$5:$D$344,$D8,'Chấm công'!$Z$5:$Z$344,"")</f>
        <v>0</v>
      </c>
      <c r="G8" s="48">
        <f>COUNTIFS('Chấm công'!$P$5:$P$344,"*"&amp;G$3&amp;"*",'Chấm công'!$D$5:$D$344,$D8,'Chấm công'!$Q$5:$Q$344,"")+COUNTIFS('Chấm công'!$Y$5:$Y$344,"*"&amp;G$3&amp;"*",'Chấm công'!$D$5:$D$344,$D8,'Chấm công'!$Z$5:$Z$344,"")</f>
        <v>0</v>
      </c>
      <c r="H8" s="48">
        <f>COUNTIFS('Chấm công'!$P$5:$P$344,"*"&amp;H$3&amp;"*",'Chấm công'!$D$5:$D$344,$D8,'Chấm công'!$Q$5:$Q$344,"")+COUNTIFS('Chấm công'!$Y$5:$Y$344,"*"&amp;H$3&amp;"*",'Chấm công'!$D$5:$D$344,$D8,'Chấm công'!$Z$5:$Z$344,"")</f>
        <v>25</v>
      </c>
      <c r="I8" s="49">
        <f>COUNTIFS('Chấm công'!$S$5:$S$344,"*"&amp;I$3&amp;"*",'Chấm công'!$D$5:$D$344,$D8,'Chấm công'!$T$5:$T$344,"")+COUNTIFS('Chấm công'!$AB$5:$AB$344,"*"&amp;I$3&amp;"*",'Chấm công'!$D$5:$D$344,$D8,'Chấm công'!$AC$5:$AC$344,"")</f>
        <v>0</v>
      </c>
      <c r="J8" s="49">
        <f>COUNTIFS('Chấm công'!$S$5:$S$344,"*"&amp;J$3&amp;"*",'Chấm công'!$D$5:$D$344,$D8,'Chấm công'!$T$5:$T$344,"")+COUNTIFS('Chấm công'!$AB$5:$AB$344,"*"&amp;J$3&amp;"*",'Chấm công'!$D$5:$D$344,$D8,'Chấm công'!$AC$5:$AC$344,"")</f>
        <v>0</v>
      </c>
      <c r="K8" s="50">
        <f>IF((E8+F8+G8)&gt;2, ((E8+F8+G8)-3)*40000+20000,0) + IF((H8+J8)&gt;1, ((H8+J8)-2)*100000+40000+20000, IF((H8+J8)=1,20000,0))</f>
        <v>2360000</v>
      </c>
      <c r="M8" s="44">
        <f>1/60</f>
        <v>1.6666666666666666E-2</v>
      </c>
      <c r="N8" s="45" t="s">
        <v>60</v>
      </c>
    </row>
    <row r="9" spans="1:19" ht="17.25" customHeight="1" x14ac:dyDescent="0.2">
      <c r="A9" s="18">
        <v>6</v>
      </c>
      <c r="B9" s="47" t="s">
        <v>139</v>
      </c>
      <c r="C9" s="54" t="s">
        <v>131</v>
      </c>
      <c r="D9" s="54" t="s">
        <v>131</v>
      </c>
      <c r="E9" s="48">
        <f>COUNTIFS('Chấm công'!$P$5:$P$344,"*"&amp;E$3&amp;"*",'Chấm công'!$D$5:$D$344,$D9,'Chấm công'!$Q$5:$Q$344,"")+COUNTIFS('Chấm công'!$Y$5:$Y$344,"*"&amp;E$3&amp;"*",'Chấm công'!$D$5:$D$344,$D9,'Chấm công'!$Z$5:$Z$344,"")</f>
        <v>0</v>
      </c>
      <c r="F9" s="48">
        <f>COUNTIFS('Chấm công'!$P$5:$P$344,"*"&amp;F$3&amp;"*",'Chấm công'!$D$5:$D$344,$D9,'Chấm công'!$Q$5:$Q$344,"")+COUNTIFS('Chấm công'!$Y$5:$Y$344,"*"&amp;F$3&amp;"*",'Chấm công'!$D$5:$D$344,$D9,'Chấm công'!$Z$5:$Z$344,"")</f>
        <v>0</v>
      </c>
      <c r="G9" s="48">
        <f>COUNTIFS('Chấm công'!$P$5:$P$344,"*"&amp;G$3&amp;"*",'Chấm công'!$D$5:$D$344,$D9,'Chấm công'!$Q$5:$Q$344,"")+COUNTIFS('Chấm công'!$Y$5:$Y$344,"*"&amp;G$3&amp;"*",'Chấm công'!$D$5:$D$344,$D9,'Chấm công'!$Z$5:$Z$344,"")</f>
        <v>0</v>
      </c>
      <c r="H9" s="48">
        <f>COUNTIFS('Chấm công'!$P$5:$P$344,"*"&amp;H$3&amp;"*",'Chấm công'!$D$5:$D$344,$D9,'Chấm công'!$Q$5:$Q$344,"")+COUNTIFS('Chấm công'!$Y$5:$Y$344,"*"&amp;H$3&amp;"*",'Chấm công'!$D$5:$D$344,$D9,'Chấm công'!$Z$5:$Z$344,"")</f>
        <v>25</v>
      </c>
      <c r="I9" s="49">
        <f>COUNTIFS('Chấm công'!$S$5:$S$344,"*"&amp;I$3&amp;"*",'Chấm công'!$D$5:$D$344,$D9,'Chấm công'!$T$5:$T$344,"")+COUNTIFS('Chấm công'!$AB$5:$AB$344,"*"&amp;I$3&amp;"*",'Chấm công'!$D$5:$D$344,$D9,'Chấm công'!$AC$5:$AC$344,"")</f>
        <v>0</v>
      </c>
      <c r="J9" s="49">
        <f>COUNTIFS('Chấm công'!$S$5:$S$344,"*"&amp;J$3&amp;"*",'Chấm công'!$D$5:$D$344,$D9,'Chấm công'!$T$5:$T$344,"")+COUNTIFS('Chấm công'!$AB$5:$AB$344,"*"&amp;J$3&amp;"*",'Chấm công'!$D$5:$D$344,$D9,'Chấm công'!$AC$5:$AC$344,"")</f>
        <v>0</v>
      </c>
      <c r="K9" s="50">
        <f t="shared" ref="K9" si="1">IF((E9+F9+G9)&gt;2, ((E9+F9+G9)-3)*40000+20000,0) + IF((H9+J9)&gt;1, ((H9+J9)-2)*100000+40000+20000, IF((H9+J9)=1,20000,0))</f>
        <v>2360000</v>
      </c>
      <c r="M9" s="44">
        <f>5/60</f>
        <v>8.3333333333333329E-2</v>
      </c>
      <c r="N9" s="45" t="s">
        <v>61</v>
      </c>
    </row>
    <row r="10" spans="1:19" ht="17.25" customHeight="1" x14ac:dyDescent="0.2">
      <c r="B10" s="51"/>
      <c r="C10" s="52"/>
      <c r="D10" s="52"/>
      <c r="E10" s="52"/>
      <c r="F10" s="52"/>
      <c r="G10" s="52"/>
      <c r="H10" s="52"/>
      <c r="I10" s="53"/>
      <c r="J10" s="53"/>
      <c r="K10" s="51"/>
      <c r="M10" s="44">
        <f>10/60</f>
        <v>0.16666666666666666</v>
      </c>
      <c r="N10" s="45" t="s">
        <v>49</v>
      </c>
    </row>
    <row r="11" spans="1:19" ht="17.25" customHeight="1" x14ac:dyDescent="0.2">
      <c r="M11" s="44">
        <f>31/60</f>
        <v>0.51666666666666672</v>
      </c>
      <c r="N11" s="45" t="s">
        <v>50</v>
      </c>
    </row>
    <row r="12" spans="1:19" ht="17.25" customHeight="1" x14ac:dyDescent="0.2"/>
    <row r="13" spans="1:19" ht="17.25" customHeight="1" x14ac:dyDescent="0.2"/>
  </sheetData>
  <mergeCells count="7">
    <mergeCell ref="M1:S1"/>
    <mergeCell ref="A2:A3"/>
    <mergeCell ref="C2:D3"/>
    <mergeCell ref="I2:J2"/>
    <mergeCell ref="B2:B3"/>
    <mergeCell ref="E2:H2"/>
    <mergeCell ref="K2:K3"/>
  </mergeCell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Phạt đi muộn về sớm</vt:lpstr>
    </vt:vector>
  </TitlesOfParts>
  <Company>Minh Nhãn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Ký</dc:creator>
  <cp:lastModifiedBy>Admin</cp:lastModifiedBy>
  <dcterms:created xsi:type="dcterms:W3CDTF">2023-03-01T14:03:45Z</dcterms:created>
  <dcterms:modified xsi:type="dcterms:W3CDTF">2023-09-13T14:13:54Z</dcterms:modified>
</cp:coreProperties>
</file>