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F:\My Drive\Materials\SWP391\25.3-FA\_CMS\"/>
    </mc:Choice>
  </mc:AlternateContent>
  <xr:revisionPtr revIDLastSave="0" documentId="13_ncr:1_{E91A5F9F-E137-4A3C-9217-C2C1CBDDD824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LIST" sheetId="5" r:id="rId1"/>
    <sheet name="Gx" sheetId="7" r:id="rId2"/>
    <sheet name="Params" sheetId="8" r:id="rId3"/>
  </sheets>
  <definedNames>
    <definedName name="_xlnm._FilterDatabase" localSheetId="1" hidden="1">Gx!$A$1:$C$5</definedName>
    <definedName name="_xlnm._FilterDatabase" localSheetId="0">LIST!$A$1:$E$15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5" l="1"/>
  <c r="V5" i="5"/>
  <c r="V6" i="5"/>
  <c r="V7" i="5"/>
  <c r="V8" i="5"/>
  <c r="V9" i="5"/>
  <c r="V10" i="5"/>
  <c r="V11" i="5"/>
  <c r="V12" i="5"/>
  <c r="V13" i="5"/>
  <c r="V14" i="5"/>
  <c r="V15" i="5"/>
  <c r="V3" i="5" l="1"/>
  <c r="O10" i="5"/>
  <c r="O11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T4" i="5"/>
  <c r="O4" i="5" s="1"/>
  <c r="T5" i="5"/>
  <c r="O5" i="5" s="1"/>
  <c r="T6" i="5"/>
  <c r="O6" i="5" s="1"/>
  <c r="T7" i="5"/>
  <c r="O7" i="5" s="1"/>
  <c r="T8" i="5"/>
  <c r="O8" i="5" s="1"/>
  <c r="T9" i="5"/>
  <c r="O9" i="5" s="1"/>
  <c r="T10" i="5"/>
  <c r="T11" i="5"/>
  <c r="T12" i="5"/>
  <c r="O12" i="5" s="1"/>
  <c r="T13" i="5"/>
  <c r="O13" i="5" s="1"/>
  <c r="T14" i="5"/>
  <c r="O14" i="5" s="1"/>
  <c r="T15" i="5"/>
  <c r="O15" i="5" s="1"/>
  <c r="T3" i="5"/>
  <c r="O3" i="5" s="1"/>
  <c r="F3" i="7"/>
  <c r="F4" i="7"/>
  <c r="F5" i="7"/>
  <c r="F2" i="7"/>
  <c r="J3" i="7"/>
  <c r="J4" i="7"/>
  <c r="J5" i="7"/>
  <c r="J2" i="7"/>
  <c r="O18" i="8"/>
  <c r="O17" i="8"/>
  <c r="O16" i="8"/>
  <c r="O15" i="8"/>
  <c r="O14" i="8"/>
  <c r="O13" i="8"/>
  <c r="O12" i="8"/>
  <c r="G3" i="8"/>
  <c r="G5" i="8" s="1"/>
  <c r="G6" i="8" s="1"/>
  <c r="G8" i="8" s="1"/>
  <c r="F3" i="8"/>
  <c r="F5" i="8" s="1"/>
  <c r="F6" i="8" s="1"/>
  <c r="F8" i="8" s="1"/>
  <c r="E3" i="8"/>
  <c r="E5" i="8" s="1"/>
  <c r="E6" i="8" s="1"/>
  <c r="E8" i="8" s="1"/>
  <c r="D3" i="8"/>
  <c r="D5" i="8" s="1"/>
  <c r="D6" i="8" s="1"/>
  <c r="D8" i="8" s="1"/>
  <c r="C3" i="8"/>
  <c r="C5" i="8" s="1"/>
  <c r="C6" i="8" s="1"/>
  <c r="C8" i="8" s="1"/>
  <c r="G2" i="5" l="1"/>
  <c r="M4" i="5"/>
  <c r="H4" i="5" s="1"/>
  <c r="M5" i="5"/>
  <c r="H5" i="5" s="1"/>
  <c r="M6" i="5"/>
  <c r="H6" i="5" s="1"/>
  <c r="M7" i="5"/>
  <c r="H7" i="5" s="1"/>
  <c r="M8" i="5"/>
  <c r="H8" i="5" s="1"/>
  <c r="M9" i="5"/>
  <c r="H9" i="5" s="1"/>
  <c r="M10" i="5"/>
  <c r="H10" i="5" s="1"/>
  <c r="M11" i="5"/>
  <c r="H11" i="5" s="1"/>
  <c r="M12" i="5"/>
  <c r="H12" i="5" s="1"/>
  <c r="M13" i="5"/>
  <c r="H13" i="5" s="1"/>
  <c r="M14" i="5"/>
  <c r="H14" i="5" s="1"/>
  <c r="M15" i="5"/>
  <c r="H15" i="5" s="1"/>
  <c r="M3" i="5"/>
  <c r="G14" i="5" l="1"/>
  <c r="G11" i="5"/>
  <c r="G6" i="5"/>
  <c r="G15" i="5"/>
  <c r="G4" i="5"/>
  <c r="G12" i="5"/>
  <c r="G9" i="5"/>
  <c r="G13" i="5"/>
  <c r="G5" i="5"/>
  <c r="G10" i="5"/>
  <c r="G8" i="5"/>
  <c r="G7" i="5"/>
  <c r="H3" i="5"/>
  <c r="G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  <author>Microsoft Office User</author>
    <author>KienNT</author>
  </authors>
  <commentList>
    <comment ref="D1" authorId="0" shapeId="0" xr:uid="{AFA50EF0-1106-4D4B-ADAE-52F23368BDEE}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Group?</t>
        </r>
      </text>
    </comment>
    <comment ref="E1" authorId="0" shapeId="0" xr:uid="{85ED2550-84B0-4F95-B38A-F2CC622744D2}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Team Leader?</t>
        </r>
      </text>
    </comment>
    <comment ref="G1" authorId="1" shapeId="0" xr:uid="{E84B8595-3A53-8948-BAB3-847B4648CFF7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Ongoing Grade</t>
        </r>
      </text>
    </comment>
    <comment ref="I1" authorId="0" shapeId="0" xr:uid="{DFA30448-23E9-42D8-818E-45F8292C6CDF}">
      <text>
        <r>
          <rPr>
            <b/>
            <sz val="9"/>
            <color indexed="81"/>
            <rFont val="Tahoma"/>
            <family val="2"/>
          </rPr>
          <t xml:space="preserve">kiennt:
</t>
        </r>
        <r>
          <rPr>
            <sz val="9"/>
            <color indexed="81"/>
            <rFont val="Tahoma"/>
            <family val="2"/>
          </rPr>
          <t>Scope: &gt;= 15 pages, &gt;= 12 user cases, &gt;= 8 entities
Outputs:
1. Requirement Overview
- Context Diagram
- Main Business Processes (Workflow)
- Use Case Diagrams
- System Functionalities: 
  + Screen Flow
  + Screen Authorization
  + Non-UI Functions
- Entity Relatioship Diagram
- Stage Transition Diagrams
2. Functional Requirements
- Screen Mockups
- Screen-UC Mappings</t>
        </r>
      </text>
    </comment>
    <comment ref="K1" authorId="0" shapeId="0" xr:uid="{CE752C82-97AC-4D70-9A1D-C99360033541}">
      <text>
        <r>
          <rPr>
            <sz val="9"/>
            <color indexed="81"/>
            <rFont val="Tahoma"/>
            <family val="2"/>
          </rPr>
          <t>Scope: &gt;=10 tables
Outputs:
1. High Level Design
- Software Architecture
- Package Diagram
- Database Design
2. Detailed Design
- Stage Transition Diagrams
- POC: Class &amp; Sequence Diagram</t>
        </r>
      </text>
    </comment>
    <comment ref="M1" authorId="2" shapeId="0" xr:uid="{F7ACAC76-C43D-0542-BBC9-DE37645A44F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1. AI Logs: each member &gt;=3 logs
2. Weekly Reports: each member &gt;=2 reports</t>
        </r>
      </text>
    </comment>
    <comment ref="N1" authorId="2" shapeId="0" xr:uid="{1C29FC2D-5A10-8546-8822-EA8A3B35D02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Taken from the team's LOC Evaluation Spreadsheet (Gx)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P1" authorId="2" shapeId="0" xr:uid="{66139663-1692-4B97-84F7-1ACA0B2630D6}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Requirement Outputs:
- Update for the Iter1 outputs
- Detailed Descriptions for the Iter2 screens
Design Outputs:
- Update for the Iter1 outputs
- Database Design &amp; Description (&gt;= 10 tables)
- Code Design: design code following the defined high level design, OO design practices &amp; standard/chosen coding standards
</t>
        </r>
      </text>
    </comment>
    <comment ref="R1" authorId="0" shapeId="0" xr:uid="{A959F39C-C4E0-4187-A85A-FF21600467B2}">
      <text>
        <r>
          <rPr>
            <b/>
            <sz val="9"/>
            <color indexed="81"/>
            <rFont val="Tahoma"/>
            <family val="2"/>
          </rPr>
          <t xml:space="preserve">Outputs:
</t>
        </r>
        <r>
          <rPr>
            <sz val="9"/>
            <color indexed="81"/>
            <rFont val="Tahoma"/>
            <family val="2"/>
          </rPr>
          <t xml:space="preserve">1. AI Logs: each member &gt;=5 logs for coding &amp; debugging
2. Git commits: each members &gt;= 8 code commits
3. Weekly Reports: each member &gt;=3 reports
</t>
        </r>
      </text>
    </comment>
    <comment ref="T1" authorId="2" shapeId="0" xr:uid="{EC10302F-8208-41EF-9B83-31D4047C503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LOC's Converted Grade</t>
        </r>
      </text>
    </comment>
    <comment ref="U1" authorId="2" shapeId="0" xr:uid="{E578725D-935C-4758-87E7-7AB0C6121F4B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Taken from the team's LOC Evaluation Spreadsheet (Gx)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W1" authorId="2" shapeId="0" xr:uid="{9C99F9CC-E561-4D34-AED2-E1C2B9DAA902}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Requirement Outputs:
- Update for the Iter1&amp;2 outputs
- Detailed Descriptions for the Iter3 screens
Design Outputs:
- Update for the Iter1&amp;2 outputs
- Database Design &amp; Description (&gt;= 10 tables)
- Code Design: design code following the defined high level design, OO design practices &amp; standard/chosen coding standards</t>
        </r>
      </text>
    </comment>
    <comment ref="Y1" authorId="0" shapeId="0" xr:uid="{C285B367-84B4-4A2A-91A1-30049354C569}">
      <text>
        <r>
          <rPr>
            <b/>
            <sz val="9"/>
            <color indexed="81"/>
            <rFont val="Tahoma"/>
            <family val="2"/>
          </rPr>
          <t xml:space="preserve">Outputs:
</t>
        </r>
        <r>
          <rPr>
            <sz val="9"/>
            <color indexed="81"/>
            <rFont val="Tahoma"/>
            <family val="2"/>
          </rPr>
          <t>1. Integration Test Evidences: screen shots &amp; descriptions for all the functional tests that students have executed on each of the student's completed screens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System Test Cases: &gt;=25 test cases that the student team have designed &amp; executed on the business processes that the team have implemented on their product.
3. System Test Evidences: screen shots &amp; descriptions for all the system tests that student teams have executed on each of the business processes that they have implemented.
</t>
        </r>
      </text>
    </comment>
    <comment ref="AA1" authorId="0" shapeId="0" xr:uid="{25AE1DAF-FA21-440F-A53E-40FB9CDB68D0}">
      <text>
        <r>
          <rPr>
            <b/>
            <sz val="9"/>
            <color indexed="81"/>
            <rFont val="Tahoma"/>
            <family val="2"/>
          </rPr>
          <t xml:space="preserve">Outputs:
</t>
        </r>
        <r>
          <rPr>
            <sz val="9"/>
            <color indexed="81"/>
            <rFont val="Tahoma"/>
            <family val="2"/>
          </rPr>
          <t xml:space="preserve">1. AI Logs: each member &gt;=5 logs for debugging &amp; testing
2. Git commits: each members &gt;= 6 code commits
</t>
        </r>
      </text>
    </comment>
    <comment ref="AC1" authorId="2" shapeId="0" xr:uid="{917FFEFF-3F6F-4963-BE58-29CC79B5D5C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LOC's Converted Grade</t>
        </r>
      </text>
    </comment>
    <comment ref="AD1" authorId="2" shapeId="0" xr:uid="{F118D32B-106A-41CF-9D30-6E4F1B249956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Taken from the team's LOC Evaluation Spreadsheet (Gx)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<sst xmlns="http://schemas.openxmlformats.org/spreadsheetml/2006/main" count="221" uniqueCount="148">
  <si>
    <t>Roll_number</t>
  </si>
  <si>
    <t>Full_name</t>
  </si>
  <si>
    <t>Lê Hữu Phước</t>
  </si>
  <si>
    <t>Hoàng Ngọc Linh</t>
  </si>
  <si>
    <t/>
  </si>
  <si>
    <t>Nguyễn Văn Hội</t>
  </si>
  <si>
    <t>Bùi Thị Ánh</t>
  </si>
  <si>
    <t>G2</t>
  </si>
  <si>
    <t>Lưu Xuân Trường</t>
  </si>
  <si>
    <t>Lê Cao Khánh</t>
  </si>
  <si>
    <t>Thân Thu Hương</t>
  </si>
  <si>
    <t>Văn Trung Hiếu</t>
  </si>
  <si>
    <t>Nguyễn Minh Đức</t>
  </si>
  <si>
    <t>G3</t>
  </si>
  <si>
    <t>Đinh Quốc Tùng</t>
  </si>
  <si>
    <t>Chu Văn Thông</t>
  </si>
  <si>
    <t>Hoàng Anh Minh</t>
  </si>
  <si>
    <t>Nguyễn Tất Đạt</t>
  </si>
  <si>
    <t>OG</t>
  </si>
  <si>
    <t>Iter1</t>
  </si>
  <si>
    <t>Iter2</t>
  </si>
  <si>
    <t>Iter3</t>
  </si>
  <si>
    <t>HE171276</t>
  </si>
  <si>
    <t>HE125707</t>
  </si>
  <si>
    <t>HE710060</t>
  </si>
  <si>
    <t>HE693735</t>
  </si>
  <si>
    <t>HE233190</t>
  </si>
  <si>
    <t>HE934681</t>
  </si>
  <si>
    <t>HE545902</t>
  </si>
  <si>
    <t>HE703951</t>
  </si>
  <si>
    <t>HE254885</t>
  </si>
  <si>
    <t>HE419575</t>
  </si>
  <si>
    <t>HE781012</t>
  </si>
  <si>
    <t>HE581482</t>
  </si>
  <si>
    <t>HE424082</t>
  </si>
  <si>
    <t>TL?</t>
  </si>
  <si>
    <t>x</t>
  </si>
  <si>
    <t>LOC2</t>
  </si>
  <si>
    <t>Notes</t>
  </si>
  <si>
    <t>Screen/Function</t>
  </si>
  <si>
    <t>Feature</t>
  </si>
  <si>
    <t>In Charge</t>
  </si>
  <si>
    <t>Status</t>
  </si>
  <si>
    <t>LOC</t>
  </si>
  <si>
    <t>Complexity</t>
  </si>
  <si>
    <t>Quality</t>
  </si>
  <si>
    <t>Screen/Function Name1</t>
  </si>
  <si>
    <t>Feature Name1</t>
  </si>
  <si>
    <t>Screen/Function Name2</t>
  </si>
  <si>
    <t>Feature Name2</t>
  </si>
  <si>
    <t>Done</t>
  </si>
  <si>
    <t>Screen/Function Name3</t>
  </si>
  <si>
    <t>User Login</t>
  </si>
  <si>
    <t>Common</t>
  </si>
  <si>
    <t>HaTT</t>
  </si>
  <si>
    <t>KienNT</t>
  </si>
  <si>
    <t>TuanNV</t>
  </si>
  <si>
    <t>VinhBQ</t>
  </si>
  <si>
    <t>IterX</t>
  </si>
  <si>
    <t>To Do</t>
  </si>
  <si>
    <t>Item</t>
  </si>
  <si>
    <t>Normal Cases</t>
  </si>
  <si>
    <t>No of screens/functions</t>
  </si>
  <si>
    <t>Tổng số screens/functions hoàn thiện đủ happy cases</t>
  </si>
  <si>
    <t xml:space="preserve">Maximum LOC (C) </t>
  </si>
  <si>
    <t>Số LOC quy đổi (L2-3-4 = 33%, 33%, 33%)</t>
  </si>
  <si>
    <t>Quality Level (Q)</t>
  </si>
  <si>
    <t>Chất lượng màn hình/chức năng**</t>
  </si>
  <si>
    <t>Evaluated LOC</t>
  </si>
  <si>
    <t>Số LOC đạt được (LOC = C*Q)</t>
  </si>
  <si>
    <t>LOC Grade (LG)</t>
  </si>
  <si>
    <t>Tỷ trọng điểm LOC</t>
  </si>
  <si>
    <t>Non-LOC Grade (Pkg)</t>
  </si>
  <si>
    <t>Tỷ trọng điểm quy trình, material liên quan..</t>
  </si>
  <si>
    <t>ĐIỂM ĐÁNH GIÁ (/10)</t>
  </si>
  <si>
    <t>Converted LOC (for each of the complexity levels)</t>
  </si>
  <si>
    <t>Complexity Level</t>
  </si>
  <si>
    <t>Level 1</t>
  </si>
  <si>
    <t>Level 2</t>
  </si>
  <si>
    <t>Level 3</t>
  </si>
  <si>
    <t>Level 4</t>
  </si>
  <si>
    <t>Level 5</t>
  </si>
  <si>
    <t>Level 6</t>
  </si>
  <si>
    <t>Level 7</t>
  </si>
  <si>
    <t>Level</t>
  </si>
  <si>
    <t>Fields</t>
  </si>
  <si>
    <t>Converted LOC</t>
  </si>
  <si>
    <t>3-5</t>
  </si>
  <si>
    <t>6-7</t>
  </si>
  <si>
    <t>Screen/Function Complexity Levels</t>
  </si>
  <si>
    <t>8-9</t>
  </si>
  <si>
    <t>Screen complexity can be defined based on the screen's fields OR screen/function's transactions</t>
  </si>
  <si>
    <t>10-11</t>
  </si>
  <si>
    <t>- Transactions can be counted as number of transactions to the database or external systems/subsystems</t>
  </si>
  <si>
    <t>12-13</t>
  </si>
  <si>
    <t>- Fields are screen's actionable components or database table fields; if there are some transactions those are</t>
  </si>
  <si>
    <t>14-15</t>
  </si>
  <si>
    <t xml:space="preserve">  not "related" to any fields, each of those transactions are counted as two fields and add those extra number </t>
  </si>
  <si>
    <t>&gt;15</t>
  </si>
  <si>
    <t>&gt;7</t>
  </si>
  <si>
    <t xml:space="preserve">  to the total number of fields to define the screen/function complexity</t>
  </si>
  <si>
    <t>No of transactions 
(to database, external,..)</t>
  </si>
  <si>
    <t>One transaction can be converted as two actionable fields</t>
  </si>
  <si>
    <t>OR: no of fields</t>
  </si>
  <si>
    <t>Screen/Function Quality Levels &amp; LOC Evaluation Rate</t>
  </si>
  <si>
    <t>Rate</t>
  </si>
  <si>
    <t>The screen/function is workable, all happy cases are included</t>
  </si>
  <si>
    <t>The screen/function is workable with both happy and unhappy cases included</t>
  </si>
  <si>
    <t>All happy &amp; unhappy cases included + the function/screen is optimized in term of UX and
and business logics (suitability to real-world use cases)</t>
  </si>
  <si>
    <t>Some samples of screen complexity defining are as following</t>
  </si>
  <si>
    <t>Sample #1</t>
  </si>
  <si>
    <t>Sample #2</t>
  </si>
  <si>
    <t>Sample #3</t>
  </si>
  <si>
    <t>Trans*</t>
  </si>
  <si>
    <t>*One trans (transactions) = Two fields (actionable screen components)</t>
  </si>
  <si>
    <t>Best Case</t>
  </si>
  <si>
    <t>Failed</t>
  </si>
  <si>
    <t>L1_Happy Cases</t>
  </si>
  <si>
    <t>L2_All Cases</t>
  </si>
  <si>
    <t>L3_Optimized</t>
  </si>
  <si>
    <t>Complexity Check</t>
  </si>
  <si>
    <t>EmailAcc5</t>
  </si>
  <si>
    <t>EmailAcc6</t>
  </si>
  <si>
    <t>EmailAcc7</t>
  </si>
  <si>
    <t>EmailAcc8</t>
  </si>
  <si>
    <t>EmailAcc9</t>
  </si>
  <si>
    <t>EmailAcc10</t>
  </si>
  <si>
    <t>EmailAcc11</t>
  </si>
  <si>
    <t>EmailAcc12</t>
  </si>
  <si>
    <t>EmailAcc13</t>
  </si>
  <si>
    <t>Gx</t>
  </si>
  <si>
    <t>Email Account</t>
  </si>
  <si>
    <t>LG2</t>
  </si>
  <si>
    <t>Demo Comments</t>
  </si>
  <si>
    <t>Req</t>
  </si>
  <si>
    <t>Design</t>
  </si>
  <si>
    <t>Design Comments</t>
  </si>
  <si>
    <t>Requirement (Req) Comments</t>
  </si>
  <si>
    <t>R&amp;D</t>
  </si>
  <si>
    <t>Requirement &amp; Design (R&amp;D) Comments</t>
  </si>
  <si>
    <t>Process2 Comments</t>
  </si>
  <si>
    <t>Process2</t>
  </si>
  <si>
    <t>Process1</t>
  </si>
  <si>
    <t>Process1 Comments</t>
  </si>
  <si>
    <t>Process3</t>
  </si>
  <si>
    <t>Process3 Comments</t>
  </si>
  <si>
    <t>Testing</t>
  </si>
  <si>
    <t>Testing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</si>
</sst>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_);_(@_)"/>
    <numFmt numFmtId="165" formatCode="0.0"/>
    <numFmt numFmtId="166" formatCode="_(* #,##0.0_);_(* \(#,##0.0\);_(* &quot;-&quot;??_);_(@_)"/>
    <numFmt numFmtId="167" formatCode="_-* #,##0.0_-;\-* #,##0.0_-;_-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7">
    <xf numFmtId="0" fontId="0" fillId="0" borderId="0"/>
    <xf numFmtId="164" fontId="8" fillId="0" borderId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5" fillId="0" borderId="0" xfId="0" applyFont="1"/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top"/>
    </xf>
    <xf numFmtId="0" fontId="5" fillId="0" borderId="0" xfId="2" applyAlignment="1">
      <alignment vertical="top"/>
    </xf>
    <xf numFmtId="0" fontId="5" fillId="0" borderId="0" xfId="2" applyAlignment="1">
      <alignment horizontal="center" vertical="top"/>
    </xf>
    <xf numFmtId="0" fontId="2" fillId="0" borderId="1" xfId="0" applyFont="1" applyBorder="1" applyAlignment="1">
      <alignment vertical="top"/>
    </xf>
    <xf numFmtId="0" fontId="15" fillId="4" borderId="1" xfId="0" applyFont="1" applyFill="1" applyBorder="1" applyAlignment="1">
      <alignment vertical="top"/>
    </xf>
    <xf numFmtId="165" fontId="15" fillId="0" borderId="1" xfId="0" applyNumberFormat="1" applyFont="1" applyBorder="1" applyAlignment="1">
      <alignment horizontal="right" vertical="top" wrapText="1"/>
    </xf>
    <xf numFmtId="0" fontId="15" fillId="0" borderId="1" xfId="0" applyFont="1" applyBorder="1" applyAlignment="1">
      <alignment horizontal="left" vertical="top" wrapText="1"/>
    </xf>
    <xf numFmtId="0" fontId="15" fillId="5" borderId="1" xfId="0" applyFont="1" applyFill="1" applyBorder="1" applyAlignment="1">
      <alignment vertical="top"/>
    </xf>
    <xf numFmtId="165" fontId="15" fillId="5" borderId="1" xfId="0" applyNumberFormat="1" applyFont="1" applyFill="1" applyBorder="1" applyAlignment="1">
      <alignment horizontal="right" vertical="top" wrapText="1"/>
    </xf>
    <xf numFmtId="0" fontId="15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vertical="top"/>
    </xf>
    <xf numFmtId="0" fontId="16" fillId="0" borderId="1" xfId="2" applyFont="1" applyBorder="1" applyAlignment="1">
      <alignment horizontal="center" vertical="top"/>
    </xf>
    <xf numFmtId="0" fontId="16" fillId="0" borderId="1" xfId="2" applyFont="1" applyBorder="1" applyAlignment="1">
      <alignment vertical="top"/>
    </xf>
    <xf numFmtId="0" fontId="2" fillId="0" borderId="1" xfId="3" applyFont="1" applyBorder="1" applyAlignment="1">
      <alignment horizontal="left" vertical="top" wrapText="1"/>
    </xf>
    <xf numFmtId="0" fontId="18" fillId="2" borderId="1" xfId="2" applyFont="1" applyFill="1" applyBorder="1" applyAlignment="1">
      <alignment vertical="top"/>
    </xf>
    <xf numFmtId="0" fontId="18" fillId="0" borderId="1" xfId="2" applyFont="1" applyBorder="1" applyAlignment="1">
      <alignment vertical="top"/>
    </xf>
    <xf numFmtId="0" fontId="17" fillId="6" borderId="1" xfId="2" applyFont="1" applyFill="1" applyBorder="1" applyAlignment="1">
      <alignment vertical="top"/>
    </xf>
    <xf numFmtId="0" fontId="1" fillId="0" borderId="0" xfId="5"/>
    <xf numFmtId="0" fontId="1" fillId="2" borderId="1" xfId="5" applyFill="1" applyBorder="1"/>
    <xf numFmtId="0" fontId="1" fillId="0" borderId="1" xfId="5" applyBorder="1"/>
    <xf numFmtId="9" fontId="1" fillId="0" borderId="1" xfId="5" applyNumberFormat="1" applyBorder="1"/>
    <xf numFmtId="167" fontId="0" fillId="2" borderId="1" xfId="6" applyNumberFormat="1" applyFont="1" applyFill="1" applyBorder="1"/>
    <xf numFmtId="9" fontId="1" fillId="0" borderId="1" xfId="5" applyNumberFormat="1" applyBorder="1" applyAlignment="1">
      <alignment horizontal="center"/>
    </xf>
    <xf numFmtId="167" fontId="4" fillId="0" borderId="0" xfId="5" applyNumberFormat="1" applyFont="1"/>
    <xf numFmtId="0" fontId="4" fillId="0" borderId="0" xfId="5" applyFont="1"/>
    <xf numFmtId="43" fontId="1" fillId="0" borderId="0" xfId="5" applyNumberFormat="1"/>
    <xf numFmtId="0" fontId="19" fillId="0" borderId="0" xfId="5" applyFont="1" applyAlignment="1">
      <alignment horizontal="left"/>
    </xf>
    <xf numFmtId="0" fontId="1" fillId="2" borderId="1" xfId="5" applyFill="1" applyBorder="1" applyAlignment="1">
      <alignment horizontal="right"/>
    </xf>
    <xf numFmtId="0" fontId="1" fillId="2" borderId="1" xfId="5" applyFont="1" applyFill="1" applyBorder="1" applyAlignment="1">
      <alignment horizontal="center"/>
    </xf>
    <xf numFmtId="0" fontId="1" fillId="4" borderId="1" xfId="5" applyFont="1" applyFill="1" applyBorder="1" applyAlignment="1">
      <alignment horizontal="center"/>
    </xf>
    <xf numFmtId="0" fontId="1" fillId="0" borderId="1" xfId="5" applyBorder="1" applyAlignment="1">
      <alignment horizontal="center"/>
    </xf>
    <xf numFmtId="0" fontId="1" fillId="0" borderId="1" xfId="5" applyBorder="1" applyAlignment="1">
      <alignment vertical="top"/>
    </xf>
    <xf numFmtId="0" fontId="1" fillId="0" borderId="1" xfId="5" quotePrefix="1" applyBorder="1" applyAlignment="1">
      <alignment horizontal="center" vertical="top"/>
    </xf>
    <xf numFmtId="0" fontId="1" fillId="0" borderId="1" xfId="5" applyBorder="1" applyAlignment="1">
      <alignment horizontal="center" vertical="top"/>
    </xf>
    <xf numFmtId="0" fontId="1" fillId="0" borderId="0" xfId="5" applyFont="1" applyAlignment="1">
      <alignment horizontal="left"/>
    </xf>
    <xf numFmtId="0" fontId="1" fillId="0" borderId="1" xfId="5" quotePrefix="1" applyFill="1" applyBorder="1" applyAlignment="1">
      <alignment horizontal="center" vertical="top"/>
    </xf>
    <xf numFmtId="0" fontId="1" fillId="0" borderId="0" xfId="5" quotePrefix="1" applyAlignment="1">
      <alignment horizontal="left"/>
    </xf>
    <xf numFmtId="0" fontId="1" fillId="0" borderId="0" xfId="5" quotePrefix="1" applyFont="1" applyAlignment="1">
      <alignment horizontal="left"/>
    </xf>
    <xf numFmtId="0" fontId="1" fillId="0" borderId="1" xfId="5" applyFill="1" applyBorder="1" applyAlignment="1">
      <alignment horizontal="center" vertical="top"/>
    </xf>
    <xf numFmtId="0" fontId="1" fillId="0" borderId="1" xfId="5" applyBorder="1" applyAlignment="1">
      <alignment horizontal="right"/>
    </xf>
    <xf numFmtId="0" fontId="1" fillId="0" borderId="1" xfId="5" quotePrefix="1" applyBorder="1" applyAlignment="1">
      <alignment horizontal="center"/>
    </xf>
    <xf numFmtId="16" fontId="1" fillId="0" borderId="1" xfId="5" quotePrefix="1" applyNumberFormat="1" applyBorder="1" applyAlignment="1">
      <alignment horizontal="center"/>
    </xf>
    <xf numFmtId="0" fontId="1" fillId="2" borderId="1" xfId="5" applyFill="1" applyBorder="1" applyAlignment="1">
      <alignment horizontal="right" vertical="top"/>
    </xf>
    <xf numFmtId="9" fontId="1" fillId="0" borderId="1" xfId="5" applyNumberFormat="1" applyBorder="1" applyAlignment="1">
      <alignment vertical="top"/>
    </xf>
    <xf numFmtId="0" fontId="19" fillId="0" borderId="0" xfId="5" applyFont="1" applyFill="1" applyBorder="1" applyAlignment="1">
      <alignment horizontal="left"/>
    </xf>
    <xf numFmtId="0" fontId="3" fillId="0" borderId="0" xfId="5" applyFont="1"/>
    <xf numFmtId="0" fontId="16" fillId="7" borderId="1" xfId="2" applyFont="1" applyFill="1" applyBorder="1" applyAlignment="1">
      <alignment vertical="top"/>
    </xf>
    <xf numFmtId="0" fontId="1" fillId="0" borderId="1" xfId="3" applyFont="1" applyBorder="1" applyAlignment="1">
      <alignment horizontal="left" vertical="top" wrapText="1"/>
    </xf>
    <xf numFmtId="0" fontId="12" fillId="6" borderId="1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vertical="top"/>
    </xf>
    <xf numFmtId="0" fontId="0" fillId="0" borderId="1" xfId="0" applyFill="1" applyBorder="1"/>
    <xf numFmtId="0" fontId="1" fillId="0" borderId="1" xfId="0" applyFont="1" applyFill="1" applyBorder="1"/>
    <xf numFmtId="165" fontId="15" fillId="4" borderId="1" xfId="0" applyNumberFormat="1" applyFont="1" applyFill="1" applyBorder="1" applyAlignment="1">
      <alignment horizontal="right" vertical="top" wrapText="1"/>
    </xf>
    <xf numFmtId="0" fontId="4" fillId="8" borderId="1" xfId="0" applyFont="1" applyFill="1" applyBorder="1" applyAlignment="1">
      <alignment horizontal="center" vertical="top"/>
    </xf>
    <xf numFmtId="9" fontId="12" fillId="8" borderId="1" xfId="0" applyNumberFormat="1" applyFont="1" applyFill="1" applyBorder="1" applyAlignment="1">
      <alignment horizontal="center" vertical="top"/>
    </xf>
    <xf numFmtId="9" fontId="13" fillId="8" borderId="1" xfId="0" applyNumberFormat="1" applyFont="1" applyFill="1" applyBorder="1" applyAlignment="1">
      <alignment vertical="top"/>
    </xf>
    <xf numFmtId="9" fontId="14" fillId="8" borderId="1" xfId="0" applyNumberFormat="1" applyFont="1" applyFill="1" applyBorder="1" applyAlignment="1">
      <alignment vertical="top"/>
    </xf>
    <xf numFmtId="166" fontId="9" fillId="8" borderId="1" xfId="0" applyNumberFormat="1" applyFont="1" applyFill="1" applyBorder="1" applyAlignment="1">
      <alignment horizontal="center" vertical="top"/>
    </xf>
    <xf numFmtId="165" fontId="13" fillId="8" borderId="1" xfId="0" applyNumberFormat="1" applyFont="1" applyFill="1" applyBorder="1" applyAlignment="1">
      <alignment horizontal="center" vertical="top"/>
    </xf>
    <xf numFmtId="165" fontId="15" fillId="8" borderId="1" xfId="1" applyNumberFormat="1" applyFont="1" applyFill="1" applyBorder="1" applyAlignment="1">
      <alignment vertical="top"/>
    </xf>
    <xf numFmtId="0" fontId="15" fillId="4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2" fillId="9" borderId="1" xfId="2" applyFont="1" applyFill="1" applyBorder="1" applyAlignment="1">
      <alignment vertical="top"/>
    </xf>
    <xf numFmtId="0" fontId="4" fillId="9" borderId="1" xfId="0" applyFont="1" applyFill="1" applyBorder="1" applyAlignment="1">
      <alignment horizontal="left" vertical="top"/>
    </xf>
    <xf numFmtId="0" fontId="3" fillId="9" borderId="1" xfId="5" applyFont="1" applyFill="1" applyBorder="1" applyAlignment="1">
      <alignment horizontal="right"/>
    </xf>
    <xf numFmtId="0" fontId="3" fillId="9" borderId="1" xfId="5" applyFont="1" applyFill="1" applyBorder="1"/>
    <xf numFmtId="0" fontId="3" fillId="9" borderId="1" xfId="5" applyFont="1" applyFill="1" applyBorder="1" applyAlignment="1">
      <alignment horizontal="center" vertical="center" wrapText="1"/>
    </xf>
    <xf numFmtId="0" fontId="3" fillId="9" borderId="1" xfId="5" applyFont="1" applyFill="1" applyBorder="1" applyAlignment="1">
      <alignment horizontal="left" vertical="center" wrapText="1"/>
    </xf>
    <xf numFmtId="0" fontId="4" fillId="9" borderId="1" xfId="5" applyFont="1" applyFill="1" applyBorder="1" applyAlignment="1">
      <alignment horizontal="right"/>
    </xf>
    <xf numFmtId="0" fontId="4" fillId="9" borderId="2" xfId="5" applyFont="1" applyFill="1" applyBorder="1"/>
    <xf numFmtId="0" fontId="4" fillId="9" borderId="3" xfId="5" applyFont="1" applyFill="1" applyBorder="1"/>
    <xf numFmtId="0" fontId="1" fillId="2" borderId="5" xfId="5" applyFill="1" applyBorder="1"/>
    <xf numFmtId="0" fontId="1" fillId="2" borderId="7" xfId="5" applyFill="1" applyBorder="1"/>
    <xf numFmtId="0" fontId="1" fillId="2" borderId="8" xfId="5" applyFill="1" applyBorder="1"/>
    <xf numFmtId="9" fontId="1" fillId="0" borderId="8" xfId="5" applyNumberFormat="1" applyBorder="1" applyAlignment="1">
      <alignment horizontal="center"/>
    </xf>
    <xf numFmtId="0" fontId="4" fillId="0" borderId="0" xfId="5" applyFont="1" applyFill="1" applyBorder="1" applyAlignment="1">
      <alignment horizontal="right"/>
    </xf>
    <xf numFmtId="0" fontId="1" fillId="0" borderId="1" xfId="5" applyBorder="1" applyAlignment="1">
      <alignment horizontal="left"/>
    </xf>
    <xf numFmtId="0" fontId="1" fillId="0" borderId="6" xfId="5" applyBorder="1" applyAlignment="1">
      <alignment horizontal="left"/>
    </xf>
    <xf numFmtId="0" fontId="4" fillId="9" borderId="3" xfId="5" applyFont="1" applyFill="1" applyBorder="1" applyAlignment="1">
      <alignment horizontal="center"/>
    </xf>
    <xf numFmtId="0" fontId="4" fillId="9" borderId="3" xfId="5" applyFont="1" applyFill="1" applyBorder="1" applyAlignment="1">
      <alignment horizontal="left"/>
    </xf>
    <xf numFmtId="0" fontId="4" fillId="9" borderId="4" xfId="5" applyFont="1" applyFill="1" applyBorder="1" applyAlignment="1">
      <alignment horizontal="left"/>
    </xf>
    <xf numFmtId="0" fontId="1" fillId="0" borderId="1" xfId="5" applyFill="1" applyBorder="1" applyAlignment="1">
      <alignment horizontal="right" wrapText="1"/>
    </xf>
    <xf numFmtId="0" fontId="20" fillId="0" borderId="1" xfId="5" applyFont="1" applyBorder="1" applyAlignment="1">
      <alignment horizontal="center"/>
    </xf>
    <xf numFmtId="167" fontId="0" fillId="0" borderId="1" xfId="6" applyNumberFormat="1" applyFont="1" applyBorder="1" applyAlignment="1">
      <alignment horizontal="left"/>
    </xf>
    <xf numFmtId="167" fontId="0" fillId="0" borderId="6" xfId="6" applyNumberFormat="1" applyFont="1" applyBorder="1" applyAlignment="1">
      <alignment horizontal="left"/>
    </xf>
    <xf numFmtId="0" fontId="1" fillId="0" borderId="8" xfId="5" applyBorder="1" applyAlignment="1">
      <alignment horizontal="left"/>
    </xf>
    <xf numFmtId="0" fontId="1" fillId="0" borderId="9" xfId="5" applyBorder="1" applyAlignment="1">
      <alignment horizontal="left"/>
    </xf>
    <xf numFmtId="0" fontId="3" fillId="9" borderId="1" xfId="5" applyFont="1" applyFill="1" applyBorder="1" applyAlignment="1">
      <alignment horizontal="left" vertical="top" wrapText="1"/>
    </xf>
    <xf numFmtId="0" fontId="1" fillId="0" borderId="1" xfId="5" applyBorder="1" applyAlignment="1">
      <alignment horizontal="left" vertical="top"/>
    </xf>
    <xf numFmtId="0" fontId="3" fillId="9" borderId="1" xfId="5" applyFont="1" applyFill="1" applyBorder="1" applyAlignment="1">
      <alignment horizontal="left"/>
    </xf>
    <xf numFmtId="0" fontId="1" fillId="0" borderId="1" xfId="5" applyBorder="1" applyAlignment="1">
      <alignment horizontal="left" vertical="top" wrapText="1"/>
    </xf>
  </cellXfs>
  <cellStyles count="7">
    <cellStyle name="Comma [0]" xfId="1" builtinId="6"/>
    <cellStyle name="Comma 2" xfId="6" xr:uid="{DBEF980F-3C16-4372-BAC8-8397CFA0B16E}"/>
    <cellStyle name="Normal" xfId="0" builtinId="0"/>
    <cellStyle name="Normal 2" xfId="2" xr:uid="{F3074068-8ACF-4A37-8C90-3A72D3FEFF3B}"/>
    <cellStyle name="Normal 3" xfId="3" xr:uid="{0003BF07-7F8C-4A0B-A5D5-0A0D98D281B1}"/>
    <cellStyle name="Normal 3 2" xfId="4" xr:uid="{42278039-3F77-4F5E-8420-9A3F94F8ADAD}"/>
    <cellStyle name="Normal 4" xfId="5" xr:uid="{73A34860-3533-40D5-B7D6-019E1C28A494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305517</xdr:colOff>
      <xdr:row>32</xdr:row>
      <xdr:rowOff>57151</xdr:rowOff>
    </xdr:from>
    <xdr:to>
      <xdr:col>8</xdr:col>
      <xdr:colOff>526255</xdr:colOff>
      <xdr:row>43</xdr:row>
      <xdr:rowOff>129200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F51A2A-E3BB-45F5-8E37-DACD2C66C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842" y="6186489"/>
          <a:ext cx="6121476" cy="2062774"/>
        </a:xfrm>
        <a:prstGeom prst="rect">
          <a:avLst/>
        </a:prstGeom>
      </xdr:spPr>
    </xdr:pic>
    <xdr:clientData/>
  </xdr:twoCellAnchor>
  <xdr:twoCellAnchor editAs="oneCell">
    <xdr:from>
      <xdr:col>10</xdr:col>
      <xdr:colOff>34464</xdr:colOff>
      <xdr:row>32</xdr:row>
      <xdr:rowOff>9525</xdr:rowOff>
    </xdr:from>
    <xdr:to>
      <xdr:col>15</xdr:col>
      <xdr:colOff>862794</xdr:colOff>
      <xdr:row>50</xdr:row>
      <xdr:rowOff>15220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6487DA-6C68-4406-8224-9D97E14AE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63927" y="6138863"/>
          <a:ext cx="3719448" cy="3263245"/>
        </a:xfrm>
        <a:prstGeom prst="rect">
          <a:avLst/>
        </a:prstGeom>
      </xdr:spPr>
    </xdr:pic>
    <xdr:clientData/>
  </xdr:twoCellAnchor>
  <xdr:twoCellAnchor editAs="oneCell">
    <xdr:from>
      <xdr:col>1</xdr:col>
      <xdr:colOff>24835</xdr:colOff>
      <xdr:row>45</xdr:row>
      <xdr:rowOff>9524</xdr:rowOff>
    </xdr:from>
    <xdr:to>
      <xdr:col>8</xdr:col>
      <xdr:colOff>333376</xdr:colOff>
      <xdr:row>70</xdr:row>
      <xdr:rowOff>151171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D7E393-3B09-40F6-BD01-DEFD530B4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2960" y="8491537"/>
          <a:ext cx="5904479" cy="46660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6"/>
  <sheetViews>
    <sheetView tabSelected="1" zoomScale="85" zoomScaleNormal="85" workbookViewId="0">
      <pane ySplit="1" topLeftCell="A2" activePane="bottomLeft" state="frozen"/>
      <selection pane="bottomLeft" activeCell="V5" sqref="V5"/>
    </sheetView>
  </sheetViews>
  <sheetFormatPr defaultColWidth="8.765625" defaultRowHeight="14.6" outlineLevelCol="2"/>
  <cols>
    <col min="1" max="1" width="16.15234375" customWidth="1" collapsed="1"/>
    <col min="2" max="2" width="13.53515625" hidden="1" customWidth="1" outlineLevel="1"/>
    <col min="3" max="3" width="13.23046875" hidden="1" customWidth="1" outlineLevel="1"/>
    <col min="4" max="4" width="5" bestFit="1" customWidth="1" collapsed="1"/>
    <col min="5" max="5" width="5.69140625" hidden="1" customWidth="1" outlineLevel="1"/>
    <col min="6" max="6" width="55.921875" hidden="1" customWidth="1" outlineLevel="1"/>
    <col min="7" max="7" width="5.69140625" style="5" customWidth="1"/>
    <col min="8" max="8" width="4.765625" style="1" customWidth="1"/>
    <col min="9" max="9" width="5.3828125" customWidth="1" outlineLevel="1" collapsed="1"/>
    <col min="10" max="10" width="33.07421875" hidden="1" customWidth="1" outlineLevel="2"/>
    <col min="11" max="11" width="7.84375" customWidth="1" outlineLevel="1" collapsed="1"/>
    <col min="12" max="12" width="30.69140625" hidden="1" customWidth="1" outlineLevel="2"/>
    <col min="13" max="13" width="8.23046875" customWidth="1" outlineLevel="1" collapsed="1"/>
    <col min="14" max="14" width="23.765625" hidden="1" customWidth="1" outlineLevel="2"/>
    <col min="15" max="15" width="4.765625" style="1" customWidth="1" collapsed="1"/>
    <col min="16" max="16" width="5" hidden="1" customWidth="1" outlineLevel="1" collapsed="1"/>
    <col min="17" max="17" width="36.07421875" hidden="1" customWidth="1" outlineLevel="2"/>
    <col min="18" max="18" width="8.3046875" hidden="1" customWidth="1" outlineLevel="1" collapsed="1"/>
    <col min="19" max="19" width="30.69140625" hidden="1" customWidth="1" outlineLevel="2"/>
    <col min="20" max="20" width="5.53515625" hidden="1" customWidth="1" outlineLevel="1"/>
    <col min="21" max="21" width="6.4609375" hidden="1" customWidth="1" outlineLevel="2"/>
    <col min="22" max="22" width="4.765625" style="1" customWidth="1"/>
    <col min="23" max="23" width="5" customWidth="1" outlineLevel="1"/>
    <col min="24" max="24" width="36.07421875" customWidth="1" outlineLevel="2"/>
    <col min="25" max="25" width="8.3046875" customWidth="1" outlineLevel="1"/>
    <col min="26" max="26" width="30.69140625" customWidth="1" outlineLevel="2"/>
    <col min="27" max="27" width="8.3046875" customWidth="1" outlineLevel="1"/>
    <col min="28" max="28" width="30.69140625" customWidth="1" outlineLevel="2"/>
    <col min="29" max="29" width="5.53515625" customWidth="1" outlineLevel="1"/>
    <col min="30" max="30" width="6.4609375" customWidth="1" outlineLevel="2"/>
  </cols>
  <sheetData>
    <row r="1" spans="1:30">
      <c r="A1" s="70" t="s">
        <v>1</v>
      </c>
      <c r="B1" s="70" t="s">
        <v>0</v>
      </c>
      <c r="C1" s="70" t="s">
        <v>131</v>
      </c>
      <c r="D1" s="70" t="s">
        <v>130</v>
      </c>
      <c r="E1" s="70" t="s">
        <v>35</v>
      </c>
      <c r="F1" s="70" t="s">
        <v>38</v>
      </c>
      <c r="G1" s="54" t="s">
        <v>18</v>
      </c>
      <c r="H1" s="55" t="s">
        <v>19</v>
      </c>
      <c r="I1" s="56" t="s">
        <v>134</v>
      </c>
      <c r="J1" s="56" t="s">
        <v>137</v>
      </c>
      <c r="K1" s="56" t="s">
        <v>135</v>
      </c>
      <c r="L1" s="56" t="s">
        <v>136</v>
      </c>
      <c r="M1" s="56" t="s">
        <v>142</v>
      </c>
      <c r="N1" s="56" t="s">
        <v>143</v>
      </c>
      <c r="O1" s="55" t="s">
        <v>20</v>
      </c>
      <c r="P1" s="56" t="s">
        <v>138</v>
      </c>
      <c r="Q1" s="56" t="s">
        <v>139</v>
      </c>
      <c r="R1" s="56" t="s">
        <v>141</v>
      </c>
      <c r="S1" s="56" t="s">
        <v>140</v>
      </c>
      <c r="T1" s="56" t="s">
        <v>132</v>
      </c>
      <c r="U1" s="56" t="s">
        <v>37</v>
      </c>
      <c r="V1" s="6" t="s">
        <v>21</v>
      </c>
      <c r="W1" s="56" t="s">
        <v>138</v>
      </c>
      <c r="X1" s="56" t="s">
        <v>139</v>
      </c>
      <c r="Y1" s="56" t="s">
        <v>146</v>
      </c>
      <c r="Z1" s="56" t="s">
        <v>147</v>
      </c>
      <c r="AA1" s="56" t="s">
        <v>144</v>
      </c>
      <c r="AB1" s="56" t="s">
        <v>145</v>
      </c>
      <c r="AC1" s="56" t="s">
        <v>132</v>
      </c>
      <c r="AD1" s="56" t="s">
        <v>37</v>
      </c>
    </row>
    <row r="2" spans="1:30">
      <c r="A2" s="60"/>
      <c r="B2" s="60"/>
      <c r="C2" s="60"/>
      <c r="D2" s="60"/>
      <c r="E2" s="60"/>
      <c r="F2" s="60"/>
      <c r="G2" s="61">
        <f>H2+O2+V2</f>
        <v>0.6</v>
      </c>
      <c r="H2" s="62">
        <v>0.15</v>
      </c>
      <c r="I2" s="63">
        <v>0.5</v>
      </c>
      <c r="J2" s="63"/>
      <c r="K2" s="63">
        <v>0.3</v>
      </c>
      <c r="L2" s="63"/>
      <c r="M2" s="63">
        <v>0.2</v>
      </c>
      <c r="N2" s="63"/>
      <c r="O2" s="62">
        <v>0.2</v>
      </c>
      <c r="P2" s="63">
        <v>0.3</v>
      </c>
      <c r="Q2" s="63"/>
      <c r="R2" s="63">
        <v>0.2</v>
      </c>
      <c r="S2" s="63"/>
      <c r="T2" s="63">
        <v>0.5</v>
      </c>
      <c r="U2" s="63"/>
      <c r="V2" s="62">
        <v>0.25</v>
      </c>
      <c r="W2" s="63">
        <v>0.1</v>
      </c>
      <c r="X2" s="63"/>
      <c r="Y2" s="63">
        <v>0.3</v>
      </c>
      <c r="Z2" s="63"/>
      <c r="AA2" s="63">
        <v>0.1</v>
      </c>
      <c r="AB2" s="63"/>
      <c r="AC2" s="63">
        <v>0.5</v>
      </c>
      <c r="AD2" s="63"/>
    </row>
    <row r="3" spans="1:30">
      <c r="A3" s="9" t="s">
        <v>2</v>
      </c>
      <c r="B3" s="9" t="s">
        <v>22</v>
      </c>
      <c r="C3" s="58" t="s">
        <v>54</v>
      </c>
      <c r="D3" s="68" t="s">
        <v>130</v>
      </c>
      <c r="E3" s="9" t="s">
        <v>36</v>
      </c>
      <c r="F3" s="9"/>
      <c r="G3" s="64">
        <f>(H3*H$2+O3*O$2+V3*V$2)/G$2</f>
        <v>2.354166666666667</v>
      </c>
      <c r="H3" s="65">
        <f>MAX(0, MIN(10, K3*K$2+M3*M$2+I3))</f>
        <v>2.6</v>
      </c>
      <c r="I3" s="10">
        <v>0.5</v>
      </c>
      <c r="J3" s="10"/>
      <c r="K3" s="11">
        <v>7</v>
      </c>
      <c r="L3" s="12"/>
      <c r="M3" s="66">
        <f>MIN(10,N3/18)</f>
        <v>0</v>
      </c>
      <c r="N3" s="10"/>
      <c r="O3" s="65">
        <f>MAX(0, MIN(10, P3*P$2+R3*R$2+T3*T$2))</f>
        <v>1.55</v>
      </c>
      <c r="P3" s="10">
        <v>0.5</v>
      </c>
      <c r="Q3" s="10"/>
      <c r="R3" s="59">
        <v>7</v>
      </c>
      <c r="S3" s="67"/>
      <c r="T3" s="66">
        <f>MIN(10,U3/42)</f>
        <v>0</v>
      </c>
      <c r="U3" s="10"/>
      <c r="V3" s="65">
        <f>MAX(0, MIN(10, W3*W$2+Y3*Y$2+ AA3*AA$2+AC3*AC$2))</f>
        <v>2.85</v>
      </c>
      <c r="W3" s="10">
        <v>0.5</v>
      </c>
      <c r="X3" s="10"/>
      <c r="Y3" s="59">
        <v>7</v>
      </c>
      <c r="Z3" s="67"/>
      <c r="AA3" s="59">
        <v>7</v>
      </c>
      <c r="AB3" s="67"/>
      <c r="AC3" s="66">
        <f>MIN(10,AD3/42)</f>
        <v>0</v>
      </c>
      <c r="AD3" s="10"/>
    </row>
    <row r="4" spans="1:30">
      <c r="A4" s="9" t="s">
        <v>3</v>
      </c>
      <c r="B4" s="9" t="s">
        <v>23</v>
      </c>
      <c r="C4" s="58" t="s">
        <v>55</v>
      </c>
      <c r="D4" s="68" t="s">
        <v>130</v>
      </c>
      <c r="E4" s="9" t="s">
        <v>4</v>
      </c>
      <c r="F4" s="9"/>
      <c r="G4" s="64">
        <f t="shared" ref="G4:G15" si="0">(H4*H$2+O4*O$2+V4*V$2)/G$2</f>
        <v>2.0291666666666668</v>
      </c>
      <c r="H4" s="65">
        <f t="shared" ref="H4:H15" si="1">MAX(0, MIN(10, K4*K$2+M4*M$2+I4))</f>
        <v>2.8</v>
      </c>
      <c r="I4" s="10">
        <v>1</v>
      </c>
      <c r="J4" s="10"/>
      <c r="K4" s="11">
        <v>6</v>
      </c>
      <c r="L4" s="12"/>
      <c r="M4" s="66">
        <f t="shared" ref="M4:M15" si="2">MIN(10,N4/18)</f>
        <v>0</v>
      </c>
      <c r="N4" s="10"/>
      <c r="O4" s="65">
        <f t="shared" ref="O4:O15" si="3">MAX(0, MIN(10, P4*P$2+R4*R$2+T4*T$2))</f>
        <v>1.0500000000000003</v>
      </c>
      <c r="P4" s="10">
        <v>-0.5</v>
      </c>
      <c r="Q4" s="10"/>
      <c r="R4" s="59">
        <v>6</v>
      </c>
      <c r="S4" s="67"/>
      <c r="T4" s="66">
        <f t="shared" ref="T4:T15" si="4">MIN(10,U4/42)</f>
        <v>0</v>
      </c>
      <c r="U4" s="10"/>
      <c r="V4" s="65">
        <f t="shared" ref="V4:V15" si="5">MAX(0, MIN(10, W4*W$2+Y4*Y$2+ AA4*AA$2+AC4*AC$2))</f>
        <v>2.3499999999999996</v>
      </c>
      <c r="W4" s="10">
        <v>-0.5</v>
      </c>
      <c r="X4" s="10"/>
      <c r="Y4" s="59">
        <v>6</v>
      </c>
      <c r="Z4" s="67"/>
      <c r="AA4" s="59">
        <v>6</v>
      </c>
      <c r="AB4" s="67"/>
      <c r="AC4" s="66">
        <f t="shared" ref="AC4:AC15" si="6">MIN(10,AD4/42)</f>
        <v>0</v>
      </c>
      <c r="AD4" s="10"/>
    </row>
    <row r="5" spans="1:30">
      <c r="A5" s="9" t="s">
        <v>5</v>
      </c>
      <c r="B5" s="9" t="s">
        <v>24</v>
      </c>
      <c r="C5" s="58" t="s">
        <v>56</v>
      </c>
      <c r="D5" s="68" t="s">
        <v>130</v>
      </c>
      <c r="E5" s="9" t="s">
        <v>4</v>
      </c>
      <c r="F5" s="9"/>
      <c r="G5" s="64">
        <f t="shared" si="0"/>
        <v>1.4875</v>
      </c>
      <c r="H5" s="65">
        <f t="shared" si="1"/>
        <v>1</v>
      </c>
      <c r="I5" s="10">
        <v>-0.5</v>
      </c>
      <c r="J5" s="10"/>
      <c r="K5" s="11">
        <v>5</v>
      </c>
      <c r="L5" s="12"/>
      <c r="M5" s="66">
        <f t="shared" si="2"/>
        <v>0</v>
      </c>
      <c r="N5" s="10"/>
      <c r="O5" s="65">
        <f t="shared" si="3"/>
        <v>1.1499999999999999</v>
      </c>
      <c r="P5" s="10">
        <v>0.5</v>
      </c>
      <c r="Q5" s="10"/>
      <c r="R5" s="59">
        <v>5</v>
      </c>
      <c r="S5" s="67"/>
      <c r="T5" s="66">
        <f t="shared" si="4"/>
        <v>0</v>
      </c>
      <c r="U5" s="10"/>
      <c r="V5" s="65">
        <f t="shared" si="5"/>
        <v>2.0499999999999998</v>
      </c>
      <c r="W5" s="10">
        <v>0.5</v>
      </c>
      <c r="X5" s="10"/>
      <c r="Y5" s="59">
        <v>5</v>
      </c>
      <c r="Z5" s="67"/>
      <c r="AA5" s="59">
        <v>5</v>
      </c>
      <c r="AB5" s="67"/>
      <c r="AC5" s="66">
        <f t="shared" si="6"/>
        <v>0</v>
      </c>
      <c r="AD5" s="10"/>
    </row>
    <row r="6" spans="1:30">
      <c r="A6" s="9" t="s">
        <v>6</v>
      </c>
      <c r="B6" s="9" t="s">
        <v>25</v>
      </c>
      <c r="C6" s="58" t="s">
        <v>57</v>
      </c>
      <c r="D6" s="68" t="s">
        <v>130</v>
      </c>
      <c r="E6" s="9" t="s">
        <v>4</v>
      </c>
      <c r="F6" s="9"/>
      <c r="G6" s="64">
        <f t="shared" si="0"/>
        <v>2.354166666666667</v>
      </c>
      <c r="H6" s="65">
        <f t="shared" si="1"/>
        <v>2.6</v>
      </c>
      <c r="I6" s="10">
        <v>0.5</v>
      </c>
      <c r="J6" s="10"/>
      <c r="K6" s="11">
        <v>7</v>
      </c>
      <c r="L6" s="12"/>
      <c r="M6" s="66">
        <f t="shared" si="2"/>
        <v>0</v>
      </c>
      <c r="N6" s="10"/>
      <c r="O6" s="65">
        <f t="shared" si="3"/>
        <v>1.55</v>
      </c>
      <c r="P6" s="10">
        <v>0.5</v>
      </c>
      <c r="Q6" s="10"/>
      <c r="R6" s="59">
        <v>7</v>
      </c>
      <c r="S6" s="67"/>
      <c r="T6" s="66">
        <f t="shared" si="4"/>
        <v>0</v>
      </c>
      <c r="U6" s="10"/>
      <c r="V6" s="65">
        <f t="shared" si="5"/>
        <v>2.85</v>
      </c>
      <c r="W6" s="10">
        <v>0.5</v>
      </c>
      <c r="X6" s="10"/>
      <c r="Y6" s="59">
        <v>7</v>
      </c>
      <c r="Z6" s="67"/>
      <c r="AA6" s="59">
        <v>7</v>
      </c>
      <c r="AB6" s="67"/>
      <c r="AC6" s="66">
        <f t="shared" si="6"/>
        <v>0</v>
      </c>
      <c r="AD6" s="10"/>
    </row>
    <row r="7" spans="1:30">
      <c r="A7" s="16" t="s">
        <v>8</v>
      </c>
      <c r="B7" s="16" t="s">
        <v>26</v>
      </c>
      <c r="C7" s="16" t="s">
        <v>121</v>
      </c>
      <c r="D7" s="16" t="s">
        <v>7</v>
      </c>
      <c r="E7" s="16" t="s">
        <v>4</v>
      </c>
      <c r="F7" s="16"/>
      <c r="G7" s="64">
        <f t="shared" si="0"/>
        <v>2.6625000000000005</v>
      </c>
      <c r="H7" s="65">
        <f t="shared" si="1"/>
        <v>2.9</v>
      </c>
      <c r="I7" s="13">
        <v>0.5</v>
      </c>
      <c r="J7" s="13"/>
      <c r="K7" s="14">
        <v>8</v>
      </c>
      <c r="L7" s="15"/>
      <c r="M7" s="66">
        <f t="shared" si="2"/>
        <v>0</v>
      </c>
      <c r="N7" s="13"/>
      <c r="O7" s="65">
        <f t="shared" si="3"/>
        <v>1.75</v>
      </c>
      <c r="P7" s="13">
        <v>0.5</v>
      </c>
      <c r="Q7" s="13"/>
      <c r="R7" s="14">
        <v>8</v>
      </c>
      <c r="S7" s="15"/>
      <c r="T7" s="66">
        <f t="shared" si="4"/>
        <v>0</v>
      </c>
      <c r="U7" s="13"/>
      <c r="V7" s="65">
        <f t="shared" si="5"/>
        <v>3.25</v>
      </c>
      <c r="W7" s="13">
        <v>0.5</v>
      </c>
      <c r="X7" s="13"/>
      <c r="Y7" s="14">
        <v>8</v>
      </c>
      <c r="Z7" s="15"/>
      <c r="AA7" s="14">
        <v>8</v>
      </c>
      <c r="AB7" s="15"/>
      <c r="AC7" s="66">
        <f t="shared" si="6"/>
        <v>0</v>
      </c>
      <c r="AD7" s="13"/>
    </row>
    <row r="8" spans="1:30">
      <c r="A8" s="16" t="s">
        <v>9</v>
      </c>
      <c r="B8" s="16" t="s">
        <v>27</v>
      </c>
      <c r="C8" s="16" t="s">
        <v>122</v>
      </c>
      <c r="D8" s="16" t="s">
        <v>7</v>
      </c>
      <c r="E8" s="16" t="s">
        <v>4</v>
      </c>
      <c r="F8" s="16"/>
      <c r="G8" s="64">
        <f t="shared" si="0"/>
        <v>2.9708333333333332</v>
      </c>
      <c r="H8" s="65">
        <f t="shared" si="1"/>
        <v>3.1999999999999997</v>
      </c>
      <c r="I8" s="13">
        <v>0.5</v>
      </c>
      <c r="J8" s="13"/>
      <c r="K8" s="14">
        <v>9</v>
      </c>
      <c r="L8" s="15"/>
      <c r="M8" s="66">
        <f t="shared" si="2"/>
        <v>0</v>
      </c>
      <c r="N8" s="13"/>
      <c r="O8" s="65">
        <f t="shared" si="3"/>
        <v>1.95</v>
      </c>
      <c r="P8" s="13">
        <v>0.5</v>
      </c>
      <c r="Q8" s="13"/>
      <c r="R8" s="14">
        <v>9</v>
      </c>
      <c r="S8" s="15"/>
      <c r="T8" s="66">
        <f t="shared" si="4"/>
        <v>0</v>
      </c>
      <c r="U8" s="13"/>
      <c r="V8" s="65">
        <f t="shared" si="5"/>
        <v>3.6499999999999995</v>
      </c>
      <c r="W8" s="13">
        <v>0.5</v>
      </c>
      <c r="X8" s="13"/>
      <c r="Y8" s="14">
        <v>9</v>
      </c>
      <c r="Z8" s="15"/>
      <c r="AA8" s="14">
        <v>9</v>
      </c>
      <c r="AB8" s="15"/>
      <c r="AC8" s="66">
        <f t="shared" si="6"/>
        <v>0</v>
      </c>
      <c r="AD8" s="13"/>
    </row>
    <row r="9" spans="1:30">
      <c r="A9" s="16" t="s">
        <v>10</v>
      </c>
      <c r="B9" s="16" t="s">
        <v>28</v>
      </c>
      <c r="C9" s="16" t="s">
        <v>123</v>
      </c>
      <c r="D9" s="16" t="s">
        <v>7</v>
      </c>
      <c r="E9" s="16" t="s">
        <v>4</v>
      </c>
      <c r="F9" s="16"/>
      <c r="G9" s="64">
        <f t="shared" si="0"/>
        <v>1.7375</v>
      </c>
      <c r="H9" s="65">
        <f t="shared" si="1"/>
        <v>2</v>
      </c>
      <c r="I9" s="13">
        <v>0.5</v>
      </c>
      <c r="J9" s="13"/>
      <c r="K9" s="14">
        <v>5</v>
      </c>
      <c r="L9" s="15"/>
      <c r="M9" s="66">
        <f t="shared" si="2"/>
        <v>0</v>
      </c>
      <c r="N9" s="13"/>
      <c r="O9" s="65">
        <f t="shared" si="3"/>
        <v>1.1499999999999999</v>
      </c>
      <c r="P9" s="13">
        <v>0.5</v>
      </c>
      <c r="Q9" s="13"/>
      <c r="R9" s="14">
        <v>5</v>
      </c>
      <c r="S9" s="15"/>
      <c r="T9" s="66">
        <f t="shared" si="4"/>
        <v>0</v>
      </c>
      <c r="U9" s="13"/>
      <c r="V9" s="65">
        <f t="shared" si="5"/>
        <v>2.0499999999999998</v>
      </c>
      <c r="W9" s="13">
        <v>0.5</v>
      </c>
      <c r="X9" s="13"/>
      <c r="Y9" s="14">
        <v>5</v>
      </c>
      <c r="Z9" s="15"/>
      <c r="AA9" s="14">
        <v>5</v>
      </c>
      <c r="AB9" s="15"/>
      <c r="AC9" s="66">
        <f t="shared" si="6"/>
        <v>0</v>
      </c>
      <c r="AD9" s="13"/>
    </row>
    <row r="10" spans="1:30">
      <c r="A10" s="16" t="s">
        <v>11</v>
      </c>
      <c r="B10" s="16" t="s">
        <v>29</v>
      </c>
      <c r="C10" s="16" t="s">
        <v>124</v>
      </c>
      <c r="D10" s="16" t="s">
        <v>7</v>
      </c>
      <c r="E10" s="16" t="s">
        <v>36</v>
      </c>
      <c r="F10" s="16"/>
      <c r="G10" s="64">
        <f t="shared" si="0"/>
        <v>1.7375</v>
      </c>
      <c r="H10" s="65">
        <f t="shared" si="1"/>
        <v>2</v>
      </c>
      <c r="I10" s="13">
        <v>0.5</v>
      </c>
      <c r="J10" s="13"/>
      <c r="K10" s="14">
        <v>5</v>
      </c>
      <c r="L10" s="15"/>
      <c r="M10" s="66">
        <f t="shared" si="2"/>
        <v>0</v>
      </c>
      <c r="N10" s="13"/>
      <c r="O10" s="65">
        <f t="shared" si="3"/>
        <v>1.1499999999999999</v>
      </c>
      <c r="P10" s="13">
        <v>0.5</v>
      </c>
      <c r="Q10" s="13"/>
      <c r="R10" s="14">
        <v>5</v>
      </c>
      <c r="S10" s="15"/>
      <c r="T10" s="66">
        <f t="shared" si="4"/>
        <v>0</v>
      </c>
      <c r="U10" s="13"/>
      <c r="V10" s="65">
        <f t="shared" si="5"/>
        <v>2.0499999999999998</v>
      </c>
      <c r="W10" s="13">
        <v>0.5</v>
      </c>
      <c r="X10" s="13"/>
      <c r="Y10" s="14">
        <v>5</v>
      </c>
      <c r="Z10" s="15"/>
      <c r="AA10" s="14">
        <v>5</v>
      </c>
      <c r="AB10" s="15"/>
      <c r="AC10" s="66">
        <f t="shared" si="6"/>
        <v>0</v>
      </c>
      <c r="AD10" s="13"/>
    </row>
    <row r="11" spans="1:30">
      <c r="A11" s="16" t="s">
        <v>12</v>
      </c>
      <c r="B11" s="16" t="s">
        <v>30</v>
      </c>
      <c r="C11" s="16" t="s">
        <v>125</v>
      </c>
      <c r="D11" s="16" t="s">
        <v>7</v>
      </c>
      <c r="E11" s="16" t="s">
        <v>4</v>
      </c>
      <c r="F11" s="16"/>
      <c r="G11" s="64">
        <f t="shared" si="0"/>
        <v>2.354166666666667</v>
      </c>
      <c r="H11" s="65">
        <f t="shared" si="1"/>
        <v>2.6</v>
      </c>
      <c r="I11" s="13">
        <v>0.5</v>
      </c>
      <c r="J11" s="13"/>
      <c r="K11" s="14">
        <v>7</v>
      </c>
      <c r="L11" s="15"/>
      <c r="M11" s="66">
        <f t="shared" si="2"/>
        <v>0</v>
      </c>
      <c r="N11" s="13"/>
      <c r="O11" s="65">
        <f t="shared" si="3"/>
        <v>1.55</v>
      </c>
      <c r="P11" s="13">
        <v>0.5</v>
      </c>
      <c r="Q11" s="13"/>
      <c r="R11" s="14">
        <v>7</v>
      </c>
      <c r="S11" s="15"/>
      <c r="T11" s="66">
        <f t="shared" si="4"/>
        <v>0</v>
      </c>
      <c r="U11" s="13"/>
      <c r="V11" s="65">
        <f t="shared" si="5"/>
        <v>2.85</v>
      </c>
      <c r="W11" s="13">
        <v>0.5</v>
      </c>
      <c r="X11" s="13"/>
      <c r="Y11" s="14">
        <v>7</v>
      </c>
      <c r="Z11" s="15"/>
      <c r="AA11" s="14">
        <v>7</v>
      </c>
      <c r="AB11" s="15"/>
      <c r="AC11" s="66">
        <f t="shared" si="6"/>
        <v>0</v>
      </c>
      <c r="AD11" s="13"/>
    </row>
    <row r="12" spans="1:30">
      <c r="A12" s="9" t="s">
        <v>14</v>
      </c>
      <c r="B12" s="9" t="s">
        <v>31</v>
      </c>
      <c r="C12" s="57" t="s">
        <v>126</v>
      </c>
      <c r="D12" s="9" t="s">
        <v>13</v>
      </c>
      <c r="E12" s="9" t="s">
        <v>4</v>
      </c>
      <c r="F12" s="9"/>
      <c r="G12" s="64">
        <f t="shared" si="0"/>
        <v>2.1291666666666669</v>
      </c>
      <c r="H12" s="65">
        <f t="shared" si="1"/>
        <v>1.7</v>
      </c>
      <c r="I12" s="10">
        <v>0.5</v>
      </c>
      <c r="J12" s="10"/>
      <c r="K12" s="11">
        <v>4</v>
      </c>
      <c r="L12" s="12"/>
      <c r="M12" s="66">
        <f t="shared" si="2"/>
        <v>0</v>
      </c>
      <c r="N12" s="10"/>
      <c r="O12" s="65">
        <f t="shared" si="3"/>
        <v>1.55</v>
      </c>
      <c r="P12" s="10">
        <v>0.5</v>
      </c>
      <c r="Q12" s="10"/>
      <c r="R12" s="59">
        <v>7</v>
      </c>
      <c r="S12" s="67"/>
      <c r="T12" s="66">
        <f t="shared" si="4"/>
        <v>0</v>
      </c>
      <c r="U12" s="10"/>
      <c r="V12" s="65">
        <f t="shared" si="5"/>
        <v>2.85</v>
      </c>
      <c r="W12" s="10">
        <v>0.5</v>
      </c>
      <c r="X12" s="10"/>
      <c r="Y12" s="59">
        <v>7</v>
      </c>
      <c r="Z12" s="67"/>
      <c r="AA12" s="59">
        <v>7</v>
      </c>
      <c r="AB12" s="67"/>
      <c r="AC12" s="66">
        <f t="shared" si="6"/>
        <v>0</v>
      </c>
      <c r="AD12" s="10"/>
    </row>
    <row r="13" spans="1:30">
      <c r="A13" s="9" t="s">
        <v>15</v>
      </c>
      <c r="B13" s="9" t="s">
        <v>32</v>
      </c>
      <c r="C13" s="57" t="s">
        <v>127</v>
      </c>
      <c r="D13" s="9" t="s">
        <v>13</v>
      </c>
      <c r="E13" s="9" t="s">
        <v>4</v>
      </c>
      <c r="F13" s="9"/>
      <c r="G13" s="64">
        <f t="shared" si="0"/>
        <v>1.8958333333333337</v>
      </c>
      <c r="H13" s="65">
        <f t="shared" si="1"/>
        <v>1.7</v>
      </c>
      <c r="I13" s="10">
        <v>0.5</v>
      </c>
      <c r="J13" s="10"/>
      <c r="K13" s="11">
        <v>4</v>
      </c>
      <c r="L13" s="12"/>
      <c r="M13" s="66">
        <f t="shared" si="2"/>
        <v>0</v>
      </c>
      <c r="N13" s="10"/>
      <c r="O13" s="65">
        <f t="shared" si="3"/>
        <v>1.35</v>
      </c>
      <c r="P13" s="10">
        <v>0.5</v>
      </c>
      <c r="Q13" s="10"/>
      <c r="R13" s="59">
        <v>6</v>
      </c>
      <c r="S13" s="67"/>
      <c r="T13" s="66">
        <f t="shared" si="4"/>
        <v>0</v>
      </c>
      <c r="U13" s="10"/>
      <c r="V13" s="65">
        <f t="shared" si="5"/>
        <v>2.4500000000000002</v>
      </c>
      <c r="W13" s="10">
        <v>0.5</v>
      </c>
      <c r="X13" s="10"/>
      <c r="Y13" s="59">
        <v>6</v>
      </c>
      <c r="Z13" s="67"/>
      <c r="AA13" s="59">
        <v>6</v>
      </c>
      <c r="AB13" s="67"/>
      <c r="AC13" s="66">
        <f t="shared" si="6"/>
        <v>0</v>
      </c>
      <c r="AD13" s="10"/>
    </row>
    <row r="14" spans="1:30">
      <c r="A14" s="9" t="s">
        <v>16</v>
      </c>
      <c r="B14" s="9" t="s">
        <v>33</v>
      </c>
      <c r="C14" s="57" t="s">
        <v>128</v>
      </c>
      <c r="D14" s="9" t="s">
        <v>13</v>
      </c>
      <c r="E14" s="9" t="s">
        <v>4</v>
      </c>
      <c r="F14" s="9"/>
      <c r="G14" s="64">
        <f t="shared" si="0"/>
        <v>1.8125</v>
      </c>
      <c r="H14" s="65">
        <f t="shared" si="1"/>
        <v>2.2999999999999998</v>
      </c>
      <c r="I14" s="10">
        <v>0.5</v>
      </c>
      <c r="J14" s="10"/>
      <c r="K14" s="11">
        <v>6</v>
      </c>
      <c r="L14" s="12"/>
      <c r="M14" s="66">
        <f t="shared" si="2"/>
        <v>0</v>
      </c>
      <c r="N14" s="10"/>
      <c r="O14" s="65">
        <f t="shared" si="3"/>
        <v>1.1499999999999999</v>
      </c>
      <c r="P14" s="10">
        <v>0.5</v>
      </c>
      <c r="Q14" s="10"/>
      <c r="R14" s="59">
        <v>5</v>
      </c>
      <c r="S14" s="67"/>
      <c r="T14" s="66">
        <f t="shared" si="4"/>
        <v>0</v>
      </c>
      <c r="U14" s="10"/>
      <c r="V14" s="65">
        <f t="shared" si="5"/>
        <v>2.0499999999999998</v>
      </c>
      <c r="W14" s="10">
        <v>0.5</v>
      </c>
      <c r="X14" s="10"/>
      <c r="Y14" s="59">
        <v>5</v>
      </c>
      <c r="Z14" s="67"/>
      <c r="AA14" s="59">
        <v>5</v>
      </c>
      <c r="AB14" s="67"/>
      <c r="AC14" s="66">
        <f t="shared" si="6"/>
        <v>0</v>
      </c>
      <c r="AD14" s="10"/>
    </row>
    <row r="15" spans="1:30">
      <c r="A15" s="9" t="s">
        <v>17</v>
      </c>
      <c r="B15" s="9" t="s">
        <v>34</v>
      </c>
      <c r="C15" s="57" t="s">
        <v>129</v>
      </c>
      <c r="D15" s="9" t="s">
        <v>13</v>
      </c>
      <c r="E15" s="9" t="s">
        <v>36</v>
      </c>
      <c r="F15" s="9"/>
      <c r="G15" s="64">
        <f t="shared" si="0"/>
        <v>2.354166666666667</v>
      </c>
      <c r="H15" s="65">
        <f t="shared" si="1"/>
        <v>2.6</v>
      </c>
      <c r="I15" s="10">
        <v>0.5</v>
      </c>
      <c r="J15" s="10"/>
      <c r="K15" s="11">
        <v>7</v>
      </c>
      <c r="L15" s="12"/>
      <c r="M15" s="66">
        <f t="shared" si="2"/>
        <v>0</v>
      </c>
      <c r="N15" s="10"/>
      <c r="O15" s="65">
        <f t="shared" si="3"/>
        <v>1.55</v>
      </c>
      <c r="P15" s="10">
        <v>0.5</v>
      </c>
      <c r="Q15" s="10"/>
      <c r="R15" s="59">
        <v>7</v>
      </c>
      <c r="S15" s="67"/>
      <c r="T15" s="66">
        <f t="shared" si="4"/>
        <v>0</v>
      </c>
      <c r="U15" s="10"/>
      <c r="V15" s="65">
        <f t="shared" si="5"/>
        <v>2.85</v>
      </c>
      <c r="W15" s="10">
        <v>0.5</v>
      </c>
      <c r="X15" s="10"/>
      <c r="Y15" s="59">
        <v>7</v>
      </c>
      <c r="Z15" s="67"/>
      <c r="AA15" s="59">
        <v>7</v>
      </c>
      <c r="AB15" s="67"/>
      <c r="AC15" s="66">
        <f t="shared" si="6"/>
        <v>0</v>
      </c>
      <c r="AD15" s="10"/>
    </row>
    <row r="16" spans="1:30">
      <c r="A16" s="2"/>
      <c r="B16" s="2"/>
      <c r="C16" s="2"/>
      <c r="D16" s="2"/>
      <c r="E16" s="2"/>
      <c r="F16" s="2"/>
      <c r="G16" s="4"/>
      <c r="H16" s="3"/>
      <c r="O16" s="3"/>
      <c r="V16" s="3"/>
    </row>
  </sheetData>
  <autoFilter ref="A1:E15" xr:uid="{00000000-0009-0000-0000-000001000000}"/>
  <conditionalFormatting sqref="G3:G15">
    <cfRule type="cellIs" dxfId="21" priority="26" operator="lessThan">
      <formula>5</formula>
    </cfRule>
  </conditionalFormatting>
  <conditionalFormatting sqref="H3:H15">
    <cfRule type="cellIs" dxfId="20" priority="19" operator="lessThan">
      <formula>5</formula>
    </cfRule>
    <cfRule type="cellIs" dxfId="19" priority="20" operator="lessThan">
      <formula>5</formula>
    </cfRule>
    <cfRule type="cellIs" dxfId="18" priority="21" operator="lessThan">
      <formula>5</formula>
    </cfRule>
  </conditionalFormatting>
  <conditionalFormatting sqref="O3:O15">
    <cfRule type="cellIs" dxfId="17" priority="16" operator="lessThan">
      <formula>5</formula>
    </cfRule>
    <cfRule type="cellIs" dxfId="16" priority="17" operator="lessThan">
      <formula>5</formula>
    </cfRule>
    <cfRule type="cellIs" dxfId="15" priority="18" operator="lessThan">
      <formula>5</formula>
    </cfRule>
  </conditionalFormatting>
  <conditionalFormatting sqref="V3:V15">
    <cfRule type="cellIs" dxfId="2" priority="1" operator="lessThan">
      <formula>5</formula>
    </cfRule>
    <cfRule type="cellIs" dxfId="1" priority="2" operator="lessThan">
      <formula>5</formula>
    </cfRule>
    <cfRule type="cellIs" dxfId="0" priority="3" operator="lessThan">
      <formula>5</formula>
    </cfRule>
  </conditionalFormatting>
  <dataValidations count="1">
    <dataValidation type="decimal" allowBlank="1" showInputMessage="1" showErrorMessage="1" sqref="P3:P15 I3:J15 W3:W15" xr:uid="{6FF20894-CBD3-40A2-BF45-B9E6142B254E}">
      <formula1>-1</formula1>
      <formula2>1</formula2>
    </dataValidation>
  </dataValidations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493A-26A5-4242-8C9C-61738A425BE5}">
  <sheetPr>
    <outlinePr summaryBelow="0" summaryRight="0"/>
  </sheetPr>
  <dimension ref="A1:J1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A6" sqref="A6"/>
    </sheetView>
  </sheetViews>
  <sheetFormatPr defaultColWidth="10.765625" defaultRowHeight="12.45" outlineLevelCol="2"/>
  <cols>
    <col min="1" max="1" width="7.07421875" style="8" customWidth="1"/>
    <col min="2" max="2" width="24.3828125" style="7" customWidth="1"/>
    <col min="3" max="3" width="14.61328125" style="7" customWidth="1"/>
    <col min="4" max="4" width="9.07421875" style="7" customWidth="1"/>
    <col min="5" max="5" width="10.23046875" style="7" bestFit="1" customWidth="1"/>
    <col min="6" max="6" width="4.69140625" style="7" customWidth="1"/>
    <col min="7" max="7" width="36.69140625" style="7" customWidth="1" outlineLevel="1"/>
    <col min="8" max="8" width="14.4609375" style="7" customWidth="1" outlineLevel="1"/>
    <col min="9" max="9" width="10.765625" style="7" customWidth="1" outlineLevel="1"/>
    <col min="10" max="10" width="18.15234375" style="7" customWidth="1" outlineLevel="2"/>
    <col min="11" max="16384" width="10.765625" style="7"/>
  </cols>
  <sheetData>
    <row r="1" spans="1:10" ht="14.6">
      <c r="A1" s="69" t="s">
        <v>58</v>
      </c>
      <c r="B1" s="69" t="s">
        <v>39</v>
      </c>
      <c r="C1" s="69" t="s">
        <v>40</v>
      </c>
      <c r="D1" s="69" t="s">
        <v>41</v>
      </c>
      <c r="E1" s="69" t="s">
        <v>42</v>
      </c>
      <c r="F1" s="22" t="s">
        <v>43</v>
      </c>
      <c r="G1" s="22" t="s">
        <v>133</v>
      </c>
      <c r="H1" s="22" t="s">
        <v>45</v>
      </c>
      <c r="I1" s="22" t="s">
        <v>44</v>
      </c>
      <c r="J1" s="22" t="s">
        <v>120</v>
      </c>
    </row>
    <row r="2" spans="1:10" ht="14.6">
      <c r="A2" s="17" t="s">
        <v>20</v>
      </c>
      <c r="B2" s="18" t="s">
        <v>46</v>
      </c>
      <c r="C2" s="18" t="s">
        <v>47</v>
      </c>
      <c r="D2" s="19" t="s">
        <v>54</v>
      </c>
      <c r="E2" s="53" t="s">
        <v>50</v>
      </c>
      <c r="F2" s="20">
        <f>IF(E2="Done", VLOOKUP(H2,Params!$B$27:$C$29,2,FALSE)*VLOOKUP(I2,Params!$K$12:$N$18,4,FALSE),0)</f>
        <v>45</v>
      </c>
      <c r="G2" s="21"/>
      <c r="H2" s="21" t="s">
        <v>117</v>
      </c>
      <c r="I2" s="21" t="s">
        <v>78</v>
      </c>
      <c r="J2" s="52" t="str">
        <f>VLOOKUP(I2,Params!$K$12:$O$18,5,FALSE)</f>
        <v>6-7 fields OR 3 trans</v>
      </c>
    </row>
    <row r="3" spans="1:10" ht="14.6">
      <c r="A3" s="17" t="s">
        <v>20</v>
      </c>
      <c r="B3" s="18" t="s">
        <v>48</v>
      </c>
      <c r="C3" s="18" t="s">
        <v>49</v>
      </c>
      <c r="D3" s="19" t="s">
        <v>55</v>
      </c>
      <c r="E3" s="19" t="s">
        <v>50</v>
      </c>
      <c r="F3" s="20">
        <f>IF(E3="Done", VLOOKUP(H3,Params!$B$27:$C$29,2,FALSE)*VLOOKUP(I3,Params!$K$12:$N$18,4,FALSE),0)</f>
        <v>120</v>
      </c>
      <c r="G3" s="21"/>
      <c r="H3" s="21" t="s">
        <v>117</v>
      </c>
      <c r="I3" s="21" t="s">
        <v>83</v>
      </c>
      <c r="J3" s="52" t="str">
        <f>VLOOKUP(I3,Params!$K$12:$O$18,5,FALSE)</f>
        <v>&gt;15 fields OR &gt;7 trans</v>
      </c>
    </row>
    <row r="4" spans="1:10" ht="14.6">
      <c r="A4" s="17" t="s">
        <v>20</v>
      </c>
      <c r="B4" s="18" t="s">
        <v>51</v>
      </c>
      <c r="C4" s="18" t="s">
        <v>49</v>
      </c>
      <c r="D4" s="19" t="s">
        <v>56</v>
      </c>
      <c r="E4" s="19" t="s">
        <v>59</v>
      </c>
      <c r="F4" s="20">
        <f>IF(E4="Done", VLOOKUP(H4,Params!$B$27:$C$29,2,FALSE)*VLOOKUP(I4,Params!$K$12:$N$18,4,FALSE),0)</f>
        <v>0</v>
      </c>
      <c r="G4" s="21"/>
      <c r="H4" s="21" t="s">
        <v>117</v>
      </c>
      <c r="I4" s="21" t="s">
        <v>78</v>
      </c>
      <c r="J4" s="52" t="str">
        <f>VLOOKUP(I4,Params!$K$12:$O$18,5,FALSE)</f>
        <v>6-7 fields OR 3 trans</v>
      </c>
    </row>
    <row r="5" spans="1:10" ht="14.6">
      <c r="A5" s="17" t="s">
        <v>21</v>
      </c>
      <c r="B5" s="18" t="s">
        <v>52</v>
      </c>
      <c r="C5" s="18" t="s">
        <v>53</v>
      </c>
      <c r="D5" s="19" t="s">
        <v>57</v>
      </c>
      <c r="E5" s="19" t="s">
        <v>59</v>
      </c>
      <c r="F5" s="20">
        <f>IF(E5="Done", VLOOKUP(H5,Params!$B$27:$C$29,2,FALSE)*VLOOKUP(I5,Params!$K$12:$N$18,4,FALSE),0)</f>
        <v>0</v>
      </c>
      <c r="G5" s="21"/>
      <c r="H5" s="21" t="s">
        <v>117</v>
      </c>
      <c r="I5" s="21" t="s">
        <v>78</v>
      </c>
      <c r="J5" s="52" t="str">
        <f>VLOOKUP(I5,Params!$K$12:$O$18,5,FALSE)</f>
        <v>6-7 fields OR 3 trans</v>
      </c>
    </row>
    <row r="6" spans="1:10" ht="14.6">
      <c r="B6"/>
      <c r="C6"/>
      <c r="D6"/>
    </row>
    <row r="7" spans="1:10" ht="14.6">
      <c r="B7"/>
      <c r="C7"/>
      <c r="D7"/>
    </row>
    <row r="8" spans="1:10" ht="14.6">
      <c r="B8"/>
      <c r="C8"/>
      <c r="D8"/>
    </row>
    <row r="9" spans="1:10" ht="14.6">
      <c r="D9"/>
    </row>
    <row r="10" spans="1:10" ht="14.6">
      <c r="D10"/>
    </row>
    <row r="11" spans="1:10" ht="14.6">
      <c r="D11"/>
    </row>
    <row r="12" spans="1:10" ht="14.6">
      <c r="D12"/>
    </row>
    <row r="13" spans="1:10" ht="14.6">
      <c r="D13"/>
    </row>
    <row r="14" spans="1:10" ht="14.6">
      <c r="D14"/>
    </row>
    <row r="15" spans="1:10" ht="14.6">
      <c r="D15"/>
    </row>
    <row r="16" spans="1:10" ht="14.6">
      <c r="D16"/>
    </row>
  </sheetData>
  <autoFilter ref="A1:C5" xr:uid="{B8AA5C6C-6EE6-6E48-9C21-DBA13AAA45A8}"/>
  <dataValidations count="1">
    <dataValidation type="list" allowBlank="1" showInputMessage="1" showErrorMessage="1" sqref="E2:E5" xr:uid="{40020089-8D53-480D-BA0C-5C77DB7CBF05}">
      <formula1>"To Do, Doing, Done, Cancelled"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979DC25-59D7-4E88-B7D5-F9784198148E}">
          <x14:formula1>
            <xm:f>Params!$B$27:$B$29</xm:f>
          </x14:formula1>
          <xm:sqref>H2:H5</xm:sqref>
        </x14:dataValidation>
        <x14:dataValidation type="list" allowBlank="1" showInputMessage="1" showErrorMessage="1" xr:uid="{9A194873-87B2-4E37-9382-573281FB942E}">
          <x14:formula1>
            <xm:f>Params!$K$12:$K$18</xm:f>
          </x14:formula1>
          <xm:sqref>I2:I5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BDC6-91B3-40C0-AF07-7BCED1124571}">
  <dimension ref="B1:P45"/>
  <sheetViews>
    <sheetView showGridLines="0" zoomScale="85" zoomScaleNormal="85" workbookViewId="0">
      <selection activeCell="D8" sqref="D8:E8"/>
    </sheetView>
  </sheetViews>
  <sheetFormatPr defaultColWidth="9.07421875" defaultRowHeight="14.6"/>
  <cols>
    <col min="1" max="1" width="3.3046875" style="23" customWidth="1"/>
    <col min="2" max="2" width="23.15234375" style="23" customWidth="1"/>
    <col min="3" max="3" width="8.15234375" style="23" customWidth="1"/>
    <col min="4" max="4" width="10.15234375" style="23" customWidth="1"/>
    <col min="5" max="5" width="9.23046875" style="23" customWidth="1"/>
    <col min="6" max="6" width="9.07421875" style="23"/>
    <col min="7" max="7" width="9.61328125" style="23" customWidth="1"/>
    <col min="8" max="12" width="9.07421875" style="23"/>
    <col min="13" max="13" width="6.84375" style="23" bestFit="1" customWidth="1"/>
    <col min="14" max="14" width="6.4609375" style="23" customWidth="1"/>
    <col min="15" max="15" width="9.07421875" style="23"/>
    <col min="16" max="16" width="18.23046875" style="23" customWidth="1"/>
    <col min="17" max="16384" width="9.07421875" style="23"/>
  </cols>
  <sheetData>
    <row r="1" spans="2:16">
      <c r="B1" s="76" t="s">
        <v>60</v>
      </c>
      <c r="C1" s="77" t="s">
        <v>116</v>
      </c>
      <c r="D1" s="85" t="s">
        <v>61</v>
      </c>
      <c r="E1" s="85"/>
      <c r="F1" s="85"/>
      <c r="G1" s="77" t="s">
        <v>115</v>
      </c>
      <c r="H1" s="86" t="s">
        <v>38</v>
      </c>
      <c r="I1" s="86"/>
      <c r="J1" s="86"/>
      <c r="K1" s="86"/>
      <c r="L1" s="87"/>
    </row>
    <row r="2" spans="2:16">
      <c r="B2" s="78" t="s">
        <v>62</v>
      </c>
      <c r="C2" s="25">
        <v>4</v>
      </c>
      <c r="D2" s="25">
        <v>5</v>
      </c>
      <c r="E2" s="25">
        <v>6</v>
      </c>
      <c r="F2" s="25">
        <v>7</v>
      </c>
      <c r="G2" s="25">
        <v>8</v>
      </c>
      <c r="H2" s="83" t="s">
        <v>63</v>
      </c>
      <c r="I2" s="83"/>
      <c r="J2" s="83"/>
      <c r="K2" s="83"/>
      <c r="L2" s="84"/>
    </row>
    <row r="3" spans="2:16">
      <c r="B3" s="78" t="s">
        <v>64</v>
      </c>
      <c r="C3" s="24">
        <f>C2*1/3*90+C2*1/3*120+C2*1/3*150</f>
        <v>480</v>
      </c>
      <c r="D3" s="24">
        <f>D2*1/3*90+D2*1/3*120+D2*1/3*150</f>
        <v>600</v>
      </c>
      <c r="E3" s="24">
        <f>E2*1/3*90+E2*1/3*120+E2*1/3*150</f>
        <v>720</v>
      </c>
      <c r="F3" s="24">
        <f>F2*1/3*90+F2*1/3*120+F2*1/3*150</f>
        <v>840</v>
      </c>
      <c r="G3" s="24">
        <f>G2*1/3*90+G2*1/3*120+G2*1/3*150</f>
        <v>960</v>
      </c>
      <c r="H3" s="83" t="s">
        <v>65</v>
      </c>
      <c r="I3" s="83"/>
      <c r="J3" s="83"/>
      <c r="K3" s="83"/>
      <c r="L3" s="84"/>
    </row>
    <row r="4" spans="2:16">
      <c r="B4" s="78" t="s">
        <v>66</v>
      </c>
      <c r="C4" s="26">
        <v>0.5</v>
      </c>
      <c r="D4" s="26">
        <v>0.5</v>
      </c>
      <c r="E4" s="26">
        <v>0.75</v>
      </c>
      <c r="F4" s="26">
        <v>0.75</v>
      </c>
      <c r="G4" s="26">
        <v>0.75</v>
      </c>
      <c r="H4" s="83" t="s">
        <v>67</v>
      </c>
      <c r="I4" s="83"/>
      <c r="J4" s="83"/>
      <c r="K4" s="83"/>
      <c r="L4" s="84"/>
    </row>
    <row r="5" spans="2:16">
      <c r="B5" s="78" t="s">
        <v>68</v>
      </c>
      <c r="C5" s="24">
        <f>C3*C4</f>
        <v>240</v>
      </c>
      <c r="D5" s="24">
        <f>D3*D4</f>
        <v>300</v>
      </c>
      <c r="E5" s="24">
        <f>E3*E4</f>
        <v>540</v>
      </c>
      <c r="F5" s="24">
        <f>F3*F4</f>
        <v>630</v>
      </c>
      <c r="G5" s="24">
        <f>G3*G4</f>
        <v>720</v>
      </c>
      <c r="H5" s="83" t="s">
        <v>69</v>
      </c>
      <c r="I5" s="83"/>
      <c r="J5" s="83"/>
      <c r="K5" s="83"/>
      <c r="L5" s="84"/>
    </row>
    <row r="6" spans="2:16">
      <c r="B6" s="78" t="s">
        <v>70</v>
      </c>
      <c r="C6" s="27">
        <f>C5/660*10</f>
        <v>3.6363636363636367</v>
      </c>
      <c r="D6" s="27">
        <f>D5/660*10</f>
        <v>4.545454545454545</v>
      </c>
      <c r="E6" s="27">
        <f>E5/660*10</f>
        <v>8.1818181818181817</v>
      </c>
      <c r="F6" s="27">
        <f>F5/660*10</f>
        <v>9.5454545454545467</v>
      </c>
      <c r="G6" s="27">
        <f>G5/660*10</f>
        <v>10.909090909090908</v>
      </c>
      <c r="H6" s="28">
        <v>0.7</v>
      </c>
      <c r="I6" s="90" t="s">
        <v>71</v>
      </c>
      <c r="J6" s="90"/>
      <c r="K6" s="90"/>
      <c r="L6" s="91"/>
    </row>
    <row r="7" spans="2:16" ht="15" thickBot="1">
      <c r="B7" s="79" t="s">
        <v>72</v>
      </c>
      <c r="C7" s="80">
        <v>6</v>
      </c>
      <c r="D7" s="80">
        <v>6</v>
      </c>
      <c r="E7" s="80">
        <v>7</v>
      </c>
      <c r="F7" s="80">
        <v>7</v>
      </c>
      <c r="G7" s="80">
        <v>8</v>
      </c>
      <c r="H7" s="81">
        <v>0.3</v>
      </c>
      <c r="I7" s="92" t="s">
        <v>73</v>
      </c>
      <c r="J7" s="92"/>
      <c r="K7" s="92"/>
      <c r="L7" s="93"/>
    </row>
    <row r="8" spans="2:16">
      <c r="B8" s="82" t="s">
        <v>74</v>
      </c>
      <c r="C8" s="29">
        <f>C6*$H$6+C7*$H$7</f>
        <v>4.3454545454545457</v>
      </c>
      <c r="D8" s="29">
        <f>D6*$H$6+D7*$H$7</f>
        <v>4.9818181818181806</v>
      </c>
      <c r="E8" s="29">
        <f>E6*$H$6+E7*$H$7</f>
        <v>7.8272727272727263</v>
      </c>
      <c r="F8" s="29">
        <f>F6*$H$6+F7*$H$7</f>
        <v>8.7818181818181831</v>
      </c>
      <c r="G8" s="29">
        <f>G6*$H$6+G7*$H$7</f>
        <v>10.036363636363635</v>
      </c>
      <c r="H8" s="29"/>
      <c r="I8" s="29"/>
    </row>
    <row r="9" spans="2:16">
      <c r="B9" s="30"/>
      <c r="C9" s="31"/>
      <c r="D9" s="31"/>
      <c r="E9" s="31"/>
      <c r="F9" s="31"/>
      <c r="G9" s="31"/>
      <c r="H9" s="31"/>
      <c r="I9" s="31"/>
    </row>
    <row r="10" spans="2:16" ht="18.45">
      <c r="B10" s="32" t="s">
        <v>75</v>
      </c>
    </row>
    <row r="11" spans="2:16">
      <c r="B11" s="71" t="s">
        <v>76</v>
      </c>
      <c r="C11" s="72" t="s">
        <v>77</v>
      </c>
      <c r="D11" s="73" t="s">
        <v>78</v>
      </c>
      <c r="E11" s="73" t="s">
        <v>79</v>
      </c>
      <c r="F11" s="73" t="s">
        <v>80</v>
      </c>
      <c r="G11" s="73" t="s">
        <v>81</v>
      </c>
      <c r="H11" s="73" t="s">
        <v>82</v>
      </c>
      <c r="I11" s="73" t="s">
        <v>83</v>
      </c>
      <c r="K11" s="74" t="s">
        <v>84</v>
      </c>
      <c r="L11" s="74" t="s">
        <v>85</v>
      </c>
      <c r="M11" s="74" t="s">
        <v>113</v>
      </c>
      <c r="N11" s="74" t="s">
        <v>43</v>
      </c>
      <c r="O11" s="94" t="s">
        <v>38</v>
      </c>
      <c r="P11" s="94"/>
    </row>
    <row r="12" spans="2:16">
      <c r="B12" s="33" t="s">
        <v>86</v>
      </c>
      <c r="C12" s="24">
        <v>60</v>
      </c>
      <c r="D12" s="34">
        <v>90</v>
      </c>
      <c r="E12" s="34">
        <v>120</v>
      </c>
      <c r="F12" s="34">
        <v>150</v>
      </c>
      <c r="G12" s="34">
        <v>180</v>
      </c>
      <c r="H12" s="35">
        <v>210</v>
      </c>
      <c r="I12" s="36">
        <v>240</v>
      </c>
      <c r="K12" s="37" t="s">
        <v>77</v>
      </c>
      <c r="L12" s="38" t="s">
        <v>87</v>
      </c>
      <c r="M12" s="39">
        <v>2</v>
      </c>
      <c r="N12" s="39">
        <v>60</v>
      </c>
      <c r="O12" s="95" t="str">
        <f>L12 &amp; " fields OR " &amp; M12 &amp; " trans"</f>
        <v>3-5 fields OR 2 trans</v>
      </c>
      <c r="P12" s="95"/>
    </row>
    <row r="13" spans="2:16">
      <c r="K13" s="37" t="s">
        <v>78</v>
      </c>
      <c r="L13" s="38" t="s">
        <v>88</v>
      </c>
      <c r="M13" s="39">
        <v>3</v>
      </c>
      <c r="N13" s="39">
        <v>90</v>
      </c>
      <c r="O13" s="95" t="str">
        <f t="shared" ref="O13:O18" si="0">L13 &amp; " fields OR " &amp; M13 &amp; " trans"</f>
        <v>6-7 fields OR 3 trans</v>
      </c>
      <c r="P13" s="95"/>
    </row>
    <row r="14" spans="2:16" ht="18.45">
      <c r="B14" s="32" t="s">
        <v>89</v>
      </c>
      <c r="K14" s="37" t="s">
        <v>79</v>
      </c>
      <c r="L14" s="38" t="s">
        <v>90</v>
      </c>
      <c r="M14" s="39">
        <v>4</v>
      </c>
      <c r="N14" s="39">
        <v>120</v>
      </c>
      <c r="O14" s="95" t="str">
        <f t="shared" si="0"/>
        <v>8-9 fields OR 4 trans</v>
      </c>
      <c r="P14" s="95"/>
    </row>
    <row r="15" spans="2:16">
      <c r="B15" s="40" t="s">
        <v>91</v>
      </c>
      <c r="K15" s="37" t="s">
        <v>80</v>
      </c>
      <c r="L15" s="41" t="s">
        <v>92</v>
      </c>
      <c r="M15" s="39">
        <v>5</v>
      </c>
      <c r="N15" s="39">
        <v>150</v>
      </c>
      <c r="O15" s="95" t="str">
        <f t="shared" si="0"/>
        <v>10-11 fields OR 5 trans</v>
      </c>
      <c r="P15" s="95"/>
    </row>
    <row r="16" spans="2:16">
      <c r="B16" s="42" t="s">
        <v>93</v>
      </c>
      <c r="K16" s="37" t="s">
        <v>81</v>
      </c>
      <c r="L16" s="41" t="s">
        <v>94</v>
      </c>
      <c r="M16" s="39">
        <v>6</v>
      </c>
      <c r="N16" s="39">
        <v>180</v>
      </c>
      <c r="O16" s="95" t="str">
        <f t="shared" si="0"/>
        <v>12-13 fields OR 6 trans</v>
      </c>
      <c r="P16" s="95"/>
    </row>
    <row r="17" spans="2:16">
      <c r="B17" s="43" t="s">
        <v>95</v>
      </c>
      <c r="K17" s="37" t="s">
        <v>82</v>
      </c>
      <c r="L17" s="41" t="s">
        <v>96</v>
      </c>
      <c r="M17" s="39">
        <v>7</v>
      </c>
      <c r="N17" s="39">
        <v>210</v>
      </c>
      <c r="O17" s="95" t="str">
        <f t="shared" si="0"/>
        <v>14-15 fields OR 7 trans</v>
      </c>
      <c r="P17" s="95"/>
    </row>
    <row r="18" spans="2:16">
      <c r="B18" s="40" t="s">
        <v>97</v>
      </c>
      <c r="K18" s="37" t="s">
        <v>83</v>
      </c>
      <c r="L18" s="44" t="s">
        <v>98</v>
      </c>
      <c r="M18" s="39" t="s">
        <v>99</v>
      </c>
      <c r="N18" s="39">
        <v>240</v>
      </c>
      <c r="O18" s="95" t="str">
        <f t="shared" si="0"/>
        <v>&gt;15 fields OR &gt;7 trans</v>
      </c>
      <c r="P18" s="95"/>
    </row>
    <row r="19" spans="2:16">
      <c r="B19" s="40" t="s">
        <v>100</v>
      </c>
      <c r="K19" s="23" t="s">
        <v>114</v>
      </c>
    </row>
    <row r="20" spans="2:16">
      <c r="B20" s="75" t="s">
        <v>76</v>
      </c>
      <c r="C20" s="72" t="s">
        <v>77</v>
      </c>
      <c r="D20" s="73" t="s">
        <v>78</v>
      </c>
      <c r="E20" s="73" t="s">
        <v>79</v>
      </c>
      <c r="F20" s="73" t="s">
        <v>80</v>
      </c>
      <c r="G20" s="73" t="s">
        <v>81</v>
      </c>
      <c r="H20" s="73" t="s">
        <v>82</v>
      </c>
      <c r="I20" s="73" t="s">
        <v>83</v>
      </c>
    </row>
    <row r="21" spans="2:16">
      <c r="B21" s="88" t="s">
        <v>101</v>
      </c>
      <c r="C21" s="38">
        <v>2</v>
      </c>
      <c r="D21" s="38">
        <v>3</v>
      </c>
      <c r="E21" s="38">
        <v>4</v>
      </c>
      <c r="F21" s="38">
        <v>5</v>
      </c>
      <c r="G21" s="38">
        <v>6</v>
      </c>
      <c r="H21" s="38">
        <v>7</v>
      </c>
      <c r="I21" s="39" t="s">
        <v>99</v>
      </c>
    </row>
    <row r="22" spans="2:16">
      <c r="B22" s="88"/>
      <c r="C22" s="89" t="s">
        <v>102</v>
      </c>
      <c r="D22" s="89"/>
      <c r="E22" s="89"/>
      <c r="F22" s="89"/>
      <c r="G22" s="89"/>
      <c r="H22" s="89"/>
      <c r="I22" s="89"/>
    </row>
    <row r="23" spans="2:16">
      <c r="B23" s="45" t="s">
        <v>103</v>
      </c>
      <c r="C23" s="46" t="s">
        <v>87</v>
      </c>
      <c r="D23" s="47" t="s">
        <v>88</v>
      </c>
      <c r="E23" s="46" t="s">
        <v>90</v>
      </c>
      <c r="F23" s="46" t="s">
        <v>92</v>
      </c>
      <c r="G23" s="46" t="s">
        <v>94</v>
      </c>
      <c r="H23" s="46" t="s">
        <v>96</v>
      </c>
      <c r="I23" s="46" t="s">
        <v>98</v>
      </c>
    </row>
    <row r="25" spans="2:16" ht="18.45">
      <c r="B25" s="32" t="s">
        <v>104</v>
      </c>
    </row>
    <row r="26" spans="2:16">
      <c r="B26" s="75" t="s">
        <v>84</v>
      </c>
      <c r="C26" s="72" t="s">
        <v>105</v>
      </c>
      <c r="D26" s="96" t="s">
        <v>38</v>
      </c>
      <c r="E26" s="96"/>
      <c r="F26" s="96"/>
      <c r="G26" s="96"/>
      <c r="H26" s="96"/>
      <c r="I26" s="96"/>
      <c r="J26" s="96"/>
      <c r="K26" s="96"/>
    </row>
    <row r="27" spans="2:16">
      <c r="B27" s="48" t="s">
        <v>117</v>
      </c>
      <c r="C27" s="49">
        <v>0.5</v>
      </c>
      <c r="D27" s="95" t="s">
        <v>106</v>
      </c>
      <c r="E27" s="95"/>
      <c r="F27" s="95"/>
      <c r="G27" s="95"/>
      <c r="H27" s="95"/>
      <c r="I27" s="95"/>
      <c r="J27" s="95"/>
      <c r="K27" s="95"/>
    </row>
    <row r="28" spans="2:16">
      <c r="B28" s="48" t="s">
        <v>118</v>
      </c>
      <c r="C28" s="49">
        <v>0.75</v>
      </c>
      <c r="D28" s="95" t="s">
        <v>107</v>
      </c>
      <c r="E28" s="95"/>
      <c r="F28" s="95"/>
      <c r="G28" s="95"/>
      <c r="H28" s="95"/>
      <c r="I28" s="95"/>
      <c r="J28" s="95"/>
      <c r="K28" s="95"/>
    </row>
    <row r="29" spans="2:16" ht="25.95" customHeight="1">
      <c r="B29" s="48" t="s">
        <v>119</v>
      </c>
      <c r="C29" s="49">
        <v>1</v>
      </c>
      <c r="D29" s="97" t="s">
        <v>108</v>
      </c>
      <c r="E29" s="95"/>
      <c r="F29" s="95"/>
      <c r="G29" s="95"/>
      <c r="H29" s="95"/>
      <c r="I29" s="95"/>
      <c r="J29" s="95"/>
      <c r="K29" s="95"/>
    </row>
    <row r="31" spans="2:16" ht="18.45">
      <c r="B31" s="50" t="s">
        <v>109</v>
      </c>
    </row>
    <row r="32" spans="2:16">
      <c r="B32" s="51" t="s">
        <v>110</v>
      </c>
      <c r="K32" s="51" t="s">
        <v>111</v>
      </c>
    </row>
    <row r="45" spans="2:2">
      <c r="B45" s="51" t="s">
        <v>112</v>
      </c>
    </row>
  </sheetData>
  <sheetProtection password="B05B" sheet="1" objects="1" scenarios="1"/>
  <mergeCells count="22">
    <mergeCell ref="D26:K26"/>
    <mergeCell ref="D27:K27"/>
    <mergeCell ref="D28:K28"/>
    <mergeCell ref="D29:K29"/>
    <mergeCell ref="O15:P15"/>
    <mergeCell ref="O16:P16"/>
    <mergeCell ref="O17:P17"/>
    <mergeCell ref="O18:P18"/>
    <mergeCell ref="B21:B22"/>
    <mergeCell ref="C22:I22"/>
    <mergeCell ref="I6:L6"/>
    <mergeCell ref="I7:L7"/>
    <mergeCell ref="O11:P11"/>
    <mergeCell ref="O12:P12"/>
    <mergeCell ref="O13:P13"/>
    <mergeCell ref="O14:P14"/>
    <mergeCell ref="H5:L5"/>
    <mergeCell ref="D1:F1"/>
    <mergeCell ref="H1:L1"/>
    <mergeCell ref="H2:L2"/>
    <mergeCell ref="H3:L3"/>
    <mergeCell ref="H4:L4"/>
  </mergeCells>
  <pageMargins left="0.7" right="0.7" top="0.75" bottom="0.75" header="0.3" footer="0.3"/>
  <pageSetup orientation="portrait" r:id="rId1"/>
  <ignoredErrors>
    <ignoredError sqref="L16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LIST</vt:lpstr>
      <vt:lpstr>Gx</vt:lpstr>
      <vt:lpstr>Params</vt:lpstr>
      <vt:lpstr>LIST!_FilterDatabase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 Thi Thoa (FHO.PID)</dc:creator>
  <cp:keywords/>
  <dc:description/>
  <cp:lastModifiedBy>Kien Nguyen Trung</cp:lastModifiedBy>
  <cp:revision/>
  <dcterms:created xsi:type="dcterms:W3CDTF">2021-04-10T11:59:00Z</dcterms:created>
  <dcterms:modified xsi:type="dcterms:W3CDTF">2025-09-07T10:04:35Z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