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e Carvalho\Google Drive\CR hw platform\5073 BPOD peripherals\Sound Card\Firmware\"/>
    </mc:Choice>
  </mc:AlternateContent>
  <bookViews>
    <workbookView xWindow="0" yWindow="0" windowWidth="29010" windowHeight="12360"/>
  </bookViews>
  <sheets>
    <sheet name="Memo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E41" i="1" l="1"/>
  <c r="E40" i="1"/>
  <c r="D42" i="1"/>
  <c r="D40" i="1"/>
  <c r="D39" i="1"/>
  <c r="C42" i="1"/>
  <c r="C41" i="1"/>
  <c r="C40" i="1"/>
  <c r="H46" i="1"/>
  <c r="G46" i="1"/>
  <c r="G55" i="1"/>
  <c r="H55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E18" i="1"/>
  <c r="E19" i="1" s="1"/>
  <c r="F19" i="1" s="1"/>
  <c r="G19" i="1" s="1"/>
  <c r="E12" i="1"/>
  <c r="D9" i="1"/>
  <c r="D7" i="1"/>
  <c r="E6" i="1"/>
  <c r="D6" i="1"/>
  <c r="I21" i="1"/>
  <c r="I20" i="1"/>
  <c r="H20" i="1"/>
  <c r="G13" i="1" l="1"/>
  <c r="I16" i="1"/>
  <c r="G12" i="1"/>
  <c r="F12" i="1"/>
  <c r="J13" i="1"/>
  <c r="J11" i="1"/>
  <c r="J12" i="1" s="1"/>
  <c r="F9" i="1"/>
  <c r="F11" i="1"/>
  <c r="F10" i="1"/>
  <c r="G17" i="1"/>
  <c r="G16" i="1"/>
  <c r="F15" i="1"/>
  <c r="F16" i="1"/>
  <c r="F17" i="1" s="1"/>
  <c r="F21" i="1"/>
  <c r="F20" i="1"/>
  <c r="C37" i="1"/>
  <c r="C36" i="1"/>
  <c r="D28" i="1"/>
  <c r="E36" i="1"/>
  <c r="E35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I13" i="1"/>
  <c r="M10" i="1" s="1"/>
  <c r="I11" i="1"/>
  <c r="I12" i="1" s="1"/>
  <c r="P10" i="1"/>
  <c r="O1" i="1"/>
  <c r="S10" i="1" s="1"/>
  <c r="L18" i="1"/>
  <c r="S7" i="1" s="1"/>
  <c r="M17" i="1"/>
  <c r="M16" i="1"/>
  <c r="M15" i="1"/>
  <c r="M14" i="1"/>
  <c r="M13" i="1"/>
  <c r="M12" i="1"/>
  <c r="M11" i="1"/>
  <c r="M9" i="1"/>
  <c r="M8" i="1"/>
  <c r="C20" i="1"/>
  <c r="B20" i="1"/>
  <c r="B18" i="1"/>
  <c r="C18" i="1"/>
  <c r="F3" i="1"/>
  <c r="F4" i="1"/>
  <c r="C9" i="1"/>
  <c r="C10" i="1" s="1"/>
  <c r="C6" i="1"/>
  <c r="C7" i="1" s="1"/>
  <c r="B9" i="1"/>
  <c r="B10" i="1" s="1"/>
  <c r="B6" i="1"/>
  <c r="B7" i="1" s="1"/>
  <c r="B12" i="1" l="1"/>
  <c r="B13" i="1" s="1"/>
  <c r="S6" i="1"/>
  <c r="S13" i="1" s="1"/>
  <c r="C12" i="1"/>
  <c r="C8" i="1"/>
  <c r="B8" i="1"/>
  <c r="C14" i="1" l="1"/>
  <c r="C13" i="1"/>
  <c r="B15" i="1"/>
  <c r="B14" i="1"/>
  <c r="C15" i="1" l="1"/>
  <c r="D13" i="1"/>
</calcChain>
</file>

<file path=xl/sharedStrings.xml><?xml version="1.0" encoding="utf-8"?>
<sst xmlns="http://schemas.openxmlformats.org/spreadsheetml/2006/main" count="49" uniqueCount="39">
  <si>
    <t>Memory</t>
  </si>
  <si>
    <t>Bits:</t>
  </si>
  <si>
    <t>Sample Frequency:</t>
  </si>
  <si>
    <t>Possible SampleFrequencies:</t>
  </si>
  <si>
    <t>https://sites.google.com/site/bpoddocumentation/bpod-user-guide/function-reference/teensysoundserver</t>
  </si>
  <si>
    <t>Possible Bits:</t>
  </si>
  <si>
    <t>Memory Bytes:</t>
  </si>
  <si>
    <t>Memory Gbits:</t>
  </si>
  <si>
    <t>Memory MBytes:</t>
  </si>
  <si>
    <t>Memory KBytes:</t>
  </si>
  <si>
    <t>1 sec. of Sound (Mono) KBytes:</t>
  </si>
  <si>
    <t>1 sec. of Sound (Stereo) KBytes:</t>
  </si>
  <si>
    <t>Max. Sound Period (Mono) (s):</t>
  </si>
  <si>
    <t>Max. Sound Period (Stereo (s):</t>
  </si>
  <si>
    <t>Max. Sound Period (Mono) (min):</t>
  </si>
  <si>
    <t>Max. Sound Period (Stereo (min):</t>
  </si>
  <si>
    <t>Audio SNR</t>
  </si>
  <si>
    <t>SNR:</t>
  </si>
  <si>
    <t>Kbytes:</t>
  </si>
  <si>
    <t>Duration (stereo) (ms):</t>
  </si>
  <si>
    <t>Available sounds:</t>
  </si>
  <si>
    <t>Memory/sound [KB]:</t>
  </si>
  <si>
    <t>Duration (stereo) (s):</t>
  </si>
  <si>
    <t>Duration/Kbyte (ms):</t>
  </si>
  <si>
    <t>Windows Sizes:</t>
  </si>
  <si>
    <t>Duration:</t>
  </si>
  <si>
    <t>SUM [KB]</t>
  </si>
  <si>
    <t>To be stored on memory</t>
  </si>
  <si>
    <t>Initial Duration of each Sound:</t>
  </si>
  <si>
    <t>Number of Sounds:</t>
  </si>
  <si>
    <t>CPU Memory RAM:</t>
  </si>
  <si>
    <t>User (start Window) max:</t>
  </si>
  <si>
    <t>Total:</t>
  </si>
  <si>
    <t>User (stop Window) max:</t>
  </si>
  <si>
    <t>These will be mirrored in the memory second block (avoid block 0)</t>
  </si>
  <si>
    <t>These will be in an array o RAM</t>
  </si>
  <si>
    <t>Windows (Gaussian?):</t>
  </si>
  <si>
    <t>Windows (One of the Blackmans?):</t>
  </si>
  <si>
    <t>Each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</si>
</sst>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3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165" fontId="2" fillId="3" borderId="1" xfId="2" applyNumberFormat="1" applyAlignment="1">
      <alignment horizontal="center"/>
    </xf>
    <xf numFmtId="164" fontId="2" fillId="3" borderId="1" xfId="2" applyNumberFormat="1" applyAlignment="1">
      <alignment horizontal="center"/>
    </xf>
    <xf numFmtId="1" fontId="2" fillId="3" borderId="1" xfId="2" applyNumberFormat="1" applyAlignment="1">
      <alignment horizontal="center"/>
    </xf>
    <xf numFmtId="0" fontId="5" fillId="0" borderId="0" xfId="0" applyFont="1"/>
    <xf numFmtId="11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es.google.com/site/bpoddocumentation/bpod-user-guide/function-reference/teensysound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145" zoomScaleNormal="145" workbookViewId="0">
      <selection activeCell="B16" sqref="B16"/>
    </sheetView>
  </sheetViews>
  <sheetFormatPr defaultRowHeight="15" x14ac:dyDescent="0.25"/>
  <cols>
    <col min="1" max="1" width="31.140625" bestFit="1" customWidth="1"/>
    <col min="2" max="3" width="10.7109375" customWidth="1"/>
    <col min="5" max="6" width="12.85546875" bestFit="1" customWidth="1"/>
    <col min="7" max="7" width="12.7109375" bestFit="1" customWidth="1"/>
    <col min="8" max="8" width="18.140625" bestFit="1" customWidth="1"/>
    <col min="9" max="9" width="10.5703125" bestFit="1" customWidth="1"/>
    <col min="10" max="10" width="10.5703125" customWidth="1"/>
    <col min="13" max="13" width="10" customWidth="1"/>
    <col min="16" max="16" width="10.5703125" customWidth="1"/>
    <col min="18" max="18" width="9.140625" customWidth="1"/>
  </cols>
  <sheetData>
    <row r="1" spans="1:20" ht="15.75" thickBot="1" x14ac:dyDescent="0.3">
      <c r="A1" s="1" t="s">
        <v>0</v>
      </c>
      <c r="E1" s="11" t="s">
        <v>16</v>
      </c>
      <c r="F1" s="12"/>
      <c r="L1" s="1" t="s">
        <v>28</v>
      </c>
      <c r="O1" s="6">
        <f>N3*N2</f>
        <v>256</v>
      </c>
    </row>
    <row r="2" spans="1:20" x14ac:dyDescent="0.25">
      <c r="A2" t="s">
        <v>1</v>
      </c>
      <c r="B2" s="3">
        <v>32</v>
      </c>
      <c r="C2" s="3">
        <v>16</v>
      </c>
      <c r="E2" t="s">
        <v>1</v>
      </c>
      <c r="F2" t="s">
        <v>17</v>
      </c>
      <c r="L2" t="s">
        <v>18</v>
      </c>
      <c r="N2" s="3">
        <v>2</v>
      </c>
    </row>
    <row r="3" spans="1:20" x14ac:dyDescent="0.25">
      <c r="A3" t="s">
        <v>2</v>
      </c>
      <c r="B3" s="3">
        <v>192000</v>
      </c>
      <c r="C3" s="3">
        <v>192000</v>
      </c>
      <c r="E3" s="3">
        <v>16</v>
      </c>
      <c r="F3" s="6">
        <f>20*LOG10(2^E3)</f>
        <v>96.329598612473987</v>
      </c>
      <c r="L3" t="s">
        <v>29</v>
      </c>
      <c r="N3" s="3">
        <f>32*4</f>
        <v>128</v>
      </c>
    </row>
    <row r="4" spans="1:20" x14ac:dyDescent="0.25">
      <c r="A4" t="s">
        <v>7</v>
      </c>
      <c r="B4" s="3">
        <v>2</v>
      </c>
      <c r="C4" s="3">
        <v>4</v>
      </c>
      <c r="E4" s="3">
        <v>24</v>
      </c>
      <c r="F4" s="6">
        <f>20*LOG10(2^E4)</f>
        <v>144.49439791871097</v>
      </c>
    </row>
    <row r="5" spans="1:20" x14ac:dyDescent="0.25">
      <c r="B5" s="4"/>
      <c r="C5" s="4"/>
      <c r="L5" s="1" t="s">
        <v>24</v>
      </c>
      <c r="P5" s="1" t="s">
        <v>30</v>
      </c>
      <c r="Q5" s="1"/>
    </row>
    <row r="6" spans="1:20" x14ac:dyDescent="0.25">
      <c r="A6" t="s">
        <v>6</v>
      </c>
      <c r="B6" s="5">
        <f>2^10*2^10*2^10*B4/8</f>
        <v>268435456</v>
      </c>
      <c r="C6" s="5">
        <f>2^10*2^10*2^10*C4/8</f>
        <v>536870912</v>
      </c>
      <c r="D6">
        <f>B6/2048</f>
        <v>131072</v>
      </c>
      <c r="E6">
        <f>C6/2048</f>
        <v>262144</v>
      </c>
      <c r="L6" s="9" t="s">
        <v>27</v>
      </c>
      <c r="P6" t="s">
        <v>37</v>
      </c>
      <c r="S6" s="7">
        <f>L18</f>
        <v>79</v>
      </c>
      <c r="T6" t="s">
        <v>35</v>
      </c>
    </row>
    <row r="7" spans="1:20" x14ac:dyDescent="0.25">
      <c r="A7" t="s">
        <v>9</v>
      </c>
      <c r="B7" s="5">
        <f>B6/1024</f>
        <v>262144</v>
      </c>
      <c r="C7" s="5">
        <f>C6/1024</f>
        <v>524288</v>
      </c>
      <c r="D7">
        <f>D6/32</f>
        <v>4096</v>
      </c>
      <c r="E7">
        <v>32</v>
      </c>
      <c r="H7" t="s">
        <v>1</v>
      </c>
      <c r="I7" s="3">
        <v>32</v>
      </c>
      <c r="J7" s="3">
        <v>32</v>
      </c>
      <c r="L7" t="s">
        <v>18</v>
      </c>
      <c r="M7" t="s">
        <v>25</v>
      </c>
      <c r="P7" t="s">
        <v>36</v>
      </c>
      <c r="S7" s="7">
        <f>L18</f>
        <v>79</v>
      </c>
      <c r="T7" t="s">
        <v>35</v>
      </c>
    </row>
    <row r="8" spans="1:20" x14ac:dyDescent="0.25">
      <c r="A8" t="s">
        <v>8</v>
      </c>
      <c r="B8" s="5">
        <f>B7/1024</f>
        <v>256</v>
      </c>
      <c r="C8" s="5">
        <f>C7/1024</f>
        <v>512</v>
      </c>
      <c r="H8" t="s">
        <v>2</v>
      </c>
      <c r="I8" s="3">
        <v>192000</v>
      </c>
      <c r="J8" s="3">
        <v>192000</v>
      </c>
      <c r="L8" s="3">
        <v>1</v>
      </c>
      <c r="M8" s="7">
        <f>L8*$I$13</f>
        <v>0.66666666666666663</v>
      </c>
      <c r="P8" t="s">
        <v>31</v>
      </c>
      <c r="S8" s="7">
        <v>20</v>
      </c>
      <c r="T8" t="s">
        <v>34</v>
      </c>
    </row>
    <row r="9" spans="1:20" x14ac:dyDescent="0.25">
      <c r="A9" t="s">
        <v>10</v>
      </c>
      <c r="B9" s="5">
        <f>B2/8*B3/1024</f>
        <v>750</v>
      </c>
      <c r="C9" s="5">
        <f>C2/8*C3/1024</f>
        <v>375</v>
      </c>
      <c r="D9">
        <f>2048*64</f>
        <v>131072</v>
      </c>
      <c r="E9">
        <v>1</v>
      </c>
      <c r="F9">
        <f>2048*64</f>
        <v>131072</v>
      </c>
      <c r="H9" t="s">
        <v>7</v>
      </c>
      <c r="I9" s="3">
        <v>2</v>
      </c>
      <c r="J9" s="3">
        <v>4</v>
      </c>
      <c r="L9" s="3">
        <v>2</v>
      </c>
      <c r="M9" s="7">
        <f t="shared" ref="M9:M17" si="0">L9*$I$13</f>
        <v>1.3333333333333333</v>
      </c>
      <c r="P9" t="s">
        <v>33</v>
      </c>
      <c r="S9" s="7">
        <v>20</v>
      </c>
      <c r="T9" t="s">
        <v>34</v>
      </c>
    </row>
    <row r="10" spans="1:20" x14ac:dyDescent="0.25">
      <c r="A10" t="s">
        <v>11</v>
      </c>
      <c r="B10" s="5">
        <f>B9*2</f>
        <v>1500</v>
      </c>
      <c r="C10" s="5">
        <f>C9*2</f>
        <v>750</v>
      </c>
      <c r="E10">
        <v>2</v>
      </c>
      <c r="F10">
        <f>2048*64*E10*1024</f>
        <v>268435456</v>
      </c>
      <c r="H10" t="s">
        <v>20</v>
      </c>
      <c r="I10" s="3">
        <v>32</v>
      </c>
      <c r="J10" s="3">
        <v>64</v>
      </c>
      <c r="L10" s="3">
        <v>3</v>
      </c>
      <c r="M10" s="7">
        <f t="shared" si="0"/>
        <v>2</v>
      </c>
      <c r="P10" t="str">
        <f>L1</f>
        <v>Initial Duration of each Sound:</v>
      </c>
      <c r="S10" s="7">
        <f>O1</f>
        <v>256</v>
      </c>
    </row>
    <row r="11" spans="1:20" x14ac:dyDescent="0.25">
      <c r="E11">
        <v>4</v>
      </c>
      <c r="F11">
        <f>2048*64*E11*1024</f>
        <v>536870912</v>
      </c>
      <c r="H11" t="s">
        <v>21</v>
      </c>
      <c r="I11" s="6">
        <f>I9/8*2^30/I10/1024</f>
        <v>8192</v>
      </c>
      <c r="J11" s="6">
        <f>J9/8*2^30/J10/1024</f>
        <v>8192</v>
      </c>
      <c r="L11" s="3">
        <v>4</v>
      </c>
      <c r="M11" s="7">
        <f t="shared" si="0"/>
        <v>2.6666666666666665</v>
      </c>
      <c r="S11" s="7"/>
    </row>
    <row r="12" spans="1:20" x14ac:dyDescent="0.25">
      <c r="A12" t="s">
        <v>12</v>
      </c>
      <c r="B12" s="6">
        <f>B7/B9</f>
        <v>349.52533333333332</v>
      </c>
      <c r="C12" s="6">
        <f>C7/C9</f>
        <v>1398.1013333333333</v>
      </c>
      <c r="E12">
        <f>2^31</f>
        <v>2147483648</v>
      </c>
      <c r="F12">
        <f>F10/32</f>
        <v>8388608</v>
      </c>
      <c r="G12">
        <f>2048*4096</f>
        <v>8388608</v>
      </c>
      <c r="H12" t="s">
        <v>22</v>
      </c>
      <c r="I12" s="7">
        <f>I11*1024/(I7*2/8*I8)</f>
        <v>5.4613333333333332</v>
      </c>
      <c r="J12" s="7">
        <f>J11*1024/(J7*2/8*J8)</f>
        <v>5.4613333333333332</v>
      </c>
      <c r="L12" s="3">
        <v>5</v>
      </c>
      <c r="M12" s="7">
        <f t="shared" si="0"/>
        <v>3.333333333333333</v>
      </c>
      <c r="S12" s="7"/>
    </row>
    <row r="13" spans="1:20" x14ac:dyDescent="0.25">
      <c r="A13" t="s">
        <v>13</v>
      </c>
      <c r="B13" s="6">
        <f>B12/2</f>
        <v>174.76266666666666</v>
      </c>
      <c r="C13" s="6">
        <f>C12/2</f>
        <v>699.05066666666664</v>
      </c>
      <c r="D13">
        <f>C13/E7</f>
        <v>21.845333333333333</v>
      </c>
      <c r="G13">
        <f>2048/32</f>
        <v>64</v>
      </c>
      <c r="H13" t="s">
        <v>23</v>
      </c>
      <c r="I13" s="7">
        <f>1*1024/(I7*2/8*I8)*1000</f>
        <v>0.66666666666666663</v>
      </c>
      <c r="J13" s="7">
        <f>1*1024/(J7*2/8*J8)*1000</f>
        <v>0.66666666666666663</v>
      </c>
      <c r="L13" s="3">
        <v>7</v>
      </c>
      <c r="M13" s="7">
        <f t="shared" si="0"/>
        <v>4.6666666666666661</v>
      </c>
      <c r="R13" s="1" t="s">
        <v>32</v>
      </c>
      <c r="S13" s="7">
        <f>SUM(S6:S12)</f>
        <v>454</v>
      </c>
    </row>
    <row r="14" spans="1:20" x14ac:dyDescent="0.25">
      <c r="A14" t="s">
        <v>14</v>
      </c>
      <c r="B14" s="6">
        <f>B12/60</f>
        <v>5.8254222222222216</v>
      </c>
      <c r="C14" s="6">
        <f>C12/60</f>
        <v>23.301688888888886</v>
      </c>
      <c r="L14" s="3">
        <v>10</v>
      </c>
      <c r="M14" s="7">
        <f t="shared" si="0"/>
        <v>6.6666666666666661</v>
      </c>
    </row>
    <row r="15" spans="1:20" x14ac:dyDescent="0.25">
      <c r="A15" t="s">
        <v>15</v>
      </c>
      <c r="B15" s="6">
        <f>B13/60</f>
        <v>2.9127111111111108</v>
      </c>
      <c r="C15" s="6">
        <f>C13/60</f>
        <v>11.650844444444443</v>
      </c>
      <c r="F15">
        <f>2048/8</f>
        <v>256</v>
      </c>
      <c r="L15" s="3">
        <v>12</v>
      </c>
      <c r="M15" s="7">
        <f t="shared" si="0"/>
        <v>8</v>
      </c>
    </row>
    <row r="16" spans="1:20" x14ac:dyDescent="0.25">
      <c r="F16">
        <f>340*6</f>
        <v>2040</v>
      </c>
      <c r="G16">
        <f>1/192000</f>
        <v>5.2083333333333332E-6</v>
      </c>
      <c r="H16" t="s">
        <v>38</v>
      </c>
      <c r="I16">
        <f>2048</f>
        <v>2048</v>
      </c>
      <c r="L16" s="3">
        <v>15</v>
      </c>
      <c r="M16" s="7">
        <f t="shared" si="0"/>
        <v>10</v>
      </c>
    </row>
    <row r="17" spans="1:13" x14ac:dyDescent="0.25">
      <c r="A17" t="s">
        <v>18</v>
      </c>
      <c r="B17" s="3">
        <v>128</v>
      </c>
      <c r="C17" s="3">
        <v>128</v>
      </c>
      <c r="F17">
        <f>F16/16</f>
        <v>127.5</v>
      </c>
      <c r="G17">
        <f>G16*256</f>
        <v>1.3333333333333333E-3</v>
      </c>
      <c r="L17" s="3">
        <v>20</v>
      </c>
      <c r="M17" s="7">
        <f t="shared" si="0"/>
        <v>13.333333333333332</v>
      </c>
    </row>
    <row r="18" spans="1:13" x14ac:dyDescent="0.25">
      <c r="A18" t="s">
        <v>19</v>
      </c>
      <c r="B18" s="6">
        <f>B17/((B2*2/8*B3)/1024)*1000</f>
        <v>85.333333333333329</v>
      </c>
      <c r="C18" s="7">
        <f>C17/(C2/3*C3)*1000</f>
        <v>0.125</v>
      </c>
      <c r="E18">
        <f>1/0.0004</f>
        <v>2500</v>
      </c>
      <c r="K18" t="s">
        <v>26</v>
      </c>
      <c r="L18" s="8">
        <f>SUM(L8:L17)</f>
        <v>79</v>
      </c>
    </row>
    <row r="19" spans="1:13" x14ac:dyDescent="0.25">
      <c r="A19" t="s">
        <v>18</v>
      </c>
      <c r="B19" s="3">
        <v>2</v>
      </c>
      <c r="C19" s="3">
        <v>2</v>
      </c>
      <c r="E19">
        <f>E18*2048</f>
        <v>5120000</v>
      </c>
      <c r="F19">
        <f>E19/2^20</f>
        <v>4.8828125</v>
      </c>
      <c r="G19">
        <f>F19*8</f>
        <v>39.0625</v>
      </c>
    </row>
    <row r="20" spans="1:13" x14ac:dyDescent="0.25">
      <c r="A20" t="s">
        <v>19</v>
      </c>
      <c r="B20" s="6">
        <f>B19/((B2*2/8*B3)/1024)*1000</f>
        <v>1.3333333333333333</v>
      </c>
      <c r="C20" s="6">
        <f>C19/((C2*2/8*C3)/1024)*1000</f>
        <v>2.6666666666666665</v>
      </c>
      <c r="F20">
        <f>1/200000000</f>
        <v>5.0000000000000001E-9</v>
      </c>
      <c r="H20">
        <f>1/0.0003*2048</f>
        <v>6826666.666666667</v>
      </c>
      <c r="I20">
        <f>H20/2^20</f>
        <v>6.510416666666667</v>
      </c>
    </row>
    <row r="21" spans="1:13" x14ac:dyDescent="0.25">
      <c r="F21">
        <f>F20*10^6</f>
        <v>5.0000000000000001E-3</v>
      </c>
      <c r="I21">
        <f>I20*8</f>
        <v>52.083333333333336</v>
      </c>
    </row>
    <row r="22" spans="1:13" x14ac:dyDescent="0.25">
      <c r="A22" s="1" t="s">
        <v>3</v>
      </c>
    </row>
    <row r="23" spans="1:13" x14ac:dyDescent="0.25">
      <c r="A23">
        <v>44100</v>
      </c>
      <c r="B23" s="2" t="s">
        <v>4</v>
      </c>
    </row>
    <row r="24" spans="1:13" x14ac:dyDescent="0.25">
      <c r="A24">
        <v>48000</v>
      </c>
    </row>
    <row r="25" spans="1:13" x14ac:dyDescent="0.25">
      <c r="A25">
        <v>96000</v>
      </c>
      <c r="G25">
        <f>192/H25</f>
        <v>192</v>
      </c>
      <c r="H25">
        <v>1</v>
      </c>
    </row>
    <row r="26" spans="1:13" x14ac:dyDescent="0.25">
      <c r="A26">
        <v>192000</v>
      </c>
      <c r="G26">
        <f t="shared" ref="G26:G37" si="1">192/H26</f>
        <v>96</v>
      </c>
      <c r="H26">
        <v>2</v>
      </c>
    </row>
    <row r="27" spans="1:13" x14ac:dyDescent="0.25">
      <c r="G27">
        <f t="shared" si="1"/>
        <v>64</v>
      </c>
      <c r="H27">
        <v>3</v>
      </c>
    </row>
    <row r="28" spans="1:13" x14ac:dyDescent="0.25">
      <c r="A28" s="1" t="s">
        <v>5</v>
      </c>
      <c r="D28">
        <f>SQRT(15000)/SQRT(6000)</f>
        <v>1.5811388300841898</v>
      </c>
      <c r="G28">
        <f t="shared" si="1"/>
        <v>48</v>
      </c>
      <c r="H28">
        <v>4</v>
      </c>
    </row>
    <row r="29" spans="1:13" x14ac:dyDescent="0.25">
      <c r="A29">
        <v>16</v>
      </c>
      <c r="C29" s="2"/>
      <c r="G29">
        <f t="shared" si="1"/>
        <v>38.4</v>
      </c>
      <c r="H29">
        <v>5</v>
      </c>
    </row>
    <row r="30" spans="1:13" x14ac:dyDescent="0.25">
      <c r="A30">
        <v>24</v>
      </c>
      <c r="G30">
        <f t="shared" si="1"/>
        <v>32</v>
      </c>
      <c r="H30">
        <v>6</v>
      </c>
    </row>
    <row r="31" spans="1:13" x14ac:dyDescent="0.25">
      <c r="G31">
        <f t="shared" si="1"/>
        <v>27.428571428571427</v>
      </c>
      <c r="H31">
        <v>7</v>
      </c>
    </row>
    <row r="32" spans="1:13" x14ac:dyDescent="0.25">
      <c r="G32">
        <f t="shared" si="1"/>
        <v>24</v>
      </c>
      <c r="H32">
        <v>8</v>
      </c>
    </row>
    <row r="33" spans="3:8" x14ac:dyDescent="0.25">
      <c r="G33">
        <f t="shared" si="1"/>
        <v>21.333333333333332</v>
      </c>
      <c r="H33">
        <v>9</v>
      </c>
    </row>
    <row r="34" spans="3:8" x14ac:dyDescent="0.25">
      <c r="G34">
        <f t="shared" si="1"/>
        <v>19.2</v>
      </c>
      <c r="H34">
        <v>10</v>
      </c>
    </row>
    <row r="35" spans="3:8" x14ac:dyDescent="0.25">
      <c r="E35">
        <f>1/200000000</f>
        <v>5.0000000000000001E-9</v>
      </c>
      <c r="G35">
        <f t="shared" si="1"/>
        <v>17.454545454545453</v>
      </c>
      <c r="H35">
        <v>11</v>
      </c>
    </row>
    <row r="36" spans="3:8" x14ac:dyDescent="0.25">
      <c r="C36">
        <f>2^6</f>
        <v>64</v>
      </c>
      <c r="E36">
        <f>0.00000002/E35</f>
        <v>4</v>
      </c>
      <c r="G36">
        <f t="shared" si="1"/>
        <v>16</v>
      </c>
      <c r="H36">
        <v>12</v>
      </c>
    </row>
    <row r="37" spans="3:8" x14ac:dyDescent="0.25">
      <c r="C37">
        <f>2^11</f>
        <v>2048</v>
      </c>
      <c r="G37">
        <f t="shared" si="1"/>
        <v>14.76923076923077</v>
      </c>
      <c r="H37">
        <v>13</v>
      </c>
    </row>
    <row r="39" spans="3:8" x14ac:dyDescent="0.25">
      <c r="C39" s="10">
        <v>12560000</v>
      </c>
      <c r="D39" s="10">
        <f>C39/2</f>
        <v>6280000</v>
      </c>
    </row>
    <row r="40" spans="3:8" x14ac:dyDescent="0.25">
      <c r="C40" s="10">
        <f>C39/96600</f>
        <v>130.0207039337474</v>
      </c>
      <c r="D40" s="10">
        <f>D39/96600</f>
        <v>65.010351966873699</v>
      </c>
      <c r="E40">
        <f>48000*256</f>
        <v>12288000</v>
      </c>
    </row>
    <row r="41" spans="3:8" x14ac:dyDescent="0.25">
      <c r="C41" s="10">
        <f>C40/2</f>
        <v>65.010351966873699</v>
      </c>
      <c r="E41">
        <f>E40/8</f>
        <v>1536000</v>
      </c>
    </row>
    <row r="42" spans="3:8" x14ac:dyDescent="0.25">
      <c r="C42" s="10">
        <f>C41/2</f>
        <v>32.50517598343685</v>
      </c>
      <c r="D42">
        <f>C39/(64*48000)</f>
        <v>4.088541666666667</v>
      </c>
    </row>
    <row r="46" spans="3:8" x14ac:dyDescent="0.25">
      <c r="F46">
        <v>1</v>
      </c>
      <c r="G46">
        <f>2*PI()*F46/8</f>
        <v>0.78539816339744828</v>
      </c>
      <c r="H46">
        <f>SIN(G46)</f>
        <v>0.70710678118654746</v>
      </c>
    </row>
    <row r="47" spans="3:8" x14ac:dyDescent="0.25">
      <c r="F47">
        <v>1</v>
      </c>
      <c r="G47">
        <f>2*PI()*F47/8</f>
        <v>0.78539816339744828</v>
      </c>
      <c r="H47">
        <f>SIN(G47)</f>
        <v>0.70710678118654746</v>
      </c>
    </row>
    <row r="48" spans="3:8" x14ac:dyDescent="0.25">
      <c r="F48">
        <v>2</v>
      </c>
      <c r="G48">
        <f t="shared" ref="G48:G55" si="2">2*PI()*F48/8</f>
        <v>1.5707963267948966</v>
      </c>
      <c r="H48">
        <f t="shared" ref="H48:H55" si="3">SIN(G48)</f>
        <v>1</v>
      </c>
    </row>
    <row r="49" spans="6:8" x14ac:dyDescent="0.25">
      <c r="F49">
        <v>3</v>
      </c>
      <c r="G49">
        <f t="shared" si="2"/>
        <v>2.3561944901923448</v>
      </c>
      <c r="H49">
        <f t="shared" si="3"/>
        <v>0.70710678118654757</v>
      </c>
    </row>
    <row r="50" spans="6:8" x14ac:dyDescent="0.25">
      <c r="F50">
        <v>4</v>
      </c>
      <c r="G50">
        <f t="shared" si="2"/>
        <v>3.1415926535897931</v>
      </c>
      <c r="H50">
        <f t="shared" si="3"/>
        <v>1.22514845490862E-16</v>
      </c>
    </row>
    <row r="51" spans="6:8" x14ac:dyDescent="0.25">
      <c r="F51">
        <v>5</v>
      </c>
      <c r="G51">
        <f t="shared" si="2"/>
        <v>3.9269908169872414</v>
      </c>
      <c r="H51">
        <f t="shared" si="3"/>
        <v>-0.70710678118654746</v>
      </c>
    </row>
    <row r="52" spans="6:8" x14ac:dyDescent="0.25">
      <c r="F52">
        <v>6</v>
      </c>
      <c r="G52">
        <f t="shared" si="2"/>
        <v>4.7123889803846897</v>
      </c>
      <c r="H52">
        <f t="shared" si="3"/>
        <v>-1</v>
      </c>
    </row>
    <row r="53" spans="6:8" x14ac:dyDescent="0.25">
      <c r="F53">
        <v>7</v>
      </c>
      <c r="G53">
        <f t="shared" si="2"/>
        <v>5.497787143782138</v>
      </c>
      <c r="H53">
        <f t="shared" si="3"/>
        <v>-0.70710678118654768</v>
      </c>
    </row>
    <row r="55" spans="6:8" x14ac:dyDescent="0.25">
      <c r="G55">
        <f t="shared" si="2"/>
        <v>0</v>
      </c>
      <c r="H55">
        <f t="shared" si="3"/>
        <v>0</v>
      </c>
    </row>
  </sheetData>
  <mergeCells count="1">
    <mergeCell ref="E1:F1"/>
  </mergeCells>
  <hyperlinks>
    <hyperlink ref="B2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dcterms:created xsi:type="dcterms:W3CDTF">2018-04-30T10:36:44Z</dcterms:created>
  <dcterms:modified xsi:type="dcterms:W3CDTF">2018-06-14T20:40:57Z</dcterms:modified>
</cp:coreProperties>
</file>