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清華\Learning\大三上-2024-2025学年-秋\电机设计、分析与控制\"/>
    </mc:Choice>
  </mc:AlternateContent>
  <xr:revisionPtr revIDLastSave="0" documentId="13_ncr:1_{3C3E7DA0-17A6-4A6C-A41E-D46108F3958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7" i="3" s="1"/>
  <c r="B20" i="3"/>
  <c r="B19" i="3" l="1"/>
  <c r="B18" i="3"/>
  <c r="B22" i="3" l="1"/>
  <c r="B21" i="3"/>
  <c r="B34" i="3"/>
  <c r="B52" i="3" l="1"/>
  <c r="B40" i="3" l="1"/>
  <c r="B42" i="3"/>
  <c r="B35" i="3"/>
  <c r="B32" i="3"/>
  <c r="B43" i="3" l="1"/>
  <c r="B44" i="3"/>
  <c r="B36" i="3"/>
  <c r="B37" i="3" s="1"/>
  <c r="B45" i="3" l="1"/>
  <c r="B46" i="3" l="1"/>
  <c r="B48" i="3" s="1"/>
  <c r="B47" i="3"/>
  <c r="B49" i="3" l="1"/>
  <c r="B53" i="3"/>
</calcChain>
</file>

<file path=xl/sharedStrings.xml><?xml version="1.0" encoding="utf-8"?>
<sst xmlns="http://schemas.openxmlformats.org/spreadsheetml/2006/main" count="79" uniqueCount="76">
  <si>
    <t>bs1</t>
    <phoneticPr fontId="1" type="noConversion"/>
  </si>
  <si>
    <t>bs0</t>
    <phoneticPr fontId="1" type="noConversion"/>
  </si>
  <si>
    <t>bs2</t>
    <phoneticPr fontId="1" type="noConversion"/>
  </si>
  <si>
    <t>hs1</t>
    <phoneticPr fontId="1" type="noConversion"/>
  </si>
  <si>
    <t>hs2</t>
    <phoneticPr fontId="1" type="noConversion"/>
  </si>
  <si>
    <t>hs0</t>
    <phoneticPr fontId="1" type="noConversion"/>
  </si>
  <si>
    <t>3. 绕组数据</t>
    <phoneticPr fontId="1" type="noConversion"/>
  </si>
  <si>
    <t>漆包线标称线径 d /mm</t>
    <phoneticPr fontId="1" type="noConversion"/>
  </si>
  <si>
    <t>漆膜厚度（双边） / mm</t>
    <phoneticPr fontId="1" type="noConversion"/>
  </si>
  <si>
    <t>绕组型式（单层＝1，双层＝2）</t>
    <phoneticPr fontId="1" type="noConversion"/>
  </si>
  <si>
    <t>每槽导体数 Ns</t>
    <phoneticPr fontId="1" type="noConversion"/>
  </si>
  <si>
    <t>导线并绕根数 Nc</t>
    <phoneticPr fontId="1" type="noConversion"/>
  </si>
  <si>
    <t>漆包线外径 dc / mm</t>
    <phoneticPr fontId="1" type="noConversion"/>
  </si>
  <si>
    <t>槽满率 ks</t>
    <phoneticPr fontId="1" type="noConversion"/>
  </si>
  <si>
    <t>4. 槽满率计算</t>
    <phoneticPr fontId="1" type="noConversion"/>
  </si>
  <si>
    <t>槽绝缘厚度 Ci / mm</t>
    <phoneticPr fontId="1" type="noConversion"/>
  </si>
  <si>
    <t>槽楔厚度 h / mm</t>
    <phoneticPr fontId="1" type="noConversion"/>
  </si>
  <si>
    <t>基本数据</t>
    <phoneticPr fontId="1" type="noConversion"/>
  </si>
  <si>
    <t>定子槽数 Q</t>
    <phoneticPr fontId="1" type="noConversion"/>
  </si>
  <si>
    <t>铁心长度 lFe / mm</t>
    <phoneticPr fontId="1" type="noConversion"/>
  </si>
  <si>
    <t>极对数 p</t>
    <phoneticPr fontId="1" type="noConversion"/>
  </si>
  <si>
    <t>线圈节距比 B</t>
    <phoneticPr fontId="1" type="noConversion"/>
  </si>
  <si>
    <t>三相绕组导线总长度估算 / m</t>
    <phoneticPr fontId="1" type="noConversion"/>
  </si>
  <si>
    <t>线圈节距 y1（以槽数表示）</t>
    <phoneticPr fontId="1" type="noConversion"/>
  </si>
  <si>
    <t>附：绕线模间距（近似值）</t>
    <phoneticPr fontId="1" type="noConversion"/>
  </si>
  <si>
    <t>三相绕组用铜量估算 / kg</t>
    <phoneticPr fontId="1" type="noConversion"/>
  </si>
  <si>
    <t>槽周长 Ps / mm</t>
    <phoneticPr fontId="1" type="noConversion"/>
  </si>
  <si>
    <r>
      <t>槽面积 As / mm</t>
    </r>
    <r>
      <rPr>
        <vertAlign val="superscript"/>
        <sz val="12"/>
        <color theme="1"/>
        <rFont val="新細明體"/>
        <family val="3"/>
        <charset val="134"/>
        <scheme val="minor"/>
      </rPr>
      <t>2</t>
    </r>
    <phoneticPr fontId="1" type="noConversion"/>
  </si>
  <si>
    <r>
      <t>槽绝缘占用面积 Ai / mm</t>
    </r>
    <r>
      <rPr>
        <vertAlign val="superscript"/>
        <sz val="12"/>
        <color theme="1"/>
        <rFont val="新細明體"/>
        <family val="3"/>
        <charset val="134"/>
        <scheme val="minor"/>
      </rPr>
      <t>2</t>
    </r>
    <phoneticPr fontId="1" type="noConversion"/>
  </si>
  <si>
    <r>
      <t>有效槽面积 Asef / mm</t>
    </r>
    <r>
      <rPr>
        <vertAlign val="superscript"/>
        <sz val="12"/>
        <color theme="1"/>
        <rFont val="新細明體"/>
        <family val="3"/>
        <charset val="134"/>
        <scheme val="minor"/>
      </rPr>
      <t>2</t>
    </r>
    <phoneticPr fontId="1" type="noConversion"/>
  </si>
  <si>
    <r>
      <t xml:space="preserve">sin </t>
    </r>
    <r>
      <rPr>
        <i/>
        <sz val="12"/>
        <color theme="1"/>
        <rFont val="Times New Roman"/>
        <family val="1"/>
      </rPr>
      <t>α</t>
    </r>
    <phoneticPr fontId="1" type="noConversion"/>
  </si>
  <si>
    <t>（在图示的绕线模内、外圆直径对齐的情况下）</t>
    <phoneticPr fontId="1" type="noConversion"/>
  </si>
  <si>
    <t>数值</t>
    <phoneticPr fontId="1" type="noConversion"/>
  </si>
  <si>
    <t>附：双层绕组线圈尺寸估算</t>
    <phoneticPr fontId="1" type="noConversion"/>
  </si>
  <si>
    <r>
      <rPr>
        <b/>
        <sz val="12"/>
        <color theme="1"/>
        <rFont val="新細明體"/>
        <family val="3"/>
        <charset val="134"/>
        <scheme val="minor"/>
      </rPr>
      <t>1. 槽型尺寸</t>
    </r>
    <r>
      <rPr>
        <sz val="12"/>
        <color theme="1"/>
        <rFont val="新細明體"/>
        <family val="2"/>
        <charset val="134"/>
        <scheme val="minor"/>
      </rPr>
      <t xml:space="preserve"> / mm</t>
    </r>
    <phoneticPr fontId="1" type="noConversion"/>
  </si>
  <si>
    <r>
      <rPr>
        <b/>
        <sz val="12"/>
        <color theme="1"/>
        <rFont val="新細明體"/>
        <family val="3"/>
        <charset val="134"/>
        <scheme val="minor"/>
      </rPr>
      <t>2. 绝缘材料尺寸</t>
    </r>
    <r>
      <rPr>
        <sz val="12"/>
        <color theme="1"/>
        <rFont val="新細明體"/>
        <family val="2"/>
        <charset val="134"/>
        <scheme val="minor"/>
      </rPr>
      <t xml:space="preserve"> / mm</t>
    </r>
    <phoneticPr fontId="1" type="noConversion"/>
  </si>
  <si>
    <r>
      <t>线圈直线部分伸出铁心长度 d</t>
    </r>
    <r>
      <rPr>
        <vertAlign val="subscript"/>
        <sz val="12"/>
        <color theme="1"/>
        <rFont val="新細明體"/>
        <family val="3"/>
        <charset val="134"/>
        <scheme val="minor"/>
      </rPr>
      <t>o</t>
    </r>
    <r>
      <rPr>
        <sz val="12"/>
        <color theme="1"/>
        <rFont val="新細明體"/>
        <family val="3"/>
        <charset val="134"/>
        <scheme val="minor"/>
      </rPr>
      <t xml:space="preserve"> / mm</t>
    </r>
    <phoneticPr fontId="1" type="noConversion"/>
  </si>
  <si>
    <r>
      <t>线圈所处位置平均直径 D</t>
    </r>
    <r>
      <rPr>
        <vertAlign val="subscript"/>
        <sz val="12"/>
        <color theme="1"/>
        <rFont val="新細明體"/>
        <family val="3"/>
        <charset val="134"/>
        <scheme val="minor"/>
      </rPr>
      <t>c</t>
    </r>
    <r>
      <rPr>
        <sz val="12"/>
        <color theme="1"/>
        <rFont val="新細明體"/>
        <family val="3"/>
        <charset val="134"/>
        <scheme val="minor"/>
      </rPr>
      <t xml:space="preserve"> / mm</t>
    </r>
    <phoneticPr fontId="1" type="noConversion"/>
  </si>
  <si>
    <r>
      <t>线圈平均节距 t</t>
    </r>
    <r>
      <rPr>
        <vertAlign val="subscript"/>
        <sz val="12"/>
        <color theme="1"/>
        <rFont val="新細明體"/>
        <family val="3"/>
        <charset val="134"/>
        <scheme val="minor"/>
      </rPr>
      <t>y</t>
    </r>
    <r>
      <rPr>
        <sz val="12"/>
        <color theme="1"/>
        <rFont val="新細明體"/>
        <family val="3"/>
        <charset val="134"/>
        <scheme val="minor"/>
      </rPr>
      <t xml:space="preserve"> / mm</t>
    </r>
    <phoneticPr fontId="1" type="noConversion"/>
  </si>
  <si>
    <r>
      <t>线圈端部斜边长度 l</t>
    </r>
    <r>
      <rPr>
        <vertAlign val="subscript"/>
        <sz val="12"/>
        <color theme="1"/>
        <rFont val="新細明體"/>
        <family val="3"/>
        <charset val="134"/>
        <scheme val="minor"/>
      </rPr>
      <t>ES</t>
    </r>
    <r>
      <rPr>
        <sz val="12"/>
        <color theme="1"/>
        <rFont val="新細明體"/>
        <family val="3"/>
        <charset val="134"/>
        <scheme val="minor"/>
      </rPr>
      <t xml:space="preserve"> / mm</t>
    </r>
    <phoneticPr fontId="1" type="noConversion"/>
  </si>
  <si>
    <r>
      <t>线圈平均半匝长度 l</t>
    </r>
    <r>
      <rPr>
        <vertAlign val="subscript"/>
        <sz val="12"/>
        <color theme="1"/>
        <rFont val="新細明體"/>
        <family val="3"/>
        <charset val="134"/>
        <scheme val="minor"/>
      </rPr>
      <t>c</t>
    </r>
    <r>
      <rPr>
        <sz val="12"/>
        <color theme="1"/>
        <rFont val="新細明體"/>
        <family val="3"/>
        <charset val="134"/>
        <scheme val="minor"/>
      </rPr>
      <t xml:space="preserve"> / mm</t>
    </r>
    <phoneticPr fontId="1" type="noConversion"/>
  </si>
  <si>
    <r>
      <t>线圈端部轴向投影长度 f</t>
    </r>
    <r>
      <rPr>
        <vertAlign val="subscript"/>
        <sz val="12"/>
        <color theme="1"/>
        <rFont val="新細明體"/>
        <family val="3"/>
        <charset val="134"/>
        <scheme val="minor"/>
      </rPr>
      <t>d</t>
    </r>
    <r>
      <rPr>
        <sz val="12"/>
        <color theme="1"/>
        <rFont val="新細明體"/>
        <family val="3"/>
        <charset val="134"/>
        <scheme val="minor"/>
      </rPr>
      <t xml:space="preserve"> / mm</t>
    </r>
    <phoneticPr fontId="1" type="noConversion"/>
  </si>
  <si>
    <r>
      <t>绕线模内圆直径 d</t>
    </r>
    <r>
      <rPr>
        <vertAlign val="subscript"/>
        <sz val="12"/>
        <color theme="1"/>
        <rFont val="新細明體"/>
        <family val="3"/>
        <charset val="134"/>
        <scheme val="minor"/>
      </rPr>
      <t>m</t>
    </r>
    <r>
      <rPr>
        <sz val="12"/>
        <color theme="1"/>
        <rFont val="新細明體"/>
        <family val="3"/>
        <charset val="134"/>
        <scheme val="minor"/>
      </rPr>
      <t xml:space="preserve"> / mm</t>
    </r>
    <phoneticPr fontId="1" type="noConversion"/>
  </si>
  <si>
    <r>
      <t>绕线模内圆周长 C</t>
    </r>
    <r>
      <rPr>
        <vertAlign val="subscript"/>
        <sz val="12"/>
        <color theme="1"/>
        <rFont val="新細明體"/>
        <family val="3"/>
        <charset val="134"/>
        <scheme val="minor"/>
      </rPr>
      <t>dm</t>
    </r>
    <r>
      <rPr>
        <sz val="12"/>
        <color theme="1"/>
        <rFont val="新細明體"/>
        <family val="3"/>
        <charset val="134"/>
        <scheme val="minor"/>
      </rPr>
      <t xml:space="preserve"> / mm</t>
    </r>
    <phoneticPr fontId="1" type="noConversion"/>
  </si>
  <si>
    <r>
      <t>两瓣绕线模的间距 L</t>
    </r>
    <r>
      <rPr>
        <vertAlign val="subscript"/>
        <sz val="12"/>
        <color theme="1"/>
        <rFont val="新細明體"/>
        <family val="3"/>
        <charset val="134"/>
        <scheme val="minor"/>
      </rPr>
      <t>dm</t>
    </r>
    <r>
      <rPr>
        <sz val="12"/>
        <color theme="1"/>
        <rFont val="新細明體"/>
        <family val="3"/>
        <charset val="134"/>
        <scheme val="minor"/>
      </rPr>
      <t xml:space="preserve"> / mm</t>
    </r>
    <phoneticPr fontId="1" type="noConversion"/>
  </si>
  <si>
    <t>定子内径 Di1 /mm</t>
    <phoneticPr fontId="1" type="noConversion"/>
  </si>
  <si>
    <t>定子外径 D1 /mm</t>
    <phoneticPr fontId="1" type="noConversion"/>
  </si>
  <si>
    <r>
      <t xml:space="preserve">定子槽肩角 zs1 / </t>
    </r>
    <r>
      <rPr>
        <sz val="12"/>
        <color theme="1"/>
        <rFont val="Symbol"/>
        <family val="1"/>
        <charset val="2"/>
      </rPr>
      <t>°</t>
    </r>
    <phoneticPr fontId="1" type="noConversion"/>
  </si>
  <si>
    <t>定子轭部高度 hc / mm</t>
    <phoneticPr fontId="1" type="noConversion"/>
  </si>
  <si>
    <t>平行齿核算：（1）btt / mm</t>
    <phoneticPr fontId="1" type="noConversion"/>
  </si>
  <si>
    <t>平行齿核算：（2）btc / mm</t>
    <phoneticPr fontId="1" type="noConversion"/>
  </si>
  <si>
    <t xml:space="preserve"> 1位小数</t>
    <phoneticPr fontId="1" type="noConversion"/>
  </si>
  <si>
    <t xml:space="preserve"> (hs1+hs2)应只有1位小数</t>
    <phoneticPr fontId="1" type="noConversion"/>
  </si>
  <si>
    <r>
      <t xml:space="preserve"> 根据轭部磁通密度进行调整，但</t>
    </r>
    <r>
      <rPr>
        <b/>
        <sz val="11"/>
        <color theme="1"/>
        <rFont val="新細明體"/>
        <family val="3"/>
        <charset val="134"/>
        <scheme val="minor"/>
      </rPr>
      <t>不宜小于5mm</t>
    </r>
    <phoneticPr fontId="1" type="noConversion"/>
  </si>
  <si>
    <t>(hs1+hs2)</t>
    <phoneticPr fontId="1" type="noConversion"/>
  </si>
  <si>
    <r>
      <t xml:space="preserve"> 给定值（zs1＝30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</si>
  <si>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t xml:space="preserve"> 由bs0、bs1和zs1</t>
    </r>
    <r>
      <rPr>
        <sz val="11"/>
        <color theme="1"/>
        <rFont val="宋体"/>
        <family val="1"/>
        <charset val="134"/>
      </rPr>
      <t>求得hs1，进而得到hs2</t>
    </r>
    <phoneticPr fontId="1" type="noConversion"/>
  </si>
  <si>
    <t>说 明</t>
    <phoneticPr fontId="1" type="noConversion"/>
  </si>
  <si>
    <t xml:space="preserve"> 建议取为1（Ansys中的 Number of Strands）</t>
    <phoneticPr fontId="1" type="noConversion"/>
  </si>
  <si>
    <t>（Ansys中的 Wire Wrap）</t>
    <phoneticPr fontId="1" type="noConversion"/>
  </si>
  <si>
    <t>（Ansys中的 Wedge Thickness)</t>
    <phoneticPr fontId="1" type="noConversion"/>
  </si>
  <si>
    <t>（Ansys中的 Slot Liner 和 Layer Insulation）</t>
    <phoneticPr fontId="1" type="noConversion"/>
  </si>
  <si>
    <t xml:space="preserve"> 1位小数（建议取为1.0）</t>
    <phoneticPr fontId="1" type="noConversion"/>
  </si>
  <si>
    <t xml:space="preserve"> 1位小数（建议取为线径d的3倍左右，但不小于2.8）</t>
    <phoneticPr fontId="1" type="noConversion"/>
  </si>
  <si>
    <t>齿距 t1 / mm</t>
    <phoneticPr fontId="1" type="noConversion"/>
  </si>
  <si>
    <t xml:space="preserve"> 包含直径为bs2的半圆和hs2部分</t>
    <phoneticPr fontId="1" type="noConversion"/>
  </si>
  <si>
    <t xml:space="preserve"> 给定值，不可修改。</t>
    <phoneticPr fontId="1" type="noConversion"/>
  </si>
  <si>
    <t xml:space="preserve"> btt、btc分别为hs2段的槽口端、槽底端的齿宽
 (参见右图)，二者应尽量接近。</t>
    <phoneticPr fontId="1" type="noConversion"/>
  </si>
  <si>
    <t xml:space="preserve"> 根据p、Q来确定</t>
    <phoneticPr fontId="1" type="noConversion"/>
  </si>
  <si>
    <t xml:space="preserve"> 根据相数（m＝3）和极对数p来确定</t>
    <phoneticPr fontId="1" type="noConversion"/>
  </si>
  <si>
    <t xml:space="preserve"> 取为整数</t>
    <phoneticPr fontId="1" type="noConversion"/>
  </si>
  <si>
    <t xml:space="preserve"> 标为红色的数值需自行修改优化，下同。</t>
    <phoneticPr fontId="1" type="noConversion"/>
  </si>
  <si>
    <t xml:space="preserve"> （刨除了槽楔占用部分的面积）</t>
    <phoneticPr fontId="1" type="noConversion"/>
  </si>
  <si>
    <r>
      <t>三相电机定子槽满率核算</t>
    </r>
    <r>
      <rPr>
        <sz val="13"/>
        <color theme="1"/>
        <rFont val="黑体"/>
        <family val="3"/>
        <charset val="134"/>
      </rPr>
      <t>（梨形槽，即Ansys中 Slot Type＝2 的槽型）</t>
    </r>
    <phoneticPr fontId="1" type="noConversion"/>
  </si>
  <si>
    <t xml:space="preserve"> （参见右图）</t>
    <phoneticPr fontId="1" type="noConversion"/>
  </si>
  <si>
    <t xml:space="preserve"> 建议控制为0.7左右（小组设计方案中）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</si>
</sst>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0"/>
    <numFmt numFmtId="166" formatCode="0.000"/>
    <numFmt numFmtId="167" formatCode="0.0"/>
  </numFmts>
  <fonts count="26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12"/>
      <color theme="1"/>
      <name val="新細明體"/>
      <family val="2"/>
      <charset val="134"/>
      <scheme val="minor"/>
    </font>
    <font>
      <sz val="12"/>
      <color theme="1"/>
      <name val="新細明體"/>
      <family val="3"/>
      <charset val="134"/>
      <scheme val="minor"/>
    </font>
    <font>
      <sz val="12"/>
      <color rgb="FFFF0000"/>
      <name val="新細明體"/>
      <family val="2"/>
      <charset val="134"/>
      <scheme val="minor"/>
    </font>
    <font>
      <sz val="12"/>
      <name val="新細明體"/>
      <family val="2"/>
      <charset val="134"/>
      <scheme val="minor"/>
    </font>
    <font>
      <sz val="11"/>
      <color theme="1"/>
      <name val="新細明體"/>
      <family val="3"/>
      <charset val="134"/>
      <scheme val="minor"/>
    </font>
    <font>
      <sz val="11"/>
      <color rgb="FFC00000"/>
      <name val="新細明體"/>
      <family val="2"/>
      <charset val="134"/>
      <scheme val="minor"/>
    </font>
    <font>
      <sz val="12"/>
      <color theme="1"/>
      <name val="黑体"/>
      <family val="3"/>
      <charset val="134"/>
    </font>
    <font>
      <sz val="13"/>
      <color theme="1"/>
      <name val="黑体"/>
      <family val="3"/>
      <charset val="134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新細明體"/>
      <family val="3"/>
      <charset val="134"/>
      <scheme val="minor"/>
    </font>
    <font>
      <sz val="12"/>
      <color theme="1"/>
      <name val="Symbol"/>
      <family val="1"/>
      <charset val="2"/>
    </font>
    <font>
      <b/>
      <sz val="12"/>
      <color theme="1"/>
      <name val="新細明體"/>
      <family val="3"/>
      <charset val="134"/>
      <scheme val="minor"/>
    </font>
    <font>
      <b/>
      <sz val="12"/>
      <name val="新細明體"/>
      <family val="3"/>
      <charset val="134"/>
      <scheme val="minor"/>
    </font>
    <font>
      <sz val="14"/>
      <color theme="1"/>
      <name val="黑体"/>
      <family val="3"/>
      <charset val="134"/>
    </font>
    <font>
      <sz val="11"/>
      <color rgb="FFFF0000"/>
      <name val="新細明體"/>
      <family val="2"/>
      <charset val="134"/>
      <scheme val="minor"/>
    </font>
    <font>
      <sz val="11"/>
      <color theme="1"/>
      <name val="Symbol"/>
      <family val="1"/>
      <charset val="2"/>
    </font>
    <font>
      <b/>
      <sz val="12"/>
      <color rgb="FF0000FF"/>
      <name val="新細明體"/>
      <family val="3"/>
      <charset val="134"/>
      <scheme val="minor"/>
    </font>
    <font>
      <vertAlign val="subscript"/>
      <sz val="12"/>
      <color theme="1"/>
      <name val="新細明體"/>
      <family val="3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theme="1"/>
      <name val="宋体"/>
      <family val="1"/>
      <charset val="134"/>
    </font>
    <font>
      <sz val="12"/>
      <color rgb="FFFF0000"/>
      <name val="新細明體"/>
      <family val="3"/>
      <charset val="134"/>
      <scheme val="minor"/>
    </font>
    <font>
      <sz val="12"/>
      <name val="新細明體"/>
      <family val="3"/>
      <charset val="134"/>
      <scheme val="minor"/>
    </font>
    <font>
      <sz val="11"/>
      <name val="新細明體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2" fontId="2" fillId="0" borderId="0" xfId="0" applyNumberFormat="1" applyFont="1">
      <alignment vertical="center"/>
    </xf>
    <xf numFmtId="165" fontId="2" fillId="0" borderId="0" xfId="0" applyNumberFormat="1" applyFont="1">
      <alignment vertical="center"/>
    </xf>
    <xf numFmtId="0" fontId="3" fillId="0" borderId="0" xfId="0" applyFont="1">
      <alignment vertical="center"/>
    </xf>
    <xf numFmtId="2" fontId="0" fillId="0" borderId="0" xfId="0" applyNumberFormat="1">
      <alignment vertical="center"/>
    </xf>
    <xf numFmtId="166" fontId="2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64" fontId="3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6" fontId="4" fillId="0" borderId="0" xfId="0" applyNumberFormat="1" applyFont="1">
      <alignment vertical="center"/>
    </xf>
    <xf numFmtId="167" fontId="4" fillId="0" borderId="0" xfId="0" applyNumberFormat="1" applyFont="1">
      <alignment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167" fontId="2" fillId="0" borderId="0" xfId="0" applyNumberFormat="1" applyFont="1">
      <alignment vertical="center"/>
    </xf>
    <xf numFmtId="165" fontId="5" fillId="0" borderId="0" xfId="0" applyNumberFormat="1" applyFont="1">
      <alignment vertical="center"/>
    </xf>
    <xf numFmtId="167" fontId="3" fillId="0" borderId="0" xfId="0" applyNumberFormat="1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 wrapText="1"/>
    </xf>
    <xf numFmtId="167" fontId="2" fillId="3" borderId="0" xfId="0" applyNumberFormat="1" applyFont="1" applyFill="1">
      <alignment vertical="center"/>
    </xf>
    <xf numFmtId="0" fontId="23" fillId="0" borderId="0" xfId="0" applyFont="1">
      <alignment vertical="center"/>
    </xf>
    <xf numFmtId="166" fontId="24" fillId="2" borderId="0" xfId="0" applyNumberFormat="1" applyFont="1" applyFill="1">
      <alignment vertical="center"/>
    </xf>
    <xf numFmtId="0" fontId="25" fillId="0" borderId="0" xfId="0" applyFont="1">
      <alignment vertical="center"/>
    </xf>
    <xf numFmtId="2" fontId="15" fillId="0" borderId="0" xfId="0" applyNumberFormat="1" applyFont="1">
      <alignment vertical="center"/>
    </xf>
    <xf numFmtId="167" fontId="14" fillId="4" borderId="0" xfId="0" applyNumberFormat="1" applyFont="1" applyFill="1">
      <alignment vertical="center"/>
    </xf>
    <xf numFmtId="165" fontId="14" fillId="5" borderId="0" xfId="0" applyNumberFormat="1" applyFont="1" applyFill="1">
      <alignment vertical="center"/>
    </xf>
    <xf numFmtId="2" fontId="24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D4E41"/>
      <color rgb="FFFFCCFF"/>
      <color rgb="FFCCFFCC"/>
      <color rgb="FF0000FF"/>
      <color rgb="FFFFFFCC"/>
      <color rgb="FFFFFF99"/>
      <color rgb="FFCC00FF"/>
      <color rgb="FF0066FF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592456</xdr:colOff>
      <xdr:row>49</xdr:row>
      <xdr:rowOff>73193</xdr:rowOff>
    </xdr:from>
    <xdr:to>
      <xdr:col>2</xdr:col>
      <xdr:colOff>2573656</xdr:colOff>
      <xdr:row>54</xdr:row>
      <xdr:rowOff>59280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2896" y="11769893"/>
          <a:ext cx="1981200" cy="124338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488950</xdr:colOff>
          <xdr:row>37</xdr:row>
          <xdr:rowOff>107950</xdr:rowOff>
        </xdr:from>
        <xdr:to>
          <xdr:col>2</xdr:col>
          <xdr:colOff>2705100</xdr:colOff>
          <xdr:row>47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</xdr:row>
          <xdr:rowOff>19050</xdr:rowOff>
        </xdr:from>
        <xdr:to>
          <xdr:col>3</xdr:col>
          <xdr:colOff>2228850</xdr:colOff>
          <xdr:row>13</xdr:row>
          <xdr:rowOff>209550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88900</xdr:colOff>
          <xdr:row>16</xdr:row>
          <xdr:rowOff>76200</xdr:rowOff>
        </xdr:from>
        <xdr:to>
          <xdr:col>4</xdr:col>
          <xdr:colOff>127000</xdr:colOff>
          <xdr:row>26</xdr:row>
          <xdr:rowOff>88900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zoomScale="115" zoomScaleNormal="115" workbookViewId="0">
      <selection activeCell="G11" sqref="G11"/>
    </sheetView>
  </sheetViews>
  <sheetFormatPr defaultRowHeight="14.5"/>
  <cols>
    <col min="1" max="1" width="38.8984375" customWidth="1"/>
    <col min="2" max="2" width="9.3984375" customWidth="1"/>
    <col min="3" max="3" width="46.09765625" customWidth="1"/>
    <col min="4" max="4" width="36.09765625" customWidth="1"/>
    <col min="5" max="5" width="14.19921875" customWidth="1"/>
  </cols>
  <sheetData>
    <row r="1" spans="1:3" ht="30" customHeight="1">
      <c r="A1" s="43" t="s">
        <v>73</v>
      </c>
      <c r="B1" s="43"/>
      <c r="C1" s="43"/>
    </row>
    <row r="2" spans="1:3" ht="19.899999999999999" customHeight="1">
      <c r="A2" s="24" t="s">
        <v>17</v>
      </c>
      <c r="B2" s="21" t="s">
        <v>32</v>
      </c>
      <c r="C2" s="21" t="s">
        <v>57</v>
      </c>
    </row>
    <row r="3" spans="1:3" ht="19.899999999999999" customHeight="1">
      <c r="A3" s="30" t="s">
        <v>46</v>
      </c>
      <c r="B3" s="29">
        <v>160</v>
      </c>
      <c r="C3" s="31" t="s">
        <v>66</v>
      </c>
    </row>
    <row r="4" spans="1:3" ht="19.899999999999999" customHeight="1">
      <c r="A4" s="2" t="s">
        <v>20</v>
      </c>
      <c r="B4" s="3">
        <v>2</v>
      </c>
      <c r="C4" s="22" t="s">
        <v>71</v>
      </c>
    </row>
    <row r="5" spans="1:3" ht="19.899999999999999" customHeight="1">
      <c r="A5" s="2" t="s">
        <v>45</v>
      </c>
      <c r="B5" s="3">
        <v>100</v>
      </c>
      <c r="C5" t="s">
        <v>70</v>
      </c>
    </row>
    <row r="6" spans="1:3" ht="19.899999999999999" customHeight="1">
      <c r="A6" s="2" t="s">
        <v>18</v>
      </c>
      <c r="B6" s="35">
        <v>24</v>
      </c>
      <c r="C6" t="s">
        <v>69</v>
      </c>
    </row>
    <row r="7" spans="1:3" ht="19.899999999999999" customHeight="1">
      <c r="A7" s="30" t="s">
        <v>19</v>
      </c>
      <c r="B7" s="29">
        <v>60</v>
      </c>
      <c r="C7" s="32" t="s">
        <v>66</v>
      </c>
    </row>
    <row r="8" spans="1:3" ht="19.899999999999999" customHeight="1">
      <c r="A8" s="2" t="s">
        <v>23</v>
      </c>
      <c r="B8" s="35">
        <v>5</v>
      </c>
      <c r="C8" t="s">
        <v>68</v>
      </c>
    </row>
    <row r="9" spans="1:3" ht="19.899999999999999" customHeight="1">
      <c r="A9" s="6" t="s">
        <v>34</v>
      </c>
      <c r="B9" s="1"/>
      <c r="C9" t="s">
        <v>74</v>
      </c>
    </row>
    <row r="10" spans="1:3" ht="19.899999999999999" customHeight="1">
      <c r="A10" s="2" t="s">
        <v>1</v>
      </c>
      <c r="B10" s="20">
        <v>3</v>
      </c>
      <c r="C10" t="s">
        <v>63</v>
      </c>
    </row>
    <row r="11" spans="1:3" ht="19.899999999999999" customHeight="1">
      <c r="A11" s="2" t="s">
        <v>0</v>
      </c>
      <c r="B11" s="20">
        <v>7</v>
      </c>
      <c r="C11" t="s">
        <v>51</v>
      </c>
    </row>
    <row r="12" spans="1:3" ht="19.899999999999999" customHeight="1">
      <c r="A12" s="2" t="s">
        <v>2</v>
      </c>
      <c r="B12" s="3">
        <v>10</v>
      </c>
      <c r="C12" t="s">
        <v>51</v>
      </c>
    </row>
    <row r="13" spans="1:3" ht="19.899999999999999" customHeight="1">
      <c r="A13" s="30" t="s">
        <v>47</v>
      </c>
      <c r="B13" s="34">
        <v>30</v>
      </c>
      <c r="C13" s="32" t="s">
        <v>55</v>
      </c>
    </row>
    <row r="14" spans="1:3" ht="19.899999999999999" customHeight="1">
      <c r="A14" s="2" t="s">
        <v>5</v>
      </c>
      <c r="B14" s="20">
        <v>1</v>
      </c>
      <c r="C14" t="s">
        <v>62</v>
      </c>
    </row>
    <row r="15" spans="1:3" ht="19.899999999999999" customHeight="1">
      <c r="A15" s="2" t="s">
        <v>54</v>
      </c>
      <c r="B15" s="20">
        <v>12.5</v>
      </c>
      <c r="C15" t="s">
        <v>52</v>
      </c>
    </row>
    <row r="16" spans="1:3" ht="19.899999999999999" customHeight="1">
      <c r="A16" s="2" t="s">
        <v>3</v>
      </c>
      <c r="B16" s="4">
        <f>(B11-B10)/2*TAN(B13*3.1415926/180)</f>
        <v>1.1547005145615656</v>
      </c>
      <c r="C16" t="s">
        <v>56</v>
      </c>
    </row>
    <row r="17" spans="1:3" ht="19.899999999999999" customHeight="1">
      <c r="A17" s="2" t="s">
        <v>4</v>
      </c>
      <c r="B17" s="4">
        <f>B15-B16</f>
        <v>11.345299485438435</v>
      </c>
    </row>
    <row r="18" spans="1:3" ht="19.899999999999999" customHeight="1">
      <c r="A18" s="2" t="s">
        <v>49</v>
      </c>
      <c r="B18" s="36">
        <f>3.1415926*(B5+2*(B14+B16))/B6-B11</f>
        <v>6.654068432646902</v>
      </c>
      <c r="C18" s="44" t="s">
        <v>67</v>
      </c>
    </row>
    <row r="19" spans="1:3" ht="19.899999999999999" customHeight="1">
      <c r="A19" s="2" t="s">
        <v>50</v>
      </c>
      <c r="B19" s="36">
        <f>3.1415926*(B5+2*(B14+B16+B17))/B6-B12</f>
        <v>6.6242608416666648</v>
      </c>
      <c r="C19" s="44"/>
    </row>
    <row r="20" spans="1:3" ht="19.899999999999999" customHeight="1">
      <c r="A20" s="2" t="s">
        <v>64</v>
      </c>
      <c r="B20" s="41">
        <f>3.1415926*B5/B6</f>
        <v>13.089969166666668</v>
      </c>
      <c r="C20" s="33"/>
    </row>
    <row r="21" spans="1:3" ht="19.899999999999999" customHeight="1">
      <c r="A21" s="2" t="s">
        <v>48</v>
      </c>
      <c r="B21" s="38">
        <f>(B3-B5)/2-(B14+B16+B17+B12/2)</f>
        <v>11.5</v>
      </c>
      <c r="C21" t="s">
        <v>53</v>
      </c>
    </row>
    <row r="22" spans="1:3" ht="19.899999999999999" customHeight="1">
      <c r="A22" s="2" t="s">
        <v>26</v>
      </c>
      <c r="B22" s="15">
        <f>2*SQRT(POWER((B12-B11)/2,2)+POWER(B17,2))+3.1415926*B12/2</f>
        <v>38.596022805434764</v>
      </c>
      <c r="C22" t="s">
        <v>65</v>
      </c>
    </row>
    <row r="23" spans="1:3" ht="19.899999999999999" customHeight="1">
      <c r="A23" s="6" t="s">
        <v>35</v>
      </c>
      <c r="B23" s="1"/>
    </row>
    <row r="24" spans="1:3" ht="19.899999999999999" customHeight="1">
      <c r="A24" s="2" t="s">
        <v>15</v>
      </c>
      <c r="B24" s="1">
        <v>0.3</v>
      </c>
      <c r="C24" t="s">
        <v>61</v>
      </c>
    </row>
    <row r="25" spans="1:3" ht="19.899999999999999" customHeight="1">
      <c r="A25" s="2" t="s">
        <v>16</v>
      </c>
      <c r="B25" s="1">
        <v>1.5</v>
      </c>
      <c r="C25" t="s">
        <v>60</v>
      </c>
    </row>
    <row r="26" spans="1:3" ht="19.899999999999999" customHeight="1">
      <c r="A26" s="25" t="s">
        <v>6</v>
      </c>
      <c r="B26" s="1"/>
    </row>
    <row r="27" spans="1:3" ht="19.899999999999999" customHeight="1">
      <c r="A27" s="30" t="s">
        <v>9</v>
      </c>
      <c r="B27" s="29">
        <v>2</v>
      </c>
      <c r="C27" s="32" t="s">
        <v>66</v>
      </c>
    </row>
    <row r="28" spans="1:3" ht="19.899999999999999" customHeight="1">
      <c r="A28" s="2" t="s">
        <v>10</v>
      </c>
      <c r="B28" s="3">
        <v>104</v>
      </c>
    </row>
    <row r="29" spans="1:3" ht="19.899999999999999" customHeight="1">
      <c r="A29" s="2" t="s">
        <v>11</v>
      </c>
      <c r="B29" s="1">
        <v>1</v>
      </c>
      <c r="C29" t="s">
        <v>58</v>
      </c>
    </row>
    <row r="30" spans="1:3" ht="19.899999999999999" customHeight="1">
      <c r="A30" s="2" t="s">
        <v>7</v>
      </c>
      <c r="B30" s="19">
        <v>0.8</v>
      </c>
    </row>
    <row r="31" spans="1:3" ht="19.899999999999999" customHeight="1">
      <c r="A31" s="2" t="s">
        <v>8</v>
      </c>
      <c r="B31" s="3">
        <v>8.4000000000000005E-2</v>
      </c>
      <c r="C31" t="s">
        <v>59</v>
      </c>
    </row>
    <row r="32" spans="1:3" ht="19.899999999999999" customHeight="1">
      <c r="A32" s="2" t="s">
        <v>12</v>
      </c>
      <c r="B32" s="5">
        <f>B30+B31</f>
        <v>0.88400000000000001</v>
      </c>
    </row>
    <row r="33" spans="1:3" ht="19.899999999999999" customHeight="1">
      <c r="A33" s="25" t="s">
        <v>14</v>
      </c>
      <c r="B33" s="1"/>
    </row>
    <row r="34" spans="1:3" ht="19.899999999999999" customHeight="1">
      <c r="A34" s="2" t="s">
        <v>27</v>
      </c>
      <c r="B34" s="26">
        <f>(B11+B12)*(B16+B17-B25)/2+3.1415926*B12*B12/8</f>
        <v>132.76990749999999</v>
      </c>
      <c r="C34" t="s">
        <v>72</v>
      </c>
    </row>
    <row r="35" spans="1:3" ht="19.899999999999999" customHeight="1">
      <c r="A35" s="2" t="s">
        <v>28</v>
      </c>
      <c r="B35" s="4">
        <f>B24*(2*(B16+B17)+3.1415926*B12/2)+(B27-1)*B24*(B11+B12)</f>
        <v>17.312388899999998</v>
      </c>
    </row>
    <row r="36" spans="1:3" ht="19.899999999999999" customHeight="1">
      <c r="A36" s="2" t="s">
        <v>29</v>
      </c>
      <c r="B36" s="4">
        <f>B34-B35</f>
        <v>115.45751859999999</v>
      </c>
    </row>
    <row r="37" spans="1:3" ht="19.899999999999999" customHeight="1">
      <c r="A37" s="2" t="s">
        <v>13</v>
      </c>
      <c r="B37" s="40">
        <f>B28*B29*(B32*B32)/B36</f>
        <v>0.70390759290058069</v>
      </c>
      <c r="C37" s="37" t="s">
        <v>75</v>
      </c>
    </row>
    <row r="38" spans="1:3" ht="19.899999999999999" customHeight="1">
      <c r="A38" s="2"/>
      <c r="B38" s="5"/>
    </row>
    <row r="39" spans="1:3" ht="19.899999999999999" customHeight="1">
      <c r="A39" s="16" t="s">
        <v>33</v>
      </c>
    </row>
    <row r="40" spans="1:3" ht="19.899999999999999" customHeight="1">
      <c r="A40" s="2" t="s">
        <v>21</v>
      </c>
      <c r="B40" s="27">
        <f>B8/(B6/(2*B4))</f>
        <v>0.83333333333333337</v>
      </c>
    </row>
    <row r="41" spans="1:3" ht="19.899999999999999" customHeight="1">
      <c r="A41" s="2" t="s">
        <v>36</v>
      </c>
      <c r="B41" s="23">
        <v>15</v>
      </c>
    </row>
    <row r="42" spans="1:3" ht="19.899999999999999" customHeight="1">
      <c r="A42" s="2" t="s">
        <v>37</v>
      </c>
      <c r="B42" s="26">
        <f>B5+2*(B14+B16)+B17+B12/2</f>
        <v>120.65470051456157</v>
      </c>
    </row>
    <row r="43" spans="1:3" ht="19.899999999999999" customHeight="1">
      <c r="A43" s="2" t="s">
        <v>38</v>
      </c>
      <c r="B43" s="4">
        <f>3.1415926*B42*B40/(2*B4)</f>
        <v>78.968315477450588</v>
      </c>
    </row>
    <row r="44" spans="1:3" ht="19.899999999999999" customHeight="1">
      <c r="A44" s="18" t="s">
        <v>30</v>
      </c>
      <c r="B44" s="5">
        <f>(B11+B12)/(B11+B12+B18+B19)</f>
        <v>0.56145766320144508</v>
      </c>
    </row>
    <row r="45" spans="1:3" ht="19.899999999999999" customHeight="1">
      <c r="A45" s="2" t="s">
        <v>39</v>
      </c>
      <c r="B45" s="4">
        <f>B43/2/SQRT(1-POWER(B44,2))</f>
        <v>47.71467920318716</v>
      </c>
    </row>
    <row r="46" spans="1:3" ht="19.899999999999999" customHeight="1">
      <c r="A46" s="2" t="s">
        <v>40</v>
      </c>
      <c r="B46" s="26">
        <f>B7+2*(B41+B45)</f>
        <v>185.42935840637432</v>
      </c>
    </row>
    <row r="47" spans="1:3" ht="19.899999999999999" customHeight="1">
      <c r="A47" s="2" t="s">
        <v>41</v>
      </c>
      <c r="B47" s="4">
        <f>B45*B44</f>
        <v>26.789772285828054</v>
      </c>
    </row>
    <row r="48" spans="1:3" ht="19.899999999999999" customHeight="1">
      <c r="A48" s="2" t="s">
        <v>22</v>
      </c>
      <c r="B48" s="26">
        <f>1.05*B29*B46*B28*B6/1000</f>
        <v>485.97326251142584</v>
      </c>
    </row>
    <row r="49" spans="1:4" ht="19.899999999999999" customHeight="1">
      <c r="A49" s="2" t="s">
        <v>25</v>
      </c>
      <c r="B49" s="8">
        <f>B48*(3.1415926*B30*B30/4)*8.9/1000</f>
        <v>2.1740635275525442</v>
      </c>
    </row>
    <row r="50" spans="1:4" ht="19.899999999999999" customHeight="1">
      <c r="A50" s="17" t="s">
        <v>24</v>
      </c>
      <c r="B50" s="7"/>
    </row>
    <row r="51" spans="1:4" ht="19.899999999999999" customHeight="1">
      <c r="A51" s="2" t="s">
        <v>42</v>
      </c>
      <c r="B51" s="9">
        <v>62.5</v>
      </c>
    </row>
    <row r="52" spans="1:4" ht="19.899999999999999" customHeight="1">
      <c r="A52" s="2" t="s">
        <v>43</v>
      </c>
      <c r="B52" s="28">
        <f>3.1415926*B51</f>
        <v>196.3495375</v>
      </c>
      <c r="C52" s="11"/>
    </row>
    <row r="53" spans="1:4" ht="19.899999999999999" customHeight="1">
      <c r="A53" s="2" t="s">
        <v>44</v>
      </c>
      <c r="B53" s="39">
        <f>(2*B46-B52)/2</f>
        <v>87.254589656374321</v>
      </c>
    </row>
    <row r="54" spans="1:4" ht="19.899999999999999" customHeight="1">
      <c r="A54" s="42" t="s">
        <v>31</v>
      </c>
      <c r="B54" s="42"/>
      <c r="C54" s="2"/>
    </row>
    <row r="55" spans="1:4" ht="19.899999999999999" customHeight="1">
      <c r="A55" s="2"/>
      <c r="B55" s="9"/>
      <c r="C55" s="4"/>
    </row>
    <row r="56" spans="1:4" ht="19.899999999999999" customHeight="1">
      <c r="A56" s="2"/>
      <c r="B56" s="9"/>
      <c r="C56" s="1"/>
    </row>
    <row r="57" spans="1:4" ht="19.899999999999999" customHeight="1">
      <c r="A57" s="2"/>
      <c r="B57" s="10"/>
      <c r="C57" s="1"/>
    </row>
    <row r="58" spans="1:4" ht="19.899999999999999" customHeight="1">
      <c r="A58" s="11"/>
      <c r="B58" s="7"/>
    </row>
    <row r="59" spans="1:4" ht="19.899999999999999" customHeight="1">
      <c r="A59" s="11"/>
      <c r="B59" s="12"/>
      <c r="C59" s="7"/>
    </row>
    <row r="60" spans="1:4" ht="19.899999999999999" customHeight="1">
      <c r="A60" s="2"/>
      <c r="C60" s="4"/>
    </row>
    <row r="61" spans="1:4" ht="19.899999999999999" customHeight="1">
      <c r="A61" s="2"/>
      <c r="C61" s="4"/>
    </row>
    <row r="62" spans="1:4" ht="19.899999999999999" customHeight="1">
      <c r="A62" s="11"/>
      <c r="C62" s="7"/>
    </row>
    <row r="63" spans="1:4" ht="19.899999999999999" customHeight="1">
      <c r="A63" s="2"/>
      <c r="C63" s="4"/>
      <c r="D63" s="13"/>
    </row>
    <row r="64" spans="1:4" ht="19.899999999999999" customHeight="1"/>
    <row r="65" spans="3:3" ht="19.899999999999999" customHeight="1">
      <c r="C65" s="14"/>
    </row>
  </sheetData>
  <mergeCells count="3">
    <mergeCell ref="A54:B54"/>
    <mergeCell ref="A1:C1"/>
    <mergeCell ref="C18:C19"/>
  </mergeCells>
  <phoneticPr fontId="1" type="noConversion"/>
  <pageMargins left="0.7" right="0.7" top="0.75" bottom="0.75" header="0.3" footer="0.3"/>
  <pageSetup paperSize="9" orientation="portrait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2</xdr:col>
                <xdr:colOff>488950</xdr:colOff>
                <xdr:row>37</xdr:row>
                <xdr:rowOff>107950</xdr:rowOff>
              </from>
              <to>
                <xdr:col>2</xdr:col>
                <xdr:colOff>2705100</xdr:colOff>
                <xdr:row>47</xdr:row>
                <xdr:rowOff>114300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3</xdr:col>
                <xdr:colOff>38100</xdr:colOff>
                <xdr:row>5</xdr:row>
                <xdr:rowOff>19050</xdr:rowOff>
              </from>
              <to>
                <xdr:col>3</xdr:col>
                <xdr:colOff>2228850</xdr:colOff>
                <xdr:row>13</xdr:row>
                <xdr:rowOff>209550</xdr:rowOff>
              </to>
            </anchor>
          </objectPr>
        </oleObject>
      </mc:Choice>
      <mc:Fallback>
        <oleObject progId="Visio.Drawing.15" shapeId="1028" r:id="rId6"/>
      </mc:Fallback>
    </mc:AlternateContent>
    <mc:AlternateContent xmlns:mc="http://schemas.openxmlformats.org/markup-compatibility/2006">
      <mc:Choice Requires="x14">
        <oleObject progId="Visio.Drawing.15" shapeId="1031" r:id="rId8">
          <objectPr defaultSize="0" autoPict="0" r:id="rId9">
            <anchor moveWithCells="1">
              <from>
                <xdr:col>3</xdr:col>
                <xdr:colOff>88900</xdr:colOff>
                <xdr:row>16</xdr:row>
                <xdr:rowOff>76200</xdr:rowOff>
              </from>
              <to>
                <xdr:col>4</xdr:col>
                <xdr:colOff>127000</xdr:colOff>
                <xdr:row>26</xdr:row>
                <xdr:rowOff>88900</xdr:rowOff>
              </to>
            </anchor>
          </objectPr>
        </oleObject>
      </mc:Choice>
      <mc:Fallback>
        <oleObject progId="Visio.Drawing.15" shapeId="1031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xzz64</dc:creator>
  <cp:lastModifiedBy>晨聰 吳</cp:lastModifiedBy>
  <dcterms:created xsi:type="dcterms:W3CDTF">2022-10-24T03:12:11Z</dcterms:created>
  <dcterms:modified xsi:type="dcterms:W3CDTF">2024-10-16T09:11:47Z</dcterms:modified>
</cp:coreProperties>
</file>