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W:\清華\Learning\大二下-2023-2024学年-春\物理实验B(2)\1.逸出功的测量\"/>
    </mc:Choice>
  </mc:AlternateContent>
  <xr:revisionPtr revIDLastSave="0" documentId="13_ncr:1_{61096C1C-855B-40B0-980F-2C38D16F02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26" i="1"/>
  <c r="B28" i="1" s="1"/>
  <c r="Z5" i="1"/>
  <c r="Z6" i="1"/>
  <c r="N25" i="2"/>
  <c r="T7" i="2"/>
  <c r="T8" i="2" s="1"/>
  <c r="S7" i="2"/>
  <c r="R7" i="2"/>
  <c r="R8" i="2"/>
  <c r="Q7" i="2"/>
  <c r="Q8" i="2" s="1"/>
  <c r="P7" i="2"/>
  <c r="P8" i="2" s="1"/>
  <c r="O7" i="2"/>
  <c r="O8" i="2" s="1"/>
  <c r="G26" i="1"/>
  <c r="G28" i="1" s="1"/>
  <c r="G29" i="1"/>
  <c r="S8" i="2"/>
  <c r="T6" i="2"/>
  <c r="S6" i="2"/>
  <c r="R6" i="2"/>
  <c r="Q6" i="2"/>
  <c r="P6" i="2"/>
  <c r="O6" i="2"/>
  <c r="K36" i="2"/>
  <c r="J36" i="2"/>
  <c r="I36" i="2"/>
  <c r="H36" i="2"/>
  <c r="G36" i="2"/>
  <c r="F36" i="2"/>
  <c r="E36" i="2"/>
  <c r="K35" i="2"/>
  <c r="J35" i="2"/>
  <c r="I35" i="2"/>
  <c r="H35" i="2"/>
  <c r="G35" i="2"/>
  <c r="F35" i="2"/>
  <c r="E35" i="2"/>
  <c r="I32" i="2"/>
  <c r="K30" i="2"/>
  <c r="J30" i="2"/>
  <c r="I30" i="2"/>
  <c r="H30" i="2"/>
  <c r="G30" i="2"/>
  <c r="F30" i="2"/>
  <c r="E30" i="2"/>
  <c r="K29" i="2"/>
  <c r="J29" i="2"/>
  <c r="I29" i="2"/>
  <c r="H29" i="2"/>
  <c r="G29" i="2"/>
  <c r="F29" i="2"/>
  <c r="E29" i="2"/>
  <c r="I26" i="2"/>
  <c r="K24" i="2"/>
  <c r="J24" i="2"/>
  <c r="I24" i="2"/>
  <c r="H24" i="2"/>
  <c r="G24" i="2"/>
  <c r="F24" i="2"/>
  <c r="E24" i="2"/>
  <c r="K23" i="2"/>
  <c r="J23" i="2"/>
  <c r="I23" i="2"/>
  <c r="H23" i="2"/>
  <c r="G23" i="2"/>
  <c r="F23" i="2"/>
  <c r="E23" i="2"/>
  <c r="I20" i="2"/>
  <c r="K18" i="2"/>
  <c r="J18" i="2"/>
  <c r="I18" i="2"/>
  <c r="H18" i="2"/>
  <c r="G18" i="2"/>
  <c r="F18" i="2"/>
  <c r="E18" i="2"/>
  <c r="K17" i="2"/>
  <c r="J17" i="2"/>
  <c r="I17" i="2"/>
  <c r="H17" i="2"/>
  <c r="G17" i="2"/>
  <c r="F17" i="2"/>
  <c r="E17" i="2"/>
  <c r="I14" i="2"/>
  <c r="I8" i="2"/>
  <c r="E11" i="2"/>
  <c r="F11" i="2"/>
  <c r="G11" i="2"/>
  <c r="H11" i="2"/>
  <c r="I11" i="2"/>
  <c r="J11" i="2"/>
  <c r="K11" i="2"/>
  <c r="H12" i="2"/>
  <c r="G12" i="2"/>
  <c r="E12" i="2"/>
  <c r="F12" i="2"/>
  <c r="K12" i="2"/>
  <c r="J12" i="2"/>
  <c r="I12" i="2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K2" i="1"/>
  <c r="I2" i="2"/>
  <c r="F5" i="2"/>
  <c r="G5" i="2"/>
  <c r="H5" i="2"/>
  <c r="I5" i="2"/>
  <c r="J5" i="2"/>
  <c r="K5" i="2"/>
  <c r="E5" i="2"/>
  <c r="F6" i="2"/>
  <c r="G6" i="2"/>
  <c r="H6" i="2"/>
  <c r="I6" i="2"/>
  <c r="J6" i="2"/>
  <c r="K6" i="2"/>
  <c r="E6" i="2"/>
  <c r="D26" i="1"/>
  <c r="D28" i="1" s="1"/>
  <c r="E26" i="1"/>
  <c r="E28" i="1" s="1"/>
  <c r="F26" i="1"/>
  <c r="F28" i="1" s="1"/>
  <c r="C26" i="1"/>
  <c r="C28" i="1" s="1"/>
  <c r="AV6" i="1"/>
  <c r="AU6" i="1"/>
  <c r="AT6" i="1"/>
  <c r="AS6" i="1"/>
  <c r="AR6" i="1"/>
  <c r="AQ6" i="1"/>
  <c r="AP6" i="1"/>
  <c r="AV5" i="1"/>
  <c r="AU5" i="1"/>
  <c r="AT5" i="1"/>
  <c r="AS5" i="1"/>
  <c r="AR5" i="1"/>
  <c r="AQ5" i="1"/>
  <c r="AP5" i="1"/>
  <c r="AQ2" i="1"/>
  <c r="AN6" i="1"/>
  <c r="AM6" i="1"/>
  <c r="AL6" i="1"/>
  <c r="AK6" i="1"/>
  <c r="AJ6" i="1"/>
  <c r="AI6" i="1"/>
  <c r="AH6" i="1"/>
  <c r="AN5" i="1"/>
  <c r="AM5" i="1"/>
  <c r="AL5" i="1"/>
  <c r="AK5" i="1"/>
  <c r="AJ5" i="1"/>
  <c r="AI5" i="1"/>
  <c r="AH5" i="1"/>
  <c r="AI2" i="1"/>
  <c r="AF6" i="1"/>
  <c r="AE6" i="1"/>
  <c r="AD6" i="1"/>
  <c r="AC6" i="1"/>
  <c r="AB6" i="1"/>
  <c r="AA6" i="1"/>
  <c r="AF5" i="1"/>
  <c r="AE5" i="1"/>
  <c r="AD5" i="1"/>
  <c r="AC5" i="1"/>
  <c r="AB5" i="1"/>
  <c r="AA5" i="1"/>
  <c r="AA2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S2" i="1"/>
  <c r="C29" i="1"/>
  <c r="D29" i="1"/>
  <c r="E29" i="1"/>
  <c r="F29" i="1"/>
  <c r="B29" i="1"/>
  <c r="C2" i="1"/>
  <c r="C6" i="1"/>
  <c r="D6" i="1"/>
  <c r="E6" i="1"/>
  <c r="F6" i="1"/>
  <c r="G6" i="1"/>
  <c r="H6" i="1"/>
  <c r="B6" i="1"/>
  <c r="B5" i="1"/>
  <c r="C5" i="1"/>
  <c r="D5" i="1"/>
  <c r="E5" i="1"/>
  <c r="F5" i="1"/>
  <c r="G5" i="1"/>
  <c r="H5" i="1"/>
  <c r="Z7" i="1" l="1"/>
  <c r="J7" i="1"/>
  <c r="T7" i="1"/>
  <c r="U7" i="1"/>
  <c r="V7" i="1"/>
  <c r="S7" i="1"/>
  <c r="L7" i="1"/>
  <c r="X7" i="1"/>
  <c r="N7" i="1"/>
  <c r="AR7" i="1"/>
  <c r="P7" i="1"/>
  <c r="AP7" i="1"/>
  <c r="K7" i="1"/>
  <c r="C7" i="1"/>
  <c r="M7" i="1"/>
  <c r="AQ7" i="1"/>
  <c r="AS7" i="1"/>
  <c r="O7" i="1"/>
  <c r="AF7" i="1"/>
  <c r="AT7" i="1"/>
  <c r="W7" i="1"/>
  <c r="R7" i="1"/>
  <c r="D7" i="1"/>
  <c r="AU7" i="1"/>
  <c r="AV7" i="1"/>
  <c r="H7" i="1"/>
  <c r="F7" i="1"/>
  <c r="B7" i="1"/>
  <c r="AA7" i="1"/>
  <c r="G7" i="1"/>
  <c r="E7" i="1"/>
  <c r="AB7" i="1"/>
  <c r="AC7" i="1"/>
  <c r="AD7" i="1"/>
  <c r="AE7" i="1"/>
  <c r="AN7" i="1"/>
  <c r="AK7" i="1"/>
  <c r="AH7" i="1"/>
  <c r="AL7" i="1"/>
  <c r="AI7" i="1"/>
  <c r="AM7" i="1"/>
  <c r="AJ7" i="1"/>
</calcChain>
</file>

<file path=xl/sharedStrings.xml><?xml version="1.0" encoding="utf-8"?>
<sst xmlns="http://schemas.openxmlformats.org/spreadsheetml/2006/main" count="81" uniqueCount="25">
  <si>
    <t>Ua</t>
    <phoneticPr fontId="1" type="noConversion"/>
  </si>
  <si>
    <t>Ue'</t>
    <phoneticPr fontId="1" type="noConversion"/>
  </si>
  <si>
    <t>sqrt(Ua)</t>
    <phoneticPr fontId="1" type="noConversion"/>
  </si>
  <si>
    <t>Lg(Ue')</t>
    <phoneticPr fontId="1" type="noConversion"/>
  </si>
  <si>
    <t>Ie</t>
    <phoneticPr fontId="1" type="noConversion"/>
  </si>
  <si>
    <t>Lg（Ie'）</t>
    <phoneticPr fontId="1" type="noConversion"/>
  </si>
  <si>
    <t>T</t>
    <phoneticPr fontId="1" type="noConversion"/>
  </si>
  <si>
    <t>lg(Ie/t^2)</t>
    <phoneticPr fontId="1" type="noConversion"/>
  </si>
  <si>
    <t>1/T</t>
    <phoneticPr fontId="1" type="noConversion"/>
  </si>
  <si>
    <t>T(K)</t>
  </si>
  <si>
    <t>T(K)</t>
    <phoneticPr fontId="2" type="noConversion"/>
  </si>
  <si>
    <t>截距：</t>
    <phoneticPr fontId="2" type="noConversion"/>
  </si>
  <si>
    <r>
      <t>I</t>
    </r>
    <r>
      <rPr>
        <sz val="8"/>
        <color theme="1"/>
        <rFont val="新細明體"/>
        <family val="1"/>
        <scheme val="minor"/>
      </rPr>
      <t>f</t>
    </r>
    <r>
      <rPr>
        <sz val="11"/>
        <color theme="1"/>
        <rFont val="新細明體"/>
        <family val="1"/>
        <scheme val="minor"/>
      </rPr>
      <t>(A)</t>
    </r>
    <phoneticPr fontId="1" type="noConversion"/>
  </si>
  <si>
    <r>
      <t>Re(k</t>
    </r>
    <r>
      <rPr>
        <sz val="11"/>
        <color theme="1"/>
        <rFont val="新細明體"/>
        <family val="2"/>
        <charset val="134"/>
        <scheme val="minor"/>
      </rPr>
      <t>Ω</t>
    </r>
    <r>
      <rPr>
        <sz val="11"/>
        <color theme="1"/>
        <rFont val="新細明體"/>
        <family val="1"/>
        <scheme val="minor"/>
      </rPr>
      <t>)</t>
    </r>
    <phoneticPr fontId="2" type="noConversion"/>
  </si>
  <si>
    <t>实验组号1</t>
    <phoneticPr fontId="2" type="noConversion"/>
  </si>
  <si>
    <t>Ie(A)</t>
    <phoneticPr fontId="2" type="noConversion"/>
  </si>
  <si>
    <r>
      <t>实验组号</t>
    </r>
    <r>
      <rPr>
        <sz val="10"/>
        <color theme="1"/>
        <rFont val="新細明體"/>
        <family val="1"/>
        <scheme val="minor"/>
      </rPr>
      <t>2</t>
    </r>
    <phoneticPr fontId="2" type="noConversion"/>
  </si>
  <si>
    <t>实验组号3</t>
    <phoneticPr fontId="2" type="noConversion"/>
  </si>
  <si>
    <t>实验组号4</t>
    <phoneticPr fontId="2" type="noConversion"/>
  </si>
  <si>
    <t>实验组号5</t>
    <phoneticPr fontId="2" type="noConversion"/>
  </si>
  <si>
    <t>实验组号6</t>
    <phoneticPr fontId="2" type="noConversion"/>
  </si>
  <si>
    <t>1/T</t>
  </si>
  <si>
    <t>Ue(V)</t>
  </si>
  <si>
    <t>实验组号2</t>
    <phoneticPr fontId="2" type="noConversion"/>
  </si>
  <si>
    <t>lg(Ue/T^2)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</si>
</sst>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70" formatCode="0.000000"/>
    <numFmt numFmtId="171" formatCode="0.00000"/>
    <numFmt numFmtId="172" formatCode="0.0000"/>
  </numFmts>
  <fonts count="9" x14ac:knownFonts="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1"/>
      <scheme val="minor"/>
    </font>
    <font>
      <sz val="8"/>
      <color theme="1"/>
      <name val="新細明體"/>
      <family val="1"/>
      <scheme val="minor"/>
    </font>
    <font>
      <sz val="11"/>
      <color theme="1"/>
      <name val="新細明體"/>
      <scheme val="minor"/>
    </font>
    <font>
      <sz val="11"/>
      <color theme="1"/>
      <name val="新細明體"/>
      <family val="1"/>
      <scheme val="minor"/>
    </font>
    <font>
      <sz val="10"/>
      <color theme="1"/>
      <name val="新細明體"/>
      <scheme val="minor"/>
    </font>
    <font>
      <sz val="11"/>
      <color rgb="FF000000"/>
      <name val="新細明體"/>
      <family val="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0" xfId="0" applyFont="1">
      <alignment vertical="center"/>
    </xf>
    <xf numFmtId="20" fontId="7" fillId="0" borderId="2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/>
    </xf>
    <xf numFmtId="20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0" borderId="0" xfId="0" applyNumberFormat="1">
      <alignment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0" xfId="0" applyNumberFormat="1">
      <alignment vertical="center"/>
    </xf>
    <xf numFmtId="170" fontId="0" fillId="0" borderId="0" xfId="0" applyNumberFormat="1">
      <alignment vertical="center"/>
    </xf>
    <xf numFmtId="171" fontId="0" fillId="0" borderId="0" xfId="0" applyNumberFormat="1">
      <alignment vertical="center"/>
    </xf>
    <xf numFmtId="17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0.500A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18438320209974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Sheet1!$B$5:$H$5</c:f>
              <c:numCache>
                <c:formatCode>0.00</c:formatCode>
                <c:ptCount val="7"/>
                <c:pt idx="0">
                  <c:v>6.006662967072482</c:v>
                </c:pt>
                <c:pt idx="1">
                  <c:v>7.0007142492748553</c:v>
                </c:pt>
                <c:pt idx="2">
                  <c:v>7.99937497558403</c:v>
                </c:pt>
                <c:pt idx="3">
                  <c:v>9.0027773492406222</c:v>
                </c:pt>
                <c:pt idx="4">
                  <c:v>10.000999950004999</c:v>
                </c:pt>
                <c:pt idx="5">
                  <c:v>11.004998864152599</c:v>
                </c:pt>
                <c:pt idx="6">
                  <c:v>12.001249934902614</c:v>
                </c:pt>
              </c:numCache>
            </c:numRef>
          </c:xVal>
          <c:yVal>
            <c:numRef>
              <c:f>Sheet1!$B$6:$H$6</c:f>
              <c:numCache>
                <c:formatCode>0.00</c:formatCode>
                <c:ptCount val="7"/>
                <c:pt idx="0">
                  <c:v>0.41995574848975786</c:v>
                </c:pt>
                <c:pt idx="1">
                  <c:v>0.42975228000240795</c:v>
                </c:pt>
                <c:pt idx="2">
                  <c:v>0.43933269383026263</c:v>
                </c:pt>
                <c:pt idx="3">
                  <c:v>0.45024910831936105</c:v>
                </c:pt>
                <c:pt idx="4">
                  <c:v>0.45788189673399232</c:v>
                </c:pt>
                <c:pt idx="5">
                  <c:v>0.46834733041215726</c:v>
                </c:pt>
                <c:pt idx="6">
                  <c:v>0.47712125471966244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52-43A8-A514-700CCF4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698048"/>
        <c:axId val="-116691520"/>
      </c:scatterChart>
      <c:valAx>
        <c:axId val="-1166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sqrt(Ua)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116691520"/>
        <c:crosses val="autoZero"/>
        <c:crossBetween val="midCat"/>
      </c:valAx>
      <c:valAx>
        <c:axId val="-116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lg(Ue')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1166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0.529A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12073490813645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Sheet1!$J$5:$P$5</c:f>
              <c:numCache>
                <c:formatCode>0.000</c:formatCode>
                <c:ptCount val="7"/>
                <c:pt idx="0">
                  <c:v>6.0058305004387194</c:v>
                </c:pt>
                <c:pt idx="1">
                  <c:v>7.0021425292548853</c:v>
                </c:pt>
                <c:pt idx="2">
                  <c:v>8.0006249755878454</c:v>
                </c:pt>
                <c:pt idx="3">
                  <c:v>9.0038880490596949</c:v>
                </c:pt>
                <c:pt idx="4">
                  <c:v>10.000499987500625</c:v>
                </c:pt>
                <c:pt idx="5">
                  <c:v>11.000909053346454</c:v>
                </c:pt>
                <c:pt idx="6">
                  <c:v>12.000833304400158</c:v>
                </c:pt>
              </c:numCache>
            </c:numRef>
          </c:xVal>
          <c:yVal>
            <c:numRef>
              <c:f>Sheet1!$J$6:$P$6</c:f>
              <c:numCache>
                <c:formatCode>0.000</c:formatCode>
                <c:ptCount val="7"/>
                <c:pt idx="0">
                  <c:v>0.86923171973097624</c:v>
                </c:pt>
                <c:pt idx="1">
                  <c:v>0.87794695162918823</c:v>
                </c:pt>
                <c:pt idx="2">
                  <c:v>0.88705437805095699</c:v>
                </c:pt>
                <c:pt idx="3">
                  <c:v>0.89542254603940796</c:v>
                </c:pt>
                <c:pt idx="4">
                  <c:v>0.90417436828416353</c:v>
                </c:pt>
                <c:pt idx="5">
                  <c:v>0.91275330367132301</c:v>
                </c:pt>
                <c:pt idx="6">
                  <c:v>0.9222062774390164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B-4363-B1A6-5468E7B7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933920"/>
        <c:axId val="-275935552"/>
      </c:scatterChart>
      <c:valAx>
        <c:axId val="-2759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sqrt(Ua)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75935552"/>
        <c:crosses val="autoZero"/>
        <c:crossBetween val="midCat"/>
      </c:valAx>
      <c:valAx>
        <c:axId val="-2759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lg(Ue')</a:t>
                </a:r>
                <a:endParaRPr lang="zh-MO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759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0.561A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39982502187223E-2"/>
                  <c:y val="-0.16759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Sheet1!$R$5:$X$5</c:f>
              <c:numCache>
                <c:formatCode>0.000</c:formatCode>
                <c:ptCount val="7"/>
                <c:pt idx="0">
                  <c:v>6.0024994793835678</c:v>
                </c:pt>
                <c:pt idx="1">
                  <c:v>7.0049982155600867</c:v>
                </c:pt>
                <c:pt idx="2">
                  <c:v>8.0006249755878454</c:v>
                </c:pt>
                <c:pt idx="3">
                  <c:v>9.0038880490596949</c:v>
                </c:pt>
                <c:pt idx="4">
                  <c:v>10.033942395688745</c:v>
                </c:pt>
                <c:pt idx="5">
                  <c:v>11.001363551851197</c:v>
                </c:pt>
                <c:pt idx="6">
                  <c:v>12.000416659433121</c:v>
                </c:pt>
              </c:numCache>
            </c:numRef>
          </c:xVal>
          <c:yVal>
            <c:numRef>
              <c:f>Sheet1!$R$6:$X$6</c:f>
              <c:numCache>
                <c:formatCode>0.000</c:formatCode>
                <c:ptCount val="7"/>
                <c:pt idx="0">
                  <c:v>1.2873537727147466</c:v>
                </c:pt>
                <c:pt idx="1">
                  <c:v>1.2962262872611605</c:v>
                </c:pt>
                <c:pt idx="2">
                  <c:v>1.3051363189436394</c:v>
                </c:pt>
                <c:pt idx="3">
                  <c:v>1.3136563466180313</c:v>
                </c:pt>
                <c:pt idx="4">
                  <c:v>1.3224260524059526</c:v>
                </c:pt>
                <c:pt idx="5">
                  <c:v>1.3310221710418286</c:v>
                </c:pt>
                <c:pt idx="6">
                  <c:v>1.3398487830376371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A-4218-9758-EA65E92B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56768"/>
        <c:axId val="-2062158944"/>
      </c:scatterChart>
      <c:valAx>
        <c:axId val="-2062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sqrt(Ua)</a:t>
                </a:r>
                <a:endParaRPr lang="zh-MO" altLang="en-US"/>
              </a:p>
            </c:rich>
          </c:tx>
          <c:layout>
            <c:manualLayout>
              <c:xMode val="edge"/>
              <c:yMode val="edge"/>
              <c:x val="0.46639028871391075"/>
              <c:y val="0.8835775862068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062158944"/>
        <c:crosses val="autoZero"/>
        <c:crossBetween val="midCat"/>
      </c:valAx>
      <c:valAx>
        <c:axId val="-2062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lg(Ue')</a:t>
                </a:r>
                <a:endParaRPr lang="zh-MO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0621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0.600A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109361329833772E-2"/>
                  <c:y val="-0.13055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Sheet1!$Z$5:$AF$5</c:f>
              <c:numCache>
                <c:formatCode>0.000</c:formatCode>
                <c:ptCount val="7"/>
                <c:pt idx="0">
                  <c:v>6.0049979184009716</c:v>
                </c:pt>
                <c:pt idx="1">
                  <c:v>7.0014284256857184</c:v>
                </c:pt>
                <c:pt idx="2">
                  <c:v>8.0006249755878454</c:v>
                </c:pt>
                <c:pt idx="3">
                  <c:v>9.0033327162779013</c:v>
                </c:pt>
                <c:pt idx="4">
                  <c:v>10.003999200319839</c:v>
                </c:pt>
                <c:pt idx="5">
                  <c:v>11.000454536063499</c:v>
                </c:pt>
                <c:pt idx="6">
                  <c:v>12.002083152519816</c:v>
                </c:pt>
              </c:numCache>
            </c:numRef>
          </c:xVal>
          <c:yVal>
            <c:numRef>
              <c:f>Sheet1!$Z$6:$AF$6</c:f>
              <c:numCache>
                <c:formatCode>0.000</c:formatCode>
                <c:ptCount val="7"/>
                <c:pt idx="0">
                  <c:v>1.7443712273318606</c:v>
                </c:pt>
                <c:pt idx="1">
                  <c:v>1.7528931548845939</c:v>
                </c:pt>
                <c:pt idx="2">
                  <c:v>1.761401557498631</c:v>
                </c:pt>
                <c:pt idx="3">
                  <c:v>1.7698202577635922</c:v>
                </c:pt>
                <c:pt idx="4">
                  <c:v>1.7777891874348675</c:v>
                </c:pt>
                <c:pt idx="5">
                  <c:v>1.7863254343900701</c:v>
                </c:pt>
                <c:pt idx="6">
                  <c:v>1.7947667979408211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A-4069-873C-2CF8207D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00768"/>
        <c:axId val="-116701856"/>
      </c:scatterChart>
      <c:valAx>
        <c:axId val="-1167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sqrt(Ua)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116701856"/>
        <c:crosses val="autoZero"/>
        <c:crossBetween val="midCat"/>
      </c:valAx>
      <c:valAx>
        <c:axId val="-1167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lg(Ue')</a:t>
                </a:r>
                <a:endParaRPr lang="zh-MO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1167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0.630A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49278215223097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Sheet1!$AH$5:$AN$5</c:f>
              <c:numCache>
                <c:formatCode>0.000</c:formatCode>
                <c:ptCount val="7"/>
                <c:pt idx="0">
                  <c:v>5.9983331017875292</c:v>
                </c:pt>
                <c:pt idx="1">
                  <c:v>7.0042844031349842</c:v>
                </c:pt>
                <c:pt idx="2">
                  <c:v>8.0024996094970238</c:v>
                </c:pt>
                <c:pt idx="3">
                  <c:v>9.0016665123742499</c:v>
                </c:pt>
                <c:pt idx="4">
                  <c:v>10.001499887516871</c:v>
                </c:pt>
                <c:pt idx="5">
                  <c:v>11.00409014866745</c:v>
                </c:pt>
                <c:pt idx="6">
                  <c:v>12.001666550941998</c:v>
                </c:pt>
              </c:numCache>
            </c:numRef>
          </c:xVal>
          <c:yVal>
            <c:numRef>
              <c:f>Sheet1!$AH$6:$AN$6</c:f>
              <c:numCache>
                <c:formatCode>0.000</c:formatCode>
                <c:ptCount val="7"/>
                <c:pt idx="0">
                  <c:v>2.0822107166012427</c:v>
                </c:pt>
                <c:pt idx="1">
                  <c:v>2.0905754552222016</c:v>
                </c:pt>
                <c:pt idx="2">
                  <c:v>2.0988858942523216</c:v>
                </c:pt>
                <c:pt idx="3">
                  <c:v>2.1069044989356436</c:v>
                </c:pt>
                <c:pt idx="4">
                  <c:v>2.1148444131450237</c:v>
                </c:pt>
                <c:pt idx="5">
                  <c:v>2.1231326643109014</c:v>
                </c:pt>
                <c:pt idx="6">
                  <c:v>2.1312335945896854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B-4BE4-BC5E-8CC51291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695872"/>
        <c:axId val="-116699136"/>
      </c:scatterChart>
      <c:valAx>
        <c:axId val="-1166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sqrt(Ua)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116699136"/>
        <c:crosses val="autoZero"/>
        <c:crossBetween val="midCat"/>
      </c:valAx>
      <c:valAx>
        <c:axId val="-116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lg(Ue')</a:t>
                </a:r>
                <a:endParaRPr lang="zh-MO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1166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0.660A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26115485564301E-2"/>
                  <c:y val="-0.16764836687080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Sheet1!$AP$5:$AV$5</c:f>
              <c:numCache>
                <c:formatCode>0.000</c:formatCode>
                <c:ptCount val="7"/>
                <c:pt idx="0">
                  <c:v>6.0049979184009716</c:v>
                </c:pt>
                <c:pt idx="1">
                  <c:v>7.0007142492748553</c:v>
                </c:pt>
                <c:pt idx="2">
                  <c:v>8.0031243898867395</c:v>
                </c:pt>
                <c:pt idx="3">
                  <c:v>9.0066641993581626</c:v>
                </c:pt>
                <c:pt idx="4">
                  <c:v>10.0024996875781</c:v>
                </c:pt>
                <c:pt idx="5">
                  <c:v>11.001363551851197</c:v>
                </c:pt>
                <c:pt idx="6">
                  <c:v>12.003332870498927</c:v>
                </c:pt>
              </c:numCache>
            </c:numRef>
          </c:xVal>
          <c:yVal>
            <c:numRef>
              <c:f>Sheet1!$AP$6:$AV$6</c:f>
              <c:numCache>
                <c:formatCode>0.000</c:formatCode>
                <c:ptCount val="7"/>
                <c:pt idx="0">
                  <c:v>2.3993275321586789</c:v>
                </c:pt>
                <c:pt idx="1">
                  <c:v>2.4079005401426352</c:v>
                </c:pt>
                <c:pt idx="2">
                  <c:v>2.4158077276355434</c:v>
                </c:pt>
                <c:pt idx="3">
                  <c:v>2.4239009185284166</c:v>
                </c:pt>
                <c:pt idx="4">
                  <c:v>2.4315245841874509</c:v>
                </c:pt>
                <c:pt idx="5">
                  <c:v>2.4391747398434682</c:v>
                </c:pt>
                <c:pt idx="6">
                  <c:v>2.4471580313422194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A-4000-B0B0-7D26E447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66560"/>
        <c:axId val="-2062158400"/>
      </c:scatterChart>
      <c:valAx>
        <c:axId val="-20621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sqrt(Ua)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062158400"/>
        <c:crosses val="autoZero"/>
        <c:crossBetween val="midCat"/>
      </c:valAx>
      <c:valAx>
        <c:axId val="-20621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lg(Ue')</a:t>
                </a:r>
                <a:endParaRPr lang="zh-MO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0621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lg(Ue/T^2)~1/T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115731441290893E-2"/>
                  <c:y val="-0.174499196891020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MO" baseline="0"/>
                      <a:t>y = -22751x + 7.812</a:t>
                    </a:r>
                    <a:br>
                      <a:rPr lang="en-US" altLang="zh-MO" baseline="0"/>
                    </a:br>
                    <a:r>
                      <a:rPr lang="en-US" altLang="zh-MO" baseline="0"/>
                      <a:t>R² = 0.9992</a:t>
                    </a:r>
                    <a:endParaRPr lang="en-US" altLang="zh-MO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Sheet1!$B$29:$G$29</c:f>
              <c:numCache>
                <c:formatCode>0.000000</c:formatCode>
                <c:ptCount val="6"/>
                <c:pt idx="0">
                  <c:v>5.7937427578215526E-4</c:v>
                </c:pt>
                <c:pt idx="1">
                  <c:v>5.61753569943937E-4</c:v>
                </c:pt>
                <c:pt idx="2">
                  <c:v>5.4344872561273849E-4</c:v>
                </c:pt>
                <c:pt idx="3">
                  <c:v>5.2654857937193286E-4</c:v>
                </c:pt>
                <c:pt idx="4">
                  <c:v>5.1400668208686714E-4</c:v>
                </c:pt>
                <c:pt idx="5">
                  <c:v>5.0205843960236969E-4</c:v>
                </c:pt>
              </c:numCache>
            </c:numRef>
          </c:xVal>
          <c:yVal>
            <c:numRef>
              <c:f>Sheet1!$B$28:$G$28</c:f>
              <c:numCache>
                <c:formatCode>0.00000</c:formatCode>
                <c:ptCount val="6"/>
                <c:pt idx="0">
                  <c:v>-6.1110815827583815</c:v>
                </c:pt>
                <c:pt idx="1">
                  <c:v>-5.6844083179172626</c:v>
                </c:pt>
                <c:pt idx="2">
                  <c:v>-5.2945828506582959</c:v>
                </c:pt>
                <c:pt idx="3">
                  <c:v>-4.8629231092422867</c:v>
                </c:pt>
                <c:pt idx="4">
                  <c:v>-4.544562470279522</c:v>
                </c:pt>
                <c:pt idx="5">
                  <c:v>-4.246291456069879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7-4ADD-87AC-03FE0306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876816"/>
        <c:axId val="-2054867024"/>
      </c:scatterChart>
      <c:valAx>
        <c:axId val="-20548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1/T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054867024"/>
        <c:crosses val="autoZero"/>
        <c:crossBetween val="midCat"/>
      </c:valAx>
      <c:valAx>
        <c:axId val="-2054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lg(Ue/T^2)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-20548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lg(Ue')~sqrt(Ua)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4163821159365"/>
                  <c:y val="3.5962884282376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Sheet1!$B$5:$H$5</c:f>
              <c:numCache>
                <c:formatCode>0.00</c:formatCode>
                <c:ptCount val="7"/>
                <c:pt idx="0">
                  <c:v>6.006662967072482</c:v>
                </c:pt>
                <c:pt idx="1">
                  <c:v>7.0007142492748553</c:v>
                </c:pt>
                <c:pt idx="2">
                  <c:v>7.99937497558403</c:v>
                </c:pt>
                <c:pt idx="3">
                  <c:v>9.0027773492406222</c:v>
                </c:pt>
                <c:pt idx="4">
                  <c:v>10.000999950004999</c:v>
                </c:pt>
                <c:pt idx="5">
                  <c:v>11.004998864152599</c:v>
                </c:pt>
                <c:pt idx="6">
                  <c:v>12.001249934902614</c:v>
                </c:pt>
              </c:numCache>
            </c:numRef>
          </c:xVal>
          <c:yVal>
            <c:numRef>
              <c:f>Sheet1!$B$6:$H$6</c:f>
              <c:numCache>
                <c:formatCode>0.00</c:formatCode>
                <c:ptCount val="7"/>
                <c:pt idx="0">
                  <c:v>0.41995574848975786</c:v>
                </c:pt>
                <c:pt idx="1">
                  <c:v>0.42975228000240795</c:v>
                </c:pt>
                <c:pt idx="2">
                  <c:v>0.43933269383026263</c:v>
                </c:pt>
                <c:pt idx="3">
                  <c:v>0.45024910831936105</c:v>
                </c:pt>
                <c:pt idx="4">
                  <c:v>0.45788189673399232</c:v>
                </c:pt>
                <c:pt idx="5">
                  <c:v>0.46834733041215726</c:v>
                </c:pt>
                <c:pt idx="6">
                  <c:v>0.47712125471966244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F-49F4-881C-5A19F6812F26}"/>
            </c:ext>
          </c:extLst>
        </c:ser>
        <c:ser>
          <c:idx val="1"/>
          <c:order val="1"/>
          <c:tx>
            <c:v>0.529A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93433783410526"/>
                  <c:y val="2.8854664672589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Sheet1!$J$5:$P$5</c:f>
              <c:numCache>
                <c:formatCode>0.000</c:formatCode>
                <c:ptCount val="7"/>
                <c:pt idx="0">
                  <c:v>6.0058305004387194</c:v>
                </c:pt>
                <c:pt idx="1">
                  <c:v>7.0021425292548853</c:v>
                </c:pt>
                <c:pt idx="2">
                  <c:v>8.0006249755878454</c:v>
                </c:pt>
                <c:pt idx="3">
                  <c:v>9.0038880490596949</c:v>
                </c:pt>
                <c:pt idx="4">
                  <c:v>10.000499987500625</c:v>
                </c:pt>
                <c:pt idx="5">
                  <c:v>11.000909053346454</c:v>
                </c:pt>
                <c:pt idx="6">
                  <c:v>12.000833304400158</c:v>
                </c:pt>
              </c:numCache>
            </c:numRef>
          </c:xVal>
          <c:yVal>
            <c:numRef>
              <c:f>Sheet1!$J$6:$P$6</c:f>
              <c:numCache>
                <c:formatCode>0.000</c:formatCode>
                <c:ptCount val="7"/>
                <c:pt idx="0">
                  <c:v>0.86923171973097624</c:v>
                </c:pt>
                <c:pt idx="1">
                  <c:v>0.87794695162918823</c:v>
                </c:pt>
                <c:pt idx="2">
                  <c:v>0.88705437805095699</c:v>
                </c:pt>
                <c:pt idx="3">
                  <c:v>0.89542254603940796</c:v>
                </c:pt>
                <c:pt idx="4">
                  <c:v>0.90417436828416353</c:v>
                </c:pt>
                <c:pt idx="5">
                  <c:v>0.91275330367132301</c:v>
                </c:pt>
                <c:pt idx="6">
                  <c:v>0.9222062774390164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F-49F4-881C-5A19F6812F26}"/>
            </c:ext>
          </c:extLst>
        </c:ser>
        <c:ser>
          <c:idx val="2"/>
          <c:order val="2"/>
          <c:tx>
            <c:v>0.561A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92047924614405"/>
                  <c:y val="1.1674322190993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Sheet1!$R$5:$X$5</c:f>
              <c:numCache>
                <c:formatCode>0.000</c:formatCode>
                <c:ptCount val="7"/>
                <c:pt idx="0">
                  <c:v>6.0024994793835678</c:v>
                </c:pt>
                <c:pt idx="1">
                  <c:v>7.0049982155600867</c:v>
                </c:pt>
                <c:pt idx="2">
                  <c:v>8.0006249755878454</c:v>
                </c:pt>
                <c:pt idx="3">
                  <c:v>9.0038880490596949</c:v>
                </c:pt>
                <c:pt idx="4">
                  <c:v>10.033942395688745</c:v>
                </c:pt>
                <c:pt idx="5">
                  <c:v>11.001363551851197</c:v>
                </c:pt>
                <c:pt idx="6">
                  <c:v>12.000416659433121</c:v>
                </c:pt>
              </c:numCache>
            </c:numRef>
          </c:xVal>
          <c:yVal>
            <c:numRef>
              <c:f>Sheet1!$R$6:$X$6</c:f>
              <c:numCache>
                <c:formatCode>0.000</c:formatCode>
                <c:ptCount val="7"/>
                <c:pt idx="0">
                  <c:v>1.2873537727147466</c:v>
                </c:pt>
                <c:pt idx="1">
                  <c:v>1.2962262872611605</c:v>
                </c:pt>
                <c:pt idx="2">
                  <c:v>1.3051363189436394</c:v>
                </c:pt>
                <c:pt idx="3">
                  <c:v>1.3136563466180313</c:v>
                </c:pt>
                <c:pt idx="4">
                  <c:v>1.3224260524059526</c:v>
                </c:pt>
                <c:pt idx="5">
                  <c:v>1.3310221710418286</c:v>
                </c:pt>
                <c:pt idx="6">
                  <c:v>1.3398487830376371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BF-49F4-881C-5A19F6812F26}"/>
            </c:ext>
          </c:extLst>
        </c:ser>
        <c:ser>
          <c:idx val="3"/>
          <c:order val="3"/>
          <c:tx>
            <c:v>0.599A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84153893574692"/>
                  <c:y val="1.1423162646581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Sheet1!$Z$5:$AF$5</c:f>
              <c:numCache>
                <c:formatCode>0.000</c:formatCode>
                <c:ptCount val="7"/>
                <c:pt idx="0">
                  <c:v>6.0049979184009716</c:v>
                </c:pt>
                <c:pt idx="1">
                  <c:v>7.0014284256857184</c:v>
                </c:pt>
                <c:pt idx="2">
                  <c:v>8.0006249755878454</c:v>
                </c:pt>
                <c:pt idx="3">
                  <c:v>9.0033327162779013</c:v>
                </c:pt>
                <c:pt idx="4">
                  <c:v>10.003999200319839</c:v>
                </c:pt>
                <c:pt idx="5">
                  <c:v>11.000454536063499</c:v>
                </c:pt>
                <c:pt idx="6">
                  <c:v>12.002083152519816</c:v>
                </c:pt>
              </c:numCache>
            </c:numRef>
          </c:xVal>
          <c:yVal>
            <c:numRef>
              <c:f>Sheet1!$Z$6:$AF$6</c:f>
              <c:numCache>
                <c:formatCode>0.000</c:formatCode>
                <c:ptCount val="7"/>
                <c:pt idx="0">
                  <c:v>1.7443712273318606</c:v>
                </c:pt>
                <c:pt idx="1">
                  <c:v>1.7528931548845939</c:v>
                </c:pt>
                <c:pt idx="2">
                  <c:v>1.761401557498631</c:v>
                </c:pt>
                <c:pt idx="3">
                  <c:v>1.7698202577635922</c:v>
                </c:pt>
                <c:pt idx="4">
                  <c:v>1.7777891874348675</c:v>
                </c:pt>
                <c:pt idx="5">
                  <c:v>1.7863254343900701</c:v>
                </c:pt>
                <c:pt idx="6">
                  <c:v>1.7947667979408211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BF-49F4-881C-5A19F6812F26}"/>
            </c:ext>
          </c:extLst>
        </c:ser>
        <c:ser>
          <c:idx val="4"/>
          <c:order val="4"/>
          <c:tx>
            <c:v>0.630A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89478761773995"/>
                  <c:y val="-2.70921351025065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Sheet1!$AH$5:$AN$5</c:f>
              <c:numCache>
                <c:formatCode>0.000</c:formatCode>
                <c:ptCount val="7"/>
                <c:pt idx="0">
                  <c:v>5.9983331017875292</c:v>
                </c:pt>
                <c:pt idx="1">
                  <c:v>7.0042844031349842</c:v>
                </c:pt>
                <c:pt idx="2">
                  <c:v>8.0024996094970238</c:v>
                </c:pt>
                <c:pt idx="3">
                  <c:v>9.0016665123742499</c:v>
                </c:pt>
                <c:pt idx="4">
                  <c:v>10.001499887516871</c:v>
                </c:pt>
                <c:pt idx="5">
                  <c:v>11.00409014866745</c:v>
                </c:pt>
                <c:pt idx="6">
                  <c:v>12.001666550941998</c:v>
                </c:pt>
              </c:numCache>
            </c:numRef>
          </c:xVal>
          <c:yVal>
            <c:numRef>
              <c:f>Sheet1!$AH$6:$AN$6</c:f>
              <c:numCache>
                <c:formatCode>0.000</c:formatCode>
                <c:ptCount val="7"/>
                <c:pt idx="0">
                  <c:v>2.0822107166012427</c:v>
                </c:pt>
                <c:pt idx="1">
                  <c:v>2.0905754552222016</c:v>
                </c:pt>
                <c:pt idx="2">
                  <c:v>2.0988858942523216</c:v>
                </c:pt>
                <c:pt idx="3">
                  <c:v>2.1069044989356436</c:v>
                </c:pt>
                <c:pt idx="4">
                  <c:v>2.1148444131450237</c:v>
                </c:pt>
                <c:pt idx="5">
                  <c:v>2.1231326643109014</c:v>
                </c:pt>
                <c:pt idx="6">
                  <c:v>2.1312335945896854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8BF-49F4-881C-5A19F6812F26}"/>
            </c:ext>
          </c:extLst>
        </c:ser>
        <c:ser>
          <c:idx val="5"/>
          <c:order val="5"/>
          <c:tx>
            <c:v>0.660A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92548817232948"/>
                  <c:y val="-6.6161417322834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Sheet1!$AP$5:$AV$5</c:f>
              <c:numCache>
                <c:formatCode>0.000</c:formatCode>
                <c:ptCount val="7"/>
                <c:pt idx="0">
                  <c:v>6.0049979184009716</c:v>
                </c:pt>
                <c:pt idx="1">
                  <c:v>7.0007142492748553</c:v>
                </c:pt>
                <c:pt idx="2">
                  <c:v>8.0031243898867395</c:v>
                </c:pt>
                <c:pt idx="3">
                  <c:v>9.0066641993581626</c:v>
                </c:pt>
                <c:pt idx="4">
                  <c:v>10.0024996875781</c:v>
                </c:pt>
                <c:pt idx="5">
                  <c:v>11.001363551851197</c:v>
                </c:pt>
                <c:pt idx="6">
                  <c:v>12.003332870498927</c:v>
                </c:pt>
              </c:numCache>
            </c:numRef>
          </c:xVal>
          <c:yVal>
            <c:numRef>
              <c:f>Sheet1!$AP$6:$AV$6</c:f>
              <c:numCache>
                <c:formatCode>0.000</c:formatCode>
                <c:ptCount val="7"/>
                <c:pt idx="0">
                  <c:v>2.3993275321586789</c:v>
                </c:pt>
                <c:pt idx="1">
                  <c:v>2.4079005401426352</c:v>
                </c:pt>
                <c:pt idx="2">
                  <c:v>2.4158077276355434</c:v>
                </c:pt>
                <c:pt idx="3">
                  <c:v>2.4239009185284166</c:v>
                </c:pt>
                <c:pt idx="4">
                  <c:v>2.4315245841874509</c:v>
                </c:pt>
                <c:pt idx="5">
                  <c:v>2.4391747398434682</c:v>
                </c:pt>
                <c:pt idx="6">
                  <c:v>2.4471580313422194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8BF-49F4-881C-5A19F681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63568"/>
        <c:axId val="421273648"/>
      </c:scatterChart>
      <c:valAx>
        <c:axId val="4212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sqrt(Ua)</a:t>
                </a:r>
                <a:endParaRPr lang="zh-MO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421273648"/>
        <c:crosses val="autoZero"/>
        <c:crossBetween val="midCat"/>
      </c:valAx>
      <c:valAx>
        <c:axId val="421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lg(Ue')</a:t>
                </a:r>
                <a:endParaRPr lang="zh-MO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42126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55663357762564"/>
          <c:y val="9.8261154855643046E-2"/>
          <c:w val="0.18325581395348836"/>
          <c:h val="0.85532954214056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4956255468066"/>
                  <c:y val="-0.7334492563429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工作表1!$O$6:$T$6</c:f>
              <c:numCache>
                <c:formatCode>General</c:formatCode>
                <c:ptCount val="6"/>
                <c:pt idx="0">
                  <c:v>5.7937427578215526E-4</c:v>
                </c:pt>
                <c:pt idx="1">
                  <c:v>5.631264782070053E-4</c:v>
                </c:pt>
                <c:pt idx="2">
                  <c:v>5.472255663784612E-4</c:v>
                </c:pt>
                <c:pt idx="3">
                  <c:v>5.2603892688058915E-4</c:v>
                </c:pt>
                <c:pt idx="4">
                  <c:v>5.1403310373188029E-4</c:v>
                </c:pt>
                <c:pt idx="5">
                  <c:v>5.0205843960236969E-4</c:v>
                </c:pt>
              </c:numCache>
            </c:numRef>
          </c:xVal>
          <c:yVal>
            <c:numRef>
              <c:f>工作表1!$O$8:$T$8</c:f>
              <c:numCache>
                <c:formatCode>General</c:formatCode>
                <c:ptCount val="6"/>
                <c:pt idx="0">
                  <c:v>-5.6797178185993946</c:v>
                </c:pt>
                <c:pt idx="1">
                  <c:v>-5.2509243391457137</c:v>
                </c:pt>
                <c:pt idx="2">
                  <c:v>-4.8572034769925141</c:v>
                </c:pt>
                <c:pt idx="3">
                  <c:v>-4.432400469571899</c:v>
                </c:pt>
                <c:pt idx="4">
                  <c:v>-4.1131540589199389</c:v>
                </c:pt>
                <c:pt idx="5">
                  <c:v>-3.8149276919108916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F-4598-9ACB-B57201B3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534447"/>
        <c:axId val="1659532527"/>
      </c:scatterChart>
      <c:valAx>
        <c:axId val="16595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659532527"/>
        <c:crosses val="autoZero"/>
        <c:crossBetween val="midCat"/>
      </c:valAx>
      <c:valAx>
        <c:axId val="16595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65953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14287</xdr:rowOff>
    </xdr:from>
    <xdr:to>
      <xdr:col>7</xdr:col>
      <xdr:colOff>438150</xdr:colOff>
      <xdr:row>24</xdr:row>
      <xdr:rowOff>14287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7</xdr:row>
      <xdr:rowOff>166687</xdr:rowOff>
    </xdr:from>
    <xdr:to>
      <xdr:col>15</xdr:col>
      <xdr:colOff>271462</xdr:colOff>
      <xdr:row>23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</xdr:row>
      <xdr:rowOff>4762</xdr:rowOff>
    </xdr:from>
    <xdr:to>
      <xdr:col>23</xdr:col>
      <xdr:colOff>457200</xdr:colOff>
      <xdr:row>24</xdr:row>
      <xdr:rowOff>4762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23812</xdr:colOff>
      <xdr:row>8</xdr:row>
      <xdr:rowOff>14287</xdr:rowOff>
    </xdr:from>
    <xdr:to>
      <xdr:col>31</xdr:col>
      <xdr:colOff>481012</xdr:colOff>
      <xdr:row>24</xdr:row>
      <xdr:rowOff>14287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4762</xdr:colOff>
      <xdr:row>8</xdr:row>
      <xdr:rowOff>4762</xdr:rowOff>
    </xdr:from>
    <xdr:to>
      <xdr:col>39</xdr:col>
      <xdr:colOff>461962</xdr:colOff>
      <xdr:row>24</xdr:row>
      <xdr:rowOff>4762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90487</xdr:colOff>
      <xdr:row>8</xdr:row>
      <xdr:rowOff>61912</xdr:rowOff>
    </xdr:from>
    <xdr:to>
      <xdr:col>47</xdr:col>
      <xdr:colOff>547687</xdr:colOff>
      <xdr:row>24</xdr:row>
      <xdr:rowOff>61912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242058</xdr:colOff>
      <xdr:row>30</xdr:row>
      <xdr:rowOff>151915</xdr:rowOff>
    </xdr:from>
    <xdr:to>
      <xdr:col>13</xdr:col>
      <xdr:colOff>55217</xdr:colOff>
      <xdr:row>49</xdr:row>
      <xdr:rowOff>165652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488950</xdr:colOff>
      <xdr:row>27</xdr:row>
      <xdr:rowOff>149225</xdr:rowOff>
    </xdr:from>
    <xdr:to>
      <xdr:col>26</xdr:col>
      <xdr:colOff>19050</xdr:colOff>
      <xdr:row>42</xdr:row>
      <xdr:rowOff>130175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9340D25-4ADE-5032-75DF-E70CC7C3F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230393</xdr:colOff>
      <xdr:row>1</xdr:row>
      <xdr:rowOff>18254</xdr:rowOff>
    </xdr:from>
    <xdr:ext cx="1912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3A9ACB09-8989-FF26-1962-05C630DA6908}"/>
                </a:ext>
              </a:extLst>
            </xdr:cNvPr>
            <xdr:cNvSpPr txBox="1"/>
          </xdr:nvSpPr>
          <xdr:spPr>
            <a:xfrm>
              <a:off x="1079479" y="21964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3A9ACB09-8989-FF26-1962-05C630DA6908}"/>
                </a:ext>
              </a:extLst>
            </xdr:cNvPr>
            <xdr:cNvSpPr txBox="1"/>
          </xdr:nvSpPr>
          <xdr:spPr>
            <a:xfrm>
              <a:off x="1079479" y="21964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𝑅^2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230393</xdr:colOff>
      <xdr:row>7</xdr:row>
      <xdr:rowOff>18254</xdr:rowOff>
    </xdr:from>
    <xdr:ext cx="1912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字方塊 5">
              <a:extLst>
                <a:ext uri="{FF2B5EF4-FFF2-40B4-BE49-F238E27FC236}">
                  <a16:creationId xmlns:a16="http://schemas.microsoft.com/office/drawing/2014/main" id="{54CF97E0-00F4-4EBF-9CFA-3EBE43E04955}"/>
                </a:ext>
              </a:extLst>
            </xdr:cNvPr>
            <xdr:cNvSpPr txBox="1"/>
          </xdr:nvSpPr>
          <xdr:spPr>
            <a:xfrm>
              <a:off x="2299617" y="228461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6" name="文字方塊 5">
              <a:extLst>
                <a:ext uri="{FF2B5EF4-FFF2-40B4-BE49-F238E27FC236}">
                  <a16:creationId xmlns:a16="http://schemas.microsoft.com/office/drawing/2014/main" id="{54CF97E0-00F4-4EBF-9CFA-3EBE43E04955}"/>
                </a:ext>
              </a:extLst>
            </xdr:cNvPr>
            <xdr:cNvSpPr txBox="1"/>
          </xdr:nvSpPr>
          <xdr:spPr>
            <a:xfrm>
              <a:off x="2299617" y="228461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𝑅^2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230393</xdr:colOff>
      <xdr:row>13</xdr:row>
      <xdr:rowOff>18254</xdr:rowOff>
    </xdr:from>
    <xdr:ext cx="1912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字方塊 9">
              <a:extLst>
                <a:ext uri="{FF2B5EF4-FFF2-40B4-BE49-F238E27FC236}">
                  <a16:creationId xmlns:a16="http://schemas.microsoft.com/office/drawing/2014/main" id="{78F0B021-8519-4845-B72E-9D172389670D}"/>
                </a:ext>
              </a:extLst>
            </xdr:cNvPr>
            <xdr:cNvSpPr txBox="1"/>
          </xdr:nvSpPr>
          <xdr:spPr>
            <a:xfrm>
              <a:off x="2299617" y="1437151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10" name="文字方塊 9">
              <a:extLst>
                <a:ext uri="{FF2B5EF4-FFF2-40B4-BE49-F238E27FC236}">
                  <a16:creationId xmlns:a16="http://schemas.microsoft.com/office/drawing/2014/main" id="{78F0B021-8519-4845-B72E-9D172389670D}"/>
                </a:ext>
              </a:extLst>
            </xdr:cNvPr>
            <xdr:cNvSpPr txBox="1"/>
          </xdr:nvSpPr>
          <xdr:spPr>
            <a:xfrm>
              <a:off x="2299617" y="1437151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𝑅^2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230393</xdr:colOff>
      <xdr:row>19</xdr:row>
      <xdr:rowOff>18254</xdr:rowOff>
    </xdr:from>
    <xdr:ext cx="1912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字方塊 11">
              <a:extLst>
                <a:ext uri="{FF2B5EF4-FFF2-40B4-BE49-F238E27FC236}">
                  <a16:creationId xmlns:a16="http://schemas.microsoft.com/office/drawing/2014/main" id="{D1F97AF0-BC0A-48FB-BE9F-412A3CEA5A55}"/>
                </a:ext>
              </a:extLst>
            </xdr:cNvPr>
            <xdr:cNvSpPr txBox="1"/>
          </xdr:nvSpPr>
          <xdr:spPr>
            <a:xfrm>
              <a:off x="2299617" y="264584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12" name="文字方塊 11">
              <a:extLst>
                <a:ext uri="{FF2B5EF4-FFF2-40B4-BE49-F238E27FC236}">
                  <a16:creationId xmlns:a16="http://schemas.microsoft.com/office/drawing/2014/main" id="{D1F97AF0-BC0A-48FB-BE9F-412A3CEA5A55}"/>
                </a:ext>
              </a:extLst>
            </xdr:cNvPr>
            <xdr:cNvSpPr txBox="1"/>
          </xdr:nvSpPr>
          <xdr:spPr>
            <a:xfrm>
              <a:off x="2299617" y="264584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𝑅^2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230393</xdr:colOff>
      <xdr:row>25</xdr:row>
      <xdr:rowOff>18254</xdr:rowOff>
    </xdr:from>
    <xdr:ext cx="1912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字方塊 13">
              <a:extLst>
                <a:ext uri="{FF2B5EF4-FFF2-40B4-BE49-F238E27FC236}">
                  <a16:creationId xmlns:a16="http://schemas.microsoft.com/office/drawing/2014/main" id="{06BB3A84-3989-4506-8E0E-489B88E6C377}"/>
                </a:ext>
              </a:extLst>
            </xdr:cNvPr>
            <xdr:cNvSpPr txBox="1"/>
          </xdr:nvSpPr>
          <xdr:spPr>
            <a:xfrm>
              <a:off x="2299617" y="385453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14" name="文字方塊 13">
              <a:extLst>
                <a:ext uri="{FF2B5EF4-FFF2-40B4-BE49-F238E27FC236}">
                  <a16:creationId xmlns:a16="http://schemas.microsoft.com/office/drawing/2014/main" id="{06BB3A84-3989-4506-8E0E-489B88E6C377}"/>
                </a:ext>
              </a:extLst>
            </xdr:cNvPr>
            <xdr:cNvSpPr txBox="1"/>
          </xdr:nvSpPr>
          <xdr:spPr>
            <a:xfrm>
              <a:off x="2299617" y="385453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𝑅^2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230393</xdr:colOff>
      <xdr:row>31</xdr:row>
      <xdr:rowOff>18254</xdr:rowOff>
    </xdr:from>
    <xdr:ext cx="1912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37FCC872-34B0-435D-992D-150807E52BDB}"/>
                </a:ext>
              </a:extLst>
            </xdr:cNvPr>
            <xdr:cNvSpPr txBox="1"/>
          </xdr:nvSpPr>
          <xdr:spPr>
            <a:xfrm>
              <a:off x="2299617" y="506322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37FCC872-34B0-435D-992D-150807E52BDB}"/>
                </a:ext>
              </a:extLst>
            </xdr:cNvPr>
            <xdr:cNvSpPr txBox="1"/>
          </xdr:nvSpPr>
          <xdr:spPr>
            <a:xfrm>
              <a:off x="2299617" y="5063220"/>
              <a:ext cx="1912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𝑅^2</a:t>
              </a:r>
              <a:endParaRPr lang="zh-TW" altLang="en-US" sz="1100"/>
            </a:p>
          </xdr:txBody>
        </xdr:sp>
      </mc:Fallback>
    </mc:AlternateContent>
    <xdr:clientData/>
  </xdr:oneCellAnchor>
  <xdr:twoCellAnchor>
    <xdr:from>
      <xdr:col>13</xdr:col>
      <xdr:colOff>3662</xdr:colOff>
      <xdr:row>10</xdr:row>
      <xdr:rowOff>20516</xdr:rowOff>
    </xdr:from>
    <xdr:to>
      <xdr:col>20</xdr:col>
      <xdr:colOff>318720</xdr:colOff>
      <xdr:row>23</xdr:row>
      <xdr:rowOff>118697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89529314-ABBB-32E5-D243-B02C003D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49"/>
  <sheetViews>
    <sheetView tabSelected="1" topLeftCell="H13" zoomScaleNormal="100" workbookViewId="0">
      <selection activeCell="O44" sqref="O44"/>
    </sheetView>
  </sheetViews>
  <sheetFormatPr defaultRowHeight="14.5" x14ac:dyDescent="0.3"/>
  <cols>
    <col min="2" max="2" width="11.69921875" bestFit="1" customWidth="1"/>
    <col min="3" max="7" width="9.296875" bestFit="1" customWidth="1"/>
  </cols>
  <sheetData>
    <row r="2" spans="1:48" x14ac:dyDescent="0.3">
      <c r="A2" t="s">
        <v>4</v>
      </c>
      <c r="B2">
        <v>0.5</v>
      </c>
      <c r="C2">
        <f>LOG10(B2)</f>
        <v>-0.3010299956639812</v>
      </c>
      <c r="J2">
        <v>0.52900000000000003</v>
      </c>
      <c r="K2">
        <f>LOG10(J2)</f>
        <v>-0.27654432796481421</v>
      </c>
      <c r="R2">
        <v>0.56100000000000005</v>
      </c>
      <c r="S2">
        <f>LOG10(R2)</f>
        <v>-0.25103713874383854</v>
      </c>
      <c r="Z2">
        <v>0.59899999999999998</v>
      </c>
      <c r="AA2">
        <f>LOG10(Z2)</f>
        <v>-0.22257317761068865</v>
      </c>
      <c r="AH2">
        <v>0.63</v>
      </c>
      <c r="AI2">
        <f>LOG10(AH2)</f>
        <v>-0.20065945054641829</v>
      </c>
      <c r="AP2">
        <v>0.66</v>
      </c>
      <c r="AQ2">
        <f>LOG10(AP2)</f>
        <v>-0.18045606445813131</v>
      </c>
    </row>
    <row r="3" spans="1:48" x14ac:dyDescent="0.3">
      <c r="A3" t="s">
        <v>0</v>
      </c>
      <c r="B3" s="2">
        <v>36.08</v>
      </c>
      <c r="C3" s="2">
        <v>49.01</v>
      </c>
      <c r="D3" s="2">
        <v>63.99</v>
      </c>
      <c r="E3" s="2">
        <v>81.05</v>
      </c>
      <c r="F3" s="2">
        <v>100.02</v>
      </c>
      <c r="G3" s="2">
        <v>121.11</v>
      </c>
      <c r="H3" s="6">
        <v>144.03</v>
      </c>
      <c r="J3" s="2">
        <v>36.07</v>
      </c>
      <c r="K3" s="2">
        <v>49.03</v>
      </c>
      <c r="L3" s="2">
        <v>64.010000000000005</v>
      </c>
      <c r="M3" s="2">
        <v>81.069999999999993</v>
      </c>
      <c r="N3" s="2">
        <v>100.01</v>
      </c>
      <c r="O3" s="2">
        <v>121.02</v>
      </c>
      <c r="P3" s="6">
        <v>144.02000000000001</v>
      </c>
      <c r="R3" s="2">
        <v>36.03</v>
      </c>
      <c r="S3" s="2">
        <v>49.07</v>
      </c>
      <c r="T3" s="2">
        <v>64.010000000000005</v>
      </c>
      <c r="U3" s="2">
        <v>81.069999999999993</v>
      </c>
      <c r="V3" s="2">
        <v>100.68</v>
      </c>
      <c r="W3" s="2">
        <v>121.03</v>
      </c>
      <c r="X3" s="6">
        <v>144.01</v>
      </c>
      <c r="Z3" s="2">
        <v>36.06</v>
      </c>
      <c r="AA3" s="2">
        <v>49.02</v>
      </c>
      <c r="AB3" s="2">
        <v>64.010000000000005</v>
      </c>
      <c r="AC3" s="2">
        <v>81.06</v>
      </c>
      <c r="AD3" s="2">
        <v>100.08</v>
      </c>
      <c r="AE3" s="2">
        <v>121.01</v>
      </c>
      <c r="AF3" s="6">
        <v>144.05000000000001</v>
      </c>
      <c r="AH3" s="2">
        <v>35.979999999999997</v>
      </c>
      <c r="AI3" s="2">
        <v>49.06</v>
      </c>
      <c r="AJ3" s="2">
        <v>64.040000000000006</v>
      </c>
      <c r="AK3" s="2">
        <v>81.03</v>
      </c>
      <c r="AL3" s="2">
        <v>100.03</v>
      </c>
      <c r="AM3" s="2">
        <v>121.09</v>
      </c>
      <c r="AN3" s="6">
        <v>144.04</v>
      </c>
      <c r="AP3" s="2">
        <v>36.06</v>
      </c>
      <c r="AQ3" s="2">
        <v>49.01</v>
      </c>
      <c r="AR3" s="2">
        <v>64.05</v>
      </c>
      <c r="AS3" s="2">
        <v>81.12</v>
      </c>
      <c r="AT3" s="2">
        <v>100.05</v>
      </c>
      <c r="AU3" s="2">
        <v>121.03</v>
      </c>
      <c r="AV3" s="6">
        <v>144.08000000000001</v>
      </c>
    </row>
    <row r="4" spans="1:48" x14ac:dyDescent="0.3">
      <c r="A4" t="s">
        <v>1</v>
      </c>
      <c r="B4" s="24">
        <v>2.63</v>
      </c>
      <c r="C4" s="24">
        <v>2.69</v>
      </c>
      <c r="D4" s="24">
        <v>2.75</v>
      </c>
      <c r="E4" s="24">
        <v>2.82</v>
      </c>
      <c r="F4" s="24">
        <v>2.87</v>
      </c>
      <c r="G4" s="24">
        <v>2.94</v>
      </c>
      <c r="H4" s="25">
        <v>3</v>
      </c>
      <c r="J4" s="2">
        <v>7.4</v>
      </c>
      <c r="K4" s="2">
        <v>7.55</v>
      </c>
      <c r="L4" s="2">
        <v>7.71</v>
      </c>
      <c r="M4" s="2">
        <v>7.86</v>
      </c>
      <c r="N4" s="2">
        <v>8.02</v>
      </c>
      <c r="O4" s="2">
        <v>8.18</v>
      </c>
      <c r="P4" s="6">
        <v>8.36</v>
      </c>
      <c r="R4" s="2">
        <v>19.38</v>
      </c>
      <c r="S4" s="2">
        <v>19.78</v>
      </c>
      <c r="T4" s="2">
        <v>20.190000000000001</v>
      </c>
      <c r="U4" s="2">
        <v>20.59</v>
      </c>
      <c r="V4" s="2">
        <v>21.01</v>
      </c>
      <c r="W4" s="2">
        <v>21.43</v>
      </c>
      <c r="X4" s="6">
        <v>21.87</v>
      </c>
      <c r="Z4" s="2">
        <v>55.51</v>
      </c>
      <c r="AA4" s="2">
        <v>56.61</v>
      </c>
      <c r="AB4" s="2">
        <v>57.73</v>
      </c>
      <c r="AC4" s="2">
        <v>58.86</v>
      </c>
      <c r="AD4" s="2">
        <v>59.95</v>
      </c>
      <c r="AE4" s="2">
        <v>61.14</v>
      </c>
      <c r="AF4" s="6">
        <v>62.34</v>
      </c>
      <c r="AH4" s="2">
        <v>120.84</v>
      </c>
      <c r="AI4" s="2">
        <v>123.19</v>
      </c>
      <c r="AJ4" s="2">
        <v>125.57</v>
      </c>
      <c r="AK4" s="2">
        <v>127.91</v>
      </c>
      <c r="AL4" s="2">
        <v>130.27000000000001</v>
      </c>
      <c r="AM4" s="2">
        <v>132.78</v>
      </c>
      <c r="AN4" s="6">
        <v>135.28</v>
      </c>
      <c r="AP4" s="2">
        <v>250.8</v>
      </c>
      <c r="AQ4" s="2">
        <v>255.8</v>
      </c>
      <c r="AR4" s="2">
        <v>260.5</v>
      </c>
      <c r="AS4" s="2">
        <v>265.39999999999998</v>
      </c>
      <c r="AT4" s="2">
        <v>270.10000000000002</v>
      </c>
      <c r="AU4" s="2">
        <v>274.89999999999998</v>
      </c>
      <c r="AV4" s="6">
        <v>280</v>
      </c>
    </row>
    <row r="5" spans="1:48" x14ac:dyDescent="0.3">
      <c r="A5" t="s">
        <v>2</v>
      </c>
      <c r="B5" s="26">
        <f t="shared" ref="B5:H5" si="0">SQRT(B3)</f>
        <v>6.006662967072482</v>
      </c>
      <c r="C5" s="26">
        <f t="shared" si="0"/>
        <v>7.0007142492748553</v>
      </c>
      <c r="D5" s="26">
        <f t="shared" si="0"/>
        <v>7.99937497558403</v>
      </c>
      <c r="E5" s="26">
        <f t="shared" si="0"/>
        <v>9.0027773492406222</v>
      </c>
      <c r="F5" s="26">
        <f t="shared" si="0"/>
        <v>10.000999950004999</v>
      </c>
      <c r="G5" s="26">
        <f t="shared" si="0"/>
        <v>11.004998864152599</v>
      </c>
      <c r="H5" s="26">
        <f t="shared" si="0"/>
        <v>12.001249934902614</v>
      </c>
      <c r="J5" s="23">
        <f t="shared" ref="J5:P5" si="1">SQRT(J3)</f>
        <v>6.0058305004387194</v>
      </c>
      <c r="K5" s="23">
        <f t="shared" si="1"/>
        <v>7.0021425292548853</v>
      </c>
      <c r="L5" s="23">
        <f t="shared" si="1"/>
        <v>8.0006249755878454</v>
      </c>
      <c r="M5" s="23">
        <f t="shared" si="1"/>
        <v>9.0038880490596949</v>
      </c>
      <c r="N5" s="23">
        <f t="shared" si="1"/>
        <v>10.000499987500625</v>
      </c>
      <c r="O5" s="23">
        <f t="shared" si="1"/>
        <v>11.000909053346454</v>
      </c>
      <c r="P5" s="23">
        <f t="shared" si="1"/>
        <v>12.000833304400158</v>
      </c>
      <c r="R5" s="23">
        <f>SQRT(R3)</f>
        <v>6.0024994793835678</v>
      </c>
      <c r="S5" s="23">
        <f t="shared" ref="S5:X5" si="2">SQRT(S3)</f>
        <v>7.0049982155600867</v>
      </c>
      <c r="T5" s="23">
        <f t="shared" si="2"/>
        <v>8.0006249755878454</v>
      </c>
      <c r="U5" s="23">
        <f t="shared" si="2"/>
        <v>9.0038880490596949</v>
      </c>
      <c r="V5" s="23">
        <f t="shared" si="2"/>
        <v>10.033942395688745</v>
      </c>
      <c r="W5" s="23">
        <f t="shared" si="2"/>
        <v>11.001363551851197</v>
      </c>
      <c r="X5" s="23">
        <f t="shared" si="2"/>
        <v>12.000416659433121</v>
      </c>
      <c r="Z5" s="23">
        <f>SQRT(Z3)</f>
        <v>6.0049979184009716</v>
      </c>
      <c r="AA5" s="23">
        <f t="shared" ref="AA5:AF5" si="3">SQRT(AA3)</f>
        <v>7.0014284256857184</v>
      </c>
      <c r="AB5" s="23">
        <f t="shared" si="3"/>
        <v>8.0006249755878454</v>
      </c>
      <c r="AC5" s="23">
        <f t="shared" si="3"/>
        <v>9.0033327162779013</v>
      </c>
      <c r="AD5" s="23">
        <f t="shared" si="3"/>
        <v>10.003999200319839</v>
      </c>
      <c r="AE5" s="23">
        <f t="shared" si="3"/>
        <v>11.000454536063499</v>
      </c>
      <c r="AF5" s="23">
        <f t="shared" si="3"/>
        <v>12.002083152519816</v>
      </c>
      <c r="AH5" s="23">
        <f>SQRT(AH3)</f>
        <v>5.9983331017875292</v>
      </c>
      <c r="AI5" s="23">
        <f t="shared" ref="AI5:AN5" si="4">SQRT(AI3)</f>
        <v>7.0042844031349842</v>
      </c>
      <c r="AJ5" s="23">
        <f t="shared" si="4"/>
        <v>8.0024996094970238</v>
      </c>
      <c r="AK5" s="23">
        <f t="shared" si="4"/>
        <v>9.0016665123742499</v>
      </c>
      <c r="AL5" s="23">
        <f t="shared" si="4"/>
        <v>10.001499887516871</v>
      </c>
      <c r="AM5" s="23">
        <f t="shared" si="4"/>
        <v>11.00409014866745</v>
      </c>
      <c r="AN5" s="23">
        <f t="shared" si="4"/>
        <v>12.001666550941998</v>
      </c>
      <c r="AP5" s="23">
        <f>SQRT(AP3)</f>
        <v>6.0049979184009716</v>
      </c>
      <c r="AQ5" s="23">
        <f t="shared" ref="AQ5:AV5" si="5">SQRT(AQ3)</f>
        <v>7.0007142492748553</v>
      </c>
      <c r="AR5" s="23">
        <f t="shared" si="5"/>
        <v>8.0031243898867395</v>
      </c>
      <c r="AS5" s="23">
        <f t="shared" si="5"/>
        <v>9.0066641993581626</v>
      </c>
      <c r="AT5" s="23">
        <f t="shared" si="5"/>
        <v>10.0024996875781</v>
      </c>
      <c r="AU5" s="23">
        <f t="shared" si="5"/>
        <v>11.001363551851197</v>
      </c>
      <c r="AV5" s="23">
        <f t="shared" si="5"/>
        <v>12.003332870498927</v>
      </c>
    </row>
    <row r="6" spans="1:48" x14ac:dyDescent="0.3">
      <c r="A6" t="s">
        <v>3</v>
      </c>
      <c r="B6" s="26">
        <f t="shared" ref="B6:H6" si="6">LOG10(B4)</f>
        <v>0.41995574848975786</v>
      </c>
      <c r="C6" s="26">
        <f t="shared" si="6"/>
        <v>0.42975228000240795</v>
      </c>
      <c r="D6" s="26">
        <f t="shared" si="6"/>
        <v>0.43933269383026263</v>
      </c>
      <c r="E6" s="26">
        <f t="shared" si="6"/>
        <v>0.45024910831936105</v>
      </c>
      <c r="F6" s="26">
        <f t="shared" si="6"/>
        <v>0.45788189673399232</v>
      </c>
      <c r="G6" s="26">
        <f t="shared" si="6"/>
        <v>0.46834733041215726</v>
      </c>
      <c r="H6" s="26">
        <f t="shared" si="6"/>
        <v>0.47712125471966244</v>
      </c>
      <c r="J6" s="23">
        <f t="shared" ref="J6:P6" si="7">LOG10(J4)</f>
        <v>0.86923171973097624</v>
      </c>
      <c r="K6" s="23">
        <f t="shared" si="7"/>
        <v>0.87794695162918823</v>
      </c>
      <c r="L6" s="23">
        <f t="shared" si="7"/>
        <v>0.88705437805095699</v>
      </c>
      <c r="M6" s="23">
        <f t="shared" si="7"/>
        <v>0.89542254603940796</v>
      </c>
      <c r="N6" s="23">
        <f t="shared" si="7"/>
        <v>0.90417436828416353</v>
      </c>
      <c r="O6" s="23">
        <f t="shared" si="7"/>
        <v>0.91275330367132301</v>
      </c>
      <c r="P6" s="23">
        <f t="shared" si="7"/>
        <v>0.9222062774390164</v>
      </c>
      <c r="R6" s="23">
        <f>LOG10(R4)</f>
        <v>1.2873537727147466</v>
      </c>
      <c r="S6" s="23">
        <f t="shared" ref="S6:X6" si="8">LOG10(S4)</f>
        <v>1.2962262872611605</v>
      </c>
      <c r="T6" s="23">
        <f t="shared" si="8"/>
        <v>1.3051363189436394</v>
      </c>
      <c r="U6" s="23">
        <f t="shared" si="8"/>
        <v>1.3136563466180313</v>
      </c>
      <c r="V6" s="23">
        <f t="shared" si="8"/>
        <v>1.3224260524059526</v>
      </c>
      <c r="W6" s="23">
        <f t="shared" si="8"/>
        <v>1.3310221710418286</v>
      </c>
      <c r="X6" s="23">
        <f t="shared" si="8"/>
        <v>1.3398487830376371</v>
      </c>
      <c r="Z6" s="23">
        <f>LOG10(Z4)</f>
        <v>1.7443712273318606</v>
      </c>
      <c r="AA6" s="23">
        <f t="shared" ref="AA6:AF6" si="9">LOG10(AA4)</f>
        <v>1.7528931548845939</v>
      </c>
      <c r="AB6" s="23">
        <f t="shared" si="9"/>
        <v>1.761401557498631</v>
      </c>
      <c r="AC6" s="23">
        <f t="shared" si="9"/>
        <v>1.7698202577635922</v>
      </c>
      <c r="AD6" s="23">
        <f t="shared" si="9"/>
        <v>1.7777891874348675</v>
      </c>
      <c r="AE6" s="23">
        <f t="shared" si="9"/>
        <v>1.7863254343900701</v>
      </c>
      <c r="AF6" s="23">
        <f t="shared" si="9"/>
        <v>1.7947667979408211</v>
      </c>
      <c r="AH6" s="23">
        <f>LOG10(AH4)</f>
        <v>2.0822107166012427</v>
      </c>
      <c r="AI6" s="23">
        <f t="shared" ref="AI6:AN6" si="10">LOG10(AI4)</f>
        <v>2.0905754552222016</v>
      </c>
      <c r="AJ6" s="23">
        <f t="shared" si="10"/>
        <v>2.0988858942523216</v>
      </c>
      <c r="AK6" s="23">
        <f t="shared" si="10"/>
        <v>2.1069044989356436</v>
      </c>
      <c r="AL6" s="23">
        <f t="shared" si="10"/>
        <v>2.1148444131450237</v>
      </c>
      <c r="AM6" s="23">
        <f t="shared" si="10"/>
        <v>2.1231326643109014</v>
      </c>
      <c r="AN6" s="23">
        <f t="shared" si="10"/>
        <v>2.1312335945896854</v>
      </c>
      <c r="AP6" s="23">
        <f>LOG10(AP4)</f>
        <v>2.3993275321586789</v>
      </c>
      <c r="AQ6" s="23">
        <f t="shared" ref="AQ6:AV6" si="11">LOG10(AQ4)</f>
        <v>2.4079005401426352</v>
      </c>
      <c r="AR6" s="23">
        <f t="shared" si="11"/>
        <v>2.4158077276355434</v>
      </c>
      <c r="AS6" s="23">
        <f t="shared" si="11"/>
        <v>2.4239009185284166</v>
      </c>
      <c r="AT6" s="23">
        <f t="shared" si="11"/>
        <v>2.4315245841874509</v>
      </c>
      <c r="AU6" s="23">
        <f t="shared" si="11"/>
        <v>2.4391747398434682</v>
      </c>
      <c r="AV6" s="23">
        <f t="shared" si="11"/>
        <v>2.4471580313422194</v>
      </c>
    </row>
    <row r="7" spans="1:48" x14ac:dyDescent="0.3">
      <c r="A7" t="s">
        <v>5</v>
      </c>
      <c r="B7" s="26">
        <f>C2+0.439*B5/(2.303*1726)</f>
        <v>-0.30036661462324465</v>
      </c>
      <c r="C7" s="26">
        <f>C2+0.439*C5/(2.303*1726)</f>
        <v>-0.30025683074195353</v>
      </c>
      <c r="D7" s="26">
        <f>C2+0.439*D5/(2.303*1726)</f>
        <v>-0.30014653778967815</v>
      </c>
      <c r="E7" s="26">
        <f>C2+0.439*E5/(2.303*1726)</f>
        <v>-0.30003572116577854</v>
      </c>
      <c r="F7" s="26">
        <f>C2+0.439*F5/(2.303*1726)</f>
        <v>-0.29992547660046631</v>
      </c>
      <c r="G7" s="26">
        <f>C2+0.439*G5/(2.303*1726)</f>
        <v>-0.2998145940941202</v>
      </c>
      <c r="H7" s="26">
        <f>C2+0.439*H5/(2.303*1726)</f>
        <v>-0.29970456726628386</v>
      </c>
      <c r="J7" s="23">
        <f>K2+0.439*J5/(2.303*1775.8)</f>
        <v>-0.27589963994209321</v>
      </c>
      <c r="K7" s="23">
        <f>K2+0.439*K5/(2.303*1775.8)</f>
        <v>-0.2757926921299923</v>
      </c>
      <c r="L7" s="23">
        <f>K2+0.439*L5/(2.303*1775.8)</f>
        <v>-0.27568551133726082</v>
      </c>
      <c r="M7" s="23">
        <f>K2+0.439*M5/(2.303*1775.8)</f>
        <v>-0.27557781737435955</v>
      </c>
      <c r="N7" s="23">
        <f>K2+0.439*N5/(2.303*1775.8)</f>
        <v>-0.27547083736885208</v>
      </c>
      <c r="O7" s="23">
        <f>K2+0.439*O5/(2.303*1775.8)</f>
        <v>-0.27536344976566796</v>
      </c>
      <c r="P7" s="23">
        <f>K2+0.439*P5/(2.303*1775.8)</f>
        <v>-0.2752561142042938</v>
      </c>
      <c r="R7" s="23">
        <f>S2+0.439*R5/(2.303*1827.4)</f>
        <v>-0.25041100214078549</v>
      </c>
      <c r="S7" s="23">
        <f>S2+0.439*S5/(2.303*1827.4)</f>
        <v>-0.25030642884504584</v>
      </c>
      <c r="T7" s="23">
        <f>S2+0.439*T5/(2.303*1827.4)</f>
        <v>-0.25020257238332122</v>
      </c>
      <c r="U7" s="23">
        <f>S2+0.439*U5/(2.303*1827.4)</f>
        <v>-0.25009791935753595</v>
      </c>
      <c r="V7" s="23">
        <f>S2+0.439*V5/(2.303*1827.4)</f>
        <v>-0.24999047166315902</v>
      </c>
      <c r="W7" s="23">
        <f>S2+0.439*W5/(2.303*1827.4)</f>
        <v>-0.24988955740260443</v>
      </c>
      <c r="X7" s="23">
        <f>S2+0.439*X5/(2.303*1827.4)</f>
        <v>-0.24978534352950049</v>
      </c>
      <c r="Z7" s="23">
        <f>AA2+0.439*Z5/(2.303*1901)</f>
        <v>-0.22197103227497783</v>
      </c>
      <c r="AA7" s="23">
        <f>AA2+0.439*AA5/(2.303*1901)</f>
        <v>-0.22187111617334473</v>
      </c>
      <c r="AB7" s="23">
        <f>AA2+0.439*AB5/(2.303*1901)</f>
        <v>-0.22177092270947385</v>
      </c>
      <c r="AC7" s="23">
        <f>AA2+0.439*AC5/(2.303*1901)</f>
        <v>-0.22167037716435592</v>
      </c>
      <c r="AD7" s="23">
        <f>AA2+0.439*AD5/(2.303*1901)</f>
        <v>-0.22157003630426642</v>
      </c>
      <c r="AE7" s="23">
        <f>AA2+0.439*AE5/(2.303*1901)</f>
        <v>-0.22147011771298372</v>
      </c>
      <c r="AF7" s="23">
        <f>AA2+0.439*AF5/(2.303*1901)</f>
        <v>-0.22136968037600055</v>
      </c>
      <c r="AH7" s="23">
        <f>AI2+0.439*AH5/(2.303*1901)</f>
        <v>-0.20005797351872215</v>
      </c>
      <c r="AI7" s="23">
        <f>AI2+0.439*AI5/(2.303*1901)</f>
        <v>-0.19995710272870865</v>
      </c>
      <c r="AJ7" s="23">
        <f>AI2+0.439*AJ5/(2.303*1901)</f>
        <v>-0.19985700766810843</v>
      </c>
      <c r="AK7" s="23">
        <f>AI2+0.439*AK5/(2.303*1901)</f>
        <v>-0.1997568171770642</v>
      </c>
      <c r="AL7" s="23">
        <f>AI2+0.439*AL5/(2.303*1901)</f>
        <v>-0.19965655985616068</v>
      </c>
      <c r="AM7" s="23">
        <f>AI2+0.439*AM5/(2.303*1901)</f>
        <v>-0.1995560260911895</v>
      </c>
      <c r="AN7" s="23">
        <f>AI2+0.439*AN5/(2.303*1901)</f>
        <v>-0.19945599508604892</v>
      </c>
      <c r="AP7" s="23">
        <f>AQ2+0.439*AP5/(2.303*1991.8)</f>
        <v>-0.17988136906542809</v>
      </c>
      <c r="AQ7" s="23">
        <f>AQ2+0.439*AQ5/(2.303*1991.8)</f>
        <v>-0.17978607617847484</v>
      </c>
      <c r="AR7" s="23">
        <f>AQ2+0.439*AR5/(2.303*1991.8)</f>
        <v>-0.17969014267487723</v>
      </c>
      <c r="AS7" s="23">
        <f>AQ2+0.439*AS5/(2.303*1991.8)</f>
        <v>-0.1795941010587544</v>
      </c>
      <c r="AT7" s="23">
        <f>AQ2+0.439*AT5/(2.303*1991.8)</f>
        <v>-0.17949879676810399</v>
      </c>
      <c r="AU7" s="23">
        <f>AQ2+0.439*AU5/(2.303*1991.8)</f>
        <v>-0.17940320265324569</v>
      </c>
      <c r="AV7" s="23">
        <f>AQ2+0.439*AV5/(2.303*1991.8)</f>
        <v>-0.17930731133756472</v>
      </c>
    </row>
    <row r="26" spans="1:14" x14ac:dyDescent="0.3">
      <c r="A26" t="s">
        <v>4</v>
      </c>
      <c r="B26" s="29">
        <f>10^I27</f>
        <v>2.3067471887200695</v>
      </c>
      <c r="C26" s="29">
        <f>10^J27</f>
        <v>6.5539028583347756</v>
      </c>
      <c r="D26" s="29">
        <f>10^K27</f>
        <v>17.183039957263002</v>
      </c>
      <c r="E26" s="29">
        <f>10^L27</f>
        <v>49.453837789441316</v>
      </c>
      <c r="F26" s="29">
        <f>10^M27</f>
        <v>108.01896208818914</v>
      </c>
      <c r="G26" s="29">
        <f>10^N27</f>
        <v>225.00905722793078</v>
      </c>
    </row>
    <row r="27" spans="1:14" x14ac:dyDescent="0.3">
      <c r="A27" t="s">
        <v>6</v>
      </c>
      <c r="B27">
        <v>1726</v>
      </c>
      <c r="C27">
        <v>1780.14</v>
      </c>
      <c r="D27">
        <v>1840.1</v>
      </c>
      <c r="E27">
        <v>1899.16</v>
      </c>
      <c r="F27">
        <v>1945.5</v>
      </c>
      <c r="G27">
        <v>1991.8</v>
      </c>
      <c r="I27">
        <v>0.36299999999999999</v>
      </c>
      <c r="J27">
        <v>0.8165</v>
      </c>
      <c r="K27">
        <v>1.2351000000000001</v>
      </c>
      <c r="L27">
        <v>1.6941999999999999</v>
      </c>
      <c r="M27">
        <v>2.0335000000000001</v>
      </c>
      <c r="N27">
        <v>2.3521999999999998</v>
      </c>
    </row>
    <row r="28" spans="1:14" x14ac:dyDescent="0.3">
      <c r="A28" t="s">
        <v>7</v>
      </c>
      <c r="B28" s="28">
        <f>LOG10(B26/(B27*B27))</f>
        <v>-6.1110815827583815</v>
      </c>
      <c r="C28" s="28">
        <f t="shared" ref="C28:G28" si="12">LOG10(C26/(C27*C27))</f>
        <v>-5.6844083179172626</v>
      </c>
      <c r="D28" s="28">
        <f t="shared" si="12"/>
        <v>-5.2945828506582959</v>
      </c>
      <c r="E28" s="28">
        <f t="shared" si="12"/>
        <v>-4.8629231092422867</v>
      </c>
      <c r="F28" s="28">
        <f t="shared" si="12"/>
        <v>-4.544562470279522</v>
      </c>
      <c r="G28" s="28">
        <f t="shared" si="12"/>
        <v>-4.246291456069879</v>
      </c>
    </row>
    <row r="29" spans="1:14" x14ac:dyDescent="0.3">
      <c r="A29" t="s">
        <v>8</v>
      </c>
      <c r="B29" s="27">
        <f>1/B27</f>
        <v>5.7937427578215526E-4</v>
      </c>
      <c r="C29" s="27">
        <f t="shared" ref="C29:G29" si="13">1/C27</f>
        <v>5.61753569943937E-4</v>
      </c>
      <c r="D29" s="27">
        <f t="shared" si="13"/>
        <v>5.4344872561273849E-4</v>
      </c>
      <c r="E29" s="27">
        <f t="shared" si="13"/>
        <v>5.2654857937193286E-4</v>
      </c>
      <c r="F29" s="27">
        <f t="shared" si="13"/>
        <v>5.1400668208686714E-4</v>
      </c>
      <c r="G29" s="27">
        <f t="shared" si="13"/>
        <v>5.0205843960236969E-4</v>
      </c>
    </row>
    <row r="49" spans="2:2" x14ac:dyDescent="0.3">
      <c r="B49">
        <f>(22751)/5039</f>
        <v>4.5149831315737252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0A46-513A-421E-9DAA-ECDF012B609D}">
  <dimension ref="A1:T43"/>
  <sheetViews>
    <sheetView topLeftCell="A5" zoomScale="102" zoomScaleNormal="70" workbookViewId="0">
      <selection activeCell="V9" sqref="V9"/>
    </sheetView>
  </sheetViews>
  <sheetFormatPr defaultRowHeight="14.5" x14ac:dyDescent="0.3"/>
  <cols>
    <col min="1" max="1" width="12.69921875" customWidth="1"/>
    <col min="6" max="6" width="9.59765625" bestFit="1" customWidth="1"/>
  </cols>
  <sheetData>
    <row r="1" spans="1:20" ht="15" thickBot="1" x14ac:dyDescent="0.35"/>
    <row r="2" spans="1:20" ht="15" thickBot="1" x14ac:dyDescent="0.35">
      <c r="B2" s="10" t="s">
        <v>14</v>
      </c>
      <c r="C2" s="11"/>
      <c r="D2" s="3"/>
      <c r="E2" s="3">
        <v>0.99950000000000006</v>
      </c>
      <c r="F2" s="3" t="s">
        <v>11</v>
      </c>
      <c r="G2" s="3">
        <v>0.36299999999999999</v>
      </c>
      <c r="H2" s="3" t="s">
        <v>15</v>
      </c>
      <c r="I2" s="3">
        <f>10^G2</f>
        <v>2.3067471887200695</v>
      </c>
      <c r="J2" s="3"/>
      <c r="K2" s="4"/>
    </row>
    <row r="3" spans="1:20" x14ac:dyDescent="0.3">
      <c r="B3" s="5" t="s">
        <v>12</v>
      </c>
      <c r="C3" s="2">
        <v>0.5</v>
      </c>
      <c r="D3" s="2" t="s">
        <v>0</v>
      </c>
      <c r="E3" s="2">
        <v>36.08</v>
      </c>
      <c r="F3" s="2">
        <v>49.01</v>
      </c>
      <c r="G3" s="2">
        <v>63.99</v>
      </c>
      <c r="H3" s="2">
        <v>81.05</v>
      </c>
      <c r="I3" s="2">
        <v>100.02</v>
      </c>
      <c r="J3" s="2">
        <v>121.11</v>
      </c>
      <c r="K3" s="6">
        <v>144.03</v>
      </c>
      <c r="M3" s="16"/>
      <c r="N3" s="20"/>
      <c r="O3" s="19" t="s">
        <v>14</v>
      </c>
      <c r="P3" s="18" t="s">
        <v>23</v>
      </c>
      <c r="Q3" s="19" t="s">
        <v>17</v>
      </c>
      <c r="R3" s="19" t="s">
        <v>18</v>
      </c>
      <c r="S3" s="19" t="s">
        <v>19</v>
      </c>
      <c r="T3" s="19" t="s">
        <v>20</v>
      </c>
    </row>
    <row r="4" spans="1:20" x14ac:dyDescent="0.3">
      <c r="B4" s="5" t="s">
        <v>10</v>
      </c>
      <c r="C4" s="2">
        <v>1726</v>
      </c>
      <c r="D4" s="2" t="s">
        <v>1</v>
      </c>
      <c r="E4" s="2">
        <v>2.63</v>
      </c>
      <c r="F4" s="2">
        <v>2.69</v>
      </c>
      <c r="G4" s="2">
        <v>2.75</v>
      </c>
      <c r="H4" s="2">
        <v>2.82</v>
      </c>
      <c r="I4" s="2">
        <v>2.87</v>
      </c>
      <c r="J4" s="2">
        <v>2.94</v>
      </c>
      <c r="K4" s="6">
        <v>3</v>
      </c>
      <c r="M4" s="17"/>
      <c r="N4" s="5" t="s">
        <v>12</v>
      </c>
      <c r="O4" s="2">
        <v>0.5</v>
      </c>
      <c r="P4" s="2">
        <v>0.53</v>
      </c>
      <c r="Q4" s="2">
        <v>0.56000000000000005</v>
      </c>
      <c r="R4" s="2">
        <v>0.6</v>
      </c>
      <c r="S4" s="2">
        <v>0.63</v>
      </c>
      <c r="T4" s="2">
        <v>0.66</v>
      </c>
    </row>
    <row r="5" spans="1:20" x14ac:dyDescent="0.3">
      <c r="B5" s="5" t="s">
        <v>13</v>
      </c>
      <c r="C5" s="2">
        <v>2.7</v>
      </c>
      <c r="D5" s="2" t="s">
        <v>2</v>
      </c>
      <c r="E5" s="2">
        <f>SQRT(E3)</f>
        <v>6.006662967072482</v>
      </c>
      <c r="F5" s="2">
        <f t="shared" ref="F5:K5" si="0">SQRT(F3)</f>
        <v>7.0007142492748553</v>
      </c>
      <c r="G5" s="2">
        <f t="shared" si="0"/>
        <v>7.99937497558403</v>
      </c>
      <c r="H5" s="2">
        <f t="shared" si="0"/>
        <v>9.0027773492406222</v>
      </c>
      <c r="I5" s="2">
        <f t="shared" si="0"/>
        <v>10.000999950004999</v>
      </c>
      <c r="J5" s="2">
        <f t="shared" si="0"/>
        <v>11.004998864152599</v>
      </c>
      <c r="K5" s="6">
        <f t="shared" si="0"/>
        <v>12.001249934902614</v>
      </c>
      <c r="M5" s="16"/>
      <c r="N5" s="5" t="s">
        <v>9</v>
      </c>
      <c r="O5" s="2">
        <v>1726</v>
      </c>
      <c r="P5" s="2">
        <v>1775.8</v>
      </c>
      <c r="Q5" s="2">
        <v>1827.4</v>
      </c>
      <c r="R5" s="2">
        <v>1901</v>
      </c>
      <c r="S5" s="2">
        <v>1945.4</v>
      </c>
      <c r="T5" s="2">
        <v>1991.8</v>
      </c>
    </row>
    <row r="6" spans="1:20" ht="15" thickBot="1" x14ac:dyDescent="0.35">
      <c r="B6" s="7"/>
      <c r="C6" s="8"/>
      <c r="D6" s="8" t="s">
        <v>3</v>
      </c>
      <c r="E6" s="8">
        <f>LOG10(E4)</f>
        <v>0.41995574848975786</v>
      </c>
      <c r="F6" s="8">
        <f t="shared" ref="F6:K6" si="1">LOG10(F4)</f>
        <v>0.42975228000240795</v>
      </c>
      <c r="G6" s="8">
        <f t="shared" si="1"/>
        <v>0.43933269383026263</v>
      </c>
      <c r="H6" s="8">
        <f t="shared" si="1"/>
        <v>0.45024910831936105</v>
      </c>
      <c r="I6" s="8">
        <f t="shared" si="1"/>
        <v>0.45788189673399232</v>
      </c>
      <c r="J6" s="8">
        <f t="shared" si="1"/>
        <v>0.46834733041215726</v>
      </c>
      <c r="K6" s="9">
        <f t="shared" si="1"/>
        <v>0.47712125471966244</v>
      </c>
      <c r="M6" s="16"/>
      <c r="N6" s="21" t="s">
        <v>21</v>
      </c>
      <c r="O6" s="2">
        <f t="shared" ref="O6:T6" si="2">1/O5</f>
        <v>5.7937427578215526E-4</v>
      </c>
      <c r="P6" s="2">
        <f t="shared" si="2"/>
        <v>5.631264782070053E-4</v>
      </c>
      <c r="Q6" s="2">
        <f t="shared" si="2"/>
        <v>5.472255663784612E-4</v>
      </c>
      <c r="R6" s="2">
        <f t="shared" si="2"/>
        <v>5.2603892688058915E-4</v>
      </c>
      <c r="S6" s="2">
        <f t="shared" si="2"/>
        <v>5.1403310373188029E-4</v>
      </c>
      <c r="T6" s="2">
        <f t="shared" si="2"/>
        <v>5.0205843960236969E-4</v>
      </c>
    </row>
    <row r="7" spans="1:20" ht="15" thickBot="1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M7" s="16"/>
      <c r="N7" s="21" t="s">
        <v>22</v>
      </c>
      <c r="O7" s="2">
        <f>I2*C5</f>
        <v>6.2282174095441878</v>
      </c>
      <c r="P7" s="2">
        <f>I8*C11</f>
        <v>17.695537717503896</v>
      </c>
      <c r="Q7" s="2">
        <f>I14*C17</f>
        <v>46.394207884610111</v>
      </c>
      <c r="R7" s="2">
        <f>I20*C23</f>
        <v>133.52536203149157</v>
      </c>
      <c r="S7" s="2">
        <f>I26*C29</f>
        <v>291.65119763811072</v>
      </c>
      <c r="T7" s="2">
        <f>I32*2.7</f>
        <v>607.52445451541314</v>
      </c>
    </row>
    <row r="8" spans="1:20" ht="15" thickBot="1" x14ac:dyDescent="0.35">
      <c r="B8" s="13" t="s">
        <v>16</v>
      </c>
      <c r="C8" s="14"/>
      <c r="D8" s="3"/>
      <c r="E8" s="3">
        <v>0.99980000000000002</v>
      </c>
      <c r="F8" s="3" t="s">
        <v>11</v>
      </c>
      <c r="G8">
        <v>0.8165</v>
      </c>
      <c r="H8" s="3" t="s">
        <v>15</v>
      </c>
      <c r="I8" s="3">
        <f>10^G8</f>
        <v>6.5539028583347756</v>
      </c>
      <c r="J8" s="3"/>
      <c r="K8" s="4"/>
      <c r="M8" s="16"/>
      <c r="N8" s="22" t="s">
        <v>24</v>
      </c>
      <c r="O8" s="8">
        <f>LOG10(O7/(O5*O5))</f>
        <v>-5.6797178185993946</v>
      </c>
      <c r="P8" s="8">
        <f t="shared" ref="P8:T8" si="3">LOG10(P7/(P5*P5))</f>
        <v>-5.2509243391457137</v>
      </c>
      <c r="Q8" s="8">
        <f t="shared" si="3"/>
        <v>-4.8572034769925141</v>
      </c>
      <c r="R8" s="8">
        <f t="shared" si="3"/>
        <v>-4.432400469571899</v>
      </c>
      <c r="S8" s="8">
        <f t="shared" si="3"/>
        <v>-4.1131540589199389</v>
      </c>
      <c r="T8" s="8">
        <f t="shared" si="3"/>
        <v>-3.8149276919108916</v>
      </c>
    </row>
    <row r="9" spans="1:20" x14ac:dyDescent="0.3">
      <c r="B9" s="5" t="s">
        <v>12</v>
      </c>
      <c r="C9" s="2">
        <v>0.53</v>
      </c>
      <c r="D9" s="2" t="s">
        <v>0</v>
      </c>
      <c r="E9" s="2">
        <v>36.07</v>
      </c>
      <c r="F9" s="2">
        <v>49.03</v>
      </c>
      <c r="G9" s="2">
        <v>64.010000000000005</v>
      </c>
      <c r="H9" s="2">
        <v>81.069999999999993</v>
      </c>
      <c r="I9" s="2">
        <v>100.01</v>
      </c>
      <c r="J9" s="2">
        <v>121.02</v>
      </c>
      <c r="K9" s="6">
        <v>144.02000000000001</v>
      </c>
      <c r="M9" s="16"/>
    </row>
    <row r="10" spans="1:20" x14ac:dyDescent="0.3">
      <c r="B10" s="5" t="s">
        <v>10</v>
      </c>
      <c r="C10" s="2">
        <v>1775.8</v>
      </c>
      <c r="D10" s="2" t="s">
        <v>1</v>
      </c>
      <c r="E10" s="2">
        <v>7.4</v>
      </c>
      <c r="F10" s="2">
        <v>7.55</v>
      </c>
      <c r="G10" s="2">
        <v>7.71</v>
      </c>
      <c r="H10" s="2">
        <v>7.86</v>
      </c>
      <c r="I10" s="2">
        <v>8.02</v>
      </c>
      <c r="J10" s="2">
        <v>8.18</v>
      </c>
      <c r="K10" s="6">
        <v>8.36</v>
      </c>
    </row>
    <row r="11" spans="1:20" x14ac:dyDescent="0.3">
      <c r="A11" s="12"/>
      <c r="B11" s="15" t="s">
        <v>13</v>
      </c>
      <c r="C11" s="2">
        <v>2.7</v>
      </c>
      <c r="D11" s="2" t="s">
        <v>2</v>
      </c>
      <c r="E11" s="2">
        <f>SQRT(E9)</f>
        <v>6.0058305004387194</v>
      </c>
      <c r="F11" s="2">
        <f t="shared" ref="F11:K11" si="4">SQRT(F9)</f>
        <v>7.0021425292548853</v>
      </c>
      <c r="G11" s="2">
        <f t="shared" si="4"/>
        <v>8.0006249755878454</v>
      </c>
      <c r="H11" s="2">
        <f t="shared" si="4"/>
        <v>9.0038880490596949</v>
      </c>
      <c r="I11" s="2">
        <f t="shared" si="4"/>
        <v>10.000499987500625</v>
      </c>
      <c r="J11" s="2">
        <f t="shared" si="4"/>
        <v>11.000909053346454</v>
      </c>
      <c r="K11" s="6">
        <f t="shared" si="4"/>
        <v>12.000833304400158</v>
      </c>
    </row>
    <row r="12" spans="1:20" ht="15" thickBot="1" x14ac:dyDescent="0.35">
      <c r="A12" s="12"/>
      <c r="B12" s="7"/>
      <c r="C12" s="8"/>
      <c r="D12" s="8" t="s">
        <v>3</v>
      </c>
      <c r="E12" s="8">
        <f>LOG10(E10)</f>
        <v>0.86923171973097624</v>
      </c>
      <c r="F12" s="8">
        <f t="shared" ref="F12:K12" si="5">LOG10(F10)</f>
        <v>0.87794695162918823</v>
      </c>
      <c r="G12" s="8">
        <f t="shared" si="5"/>
        <v>0.88705437805095699</v>
      </c>
      <c r="H12" s="8">
        <f t="shared" si="5"/>
        <v>0.89542254603940796</v>
      </c>
      <c r="I12" s="8">
        <f t="shared" si="5"/>
        <v>0.90417436828416353</v>
      </c>
      <c r="J12" s="8">
        <f t="shared" si="5"/>
        <v>0.91275330367132301</v>
      </c>
      <c r="K12" s="9">
        <f t="shared" si="5"/>
        <v>0.9222062774390164</v>
      </c>
    </row>
    <row r="13" spans="1:20" ht="15" thickBot="1" x14ac:dyDescent="0.35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20" x14ac:dyDescent="0.3">
      <c r="A14" s="12"/>
      <c r="B14" s="10" t="s">
        <v>17</v>
      </c>
      <c r="C14" s="14"/>
      <c r="D14" s="3"/>
      <c r="E14" s="3">
        <v>0.99990000000000001</v>
      </c>
      <c r="F14" s="3" t="s">
        <v>11</v>
      </c>
      <c r="G14">
        <v>1.2351000000000001</v>
      </c>
      <c r="H14" s="3" t="s">
        <v>15</v>
      </c>
      <c r="I14" s="3">
        <f>10^G14</f>
        <v>17.183039957263002</v>
      </c>
      <c r="J14" s="3"/>
      <c r="K14" s="4"/>
    </row>
    <row r="15" spans="1:20" x14ac:dyDescent="0.3">
      <c r="A15" s="12"/>
      <c r="B15" s="15" t="s">
        <v>12</v>
      </c>
      <c r="C15" s="2">
        <v>0.56000000000000005</v>
      </c>
      <c r="D15" s="2" t="s">
        <v>0</v>
      </c>
      <c r="E15" s="2">
        <v>36.03</v>
      </c>
      <c r="F15" s="2">
        <v>49.07</v>
      </c>
      <c r="G15" s="2">
        <v>64.010000000000005</v>
      </c>
      <c r="H15" s="2">
        <v>81.069999999999993</v>
      </c>
      <c r="I15" s="2">
        <v>100.68</v>
      </c>
      <c r="J15" s="2">
        <v>121.03</v>
      </c>
      <c r="K15" s="6">
        <v>144.01</v>
      </c>
    </row>
    <row r="16" spans="1:20" x14ac:dyDescent="0.3">
      <c r="A16" s="12"/>
      <c r="B16" s="15" t="s">
        <v>10</v>
      </c>
      <c r="C16" s="2">
        <v>1827.4</v>
      </c>
      <c r="D16" s="2" t="s">
        <v>1</v>
      </c>
      <c r="E16" s="2">
        <v>19.38</v>
      </c>
      <c r="F16" s="2">
        <v>19.78</v>
      </c>
      <c r="G16" s="2">
        <v>20.190000000000001</v>
      </c>
      <c r="H16" s="2">
        <v>20.59</v>
      </c>
      <c r="I16" s="2">
        <v>21.01</v>
      </c>
      <c r="J16" s="2">
        <v>21.43</v>
      </c>
      <c r="K16" s="6">
        <v>21.87</v>
      </c>
    </row>
    <row r="17" spans="1:14" x14ac:dyDescent="0.3">
      <c r="A17" s="12"/>
      <c r="B17" s="15" t="s">
        <v>13</v>
      </c>
      <c r="C17" s="2">
        <v>2.7</v>
      </c>
      <c r="D17" s="2" t="s">
        <v>2</v>
      </c>
      <c r="E17" s="2">
        <f>SQRT(E15)</f>
        <v>6.0024994793835678</v>
      </c>
      <c r="F17" s="2">
        <f t="shared" ref="F17:K17" si="6">SQRT(F15)</f>
        <v>7.0049982155600867</v>
      </c>
      <c r="G17" s="2">
        <f t="shared" si="6"/>
        <v>8.0006249755878454</v>
      </c>
      <c r="H17" s="2">
        <f t="shared" si="6"/>
        <v>9.0038880490596949</v>
      </c>
      <c r="I17" s="2">
        <f t="shared" si="6"/>
        <v>10.033942395688745</v>
      </c>
      <c r="J17" s="2">
        <f t="shared" si="6"/>
        <v>11.001363551851197</v>
      </c>
      <c r="K17" s="6">
        <f t="shared" si="6"/>
        <v>12.000416659433121</v>
      </c>
    </row>
    <row r="18" spans="1:14" ht="15" thickBot="1" x14ac:dyDescent="0.35">
      <c r="A18" s="12"/>
      <c r="B18" s="7"/>
      <c r="C18" s="8"/>
      <c r="D18" s="8" t="s">
        <v>3</v>
      </c>
      <c r="E18" s="8">
        <f>LOG10(E16)</f>
        <v>1.2873537727147466</v>
      </c>
      <c r="F18" s="8">
        <f t="shared" ref="F18:K18" si="7">LOG10(F16)</f>
        <v>1.2962262872611605</v>
      </c>
      <c r="G18" s="8">
        <f t="shared" si="7"/>
        <v>1.3051363189436394</v>
      </c>
      <c r="H18" s="8">
        <f t="shared" si="7"/>
        <v>1.3136563466180313</v>
      </c>
      <c r="I18" s="8">
        <f t="shared" si="7"/>
        <v>1.3224260524059526</v>
      </c>
      <c r="J18" s="8">
        <f t="shared" si="7"/>
        <v>1.3310221710418286</v>
      </c>
      <c r="K18" s="9">
        <f t="shared" si="7"/>
        <v>1.3398487830376371</v>
      </c>
    </row>
    <row r="19" spans="1:14" ht="15" thickBot="1" x14ac:dyDescent="0.35">
      <c r="A19" s="12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4" x14ac:dyDescent="0.3">
      <c r="A20" s="12"/>
      <c r="B20" s="10" t="s">
        <v>18</v>
      </c>
      <c r="C20" s="14"/>
      <c r="D20" s="3"/>
      <c r="E20" s="3">
        <v>0.99990000000000001</v>
      </c>
      <c r="F20" s="3" t="s">
        <v>11</v>
      </c>
      <c r="G20" s="3">
        <v>1.6941999999999999</v>
      </c>
      <c r="H20" s="3" t="s">
        <v>15</v>
      </c>
      <c r="I20" s="3">
        <f>10^G20</f>
        <v>49.453837789441316</v>
      </c>
      <c r="J20" s="3"/>
      <c r="K20" s="4"/>
    </row>
    <row r="21" spans="1:14" x14ac:dyDescent="0.3">
      <c r="A21" s="12"/>
      <c r="B21" s="15" t="s">
        <v>12</v>
      </c>
      <c r="C21" s="2">
        <v>0.6</v>
      </c>
      <c r="D21" s="2" t="s">
        <v>0</v>
      </c>
      <c r="E21" s="2">
        <v>36.06</v>
      </c>
      <c r="F21" s="2">
        <v>49.02</v>
      </c>
      <c r="G21" s="2">
        <v>64.010000000000005</v>
      </c>
      <c r="H21" s="2">
        <v>81.06</v>
      </c>
      <c r="I21" s="2">
        <v>100.08</v>
      </c>
      <c r="J21" s="2">
        <v>121.01</v>
      </c>
      <c r="K21" s="6">
        <v>144.05000000000001</v>
      </c>
    </row>
    <row r="22" spans="1:14" x14ac:dyDescent="0.3">
      <c r="A22" s="12"/>
      <c r="B22" s="15" t="s">
        <v>10</v>
      </c>
      <c r="C22" s="2">
        <v>1901</v>
      </c>
      <c r="D22" s="2" t="s">
        <v>1</v>
      </c>
      <c r="E22" s="2">
        <v>55.51</v>
      </c>
      <c r="F22" s="2">
        <v>56.61</v>
      </c>
      <c r="G22" s="2">
        <v>57.73</v>
      </c>
      <c r="H22" s="2">
        <v>58.86</v>
      </c>
      <c r="I22" s="2">
        <v>59.95</v>
      </c>
      <c r="J22" s="2">
        <v>61.14</v>
      </c>
      <c r="K22" s="6">
        <v>62.34</v>
      </c>
    </row>
    <row r="23" spans="1:14" x14ac:dyDescent="0.3">
      <c r="A23" s="12"/>
      <c r="B23" s="15" t="s">
        <v>13</v>
      </c>
      <c r="C23" s="2">
        <v>2.7</v>
      </c>
      <c r="D23" s="2" t="s">
        <v>2</v>
      </c>
      <c r="E23" s="2">
        <f>SQRT(E21)</f>
        <v>6.0049979184009716</v>
      </c>
      <c r="F23" s="2">
        <f t="shared" ref="F23:K23" si="8">SQRT(F21)</f>
        <v>7.0014284256857184</v>
      </c>
      <c r="G23" s="2">
        <f t="shared" si="8"/>
        <v>8.0006249755878454</v>
      </c>
      <c r="H23" s="2">
        <f t="shared" si="8"/>
        <v>9.0033327162779013</v>
      </c>
      <c r="I23" s="2">
        <f t="shared" si="8"/>
        <v>10.003999200319839</v>
      </c>
      <c r="J23" s="2">
        <f t="shared" si="8"/>
        <v>11.000454536063499</v>
      </c>
      <c r="K23" s="6">
        <f t="shared" si="8"/>
        <v>12.002083152519816</v>
      </c>
    </row>
    <row r="24" spans="1:14" ht="15" thickBot="1" x14ac:dyDescent="0.35">
      <c r="A24" s="12"/>
      <c r="B24" s="7"/>
      <c r="C24" s="8"/>
      <c r="D24" s="8" t="s">
        <v>3</v>
      </c>
      <c r="E24" s="8">
        <f>LOG10(E22)</f>
        <v>1.7443712273318606</v>
      </c>
      <c r="F24" s="8">
        <f t="shared" ref="F24:K24" si="9">LOG10(F22)</f>
        <v>1.7528931548845939</v>
      </c>
      <c r="G24" s="8">
        <f t="shared" si="9"/>
        <v>1.761401557498631</v>
      </c>
      <c r="H24" s="8">
        <f t="shared" si="9"/>
        <v>1.7698202577635922</v>
      </c>
      <c r="I24" s="8">
        <f t="shared" si="9"/>
        <v>1.7777891874348675</v>
      </c>
      <c r="J24" s="8">
        <f t="shared" si="9"/>
        <v>1.7863254343900701</v>
      </c>
      <c r="K24" s="9">
        <f t="shared" si="9"/>
        <v>1.7947667979408211</v>
      </c>
    </row>
    <row r="25" spans="1:14" ht="15" thickBo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N25">
        <f>23661</f>
        <v>23661</v>
      </c>
    </row>
    <row r="26" spans="1:14" x14ac:dyDescent="0.3">
      <c r="A26" s="12"/>
      <c r="B26" s="10" t="s">
        <v>19</v>
      </c>
      <c r="C26" s="14"/>
      <c r="D26" s="3"/>
      <c r="E26" s="3">
        <v>1</v>
      </c>
      <c r="F26" s="3" t="s">
        <v>11</v>
      </c>
      <c r="G26" s="3">
        <v>2.0335000000000001</v>
      </c>
      <c r="H26" s="3" t="s">
        <v>15</v>
      </c>
      <c r="I26" s="3">
        <f>10^G26</f>
        <v>108.01896208818914</v>
      </c>
      <c r="J26" s="3"/>
      <c r="K26" s="4"/>
    </row>
    <row r="27" spans="1:14" x14ac:dyDescent="0.3">
      <c r="A27" s="12"/>
      <c r="B27" s="15" t="s">
        <v>12</v>
      </c>
      <c r="C27" s="2">
        <v>0.63</v>
      </c>
      <c r="D27" s="2" t="s">
        <v>0</v>
      </c>
      <c r="E27" s="2">
        <v>35.979999999999997</v>
      </c>
      <c r="F27" s="2">
        <v>49.06</v>
      </c>
      <c r="G27" s="2">
        <v>64.040000000000006</v>
      </c>
      <c r="H27" s="2">
        <v>81.03</v>
      </c>
      <c r="I27" s="2">
        <v>100.03</v>
      </c>
      <c r="J27" s="2">
        <v>121.09</v>
      </c>
      <c r="K27" s="6">
        <v>144.04</v>
      </c>
    </row>
    <row r="28" spans="1:14" x14ac:dyDescent="0.3">
      <c r="A28" s="12"/>
      <c r="B28" s="15" t="s">
        <v>10</v>
      </c>
      <c r="C28" s="2">
        <v>1945.4</v>
      </c>
      <c r="D28" s="2" t="s">
        <v>1</v>
      </c>
      <c r="E28" s="2">
        <v>120.84</v>
      </c>
      <c r="F28" s="2">
        <v>123.19</v>
      </c>
      <c r="G28" s="2">
        <v>125.57</v>
      </c>
      <c r="H28" s="2">
        <v>127.91</v>
      </c>
      <c r="I28" s="2">
        <v>130.27000000000001</v>
      </c>
      <c r="J28" s="2">
        <v>132.78</v>
      </c>
      <c r="K28" s="6">
        <v>135.28</v>
      </c>
    </row>
    <row r="29" spans="1:14" x14ac:dyDescent="0.3">
      <c r="A29" s="12"/>
      <c r="B29" s="15" t="s">
        <v>13</v>
      </c>
      <c r="C29" s="2">
        <v>2.7</v>
      </c>
      <c r="D29" s="2" t="s">
        <v>2</v>
      </c>
      <c r="E29" s="2">
        <f>SQRT(E27)</f>
        <v>5.9983331017875292</v>
      </c>
      <c r="F29" s="2">
        <f t="shared" ref="F29:K29" si="10">SQRT(F27)</f>
        <v>7.0042844031349842</v>
      </c>
      <c r="G29" s="2">
        <f t="shared" si="10"/>
        <v>8.0024996094970238</v>
      </c>
      <c r="H29" s="2">
        <f t="shared" si="10"/>
        <v>9.0016665123742499</v>
      </c>
      <c r="I29" s="2">
        <f t="shared" si="10"/>
        <v>10.001499887516871</v>
      </c>
      <c r="J29" s="2">
        <f t="shared" si="10"/>
        <v>11.00409014866745</v>
      </c>
      <c r="K29" s="6">
        <f t="shared" si="10"/>
        <v>12.001666550941998</v>
      </c>
    </row>
    <row r="30" spans="1:14" ht="15" thickBot="1" x14ac:dyDescent="0.35">
      <c r="A30" s="12"/>
      <c r="B30" s="7"/>
      <c r="C30" s="8"/>
      <c r="D30" s="8" t="s">
        <v>3</v>
      </c>
      <c r="E30" s="8">
        <f>LOG10(E28)</f>
        <v>2.0822107166012427</v>
      </c>
      <c r="F30" s="8">
        <f t="shared" ref="F30:K30" si="11">LOG10(F28)</f>
        <v>2.0905754552222016</v>
      </c>
      <c r="G30" s="8">
        <f t="shared" si="11"/>
        <v>2.0988858942523216</v>
      </c>
      <c r="H30" s="8">
        <f t="shared" si="11"/>
        <v>2.1069044989356436</v>
      </c>
      <c r="I30" s="8">
        <f t="shared" si="11"/>
        <v>2.1148444131450237</v>
      </c>
      <c r="J30" s="8">
        <f t="shared" si="11"/>
        <v>2.1231326643109014</v>
      </c>
      <c r="K30" s="9">
        <f t="shared" si="11"/>
        <v>2.1312335945896854</v>
      </c>
    </row>
    <row r="31" spans="1:14" ht="15" thickBot="1" x14ac:dyDescent="0.35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3">
      <c r="A32" s="12"/>
      <c r="B32" s="10" t="s">
        <v>20</v>
      </c>
      <c r="C32" s="14"/>
      <c r="D32" s="3"/>
      <c r="E32" s="3">
        <v>0.99970000000000003</v>
      </c>
      <c r="F32" s="3" t="s">
        <v>11</v>
      </c>
      <c r="G32" s="3">
        <v>2.3521999999999998</v>
      </c>
      <c r="H32" s="3" t="s">
        <v>15</v>
      </c>
      <c r="I32" s="3">
        <f>10^G32</f>
        <v>225.00905722793078</v>
      </c>
      <c r="J32" s="3"/>
      <c r="K32" s="4"/>
    </row>
    <row r="33" spans="1:11" x14ac:dyDescent="0.3">
      <c r="A33" s="12"/>
      <c r="B33" s="15" t="s">
        <v>12</v>
      </c>
      <c r="C33" s="2">
        <v>0.66</v>
      </c>
      <c r="D33" s="2" t="s">
        <v>0</v>
      </c>
      <c r="E33" s="2">
        <v>36.06</v>
      </c>
      <c r="F33" s="2">
        <v>49.01</v>
      </c>
      <c r="G33" s="2">
        <v>64.05</v>
      </c>
      <c r="H33" s="2">
        <v>81.12</v>
      </c>
      <c r="I33" s="2">
        <v>100.05</v>
      </c>
      <c r="J33" s="2">
        <v>121.03</v>
      </c>
      <c r="K33" s="6">
        <v>144.08000000000001</v>
      </c>
    </row>
    <row r="34" spans="1:11" x14ac:dyDescent="0.3">
      <c r="A34" s="12"/>
      <c r="B34" s="15" t="s">
        <v>10</v>
      </c>
      <c r="C34" s="2">
        <v>1991.8</v>
      </c>
      <c r="D34" s="2" t="s">
        <v>1</v>
      </c>
      <c r="E34" s="2">
        <v>250.8</v>
      </c>
      <c r="F34" s="2">
        <v>255.8</v>
      </c>
      <c r="G34" s="2">
        <v>260.5</v>
      </c>
      <c r="H34" s="2">
        <v>265.39999999999998</v>
      </c>
      <c r="I34" s="2">
        <v>270.10000000000002</v>
      </c>
      <c r="J34" s="2">
        <v>274.89999999999998</v>
      </c>
      <c r="K34" s="6">
        <v>280</v>
      </c>
    </row>
    <row r="35" spans="1:11" x14ac:dyDescent="0.3">
      <c r="A35" s="12"/>
      <c r="B35" s="15" t="s">
        <v>13</v>
      </c>
      <c r="C35" s="2">
        <v>0.27</v>
      </c>
      <c r="D35" s="2" t="s">
        <v>2</v>
      </c>
      <c r="E35" s="2">
        <f>SQRT(E33)</f>
        <v>6.0049979184009716</v>
      </c>
      <c r="F35" s="2">
        <f t="shared" ref="F35:K35" si="12">SQRT(F33)</f>
        <v>7.0007142492748553</v>
      </c>
      <c r="G35" s="2">
        <f t="shared" si="12"/>
        <v>8.0031243898867395</v>
      </c>
      <c r="H35" s="2">
        <f t="shared" si="12"/>
        <v>9.0066641993581626</v>
      </c>
      <c r="I35" s="2">
        <f t="shared" si="12"/>
        <v>10.0024996875781</v>
      </c>
      <c r="J35" s="2">
        <f t="shared" si="12"/>
        <v>11.001363551851197</v>
      </c>
      <c r="K35" s="6">
        <f t="shared" si="12"/>
        <v>12.003332870498927</v>
      </c>
    </row>
    <row r="36" spans="1:11" ht="15" thickBot="1" x14ac:dyDescent="0.35">
      <c r="A36" s="12"/>
      <c r="B36" s="7"/>
      <c r="C36" s="8"/>
      <c r="D36" s="8" t="s">
        <v>3</v>
      </c>
      <c r="E36" s="8">
        <f>LOG10(E34)</f>
        <v>2.3993275321586789</v>
      </c>
      <c r="F36" s="8">
        <f t="shared" ref="F36:K36" si="13">LOG10(F34)</f>
        <v>2.4079005401426352</v>
      </c>
      <c r="G36" s="8">
        <f t="shared" si="13"/>
        <v>2.4158077276355434</v>
      </c>
      <c r="H36" s="8">
        <f t="shared" si="13"/>
        <v>2.4239009185284166</v>
      </c>
      <c r="I36" s="8">
        <f t="shared" si="13"/>
        <v>2.4315245841874509</v>
      </c>
      <c r="J36" s="8">
        <f t="shared" si="13"/>
        <v>2.4391747398434682</v>
      </c>
      <c r="K36" s="9">
        <f t="shared" si="13"/>
        <v>2.4471580313422194</v>
      </c>
    </row>
    <row r="37" spans="1:11" x14ac:dyDescent="0.3">
      <c r="A37" s="12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2"/>
    </row>
    <row r="39" spans="1:11" x14ac:dyDescent="0.3">
      <c r="A39" s="12"/>
    </row>
    <row r="40" spans="1:11" x14ac:dyDescent="0.3">
      <c r="A40" s="12"/>
    </row>
    <row r="41" spans="1:11" x14ac:dyDescent="0.3">
      <c r="A41" s="12"/>
    </row>
    <row r="42" spans="1:11" x14ac:dyDescent="0.3">
      <c r="A42" s="12"/>
    </row>
    <row r="43" spans="1:1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晨聰 吳</cp:lastModifiedBy>
  <dcterms:created xsi:type="dcterms:W3CDTF">2024-03-21T12:41:32Z</dcterms:created>
  <dcterms:modified xsi:type="dcterms:W3CDTF">2024-03-30T07:40:07Z</dcterms:modified>
</cp:coreProperties>
</file>