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/Documents/Work/"/>
    </mc:Choice>
  </mc:AlternateContent>
  <xr:revisionPtr revIDLastSave="0" documentId="13_ncr:1_{63AC3240-B695-D84D-9290-2F9B34B7C166}" xr6:coauthVersionLast="47" xr6:coauthVersionMax="47" xr10:uidLastSave="{00000000-0000-0000-0000-000000000000}"/>
  <bookViews>
    <workbookView xWindow="-20" yWindow="500" windowWidth="38400" windowHeight="20000" activeTab="4" xr2:uid="{3015DE33-3CD6-384D-9F4A-C38021E7A390}"/>
  </bookViews>
  <sheets>
    <sheet name="Free Cash Flow" sheetId="5" r:id="rId1"/>
    <sheet name="Fixed Assets" sheetId="6" r:id="rId2"/>
    <sheet name="Net Working Capital" sheetId="7" r:id="rId3"/>
    <sheet name="DCF" sheetId="8" r:id="rId4"/>
    <sheet name="WACC" sheetId="9" r:id="rId5"/>
    <sheet name="Data Source" sheetId="4" r:id="rId6"/>
    <sheet name="IS" sheetId="14" r:id="rId7"/>
    <sheet name="BS" sheetId="11" r:id="rId8"/>
    <sheet name="CF" sheetId="15" r:id="rId9"/>
  </sheets>
  <definedNames>
    <definedName name="Data.iqy" localSheetId="7">BS!$B$2:$H$244</definedName>
    <definedName name="Data.iqy" localSheetId="8">CF!$B$2:$H$140</definedName>
    <definedName name="Data.iqy" localSheetId="6">IS!$B$2:$H$52</definedName>
    <definedName name="Data.iqy_1" localSheetId="8">CF!#REF!</definedName>
    <definedName name="Data.iqy_1" localSheetId="6">IS!#REF!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8" l="1"/>
  <c r="C8" i="9"/>
  <c r="C11" i="9"/>
  <c r="C10" i="9"/>
  <c r="C13" i="9"/>
  <c r="C17" i="9" s="1"/>
  <c r="C16" i="9"/>
  <c r="H13" i="8"/>
  <c r="H14" i="8"/>
  <c r="H17" i="8"/>
  <c r="H16" i="8"/>
  <c r="I12" i="8"/>
  <c r="J12" i="8"/>
  <c r="M12" i="8"/>
  <c r="L12" i="8"/>
  <c r="C19" i="8"/>
  <c r="C17" i="8"/>
  <c r="K6" i="8"/>
  <c r="L6" i="8" s="1"/>
  <c r="M6" i="8" s="1"/>
  <c r="J6" i="8"/>
  <c r="C19" i="9" l="1"/>
  <c r="C4" i="9"/>
  <c r="C3" i="9"/>
  <c r="G19" i="7"/>
  <c r="G23" i="7" s="1"/>
  <c r="G18" i="7"/>
  <c r="C19" i="7"/>
  <c r="C23" i="7" s="1"/>
  <c r="C18" i="7"/>
  <c r="H13" i="7"/>
  <c r="G13" i="7"/>
  <c r="F13" i="7"/>
  <c r="E13" i="7"/>
  <c r="D13" i="7"/>
  <c r="H12" i="7"/>
  <c r="G12" i="7"/>
  <c r="F12" i="7"/>
  <c r="E12" i="7"/>
  <c r="D12" i="7"/>
  <c r="H11" i="7"/>
  <c r="G11" i="7"/>
  <c r="F11" i="7"/>
  <c r="E11" i="7"/>
  <c r="D11" i="7"/>
  <c r="H10" i="7"/>
  <c r="G10" i="7"/>
  <c r="F10" i="7"/>
  <c r="E10" i="7"/>
  <c r="D10" i="7"/>
  <c r="H9" i="7"/>
  <c r="G9" i="7"/>
  <c r="F9" i="7"/>
  <c r="E9" i="7"/>
  <c r="D9" i="7"/>
  <c r="C13" i="7"/>
  <c r="C12" i="7"/>
  <c r="C11" i="7"/>
  <c r="C14" i="7" s="1"/>
  <c r="C10" i="7"/>
  <c r="C9" i="7"/>
  <c r="H6" i="7"/>
  <c r="G6" i="7"/>
  <c r="F6" i="7"/>
  <c r="E6" i="7"/>
  <c r="D6" i="7"/>
  <c r="H5" i="7"/>
  <c r="G5" i="7"/>
  <c r="F5" i="7"/>
  <c r="E5" i="7"/>
  <c r="D5" i="7"/>
  <c r="H4" i="7"/>
  <c r="G4" i="7"/>
  <c r="F4" i="7"/>
  <c r="E4" i="7"/>
  <c r="D4" i="7"/>
  <c r="C6" i="7"/>
  <c r="C5" i="7"/>
  <c r="C22" i="7" s="1"/>
  <c r="C4" i="7"/>
  <c r="C7" i="7" s="1"/>
  <c r="H4" i="6"/>
  <c r="K12" i="6"/>
  <c r="L12" i="6" s="1"/>
  <c r="J12" i="6"/>
  <c r="I12" i="6"/>
  <c r="G7" i="6"/>
  <c r="F7" i="6"/>
  <c r="G4" i="6" s="1"/>
  <c r="E7" i="6"/>
  <c r="F4" i="6" s="1"/>
  <c r="D7" i="6"/>
  <c r="E4" i="6" s="1"/>
  <c r="E5" i="6"/>
  <c r="E11" i="6" s="1"/>
  <c r="C7" i="6"/>
  <c r="C4" i="6"/>
  <c r="H4" i="5"/>
  <c r="G13" i="5"/>
  <c r="F13" i="5"/>
  <c r="E13" i="5"/>
  <c r="D13" i="5"/>
  <c r="C13" i="5"/>
  <c r="C25" i="5"/>
  <c r="G11" i="5"/>
  <c r="G15" i="5" s="1"/>
  <c r="F11" i="5"/>
  <c r="F15" i="5" s="1"/>
  <c r="E11" i="5"/>
  <c r="E15" i="5" s="1"/>
  <c r="D11" i="5"/>
  <c r="D15" i="5" s="1"/>
  <c r="G8" i="5"/>
  <c r="G9" i="5" s="1"/>
  <c r="F8" i="5"/>
  <c r="F9" i="5" s="1"/>
  <c r="E8" i="5"/>
  <c r="E9" i="5" s="1"/>
  <c r="D8" i="5"/>
  <c r="D9" i="5" s="1"/>
  <c r="G5" i="5"/>
  <c r="F5" i="5"/>
  <c r="F27" i="5" s="1"/>
  <c r="E5" i="5"/>
  <c r="E27" i="5" s="1"/>
  <c r="D5" i="5"/>
  <c r="E19" i="7" s="1"/>
  <c r="G4" i="5"/>
  <c r="H18" i="7" s="1"/>
  <c r="F4" i="5"/>
  <c r="E4" i="5"/>
  <c r="D4" i="5"/>
  <c r="D6" i="5" s="1"/>
  <c r="D10" i="5" s="1"/>
  <c r="D12" i="5" s="1"/>
  <c r="D14" i="5" s="1"/>
  <c r="C11" i="5"/>
  <c r="C5" i="6" s="1"/>
  <c r="C8" i="5"/>
  <c r="C9" i="5" s="1"/>
  <c r="C5" i="5"/>
  <c r="C27" i="5" s="1"/>
  <c r="C4" i="5"/>
  <c r="D18" i="7" s="1"/>
  <c r="B24" i="5"/>
  <c r="E6" i="5" l="1"/>
  <c r="E10" i="5" s="1"/>
  <c r="E12" i="5" s="1"/>
  <c r="F19" i="7"/>
  <c r="F23" i="7" s="1"/>
  <c r="F6" i="5"/>
  <c r="F10" i="5" s="1"/>
  <c r="F12" i="5" s="1"/>
  <c r="H26" i="7"/>
  <c r="H7" i="7"/>
  <c r="G19" i="5" s="1"/>
  <c r="E7" i="7"/>
  <c r="D19" i="5" s="1"/>
  <c r="C11" i="6"/>
  <c r="H14" i="7"/>
  <c r="G20" i="5" s="1"/>
  <c r="H29" i="7"/>
  <c r="D14" i="7"/>
  <c r="C20" i="5" s="1"/>
  <c r="D7" i="7"/>
  <c r="C19" i="5" s="1"/>
  <c r="C18" i="5" s="1"/>
  <c r="C17" i="5" s="1"/>
  <c r="E14" i="7"/>
  <c r="D20" i="5" s="1"/>
  <c r="D18" i="5" s="1"/>
  <c r="D17" i="5" s="1"/>
  <c r="C28" i="7"/>
  <c r="F14" i="7"/>
  <c r="E20" i="5" s="1"/>
  <c r="G26" i="7"/>
  <c r="C6" i="6"/>
  <c r="G18" i="5"/>
  <c r="C18" i="8"/>
  <c r="E6" i="6"/>
  <c r="G22" i="7"/>
  <c r="D4" i="6"/>
  <c r="C21" i="7"/>
  <c r="C15" i="5"/>
  <c r="F5" i="6"/>
  <c r="G5" i="6"/>
  <c r="H6" i="6"/>
  <c r="H16" i="5" s="1"/>
  <c r="F7" i="7"/>
  <c r="E19" i="5" s="1"/>
  <c r="E18" i="5" s="1"/>
  <c r="G7" i="7"/>
  <c r="F19" i="5" s="1"/>
  <c r="D5" i="6"/>
  <c r="D11" i="6" s="1"/>
  <c r="G14" i="7"/>
  <c r="F20" i="5" s="1"/>
  <c r="H19" i="7"/>
  <c r="G27" i="5"/>
  <c r="D25" i="7"/>
  <c r="D27" i="7"/>
  <c r="D28" i="7"/>
  <c r="D26" i="7"/>
  <c r="D29" i="7"/>
  <c r="D21" i="7"/>
  <c r="E22" i="7"/>
  <c r="E23" i="7"/>
  <c r="I18" i="7"/>
  <c r="C25" i="7"/>
  <c r="H28" i="7"/>
  <c r="C28" i="5"/>
  <c r="F25" i="5"/>
  <c r="D28" i="5"/>
  <c r="G28" i="7"/>
  <c r="D25" i="5"/>
  <c r="G25" i="7"/>
  <c r="D29" i="5"/>
  <c r="H25" i="7"/>
  <c r="C6" i="5"/>
  <c r="C10" i="5" s="1"/>
  <c r="C12" i="5" s="1"/>
  <c r="G6" i="5"/>
  <c r="G10" i="5" s="1"/>
  <c r="G12" i="5" s="1"/>
  <c r="E29" i="5"/>
  <c r="C27" i="7"/>
  <c r="G25" i="5"/>
  <c r="E28" i="5"/>
  <c r="D19" i="7"/>
  <c r="H27" i="7"/>
  <c r="E18" i="7"/>
  <c r="G21" i="7"/>
  <c r="C29" i="7"/>
  <c r="G29" i="7"/>
  <c r="E25" i="5"/>
  <c r="C26" i="7"/>
  <c r="G27" i="7"/>
  <c r="F28" i="5"/>
  <c r="D27" i="5"/>
  <c r="H27" i="5" s="1"/>
  <c r="G28" i="5"/>
  <c r="F18" i="7"/>
  <c r="H21" i="7"/>
  <c r="E14" i="5"/>
  <c r="I27" i="5" l="1"/>
  <c r="J27" i="5" s="1"/>
  <c r="K27" i="5" s="1"/>
  <c r="L27" i="5" s="1"/>
  <c r="H5" i="5"/>
  <c r="F29" i="5"/>
  <c r="F14" i="5"/>
  <c r="I25" i="5"/>
  <c r="I4" i="5" s="1"/>
  <c r="F22" i="7"/>
  <c r="H28" i="5"/>
  <c r="I28" i="5" s="1"/>
  <c r="J28" i="5" s="1"/>
  <c r="K28" i="5" s="1"/>
  <c r="L28" i="5" s="1"/>
  <c r="I25" i="7"/>
  <c r="I6" i="7" s="1"/>
  <c r="G6" i="6"/>
  <c r="G11" i="6"/>
  <c r="H11" i="6" s="1"/>
  <c r="E16" i="5"/>
  <c r="E21" i="5" s="1"/>
  <c r="F4" i="8" s="1"/>
  <c r="E12" i="6"/>
  <c r="F11" i="6"/>
  <c r="F6" i="6"/>
  <c r="D6" i="6"/>
  <c r="F18" i="5"/>
  <c r="F17" i="5" s="1"/>
  <c r="E17" i="5"/>
  <c r="C16" i="5"/>
  <c r="C12" i="6"/>
  <c r="F29" i="7"/>
  <c r="F21" i="7"/>
  <c r="F26" i="7"/>
  <c r="F25" i="7"/>
  <c r="F27" i="7"/>
  <c r="F28" i="7"/>
  <c r="D23" i="7"/>
  <c r="I23" i="7" s="1"/>
  <c r="J23" i="7" s="1"/>
  <c r="K23" i="7" s="1"/>
  <c r="L23" i="7" s="1"/>
  <c r="M23" i="7" s="1"/>
  <c r="D22" i="7"/>
  <c r="G14" i="5"/>
  <c r="G29" i="5"/>
  <c r="E28" i="7"/>
  <c r="I28" i="7" s="1"/>
  <c r="E26" i="7"/>
  <c r="I26" i="7" s="1"/>
  <c r="E29" i="7"/>
  <c r="I29" i="7" s="1"/>
  <c r="E21" i="7"/>
  <c r="I21" i="7" s="1"/>
  <c r="E27" i="7"/>
  <c r="I27" i="7" s="1"/>
  <c r="E25" i="7"/>
  <c r="C14" i="5"/>
  <c r="C21" i="5" s="1"/>
  <c r="D4" i="8" s="1"/>
  <c r="C29" i="5"/>
  <c r="H22" i="7"/>
  <c r="H23" i="7"/>
  <c r="J28" i="7" l="1"/>
  <c r="K28" i="7" s="1"/>
  <c r="L28" i="7" s="1"/>
  <c r="M28" i="7" s="1"/>
  <c r="I12" i="7"/>
  <c r="J27" i="7"/>
  <c r="K27" i="7" s="1"/>
  <c r="L27" i="7" s="1"/>
  <c r="M27" i="7" s="1"/>
  <c r="I11" i="7"/>
  <c r="J21" i="7"/>
  <c r="K21" i="7" s="1"/>
  <c r="L21" i="7" s="1"/>
  <c r="M21" i="7" s="1"/>
  <c r="I4" i="7"/>
  <c r="J26" i="7"/>
  <c r="K26" i="7" s="1"/>
  <c r="L26" i="7" s="1"/>
  <c r="M26" i="7" s="1"/>
  <c r="I10" i="7"/>
  <c r="J29" i="7"/>
  <c r="K29" i="7" s="1"/>
  <c r="L29" i="7" s="1"/>
  <c r="M29" i="7" s="1"/>
  <c r="I13" i="7"/>
  <c r="I22" i="7"/>
  <c r="J22" i="7" s="1"/>
  <c r="K22" i="7" s="1"/>
  <c r="L22" i="7" s="1"/>
  <c r="M22" i="7" s="1"/>
  <c r="J25" i="5"/>
  <c r="J4" i="5" s="1"/>
  <c r="H8" i="5"/>
  <c r="H9" i="5" s="1"/>
  <c r="H10" i="5" s="1"/>
  <c r="J25" i="7"/>
  <c r="J6" i="7" s="1"/>
  <c r="I5" i="5"/>
  <c r="J19" i="7" s="1"/>
  <c r="I19" i="7"/>
  <c r="H6" i="5"/>
  <c r="I8" i="5"/>
  <c r="I9" i="5" s="1"/>
  <c r="J18" i="7"/>
  <c r="J10" i="7" s="1"/>
  <c r="D16" i="5"/>
  <c r="D21" i="5" s="1"/>
  <c r="E4" i="8" s="1"/>
  <c r="D12" i="6"/>
  <c r="F16" i="5"/>
  <c r="F21" i="5" s="1"/>
  <c r="G4" i="8" s="1"/>
  <c r="F12" i="6"/>
  <c r="H29" i="5"/>
  <c r="I29" i="5" s="1"/>
  <c r="I11" i="6"/>
  <c r="H5" i="6"/>
  <c r="G17" i="5"/>
  <c r="G12" i="6"/>
  <c r="G16" i="5"/>
  <c r="J12" i="7"/>
  <c r="J5" i="5" l="1"/>
  <c r="K18" i="7"/>
  <c r="K11" i="7" s="1"/>
  <c r="J8" i="5"/>
  <c r="J9" i="5" s="1"/>
  <c r="K25" i="5"/>
  <c r="L25" i="5" s="1"/>
  <c r="I6" i="5"/>
  <c r="I10" i="5" s="1"/>
  <c r="J13" i="7"/>
  <c r="J14" i="7" s="1"/>
  <c r="I20" i="5" s="1"/>
  <c r="K25" i="7"/>
  <c r="J4" i="7"/>
  <c r="J11" i="7"/>
  <c r="I9" i="7"/>
  <c r="I14" i="7" s="1"/>
  <c r="H20" i="5" s="1"/>
  <c r="I5" i="7"/>
  <c r="I7" i="7" s="1"/>
  <c r="H19" i="5" s="1"/>
  <c r="G21" i="5"/>
  <c r="H4" i="8" s="1"/>
  <c r="H11" i="5"/>
  <c r="H7" i="6"/>
  <c r="I4" i="6" s="1"/>
  <c r="I6" i="6" s="1"/>
  <c r="I16" i="5" s="1"/>
  <c r="J11" i="6"/>
  <c r="I5" i="6"/>
  <c r="J9" i="7"/>
  <c r="J5" i="7"/>
  <c r="L25" i="7"/>
  <c r="K6" i="7"/>
  <c r="K13" i="7"/>
  <c r="K4" i="7"/>
  <c r="K10" i="7"/>
  <c r="J6" i="5"/>
  <c r="J10" i="5" s="1"/>
  <c r="K19" i="7"/>
  <c r="J29" i="5"/>
  <c r="H18" i="5" l="1"/>
  <c r="H17" i="5" s="1"/>
  <c r="K12" i="7"/>
  <c r="J7" i="7"/>
  <c r="I19" i="5" s="1"/>
  <c r="I18" i="5" s="1"/>
  <c r="I17" i="5" s="1"/>
  <c r="K4" i="5"/>
  <c r="I7" i="6"/>
  <c r="J4" i="6" s="1"/>
  <c r="J6" i="6" s="1"/>
  <c r="J16" i="5" s="1"/>
  <c r="I11" i="5"/>
  <c r="K11" i="6"/>
  <c r="J5" i="6"/>
  <c r="H15" i="5"/>
  <c r="H12" i="5"/>
  <c r="H13" i="5" s="1"/>
  <c r="H14" i="5" s="1"/>
  <c r="H21" i="5" s="1"/>
  <c r="I4" i="8" s="1"/>
  <c r="I7" i="8" s="1"/>
  <c r="K29" i="5"/>
  <c r="M25" i="7"/>
  <c r="K9" i="7"/>
  <c r="K14" i="7" s="1"/>
  <c r="J20" i="5" s="1"/>
  <c r="K5" i="7"/>
  <c r="K7" i="7" s="1"/>
  <c r="J19" i="5" s="1"/>
  <c r="J18" i="5" s="1"/>
  <c r="J17" i="5" s="1"/>
  <c r="L18" i="7" l="1"/>
  <c r="K5" i="5"/>
  <c r="K8" i="5"/>
  <c r="K9" i="5" s="1"/>
  <c r="L4" i="5"/>
  <c r="J7" i="6"/>
  <c r="K4" i="6" s="1"/>
  <c r="K6" i="6" s="1"/>
  <c r="K16" i="5" s="1"/>
  <c r="J11" i="5"/>
  <c r="L11" i="6"/>
  <c r="K5" i="6"/>
  <c r="I15" i="5"/>
  <c r="I12" i="5"/>
  <c r="I13" i="5" s="1"/>
  <c r="I14" i="5" s="1"/>
  <c r="I21" i="5" s="1"/>
  <c r="J4" i="8" s="1"/>
  <c r="J7" i="8" s="1"/>
  <c r="L29" i="5"/>
  <c r="L19" i="7" l="1"/>
  <c r="K6" i="5"/>
  <c r="K10" i="5" s="1"/>
  <c r="M18" i="7"/>
  <c r="L8" i="5"/>
  <c r="L9" i="5" s="1"/>
  <c r="L5" i="5"/>
  <c r="L10" i="7"/>
  <c r="L12" i="7"/>
  <c r="L4" i="7"/>
  <c r="L13" i="7"/>
  <c r="L11" i="7"/>
  <c r="L6" i="7"/>
  <c r="K7" i="6"/>
  <c r="L4" i="6" s="1"/>
  <c r="L6" i="6" s="1"/>
  <c r="L16" i="5" s="1"/>
  <c r="K11" i="5"/>
  <c r="J15" i="5"/>
  <c r="J12" i="5"/>
  <c r="L9" i="7" l="1"/>
  <c r="L14" i="7" s="1"/>
  <c r="K20" i="5" s="1"/>
  <c r="L5" i="7"/>
  <c r="M19" i="7"/>
  <c r="L6" i="5"/>
  <c r="L10" i="5" s="1"/>
  <c r="M6" i="7"/>
  <c r="M10" i="7"/>
  <c r="M12" i="7"/>
  <c r="M13" i="7"/>
  <c r="M11" i="7"/>
  <c r="M4" i="7"/>
  <c r="L7" i="7"/>
  <c r="K19" i="5" s="1"/>
  <c r="J13" i="5"/>
  <c r="J14" i="5"/>
  <c r="J21" i="5" s="1"/>
  <c r="K4" i="8" s="1"/>
  <c r="K7" i="8" s="1"/>
  <c r="K15" i="5"/>
  <c r="K12" i="5"/>
  <c r="K13" i="5" s="1"/>
  <c r="K14" i="5" s="1"/>
  <c r="L5" i="6"/>
  <c r="M9" i="7" l="1"/>
  <c r="M14" i="7" s="1"/>
  <c r="L20" i="5" s="1"/>
  <c r="M5" i="7"/>
  <c r="M7" i="7" s="1"/>
  <c r="L19" i="5" s="1"/>
  <c r="K18" i="5"/>
  <c r="K17" i="5" s="1"/>
  <c r="K21" i="5" s="1"/>
  <c r="L4" i="8" s="1"/>
  <c r="L7" i="8" s="1"/>
  <c r="L7" i="6"/>
  <c r="L11" i="5"/>
  <c r="L18" i="5" l="1"/>
  <c r="L17" i="5" s="1"/>
  <c r="L15" i="5"/>
  <c r="L12" i="5"/>
  <c r="L13" i="5" l="1"/>
  <c r="L14" i="5" s="1"/>
  <c r="L21" i="5" s="1"/>
  <c r="M4" i="8" s="1"/>
  <c r="C14" i="8" l="1"/>
  <c r="C15" i="8" s="1"/>
  <c r="M7" i="8"/>
  <c r="C11" i="8" s="1"/>
  <c r="C16" i="8" l="1"/>
  <c r="C20" i="8" s="1"/>
  <c r="C22" i="8" s="1"/>
  <c r="H12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2" authorId="0" shapeId="0" xr:uid="{BDC78C95-5A1A-814F-ABCB-632B67866A29}">
      <text>
        <r>
          <rPr>
            <sz val="11"/>
            <color rgb="FF000000"/>
            <rFont val="Calibri"/>
            <family val="2"/>
          </rPr>
          <t>Industry Growth Rate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F61ABD-7220-1041-8616-6CDC11ECD57D}" name="Connection" type="4" refreshedVersion="7" background="1" saveData="1">
    <webPr consecutive="1" xl2000="1" url="https://s.cafef.vn/bao-cao-tai-chinh/HPG/CashFlow/2022/0/0/0/0/luu-chuyen-tien-te-gian-tiep-cong-ty-co-phan-tap-doan-hoa-phat.chn" htmlTables="1" htmlFormat="all"/>
  </connection>
  <connection id="2" xr16:uid="{CF25A24C-DC61-F04D-BEA9-A206A0A08E7F}" name="Connection1" type="4" refreshedVersion="7" background="1" saveData="1">
    <webPr consecutive="1" xl2000="1" url="https://s.cafef.vn/bao-cao-tai-chinh/HPG/BSheet/2022/0/0/0/0/bao-cao-tai-chinh-cong-ty-co-phan-tap-doan-hoa-phat.chn" htmlTables="1" htmlFormat="all"/>
  </connection>
  <connection id="3" xr16:uid="{DD4EE112-5B69-2A49-97F4-4EE99361C688}" name="Connection2" type="4" refreshedVersion="7" background="1" saveData="1">
    <webPr consecutive="1" xl2000="1" url="https://s.cafef.vn/bao-cao-tai-chinh/HPG/IncSta/2022/0/0/0/0/ket-qua-hoat-dong-kinh-doanh-cong-ty-co-phan-tap-doan-hoa-phat.chn" htmlTables="1" htmlFormat="all"/>
  </connection>
</connections>
</file>

<file path=xl/sharedStrings.xml><?xml version="1.0" encoding="utf-8"?>
<sst xmlns="http://schemas.openxmlformats.org/spreadsheetml/2006/main" count="311" uniqueCount="288">
  <si>
    <t xml:space="preserve">   1. Doanh thu bán hàng và cung cấp dịch vụ</t>
  </si>
  <si>
    <t xml:space="preserve">   2. Các khoản giảm trừ doanh thu</t>
  </si>
  <si>
    <t xml:space="preserve">   3. Doanh thu thuần về bán hàng và cung cấp dịch vụ</t>
  </si>
  <si>
    <t xml:space="preserve">   4. Giá vốn hàng bán</t>
  </si>
  <si>
    <t xml:space="preserve">   5. Lợi nhuận gộp về bán hàng và cung cấp dịch vụ</t>
  </si>
  <si>
    <t xml:space="preserve">   6. Doanh thu hoạt động tài chính</t>
  </si>
  <si>
    <t xml:space="preserve">   7. Chi phí tài chính</t>
  </si>
  <si>
    <t xml:space="preserve">     - Trong đó: Chi phí lãi vay</t>
  </si>
  <si>
    <t xml:space="preserve">   8. Phần lãi lỗ hoặc lỗ trong công ty liên doanh, liên kết</t>
  </si>
  <si>
    <t xml:space="preserve">   9. Chi phí bán hàng</t>
  </si>
  <si>
    <t xml:space="preserve">   10. Chi phí quản lý doanh nghiệp</t>
  </si>
  <si>
    <t xml:space="preserve">   11. Lợi nhuận thuần từ hoạt động kinh doanh</t>
  </si>
  <si>
    <t xml:space="preserve">   12. Thu nhập khác</t>
  </si>
  <si>
    <t xml:space="preserve">   13. Chi phí khác</t>
  </si>
  <si>
    <t xml:space="preserve">   14. Lợi nhuận khác</t>
  </si>
  <si>
    <t xml:space="preserve">   15. Tổng lợi nhuận kế toán trước thuế</t>
  </si>
  <si>
    <t xml:space="preserve">   16. Chi phí thuế TNDN hiện hành</t>
  </si>
  <si>
    <t xml:space="preserve">   17. Chi phí thuế TNDN hoãn lại</t>
  </si>
  <si>
    <t xml:space="preserve">   18. Lợi nhuận sau thuế thu nhập doanh nghiệp</t>
  </si>
  <si>
    <t xml:space="preserve">   18.1 Lợi ích của cổ đông thiểu số</t>
  </si>
  <si>
    <t xml:space="preserve">   18.2 Lợi nhuận sau thuế của công ty mẹ</t>
  </si>
  <si>
    <t xml:space="preserve">   19. Lãi cơ bản trên cổ phiếu</t>
  </si>
  <si>
    <t xml:space="preserve">   20. Lãi suy giảm trên cổ phiếu</t>
  </si>
  <si>
    <t xml:space="preserve">   21. Cổ tức</t>
  </si>
  <si>
    <t xml:space="preserve">     I - TÀI SẢN NGẮN HẠN</t>
  </si>
  <si>
    <t>1. Tiền và các khoản tương đương tiền</t>
  </si>
  <si>
    <t xml:space="preserve">     1.1.Tiền</t>
  </si>
  <si>
    <t xml:space="preserve">     1.2.Các khoản tương đương tiền</t>
  </si>
  <si>
    <t>2. Các khoản đầu tư tài chính ngắn hạn</t>
  </si>
  <si>
    <t xml:space="preserve">     2.1. Chứng khoán kinh doanh</t>
  </si>
  <si>
    <t xml:space="preserve">     2.2. Dự phòng giảm giá chứng khoán kinh doanh</t>
  </si>
  <si>
    <t xml:space="preserve">     2.3. Đầu tư nắm giữ đến ngày đáo hạn</t>
  </si>
  <si>
    <t>3. Các khoản phải thu ngắn hạn</t>
  </si>
  <si>
    <t xml:space="preserve">     3.1.Phải thu khách hàng</t>
  </si>
  <si>
    <t xml:space="preserve">     3.2.Trả trước cho người bán</t>
  </si>
  <si>
    <t xml:space="preserve">     3.3. Phải thu nội bộ ngắn hạn</t>
  </si>
  <si>
    <t xml:space="preserve">     3.4. Phải thu theo tiến độ Kế hoạch hợp đồng xây dựng</t>
  </si>
  <si>
    <t xml:space="preserve">     3.5 Phải thu về cho vay ngắn hạn</t>
  </si>
  <si>
    <t xml:space="preserve">     3.6. Các khoản phải thu khác</t>
  </si>
  <si>
    <t xml:space="preserve">     3.7. Dự phòng phải thu ngắn hạn khó đòi</t>
  </si>
  <si>
    <t xml:space="preserve">     3.8 Tài sản thiếu chờ xử lý</t>
  </si>
  <si>
    <t>4. Hàng tồn kho</t>
  </si>
  <si>
    <t xml:space="preserve">     4.1. Hàng tồn kho</t>
  </si>
  <si>
    <t xml:space="preserve">     4.2. Dự phòng giảm giá hàng tồn kho</t>
  </si>
  <si>
    <t>5. Tài sản ngắn hạn khác</t>
  </si>
  <si>
    <t xml:space="preserve">     5.1. Chi phí trả trước ngắn hạn</t>
  </si>
  <si>
    <t xml:space="preserve">     5.2. Thuế GTGT được khấu trừ</t>
  </si>
  <si>
    <t xml:space="preserve">     5.3. Thuế và các khoản khác phải thu Nhà nước</t>
  </si>
  <si>
    <t xml:space="preserve">     5.4 Giao dịch mua bán lại trái phiếu Chính phủ</t>
  </si>
  <si>
    <t xml:space="preserve">     5.5. Tài sản ngắn hạn khác</t>
  </si>
  <si>
    <t xml:space="preserve">     II - TÀI SẢN DÀI HẠN</t>
  </si>
  <si>
    <t>1. Các khoản phải thu dài hạn</t>
  </si>
  <si>
    <t xml:space="preserve">     1.1. Phải thu dài hạn của khách hàng</t>
  </si>
  <si>
    <t xml:space="preserve">     1.2 Trả trước cho người bán dài hạn</t>
  </si>
  <si>
    <t xml:space="preserve">     1.3. Vốn kinh doanh ở đơn vị trực thuộc</t>
  </si>
  <si>
    <t xml:space="preserve">     1.4. Phải thu nội bộ dài hạn</t>
  </si>
  <si>
    <t xml:space="preserve">     1.5 Phải thu về cho vay dài hạn</t>
  </si>
  <si>
    <t xml:space="preserve">     1.6. Phải thu dài hạn khác</t>
  </si>
  <si>
    <t xml:space="preserve">     1.7. Dự phòng phải thu khó đòi</t>
  </si>
  <si>
    <t>2. Tài sản cố định</t>
  </si>
  <si>
    <t xml:space="preserve">     2.1. Tài sản cố định hữu hình</t>
  </si>
  <si>
    <t xml:space="preserve">     - Nguyên giá</t>
  </si>
  <si>
    <t xml:space="preserve">     - Giá trị hao mòn luỹ kế</t>
  </si>
  <si>
    <t xml:space="preserve">     2.2. Tài sản cố định thuê tài chính</t>
  </si>
  <si>
    <t xml:space="preserve">     2.3. Tài sản cố định vô hình</t>
  </si>
  <si>
    <t>3. Bất động sản đầu tư</t>
  </si>
  <si>
    <t>4. Tài sản dở dang dài hạn</t>
  </si>
  <si>
    <t xml:space="preserve">     1. Chi phí sản xuất, kinh doanh dở dang dài hạn</t>
  </si>
  <si>
    <t xml:space="preserve">     2. Chi phí xây dựng cơ bản dở dang</t>
  </si>
  <si>
    <t>5. Đầu tư tài chính dài hạn</t>
  </si>
  <si>
    <t xml:space="preserve">     1. Đầu tư vào công ty con</t>
  </si>
  <si>
    <t xml:space="preserve">     2. Đầu tư vào công ty liên kết, liên doanh</t>
  </si>
  <si>
    <t xml:space="preserve">     3. Đầu tư góp vốn vào đơn vị khác</t>
  </si>
  <si>
    <t xml:space="preserve">     4. Dự phòng giảm giá đầu tư dài hạn</t>
  </si>
  <si>
    <t xml:space="preserve">     5. Đầu tư nắm giữ đến ngày đáo hạn</t>
  </si>
  <si>
    <t>6. Tài sản dài hạn khác</t>
  </si>
  <si>
    <t xml:space="preserve">     1. Chi phí trả trước dài hạn</t>
  </si>
  <si>
    <t xml:space="preserve">     2. Tài sản thuế thu nhập hoãn lại</t>
  </si>
  <si>
    <t xml:space="preserve">     3. Thiết bị, vật tư, phụ tùng thay thế dài hạn</t>
  </si>
  <si>
    <t xml:space="preserve">     4. Tài sản dài hạn khác</t>
  </si>
  <si>
    <t xml:space="preserve">     5. Ký quỹ, ký cược dài hạn</t>
  </si>
  <si>
    <t xml:space="preserve">     6. Lợi thế thương mại</t>
  </si>
  <si>
    <t xml:space="preserve">     Tổng cộng tài sản</t>
  </si>
  <si>
    <t xml:space="preserve">     I - NỢ PHẢI TRẢ</t>
  </si>
  <si>
    <t>1. Nợ ngắn hạn</t>
  </si>
  <si>
    <t xml:space="preserve">     1.1. Phải trả người bán ngắn hạn</t>
  </si>
  <si>
    <t xml:space="preserve">     1.2. Người mua trả tiền trước ngắn hạn</t>
  </si>
  <si>
    <t xml:space="preserve">     1.3.Thuế và các khoản phải nộp Nhà nước</t>
  </si>
  <si>
    <t xml:space="preserve">     1.4. Phải trả người lao động</t>
  </si>
  <si>
    <t xml:space="preserve">     1.5. Chi phí phải trả ngắn hạn</t>
  </si>
  <si>
    <t xml:space="preserve">     1.6. Phải trả nội bộ ngắn hạn</t>
  </si>
  <si>
    <t xml:space="preserve">     1.7. Phải trả theo tiến độ kế hoạch hợp đồng xây dựng</t>
  </si>
  <si>
    <t xml:space="preserve">     1.8. Doanh thu chưa thực hiện ngắn hạn</t>
  </si>
  <si>
    <t xml:space="preserve">     1.9. Phải trả ngắn hạn khác</t>
  </si>
  <si>
    <t xml:space="preserve">     1.10. Vay và nợ thuê tài chính ngắn hạn</t>
  </si>
  <si>
    <t xml:space="preserve">     1.11. Dự phòng phải trả ngắn hạn</t>
  </si>
  <si>
    <t xml:space="preserve">     1.12 Quỹ khen thưởng, phúc lợi</t>
  </si>
  <si>
    <t xml:space="preserve">     1.13. Quỹ bình ổn giá</t>
  </si>
  <si>
    <t xml:space="preserve">     1.14. Giao dịch mua bán lại trái phiếu Chính phủ</t>
  </si>
  <si>
    <t>2. Nợ dài hạn</t>
  </si>
  <si>
    <t xml:space="preserve">     2.1. Phải trả dài hạn người bán</t>
  </si>
  <si>
    <t xml:space="preserve">     2.2 Người mua trả tiền trước dài hạn</t>
  </si>
  <si>
    <t xml:space="preserve">     2.3 Chi phí phải trả dài hạn</t>
  </si>
  <si>
    <t xml:space="preserve">     2.4 Phải trả nội bộ về vốn kinh doanh</t>
  </si>
  <si>
    <t xml:space="preserve">     2.5 Phải trả dài hạn nội bộ dài hạn</t>
  </si>
  <si>
    <t xml:space="preserve">     2.6 Doanh thu chưa thực hiện dài hạn</t>
  </si>
  <si>
    <t xml:space="preserve">     2.7. Phải trả dài hạn khác</t>
  </si>
  <si>
    <t xml:space="preserve">     2.8 Vay và nợ thuê tài chính dài hạn</t>
  </si>
  <si>
    <t xml:space="preserve">     2.9 Trái phiếu chuyển đổi</t>
  </si>
  <si>
    <t xml:space="preserve">     2.11 Thuế thu nhập hoãn lại phải trả</t>
  </si>
  <si>
    <t xml:space="preserve">     2.12. Dự phòng phải trả dài hạn</t>
  </si>
  <si>
    <t xml:space="preserve">     2.13. Quỹ phát triển khoa học và công nghệ</t>
  </si>
  <si>
    <t xml:space="preserve">     II - VỐN CHỦ SỞ HỮU</t>
  </si>
  <si>
    <t>I. Vốn chủ sở hữu</t>
  </si>
  <si>
    <t xml:space="preserve">     1. Vốn góp của chủ sở hữu</t>
  </si>
  <si>
    <t xml:space="preserve">     - Cổ phiếu phổ thông có quyền biểu quyết</t>
  </si>
  <si>
    <t xml:space="preserve">     - Cổ phiếu ưu đãi</t>
  </si>
  <si>
    <t xml:space="preserve">     2.10 Cổ phiếu ưu đãi</t>
  </si>
  <si>
    <t xml:space="preserve">     2. Thặng dư vốn cổ phần</t>
  </si>
  <si>
    <t xml:space="preserve">     3. Quyền chọn chuyển đổi trái phiếu</t>
  </si>
  <si>
    <t xml:space="preserve">     4. Vốn khác của chủ sở hữu</t>
  </si>
  <si>
    <t xml:space="preserve">     5. Cổ phiếu quỹ (*)</t>
  </si>
  <si>
    <t xml:space="preserve">     6. Chênh lệch đánh giá lại tài sản</t>
  </si>
  <si>
    <t xml:space="preserve">     7. Chênh lệch tỷ giá hối đoái</t>
  </si>
  <si>
    <t xml:space="preserve">     8. Quỹ đầu tư phát triển</t>
  </si>
  <si>
    <t xml:space="preserve">     9. Quỹ hỗ trợ sắp xếp doanh nghiệp</t>
  </si>
  <si>
    <t xml:space="preserve">     10. Quỹ khác thuộc vốn chủ sở hữu</t>
  </si>
  <si>
    <t xml:space="preserve">     11. Lợi nhuận sau thuế chưa phân phối</t>
  </si>
  <si>
    <t xml:space="preserve">     - LNST chưa phân phối lũy kế đến cuối kỳ trước</t>
  </si>
  <si>
    <t xml:space="preserve">     - LNST chưa phân phối kỳ này</t>
  </si>
  <si>
    <t xml:space="preserve">     12. Nguồn vốn đầu tư XDCB</t>
  </si>
  <si>
    <t xml:space="preserve">     13. Lợi ích cổ đông không kiểm soát</t>
  </si>
  <si>
    <t xml:space="preserve">     14. Phụ trội hợp nhất công ty con</t>
  </si>
  <si>
    <t>2. Nguồn kinh phí và các quỹ khác</t>
  </si>
  <si>
    <t xml:space="preserve">     2.1. Nguồn kinh phí</t>
  </si>
  <si>
    <t xml:space="preserve">     2.2. Nguồn kinh phí đã hình thành TSCĐ</t>
  </si>
  <si>
    <t xml:space="preserve">     III - LỢI ÍCH CỦA CỔ ĐÔNG THIỂU SỐ</t>
  </si>
  <si>
    <t xml:space="preserve">     Tổng cộng nguồn vốn</t>
  </si>
  <si>
    <t>I. LƯU CHUYỂN TIỀN TỪ HOẠT ĐỘNG KINH DOANH</t>
  </si>
  <si>
    <t>Lợi nhuận (lỗ) trước thuế</t>
  </si>
  <si>
    <t>Điều chỉnh cho các khoản:</t>
  </si>
  <si>
    <t>Khấu hao tài sản cố định</t>
  </si>
  <si>
    <t>Các khoản dự phòng</t>
  </si>
  <si>
    <t>Lãi, lỗ từ đầu tư vào công ty liên kết</t>
  </si>
  <si>
    <t>(Lãi) lỗ chênh lệch tỷ giá hối đoái chưa thực hiện</t>
  </si>
  <si>
    <t>(Lãi)/lỗ từ hoạt động đầu tư/thanh lý tài sản cố định</t>
  </si>
  <si>
    <t>Chi phí lãi vay</t>
  </si>
  <si>
    <t>Lợi nhuận (lỗ) từ hoạt động kinh doanh trước thay đổi vốn lưu động</t>
  </si>
  <si>
    <t>(Tăng) giảm các khoản phải thu</t>
  </si>
  <si>
    <t>Tăng, giảm chứng khoán tự doanh</t>
  </si>
  <si>
    <t>(Tăng) giảm hàng tồn kho</t>
  </si>
  <si>
    <t>Tăng/(giảm) các khoản phải trả (không bao gồm lãi vay, thuế thu nhập doanh nghiệp phải trả)</t>
  </si>
  <si>
    <t>(Tăng) giảm chi phí trả trước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</si>
  <si>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</si>
  <si>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</si>
  <si>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</si>
  <si>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</si>
  <si>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</si>
  <si>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</si>
  <si>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Tiền chi để mua sắm, xây dựng tài sản cố định</t>
  </si>
  <si>
    <t>Tiền thu do thanh lý, nhượng bán TSCĐ và các tài sản dài hạn khác</t>
  </si>
  <si>
    <t>Tiền chi cho vay, mua các công cụ nợ của đơn vị khác</t>
  </si>
  <si>
    <t>Tiền thu hồi cho vay, bán lại công cụ nợ của đơn vị khác</t>
  </si>
  <si>
    <t>Tiền chi đầu tư góp vốn vào đơn vị khác</t>
  </si>
  <si>
    <t>Tiền thu do bán các khoản đầu tư góp vốn vào đơn vị khác</t>
  </si>
  <si>
    <t>Tiền thu lãi cho vay, cổ tức và lợi nhuận được chia</t>
  </si>
  <si>
    <t>Lưu chuyển tiền thuần từ hoạt động đầu tư</t>
  </si>
  <si>
    <t>III. LƯU CHUYỂN TIỀN TỪ HOẠT ĐỘNG TÀI CHÍNH</t>
  </si>
  <si>
    <t>Tiền thu từ phát hành cổ phiếu, nhận góp vốn của chủ sở hữu</t>
  </si>
  <si>
    <t>Tiền chi trả vốn góp cho các chủ sở hữu, mua lại cổ phiếu của doanh nghiệp của doanh nghiệp đã phát hành</t>
  </si>
  <si>
    <t>Tiền thu từ nhận góp vốn liên doanh</t>
  </si>
  <si>
    <t>Tiền vay ngắn hạn, dài hạn nhận được</t>
  </si>
  <si>
    <t>Tiền chi trả nợ gốc vay</t>
  </si>
  <si>
    <t>Tiền chi trả nợ thuê tài chính</t>
  </si>
  <si>
    <t>Tiền chi cho đầu tư ngắn hạn</t>
  </si>
  <si>
    <t>Cổ tức, lợi nhuận đã trả cho chủ sở hữu</t>
  </si>
  <si>
    <t>Cổ tức, lợi nhuận đã trả cho cổ đông thiểu số</t>
  </si>
  <si>
    <t>Nhận vốn góp của cổ đông thiểu số</t>
  </si>
  <si>
    <t>Chi khác từ lợi nhuận chưa phân phối</t>
  </si>
  <si>
    <t>Tiền thu từ lãi tiền gửi</t>
  </si>
  <si>
    <t>Lưu chuyển tiền thuần từ/(sử dụng vào) hoạt động tài chính</t>
  </si>
  <si>
    <t>Lưu chuyển tiền thuần trong năm</t>
  </si>
  <si>
    <t>Tiền và tương đương tiền đầu năm</t>
  </si>
  <si>
    <t>Ảnh hưởng của thay đổi tỷ giá hối đoái quy đổi ngoại tệ</t>
  </si>
  <si>
    <t>Chênh lệch tỷ giá chuyển đối báo cáo tài chính</t>
  </si>
  <si>
    <t>Tiền và tương đương tiền cuối năm</t>
  </si>
  <si>
    <t>Unlevered Free Cash Flow (mm)</t>
  </si>
  <si>
    <t>Fiscal Year</t>
  </si>
  <si>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</si>
  <si>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</si>
  <si>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</si>
  <si>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</si>
  <si>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</si>
  <si>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</si>
  <si>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</si>
  <si>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</si>
  <si>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</si>
  <si>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</si>
  <si>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</si>
  <si>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</si>
  <si>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</si>
  <si>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</si>
  <si>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</si>
  <si>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</si>
  <si>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</si>
  <si>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</si>
  <si>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</si>
  <si>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</si>
  <si>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</si>
  <si>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</si>
  <si>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</si>
  <si>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</si>
  <si>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</si>
  <si>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</si>
  <si>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</si>
  <si>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</si>
  <si>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</si>
  <si>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</si>
  <si>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Net Working Capital</t>
  </si>
  <si>
    <t>Accounts Receivables</t>
  </si>
  <si>
    <t>Merchandise Inventory</t>
  </si>
  <si>
    <t>Other Current Assets</t>
  </si>
  <si>
    <t>Accounts Payable</t>
  </si>
  <si>
    <t>Accrued Salaries and Benefits</t>
  </si>
  <si>
    <t>Accrued Member Rewards</t>
  </si>
  <si>
    <t>Deferred Membership Fees</t>
  </si>
  <si>
    <t>Other Current Liabilities</t>
  </si>
  <si>
    <t>Current Liabilities</t>
  </si>
  <si>
    <t>Days Sales Outstanding (DSO)</t>
  </si>
  <si>
    <t>Days Inventory Outstanding (DIO)</t>
  </si>
  <si>
    <t>Days Payable Outstanding (DPO)</t>
  </si>
  <si>
    <t>Other Current Assets as a % of Revenue</t>
  </si>
  <si>
    <t>Accrued Salaries as a % of Revenue</t>
  </si>
  <si>
    <t>Accrued Member Rewards as a % of Revenue</t>
  </si>
  <si>
    <t>Deferred Membership Fees as a % of Revenue</t>
  </si>
  <si>
    <t>Other Current Liabilities as a % of Revenue</t>
  </si>
  <si>
    <t>Projection Year</t>
  </si>
  <si>
    <t>Present Value of Free Cash Flow</t>
  </si>
  <si>
    <t>Implied Share Price Calculation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</si>
  <si>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</si>
  <si>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</si>
  <si>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</si>
  <si>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</si>
  <si>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</si>
  <si>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</si>
  <si>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</si>
  <si>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</si>
  <si>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</si>
  <si>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</si>
  <si>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</si>
  <si>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</si>
  <si>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Weighted Average Cost of Capital (WACC)</t>
  </si>
  <si>
    <t>Cost of Debt</t>
  </si>
  <si>
    <t>Tax Rate</t>
  </si>
  <si>
    <t>D/(D+E)</t>
  </si>
  <si>
    <t>After Tax Cost of Debt</t>
  </si>
  <si>
    <t>Risk Free Rate (10-Yr Treasury Yield)</t>
  </si>
  <si>
    <t>Market Risk Premium</t>
  </si>
  <si>
    <t>Levered Beta</t>
  </si>
  <si>
    <t>E/(D+E)</t>
  </si>
  <si>
    <t>Cost of Equity</t>
  </si>
  <si>
    <t>Excess CDS spread</t>
  </si>
  <si>
    <t xml:space="preserve">Equity </t>
  </si>
  <si>
    <t xml:space="preserve">Debt </t>
  </si>
  <si>
    <t>Các khoản giảm trừ khác</t>
  </si>
  <si>
    <t>Thu nhập từ lãi tiền gửi</t>
  </si>
  <si>
    <t>Phân bổ lợi thế thương mại</t>
  </si>
  <si>
    <t>Lãi lỗ thanh lý tài sản cố định</t>
  </si>
  <si>
    <t>Tăng tài sản ngắn hạn khác</t>
  </si>
  <si>
    <t>Chênh lệch tỷ giá trong giai đoạn đầu tư</t>
  </si>
  <si>
    <t>Tiền đầu tư xây dựng nhà xưởng</t>
  </si>
  <si>
    <t>8. Tăng lợi ích của cổ đông thiếu số khi hợp nhất công ty con</t>
  </si>
  <si>
    <t>9. Loại trừ lợi ích của cổ đông thiểu số khi thanh lý công ty con</t>
  </si>
  <si>
    <t>11. Tiền mặt tại công ty con mua trong năm</t>
  </si>
  <si>
    <t>12. Tiền thu do nhượng bán các khoản đầu tư vào công ty con</t>
  </si>
  <si>
    <t>13. Tiền chi gửi ngắn hạn</t>
  </si>
  <si>
    <t>14. Tiền thu lãi từ gửi ngắn hạn</t>
  </si>
  <si>
    <t>15. Tiền chi mua tài sản khác</t>
  </si>
  <si>
    <t>17. Giảm tiền gửi ngân hàng có kỳ hạn</t>
  </si>
  <si>
    <t>16. Tiền chi để mua thêm cổ phần của công ty con</t>
  </si>
  <si>
    <t>18. Tiền thu từ các khoản ký gửi, ký quỹ dài hạn</t>
  </si>
  <si>
    <t>19. Tiền gửi ngắn hạn</t>
  </si>
  <si>
    <t>20. Rút tiền gửi ngắn hạn</t>
  </si>
  <si>
    <t>21. Tiền thu từ chuyển quyền góp vốn vào dự án</t>
  </si>
  <si>
    <t>Xem dữ liệu trước Trước        Sau Xem dữ liệu tiếp</t>
  </si>
  <si>
    <t>BCTC HOÀ PHÁT 2016-2021</t>
  </si>
  <si>
    <t>Unlevered Free Cash Flow (FCFC)</t>
  </si>
  <si>
    <t>Market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</si>
</sst>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A"/>
    <numFmt numFmtId="165" formatCode="yyyy\E"/>
    <numFmt numFmtId="166" formatCode="#,##0_);\(#,##0\);\-\-_)"/>
    <numFmt numFmtId="167" formatCode="0.0%"/>
    <numFmt numFmtId="168" formatCode="0.0"/>
  </numFmts>
  <fonts count="19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0000FF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Tahoma"/>
      <family val="2"/>
    </font>
    <font>
      <b/>
      <sz val="13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A3E68"/>
        <bgColor rgb="FF2A3E68"/>
      </patternFill>
    </fill>
    <fill>
      <patternFill patternType="solid">
        <fgColor rgb="FFD9E2F3"/>
        <bgColor rgb="FFD9E2F3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  <fill>
      <patternFill patternType="solid">
        <fgColor theme="9" tint="0.39997558519241921"/>
        <bgColor rgb="FFFFFF99"/>
      </patternFill>
    </fill>
    <fill>
      <patternFill patternType="solid">
        <fgColor theme="0"/>
        <bgColor rgb="FF2A3E68"/>
      </patternFill>
    </fill>
    <fill>
      <patternFill patternType="solid">
        <fgColor theme="0"/>
        <bgColor rgb="FFFFFF99"/>
      </patternFill>
    </fill>
    <fill>
      <patternFill patternType="solid">
        <fgColor theme="5"/>
        <bgColor indexed="64"/>
      </patternFill>
    </fill>
    <fill>
      <patternFill patternType="solid">
        <fgColor theme="3"/>
        <bgColor rgb="FF2A3E68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E6E6E6"/>
      </top>
      <bottom/>
      <diagonal/>
    </border>
    <border>
      <left/>
      <right style="medium">
        <color rgb="FFCCCCCC"/>
      </right>
      <top style="medium">
        <color rgb="FFE6E6E6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90">
    <xf numFmtId="0" fontId="0" fillId="0" borderId="0" xfId="0"/>
    <xf numFmtId="0" fontId="1" fillId="3" borderId="0" xfId="0" applyFont="1" applyFill="1"/>
    <xf numFmtId="0" fontId="2" fillId="4" borderId="5" xfId="0" applyFont="1" applyFill="1" applyBorder="1"/>
    <xf numFmtId="164" fontId="2" fillId="4" borderId="5" xfId="0" applyNumberFormat="1" applyFont="1" applyFill="1" applyBorder="1"/>
    <xf numFmtId="165" fontId="2" fillId="4" borderId="5" xfId="0" applyNumberFormat="1" applyFont="1" applyFill="1" applyBorder="1"/>
    <xf numFmtId="0" fontId="3" fillId="0" borderId="0" xfId="0" applyFont="1"/>
    <xf numFmtId="166" fontId="2" fillId="0" borderId="0" xfId="0" applyNumberFormat="1" applyFont="1"/>
    <xf numFmtId="0" fontId="2" fillId="0" borderId="5" xfId="0" applyFont="1" applyBorder="1"/>
    <xf numFmtId="166" fontId="2" fillId="0" borderId="5" xfId="0" applyNumberFormat="1" applyFont="1" applyBorder="1"/>
    <xf numFmtId="0" fontId="4" fillId="0" borderId="0" xfId="0" applyFont="1"/>
    <xf numFmtId="0" fontId="2" fillId="0" borderId="0" xfId="0" applyFont="1" applyAlignment="1">
      <alignment horizontal="left"/>
    </xf>
    <xf numFmtId="0" fontId="4" fillId="5" borderId="6" xfId="0" applyFont="1" applyFill="1" applyBorder="1"/>
    <xf numFmtId="0" fontId="2" fillId="6" borderId="0" xfId="0" applyFont="1" applyFill="1"/>
    <xf numFmtId="167" fontId="2" fillId="6" borderId="0" xfId="0" applyNumberFormat="1" applyFont="1" applyFill="1"/>
    <xf numFmtId="3" fontId="2" fillId="0" borderId="0" xfId="0" applyNumberFormat="1" applyFont="1"/>
    <xf numFmtId="0" fontId="4" fillId="0" borderId="6" xfId="0" applyFont="1" applyBorder="1"/>
    <xf numFmtId="3" fontId="4" fillId="0" borderId="6" xfId="0" applyNumberFormat="1" applyFont="1" applyBorder="1"/>
    <xf numFmtId="3" fontId="2" fillId="6" borderId="0" xfId="0" applyNumberFormat="1" applyFont="1" applyFill="1"/>
    <xf numFmtId="168" fontId="2" fillId="6" borderId="0" xfId="0" applyNumberFormat="1" applyFont="1" applyFill="1"/>
    <xf numFmtId="0" fontId="2" fillId="0" borderId="0" xfId="0" applyFont="1"/>
    <xf numFmtId="9" fontId="6" fillId="0" borderId="0" xfId="0" applyNumberFormat="1" applyFont="1"/>
    <xf numFmtId="167" fontId="2" fillId="0" borderId="0" xfId="0" applyNumberFormat="1" applyFont="1"/>
    <xf numFmtId="0" fontId="2" fillId="0" borderId="6" xfId="0" applyFont="1" applyBorder="1"/>
    <xf numFmtId="3" fontId="2" fillId="0" borderId="6" xfId="0" applyNumberFormat="1" applyFont="1" applyBorder="1"/>
    <xf numFmtId="2" fontId="6" fillId="0" borderId="0" xfId="0" applyNumberFormat="1" applyFont="1"/>
    <xf numFmtId="3" fontId="6" fillId="0" borderId="0" xfId="0" applyNumberFormat="1" applyFont="1"/>
    <xf numFmtId="167" fontId="6" fillId="0" borderId="0" xfId="0" applyNumberFormat="1" applyFont="1"/>
    <xf numFmtId="167" fontId="4" fillId="0" borderId="6" xfId="0" applyNumberFormat="1" applyFont="1" applyBorder="1"/>
    <xf numFmtId="167" fontId="4" fillId="0" borderId="0" xfId="0" applyNumberFormat="1" applyFont="1"/>
    <xf numFmtId="0" fontId="4" fillId="7" borderId="6" xfId="0" applyFont="1" applyFill="1" applyBorder="1"/>
    <xf numFmtId="167" fontId="4" fillId="7" borderId="6" xfId="0" applyNumberFormat="1" applyFont="1" applyFill="1" applyBorder="1"/>
    <xf numFmtId="0" fontId="0" fillId="2" borderId="0" xfId="0" applyFill="1"/>
    <xf numFmtId="0" fontId="9" fillId="2" borderId="1" xfId="0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center" vertical="center" wrapText="1"/>
    </xf>
    <xf numFmtId="167" fontId="2" fillId="6" borderId="0" xfId="1" applyNumberFormat="1" applyFont="1" applyFill="1"/>
    <xf numFmtId="0" fontId="1" fillId="8" borderId="0" xfId="0" applyFont="1" applyFill="1" applyAlignment="1">
      <alignment horizontal="center"/>
    </xf>
    <xf numFmtId="4" fontId="4" fillId="9" borderId="0" xfId="0" applyNumberFormat="1" applyFont="1" applyFill="1"/>
    <xf numFmtId="0" fontId="14" fillId="10" borderId="0" xfId="0" applyFont="1" applyFill="1" applyAlignment="1">
      <alignment horizontal="center" vertical="center"/>
    </xf>
    <xf numFmtId="3" fontId="3" fillId="0" borderId="0" xfId="0" applyNumberFormat="1" applyFont="1"/>
    <xf numFmtId="3" fontId="2" fillId="0" borderId="5" xfId="0" applyNumberFormat="1" applyFont="1" applyBorder="1"/>
    <xf numFmtId="3" fontId="4" fillId="0" borderId="0" xfId="0" applyNumberFormat="1" applyFont="1"/>
    <xf numFmtId="3" fontId="2" fillId="0" borderId="0" xfId="0" applyNumberFormat="1" applyFont="1" applyAlignment="1">
      <alignment horizontal="right"/>
    </xf>
    <xf numFmtId="0" fontId="2" fillId="0" borderId="7" xfId="0" applyFont="1" applyBorder="1" applyAlignment="1">
      <alignment horizontal="left"/>
    </xf>
    <xf numFmtId="3" fontId="2" fillId="0" borderId="7" xfId="0" applyNumberFormat="1" applyFont="1" applyBorder="1" applyAlignment="1">
      <alignment horizontal="right"/>
    </xf>
    <xf numFmtId="3" fontId="4" fillId="5" borderId="6" xfId="0" applyNumberFormat="1" applyFont="1" applyFill="1" applyBorder="1"/>
    <xf numFmtId="9" fontId="2" fillId="0" borderId="0" xfId="1" applyFont="1"/>
    <xf numFmtId="10" fontId="2" fillId="0" borderId="0" xfId="0" applyNumberFormat="1" applyFont="1"/>
    <xf numFmtId="3" fontId="4" fillId="7" borderId="6" xfId="0" applyNumberFormat="1" applyFont="1" applyFill="1" applyBorder="1"/>
    <xf numFmtId="0" fontId="18" fillId="8" borderId="0" xfId="0" applyFont="1" applyFill="1"/>
    <xf numFmtId="3" fontId="0" fillId="2" borderId="0" xfId="0" applyNumberFormat="1" applyFill="1"/>
    <xf numFmtId="0" fontId="0" fillId="12" borderId="0" xfId="0" applyFill="1"/>
    <xf numFmtId="0" fontId="1" fillId="3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0" fontId="17" fillId="12" borderId="0" xfId="0" applyFont="1" applyFill="1" applyAlignment="1">
      <alignment horizontal="center" vertical="center" textRotation="180"/>
    </xf>
    <xf numFmtId="0" fontId="18" fillId="11" borderId="0" xfId="0" applyFont="1" applyFill="1" applyAlignment="1">
      <alignment horizontal="center"/>
    </xf>
    <xf numFmtId="0" fontId="5" fillId="0" borderId="0" xfId="0" applyFont="1"/>
    <xf numFmtId="0" fontId="12" fillId="2" borderId="3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horizontal="right" vertical="center" wrapText="1"/>
    </xf>
    <xf numFmtId="0" fontId="12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vertical="center" wrapText="1"/>
    </xf>
    <xf numFmtId="3" fontId="9" fillId="2" borderId="3" xfId="0" applyNumberFormat="1" applyFont="1" applyFill="1" applyBorder="1" applyAlignment="1">
      <alignment horizontal="right" vertical="center" wrapText="1"/>
    </xf>
    <xf numFmtId="3" fontId="12" fillId="2" borderId="3" xfId="0" applyNumberFormat="1" applyFont="1" applyFill="1" applyBorder="1" applyAlignment="1">
      <alignment horizontal="right" vertical="center" wrapText="1"/>
    </xf>
    <xf numFmtId="0" fontId="13" fillId="2" borderId="3" xfId="0" applyFont="1" applyFill="1" applyBorder="1" applyAlignment="1">
      <alignment vertical="center" wrapText="1"/>
    </xf>
    <xf numFmtId="3" fontId="13" fillId="2" borderId="3" xfId="0" applyNumberFormat="1" applyFont="1" applyFill="1" applyBorder="1" applyAlignment="1">
      <alignment horizontal="right" vertical="center" wrapText="1"/>
    </xf>
    <xf numFmtId="3" fontId="12" fillId="13" borderId="3" xfId="0" applyNumberFormat="1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vertical="center" wrapText="1"/>
    </xf>
    <xf numFmtId="3" fontId="9" fillId="2" borderId="1" xfId="0" applyNumberFormat="1" applyFont="1" applyFill="1" applyBorder="1" applyAlignment="1">
      <alignment horizontal="right" vertical="center" wrapText="1"/>
    </xf>
    <xf numFmtId="0" fontId="11" fillId="2" borderId="3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right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3" fontId="11" fillId="2" borderId="3" xfId="0" applyNumberFormat="1" applyFont="1" applyFill="1" applyBorder="1" applyAlignment="1">
      <alignment horizontal="center" vertical="center" wrapText="1"/>
    </xf>
    <xf numFmtId="3" fontId="11" fillId="2" borderId="4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 vertical="center" wrapText="1"/>
    </xf>
    <xf numFmtId="3" fontId="11" fillId="2" borderId="3" xfId="0" applyNumberFormat="1" applyFont="1" applyFill="1" applyBorder="1" applyAlignment="1">
      <alignment horizontal="right" vertical="center" wrapText="1"/>
    </xf>
    <xf numFmtId="0" fontId="11" fillId="2" borderId="1" xfId="0" applyFont="1" applyFill="1" applyBorder="1" applyAlignment="1">
      <alignment vertical="center" wrapText="1"/>
    </xf>
    <xf numFmtId="3" fontId="11" fillId="2" borderId="1" xfId="0" applyNumberFormat="1" applyFont="1" applyFill="1" applyBorder="1" applyAlignment="1">
      <alignment horizontal="right" vertical="center" wrapText="1"/>
    </xf>
    <xf numFmtId="0" fontId="12" fillId="2" borderId="3" xfId="0" applyFont="1" applyFill="1" applyBorder="1" applyAlignment="1">
      <alignment horizontal="left" vertical="center" wrapText="1" indent="1"/>
    </xf>
    <xf numFmtId="0" fontId="12" fillId="2" borderId="3" xfId="0" applyFont="1" applyFill="1" applyBorder="1" applyAlignment="1">
      <alignment horizontal="right" vertical="center" wrapText="1" indent="1"/>
    </xf>
    <xf numFmtId="0" fontId="11" fillId="2" borderId="4" xfId="0" applyFont="1" applyFill="1" applyBorder="1" applyAlignment="1">
      <alignment vertical="center" wrapText="1"/>
    </xf>
    <xf numFmtId="3" fontId="11" fillId="2" borderId="4" xfId="0" applyNumberFormat="1" applyFont="1" applyFill="1" applyBorder="1" applyAlignment="1">
      <alignment horizontal="right" vertical="center" wrapText="1"/>
    </xf>
    <xf numFmtId="3" fontId="12" fillId="2" borderId="3" xfId="0" applyNumberFormat="1" applyFont="1" applyFill="1" applyBorder="1" applyAlignment="1">
      <alignment horizontal="right" vertical="center" wrapText="1" indent="1"/>
    </xf>
    <xf numFmtId="0" fontId="12" fillId="2" borderId="1" xfId="0" applyFont="1" applyFill="1" applyBorder="1" applyAlignment="1">
      <alignment horizontal="left" vertical="center" wrapText="1" indent="1"/>
    </xf>
    <xf numFmtId="0" fontId="12" fillId="2" borderId="1" xfId="0" applyFont="1" applyFill="1" applyBorder="1" applyAlignment="1">
      <alignment horizontal="right" vertical="center" wrapText="1" indent="1"/>
    </xf>
    <xf numFmtId="0" fontId="16" fillId="2" borderId="0" xfId="0" applyFont="1" applyFill="1"/>
    <xf numFmtId="3" fontId="0" fillId="13" borderId="0" xfId="0" applyNumberFormat="1" applyFill="1"/>
    <xf numFmtId="167" fontId="0" fillId="13" borderId="0" xfId="0" applyNumberFormat="1" applyFill="1"/>
    <xf numFmtId="3" fontId="16" fillId="13" borderId="0" xfId="0" applyNumberFormat="1" applyFont="1" applyFill="1"/>
    <xf numFmtId="3" fontId="15" fillId="14" borderId="0" xfId="0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.iqy" preserveFormatting="0" connectionId="3" xr16:uid="{76A60BFC-6E9A-724E-AEFE-036ACF663E0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.iqy" preserveFormatting="0" connectionId="2" xr16:uid="{DD796CEB-0F45-194E-93DE-686FDDF8528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.iqy" preserveFormatting="0" connectionId="1" xr16:uid="{BCAF5FD8-01E3-A844-BA97-CB8536947A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C5BF-8E79-C540-A197-A2F2CDD778B0}">
  <dimension ref="B2:L29"/>
  <sheetViews>
    <sheetView showGridLines="0" zoomScale="110" zoomScaleNormal="110" workbookViewId="0">
      <selection activeCell="H39" sqref="H39"/>
    </sheetView>
  </sheetViews>
  <sheetFormatPr baseColWidth="10" defaultRowHeight="16" x14ac:dyDescent="0.2"/>
  <cols>
    <col min="1" max="1" width="8" customWidth="1"/>
    <col min="2" max="2" width="35.5" customWidth="1"/>
    <col min="3" max="12" width="17.6640625" customWidth="1"/>
  </cols>
  <sheetData>
    <row r="2" spans="2:12" x14ac:dyDescent="0.2">
      <c r="B2" s="1" t="s">
        <v>186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">
      <c r="B3" s="2" t="s">
        <v>187</v>
      </c>
      <c r="C3" s="3">
        <v>43100</v>
      </c>
      <c r="D3" s="3">
        <v>43465</v>
      </c>
      <c r="E3" s="3">
        <v>43830</v>
      </c>
      <c r="F3" s="3">
        <v>44196</v>
      </c>
      <c r="G3" s="3">
        <v>44561</v>
      </c>
      <c r="H3" s="4">
        <v>44926</v>
      </c>
      <c r="I3" s="4">
        <v>45291</v>
      </c>
      <c r="J3" s="4">
        <v>45657</v>
      </c>
      <c r="K3" s="4">
        <v>46022</v>
      </c>
      <c r="L3" s="4">
        <v>46387</v>
      </c>
    </row>
    <row r="4" spans="2:12" x14ac:dyDescent="0.2">
      <c r="B4" s="5" t="s">
        <v>188</v>
      </c>
      <c r="C4" s="38">
        <f>IS!D9</f>
        <v>46161691614304</v>
      </c>
      <c r="D4" s="38">
        <f>IS!E9</f>
        <v>55836458379759</v>
      </c>
      <c r="E4" s="38">
        <f>IS!F9</f>
        <v>63658192673791</v>
      </c>
      <c r="F4" s="38">
        <f>IS!G9</f>
        <v>90118503426717</v>
      </c>
      <c r="G4" s="38">
        <f>IS!H9</f>
        <v>149679789979345</v>
      </c>
      <c r="H4" s="6">
        <f>G4*(1+H25)</f>
        <v>154918582628622.06</v>
      </c>
      <c r="I4" s="6">
        <f t="shared" ref="I4:L4" si="0">H4*(1+I25)</f>
        <v>202638351275899.72</v>
      </c>
      <c r="J4" s="6">
        <f t="shared" si="0"/>
        <v>262392437883958.59</v>
      </c>
      <c r="K4" s="6">
        <f t="shared" si="0"/>
        <v>343497012186151.69</v>
      </c>
      <c r="L4" s="6">
        <f t="shared" si="0"/>
        <v>459346664458330.06</v>
      </c>
    </row>
    <row r="5" spans="2:12" x14ac:dyDescent="0.2">
      <c r="B5" s="7" t="s">
        <v>189</v>
      </c>
      <c r="C5" s="39">
        <f>IS!D11</f>
        <v>35536120578221</v>
      </c>
      <c r="D5" s="39">
        <f>IS!E11</f>
        <v>44165626148685</v>
      </c>
      <c r="E5" s="39">
        <f>IS!F11</f>
        <v>52472820451654</v>
      </c>
      <c r="F5" s="39">
        <f>IS!G11</f>
        <v>71214453522563</v>
      </c>
      <c r="G5" s="39">
        <f>IS!H11</f>
        <v>108571380446353</v>
      </c>
      <c r="H5" s="8">
        <f>H4*H27</f>
        <v>120857541096180.58</v>
      </c>
      <c r="I5" s="8">
        <f t="shared" ref="I5:L5" si="1">I4*I27</f>
        <v>158085443666230.62</v>
      </c>
      <c r="J5" s="8">
        <f t="shared" si="1"/>
        <v>204701749182080.03</v>
      </c>
      <c r="K5" s="8">
        <f t="shared" si="1"/>
        <v>267974335694916.75</v>
      </c>
      <c r="L5" s="8">
        <f t="shared" si="1"/>
        <v>358352803357686.38</v>
      </c>
    </row>
    <row r="6" spans="2:12" x14ac:dyDescent="0.2">
      <c r="B6" s="9" t="s">
        <v>190</v>
      </c>
      <c r="C6" s="40">
        <f>C4-C5</f>
        <v>10625571036083</v>
      </c>
      <c r="D6" s="40">
        <f t="shared" ref="D6:G6" si="2">D4-D5</f>
        <v>11670832231074</v>
      </c>
      <c r="E6" s="40">
        <f t="shared" si="2"/>
        <v>11185372222137</v>
      </c>
      <c r="F6" s="40">
        <f t="shared" si="2"/>
        <v>18904049904154</v>
      </c>
      <c r="G6" s="40">
        <f t="shared" si="2"/>
        <v>41108409532992</v>
      </c>
      <c r="H6" s="40">
        <f>H4-H5</f>
        <v>34061041532441.484</v>
      </c>
      <c r="I6" s="40">
        <f t="shared" ref="I6:L6" si="3">I4-I5</f>
        <v>44552907609669.094</v>
      </c>
      <c r="J6" s="40">
        <f t="shared" si="3"/>
        <v>57690688701878.562</v>
      </c>
      <c r="K6" s="40">
        <f t="shared" si="3"/>
        <v>75522676491234.938</v>
      </c>
      <c r="L6" s="40">
        <f t="shared" si="3"/>
        <v>100993861100643.69</v>
      </c>
    </row>
    <row r="7" spans="2:12" x14ac:dyDescent="0.2">
      <c r="B7" s="5" t="s">
        <v>191</v>
      </c>
      <c r="C7" s="5"/>
      <c r="D7" s="5"/>
      <c r="E7" s="5"/>
      <c r="F7" s="5"/>
      <c r="G7" s="5"/>
      <c r="H7" s="6"/>
      <c r="I7" s="6"/>
      <c r="J7" s="6"/>
      <c r="K7" s="6"/>
      <c r="L7" s="6"/>
    </row>
    <row r="8" spans="2:12" x14ac:dyDescent="0.2">
      <c r="B8" s="5" t="s">
        <v>192</v>
      </c>
      <c r="C8" s="38">
        <f>IS!D23</f>
        <v>594707868484</v>
      </c>
      <c r="D8" s="38">
        <f>IS!E23</f>
        <v>676809221259</v>
      </c>
      <c r="E8" s="38">
        <f>IS!F23</f>
        <v>873333584688</v>
      </c>
      <c r="F8" s="38">
        <f>IS!G23</f>
        <v>1090795558423</v>
      </c>
      <c r="G8" s="38">
        <f>IS!H23</f>
        <v>2120068223228</v>
      </c>
      <c r="H8" s="6">
        <f>H4*H28</f>
        <v>2013680388256.6304</v>
      </c>
      <c r="I8" s="6">
        <f t="shared" ref="I8:L8" si="4">I4*I28</f>
        <v>2633956927240.4893</v>
      </c>
      <c r="J8" s="6">
        <f t="shared" si="4"/>
        <v>3410659310383.8105</v>
      </c>
      <c r="K8" s="6">
        <f t="shared" si="4"/>
        <v>4464882037567.8311</v>
      </c>
      <c r="L8" s="6">
        <f t="shared" si="4"/>
        <v>5970732199688.6357</v>
      </c>
    </row>
    <row r="9" spans="2:12" x14ac:dyDescent="0.2">
      <c r="B9" s="7" t="s">
        <v>193</v>
      </c>
      <c r="C9" s="39">
        <f>C8</f>
        <v>594707868484</v>
      </c>
      <c r="D9" s="39">
        <f t="shared" ref="D9:G9" si="5">D8</f>
        <v>676809221259</v>
      </c>
      <c r="E9" s="39">
        <f t="shared" si="5"/>
        <v>873333584688</v>
      </c>
      <c r="F9" s="39">
        <f t="shared" si="5"/>
        <v>1090795558423</v>
      </c>
      <c r="G9" s="39">
        <f t="shared" si="5"/>
        <v>2120068223228</v>
      </c>
      <c r="H9" s="39">
        <f>H8</f>
        <v>2013680388256.6304</v>
      </c>
      <c r="I9" s="39">
        <f t="shared" ref="I9:L9" si="6">I8</f>
        <v>2633956927240.4893</v>
      </c>
      <c r="J9" s="39">
        <f t="shared" si="6"/>
        <v>3410659310383.8105</v>
      </c>
      <c r="K9" s="39">
        <f t="shared" si="6"/>
        <v>4464882037567.8311</v>
      </c>
      <c r="L9" s="39">
        <f t="shared" si="6"/>
        <v>5970732199688.6357</v>
      </c>
    </row>
    <row r="10" spans="2:12" x14ac:dyDescent="0.2">
      <c r="B10" s="9" t="s">
        <v>194</v>
      </c>
      <c r="C10" s="40">
        <f>C6-C9</f>
        <v>10030863167599</v>
      </c>
      <c r="D10" s="40">
        <f t="shared" ref="D10:G10" si="7">D6-D9</f>
        <v>10994023009815</v>
      </c>
      <c r="E10" s="40">
        <f t="shared" si="7"/>
        <v>10312038637449</v>
      </c>
      <c r="F10" s="40">
        <f t="shared" si="7"/>
        <v>17813254345731</v>
      </c>
      <c r="G10" s="40">
        <f t="shared" si="7"/>
        <v>38988341309764</v>
      </c>
      <c r="H10" s="40">
        <f t="shared" ref="H10" si="8">H6-H9</f>
        <v>32047361144184.855</v>
      </c>
      <c r="I10" s="40">
        <f t="shared" ref="I10" si="9">I6-I9</f>
        <v>41918950682428.602</v>
      </c>
      <c r="J10" s="40">
        <f t="shared" ref="J10" si="10">J6-J9</f>
        <v>54280029391494.75</v>
      </c>
      <c r="K10" s="40">
        <f t="shared" ref="K10" si="11">K6-K9</f>
        <v>71057794453667.109</v>
      </c>
      <c r="L10" s="40">
        <f t="shared" ref="L10" si="12">L6-L9</f>
        <v>95023128900955.047</v>
      </c>
    </row>
    <row r="11" spans="2:12" x14ac:dyDescent="0.2">
      <c r="B11" s="7" t="s">
        <v>195</v>
      </c>
      <c r="C11" s="39">
        <f>-(BS!D81-BS!C81+BS!D93-BS!C93)</f>
        <v>1871403078188</v>
      </c>
      <c r="D11" s="39">
        <f>-(BS!E81-BS!D81+BS!E93-BS!D93)</f>
        <v>2206371738956</v>
      </c>
      <c r="E11" s="39">
        <f>-(BS!F81-BS!E81+BS!F93-BS!E93)</f>
        <v>2416522032684</v>
      </c>
      <c r="F11" s="39">
        <f>-(BS!G81-BS!F81+BS!G93-BS!F93)</f>
        <v>4502922029621</v>
      </c>
      <c r="G11" s="39">
        <f>-(BS!H81-BS!G81+BS!H93-BS!G93)</f>
        <v>4965646687056</v>
      </c>
      <c r="H11" s="8">
        <f>'Fixed Assets'!H5</f>
        <v>10028536138416.121</v>
      </c>
      <c r="I11" s="8">
        <f>'Fixed Assets'!I5</f>
        <v>11084020128220.338</v>
      </c>
      <c r="J11" s="8">
        <f>'Fixed Assets'!J5</f>
        <v>12250591762059.209</v>
      </c>
      <c r="K11" s="8">
        <f>'Fixed Assets'!K5</f>
        <v>13539942799141.189</v>
      </c>
      <c r="L11" s="8">
        <f>'Fixed Assets'!L5</f>
        <v>14964995533668.758</v>
      </c>
    </row>
    <row r="12" spans="2:12" x14ac:dyDescent="0.2">
      <c r="B12" s="9" t="s">
        <v>196</v>
      </c>
      <c r="C12" s="40">
        <f>C10-C11</f>
        <v>8159460089411</v>
      </c>
      <c r="D12" s="40">
        <f t="shared" ref="D12:G12" si="13">D10-D11</f>
        <v>8787651270859</v>
      </c>
      <c r="E12" s="40">
        <f t="shared" si="13"/>
        <v>7895516604765</v>
      </c>
      <c r="F12" s="40">
        <f t="shared" si="13"/>
        <v>13310332316110</v>
      </c>
      <c r="G12" s="40">
        <f t="shared" si="13"/>
        <v>34022694622708</v>
      </c>
      <c r="H12" s="40">
        <f t="shared" ref="H12" si="14">H10-H11</f>
        <v>22018825005768.734</v>
      </c>
      <c r="I12" s="40">
        <f t="shared" ref="I12" si="15">I10-I11</f>
        <v>30834930554208.266</v>
      </c>
      <c r="J12" s="40">
        <f t="shared" ref="J12" si="16">J10-J11</f>
        <v>42029437629435.539</v>
      </c>
      <c r="K12" s="40">
        <f t="shared" ref="K12" si="17">K10-K11</f>
        <v>57517851654525.922</v>
      </c>
      <c r="L12" s="40">
        <f t="shared" ref="L12" si="18">L10-L11</f>
        <v>80058133367286.281</v>
      </c>
    </row>
    <row r="13" spans="2:12" x14ac:dyDescent="0.2">
      <c r="B13" s="7" t="s">
        <v>197</v>
      </c>
      <c r="C13" s="39">
        <f>IS!D37+IS!D39</f>
        <v>1273613156649</v>
      </c>
      <c r="D13" s="39">
        <f>IS!E37+IS!E39</f>
        <v>1470522166075</v>
      </c>
      <c r="E13" s="39">
        <f>IS!F37+IS!F39</f>
        <v>1518413887157</v>
      </c>
      <c r="F13" s="39">
        <f>IS!G37+IS!G39</f>
        <v>1850802734794</v>
      </c>
      <c r="G13" s="39">
        <f>IS!H37+IS!H39</f>
        <v>2535822782892</v>
      </c>
      <c r="H13" s="8">
        <f>H29*H12</f>
        <v>3211783685590.0615</v>
      </c>
      <c r="I13" s="8">
        <f t="shared" ref="I13:L13" si="19">I29*I12</f>
        <v>4497748034891.1582</v>
      </c>
      <c r="J13" s="8">
        <f t="shared" si="19"/>
        <v>6130638762848.6113</v>
      </c>
      <c r="K13" s="8">
        <f t="shared" si="19"/>
        <v>8389861744475.3203</v>
      </c>
      <c r="L13" s="8">
        <f t="shared" si="19"/>
        <v>11677707896787.309</v>
      </c>
    </row>
    <row r="14" spans="2:12" x14ac:dyDescent="0.2">
      <c r="B14" s="9" t="s">
        <v>198</v>
      </c>
      <c r="C14" s="40">
        <f>C12-C13</f>
        <v>6885846932762</v>
      </c>
      <c r="D14" s="40">
        <f t="shared" ref="D14:G14" si="20">D12-D13</f>
        <v>7317129104784</v>
      </c>
      <c r="E14" s="40">
        <f t="shared" si="20"/>
        <v>6377102717608</v>
      </c>
      <c r="F14" s="40">
        <f t="shared" si="20"/>
        <v>11459529581316</v>
      </c>
      <c r="G14" s="40">
        <f t="shared" si="20"/>
        <v>31486871839816</v>
      </c>
      <c r="H14" s="40">
        <f t="shared" ref="H14" si="21">H12-H13</f>
        <v>18807041320178.672</v>
      </c>
      <c r="I14" s="40">
        <f t="shared" ref="I14" si="22">I12-I13</f>
        <v>26337182519317.109</v>
      </c>
      <c r="J14" s="40">
        <f t="shared" ref="J14" si="23">J12-J13</f>
        <v>35898798866586.93</v>
      </c>
      <c r="K14" s="40">
        <f t="shared" ref="K14" si="24">K12-K13</f>
        <v>49127989910050.602</v>
      </c>
      <c r="L14" s="40">
        <f t="shared" ref="L14" si="25">L12-L13</f>
        <v>68380425470498.969</v>
      </c>
    </row>
    <row r="15" spans="2:12" x14ac:dyDescent="0.2">
      <c r="B15" s="5" t="s">
        <v>199</v>
      </c>
      <c r="C15" s="38">
        <f>C11</f>
        <v>1871403078188</v>
      </c>
      <c r="D15" s="38">
        <f t="shared" ref="D15:L15" si="26">D11</f>
        <v>2206371738956</v>
      </c>
      <c r="E15" s="38">
        <f t="shared" si="26"/>
        <v>2416522032684</v>
      </c>
      <c r="F15" s="38">
        <f t="shared" si="26"/>
        <v>4502922029621</v>
      </c>
      <c r="G15" s="38">
        <f t="shared" si="26"/>
        <v>4965646687056</v>
      </c>
      <c r="H15" s="38">
        <f t="shared" si="26"/>
        <v>10028536138416.121</v>
      </c>
      <c r="I15" s="38">
        <f t="shared" si="26"/>
        <v>11084020128220.338</v>
      </c>
      <c r="J15" s="38">
        <f t="shared" si="26"/>
        <v>12250591762059.209</v>
      </c>
      <c r="K15" s="38">
        <f t="shared" si="26"/>
        <v>13539942799141.189</v>
      </c>
      <c r="L15" s="38">
        <f t="shared" si="26"/>
        <v>14964995533668.758</v>
      </c>
    </row>
    <row r="16" spans="2:12" x14ac:dyDescent="0.2">
      <c r="B16" s="5" t="s">
        <v>200</v>
      </c>
      <c r="C16" s="38">
        <f>'Fixed Assets'!C6</f>
        <v>2398739900101</v>
      </c>
      <c r="D16" s="38">
        <f>'Fixed Assets'!D6</f>
        <v>1791135668606</v>
      </c>
      <c r="E16" s="38">
        <f>'Fixed Assets'!E6</f>
        <v>20883455325643</v>
      </c>
      <c r="F16" s="38">
        <f>'Fixed Assets'!F6</f>
        <v>38815085291798</v>
      </c>
      <c r="G16" s="38">
        <f>'Fixed Assets'!G6</f>
        <v>8684831290923</v>
      </c>
      <c r="H16" s="38">
        <f>'Fixed Assets'!H6</f>
        <v>17320210446001</v>
      </c>
      <c r="I16" s="38">
        <f>'Fixed Assets'!I6</f>
        <v>19143129022897.219</v>
      </c>
      <c r="J16" s="38">
        <f>'Fixed Assets'!J6</f>
        <v>21157906246566.438</v>
      </c>
      <c r="K16" s="38">
        <f>'Fixed Assets'!K6</f>
        <v>23384734867693.246</v>
      </c>
      <c r="L16" s="38">
        <f>'Fixed Assets'!L6</f>
        <v>25845932884831.262</v>
      </c>
    </row>
    <row r="17" spans="2:12" x14ac:dyDescent="0.2">
      <c r="B17" s="5" t="s">
        <v>201</v>
      </c>
      <c r="C17" s="38">
        <f>C18-('Net Working Capital'!C7-'Net Working Capital'!C14)</f>
        <v>5015369556995</v>
      </c>
      <c r="D17" s="38">
        <f>D18-C18</f>
        <v>-3687102161941</v>
      </c>
      <c r="E17" s="38">
        <f t="shared" ref="E17:L17" si="27">E18-D18</f>
        <v>6623446485397</v>
      </c>
      <c r="F17" s="38">
        <f t="shared" si="27"/>
        <v>5666661731887</v>
      </c>
      <c r="G17" s="38">
        <f t="shared" si="27"/>
        <v>4349469451033</v>
      </c>
      <c r="H17" s="38">
        <f t="shared" si="27"/>
        <v>8150286587432.5078</v>
      </c>
      <c r="I17" s="38">
        <f t="shared" si="27"/>
        <v>10311744401253.086</v>
      </c>
      <c r="J17" s="38">
        <f t="shared" si="27"/>
        <v>12912235023331.242</v>
      </c>
      <c r="K17" s="38">
        <f t="shared" si="27"/>
        <v>17525852779346.32</v>
      </c>
      <c r="L17" s="38">
        <f t="shared" si="27"/>
        <v>25033901820328.75</v>
      </c>
    </row>
    <row r="18" spans="2:12" x14ac:dyDescent="0.2">
      <c r="B18" s="42" t="s">
        <v>202</v>
      </c>
      <c r="C18" s="43">
        <f>C19-C20</f>
        <v>12373528180744</v>
      </c>
      <c r="D18" s="43">
        <f t="shared" ref="D18:G18" si="28">D19-D20</f>
        <v>8686426018803</v>
      </c>
      <c r="E18" s="43">
        <f t="shared" si="28"/>
        <v>15309872504200</v>
      </c>
      <c r="F18" s="43">
        <f t="shared" si="28"/>
        <v>20976534236087</v>
      </c>
      <c r="G18" s="43">
        <f t="shared" si="28"/>
        <v>25326003687120</v>
      </c>
      <c r="H18" s="43">
        <f t="shared" ref="H18" si="29">H19-H20</f>
        <v>33476290274552.508</v>
      </c>
      <c r="I18" s="43">
        <f t="shared" ref="I18" si="30">I19-I20</f>
        <v>43788034675805.594</v>
      </c>
      <c r="J18" s="43">
        <f t="shared" ref="J18" si="31">J19-J20</f>
        <v>56700269699136.836</v>
      </c>
      <c r="K18" s="43">
        <f t="shared" ref="K18" si="32">K19-K20</f>
        <v>74226122478483.156</v>
      </c>
      <c r="L18" s="43">
        <f t="shared" ref="L18" si="33">L19-L20</f>
        <v>99260024298811.906</v>
      </c>
    </row>
    <row r="19" spans="2:12" x14ac:dyDescent="0.2">
      <c r="B19" s="10" t="s">
        <v>203</v>
      </c>
      <c r="C19" s="41">
        <f>'Net Working Capital'!D7</f>
        <v>18866711331919</v>
      </c>
      <c r="D19" s="41">
        <f>'Net Working Capital'!E7</f>
        <v>19068545341626</v>
      </c>
      <c r="E19" s="41">
        <f>'Net Working Capital'!F7</f>
        <v>24517696304780</v>
      </c>
      <c r="F19" s="41">
        <f>'Net Working Capital'!G7</f>
        <v>34924166223402</v>
      </c>
      <c r="G19" s="41">
        <f>'Net Working Capital'!H7</f>
        <v>53447331470096</v>
      </c>
      <c r="H19" s="41">
        <f>'Net Working Capital'!I7</f>
        <v>59065351262679.25</v>
      </c>
      <c r="I19" s="41">
        <f>'Net Working Capital'!J7</f>
        <v>77259326765812.312</v>
      </c>
      <c r="J19" s="41">
        <f>'Net Working Capital'!K7</f>
        <v>100041591197874.56</v>
      </c>
      <c r="K19" s="41">
        <f>'Net Working Capital'!L7</f>
        <v>130964093126859.03</v>
      </c>
      <c r="L19" s="41">
        <f>'Net Working Capital'!M7</f>
        <v>175133748496861.31</v>
      </c>
    </row>
    <row r="20" spans="2:12" x14ac:dyDescent="0.2">
      <c r="B20" s="10" t="s">
        <v>204</v>
      </c>
      <c r="C20" s="41">
        <f>'Net Working Capital'!D14</f>
        <v>6493183151175</v>
      </c>
      <c r="D20" s="41">
        <f>'Net Working Capital'!E14</f>
        <v>10382119322823</v>
      </c>
      <c r="E20" s="41">
        <f>'Net Working Capital'!F14</f>
        <v>9207823800580</v>
      </c>
      <c r="F20" s="41">
        <f>'Net Working Capital'!G14</f>
        <v>13947631987315</v>
      </c>
      <c r="G20" s="41">
        <f>'Net Working Capital'!H14</f>
        <v>28121327782976</v>
      </c>
      <c r="H20" s="41">
        <f>'Net Working Capital'!I14</f>
        <v>25589060988126.742</v>
      </c>
      <c r="I20" s="41">
        <f>'Net Working Capital'!J14</f>
        <v>33471292090006.715</v>
      </c>
      <c r="J20" s="41">
        <f>'Net Working Capital'!K14</f>
        <v>43341321498737.727</v>
      </c>
      <c r="K20" s="41">
        <f>'Net Working Capital'!L14</f>
        <v>56737970648375.867</v>
      </c>
      <c r="L20" s="41">
        <f>'Net Working Capital'!M14</f>
        <v>75873724198049.406</v>
      </c>
    </row>
    <row r="21" spans="2:12" x14ac:dyDescent="0.2">
      <c r="B21" s="11" t="s">
        <v>286</v>
      </c>
      <c r="C21" s="44">
        <f>C14+C15-C16-C17</f>
        <v>1343140553854</v>
      </c>
      <c r="D21" s="44">
        <f t="shared" ref="D21:L21" si="34">D14+D15-D16-D17</f>
        <v>11419467337075</v>
      </c>
      <c r="E21" s="44">
        <f t="shared" si="34"/>
        <v>-18713277060748</v>
      </c>
      <c r="F21" s="44">
        <f t="shared" si="34"/>
        <v>-28519295412748</v>
      </c>
      <c r="G21" s="44">
        <f t="shared" si="34"/>
        <v>23418217784916</v>
      </c>
      <c r="H21" s="44">
        <f t="shared" si="34"/>
        <v>3365080425161.2852</v>
      </c>
      <c r="I21" s="44">
        <f t="shared" si="34"/>
        <v>7966329223387.1406</v>
      </c>
      <c r="J21" s="44">
        <f t="shared" si="34"/>
        <v>14079249358748.461</v>
      </c>
      <c r="K21" s="44">
        <f t="shared" si="34"/>
        <v>21757345062152.227</v>
      </c>
      <c r="L21" s="44">
        <f t="shared" si="34"/>
        <v>32465586299007.703</v>
      </c>
    </row>
    <row r="23" spans="2:12" x14ac:dyDescent="0.2">
      <c r="B23" s="1" t="s">
        <v>206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">
      <c r="B24" s="2" t="str">
        <f t="shared" ref="B24" si="35">B3</f>
        <v>Fiscal Year</v>
      </c>
      <c r="C24" s="3">
        <v>42925</v>
      </c>
      <c r="D24" s="3">
        <v>43291</v>
      </c>
      <c r="E24" s="3">
        <v>43657</v>
      </c>
      <c r="F24" s="3">
        <v>44023</v>
      </c>
      <c r="G24" s="3">
        <v>44389</v>
      </c>
      <c r="H24" s="4">
        <v>44755</v>
      </c>
      <c r="I24" s="4">
        <v>45121</v>
      </c>
      <c r="J24" s="4">
        <v>45487</v>
      </c>
      <c r="K24" s="4">
        <v>45853</v>
      </c>
      <c r="L24" s="4">
        <v>46219</v>
      </c>
    </row>
    <row r="25" spans="2:12" x14ac:dyDescent="0.2">
      <c r="B25" s="12" t="s">
        <v>207</v>
      </c>
      <c r="C25" s="34">
        <f>C4/IS!C9-1</f>
        <v>0.38693627785337492</v>
      </c>
      <c r="D25" s="34">
        <f>D4/C4-1</f>
        <v>0.20958432039906238</v>
      </c>
      <c r="E25" s="34">
        <f t="shared" ref="E25:G25" si="36">E4/D4-1</f>
        <v>0.14008292289661806</v>
      </c>
      <c r="F25" s="34">
        <f t="shared" si="36"/>
        <v>0.41566229956478318</v>
      </c>
      <c r="G25" s="34">
        <f t="shared" si="36"/>
        <v>0.66092183389466008</v>
      </c>
      <c r="H25" s="34">
        <v>3.5000000000000003E-2</v>
      </c>
      <c r="I25" s="34">
        <f>AVERAGE(C25:H25)</f>
        <v>0.30803127576808309</v>
      </c>
      <c r="J25" s="34">
        <f t="shared" ref="J25:L25" si="37">AVERAGE(D25:I25)</f>
        <v>0.2948804420872011</v>
      </c>
      <c r="K25" s="34">
        <f t="shared" si="37"/>
        <v>0.30909646236855753</v>
      </c>
      <c r="L25" s="34">
        <f t="shared" si="37"/>
        <v>0.33726538561388081</v>
      </c>
    </row>
    <row r="26" spans="2:12" x14ac:dyDescent="0.2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2:12" x14ac:dyDescent="0.2">
      <c r="B27" s="12" t="s">
        <v>208</v>
      </c>
      <c r="C27" s="34">
        <f>C5/C4</f>
        <v>0.76981842162841185</v>
      </c>
      <c r="D27" s="34">
        <f t="shared" ref="D27:G27" si="38">D5/D4</f>
        <v>0.79098186794553693</v>
      </c>
      <c r="E27" s="34">
        <f t="shared" si="38"/>
        <v>0.82429013843583121</v>
      </c>
      <c r="F27" s="34">
        <f t="shared" si="38"/>
        <v>0.79023120463239283</v>
      </c>
      <c r="G27" s="34">
        <f t="shared" si="38"/>
        <v>0.72535764822582438</v>
      </c>
      <c r="H27" s="34">
        <f>AVERAGE(C27:G27)</f>
        <v>0.78013585617359937</v>
      </c>
      <c r="I27" s="34">
        <f>H27</f>
        <v>0.78013585617359937</v>
      </c>
      <c r="J27" s="34">
        <f t="shared" ref="J27:L27" si="39">I27</f>
        <v>0.78013585617359937</v>
      </c>
      <c r="K27" s="34">
        <f t="shared" si="39"/>
        <v>0.78013585617359937</v>
      </c>
      <c r="L27" s="34">
        <f t="shared" si="39"/>
        <v>0.78013585617359937</v>
      </c>
    </row>
    <row r="28" spans="2:12" x14ac:dyDescent="0.2">
      <c r="B28" s="12" t="s">
        <v>209</v>
      </c>
      <c r="C28" s="34">
        <f>C8/C4</f>
        <v>1.2883147209009981E-2</v>
      </c>
      <c r="D28" s="34">
        <f t="shared" ref="D28:G28" si="40">D8/D4</f>
        <v>1.2121277761849358E-2</v>
      </c>
      <c r="E28" s="34">
        <f t="shared" si="40"/>
        <v>1.3719107439372279E-2</v>
      </c>
      <c r="F28" s="34">
        <f t="shared" si="40"/>
        <v>1.2104013237525836E-2</v>
      </c>
      <c r="G28" s="34">
        <f t="shared" si="40"/>
        <v>1.4164024572192131E-2</v>
      </c>
      <c r="H28" s="34">
        <f t="shared" ref="H28:H29" si="41">AVERAGE(C28:G28)</f>
        <v>1.2998314043989916E-2</v>
      </c>
      <c r="I28" s="34">
        <f t="shared" ref="I28:L29" si="42">H28</f>
        <v>1.2998314043989916E-2</v>
      </c>
      <c r="J28" s="34">
        <f t="shared" si="42"/>
        <v>1.2998314043989916E-2</v>
      </c>
      <c r="K28" s="34">
        <f t="shared" si="42"/>
        <v>1.2998314043989916E-2</v>
      </c>
      <c r="L28" s="34">
        <f t="shared" si="42"/>
        <v>1.2998314043989916E-2</v>
      </c>
    </row>
    <row r="29" spans="2:12" x14ac:dyDescent="0.2">
      <c r="B29" s="12" t="s">
        <v>210</v>
      </c>
      <c r="C29" s="34">
        <f>C13/C12</f>
        <v>0.15609037150654625</v>
      </c>
      <c r="D29" s="34">
        <f t="shared" ref="D29:G29" si="43">D13/D12</f>
        <v>0.16733961336761777</v>
      </c>
      <c r="E29" s="34">
        <f t="shared" si="43"/>
        <v>0.19231343092111622</v>
      </c>
      <c r="F29" s="34">
        <f t="shared" si="43"/>
        <v>0.13905007710092282</v>
      </c>
      <c r="G29" s="34">
        <f t="shared" si="43"/>
        <v>7.4533272893661351E-2</v>
      </c>
      <c r="H29" s="34">
        <f t="shared" si="41"/>
        <v>0.14586535315797292</v>
      </c>
      <c r="I29" s="34">
        <f t="shared" si="42"/>
        <v>0.14586535315797292</v>
      </c>
      <c r="J29" s="34">
        <f t="shared" si="42"/>
        <v>0.14586535315797292</v>
      </c>
      <c r="K29" s="34">
        <f t="shared" si="42"/>
        <v>0.14586535315797292</v>
      </c>
      <c r="L29" s="34">
        <f t="shared" si="42"/>
        <v>0.14586535315797292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D466-94B4-3248-B1D6-0DAD6FF6BEE7}">
  <dimension ref="B2:L12"/>
  <sheetViews>
    <sheetView showGridLines="0" zoomScale="110" zoomScaleNormal="110" workbookViewId="0">
      <selection activeCell="H29" sqref="H29"/>
    </sheetView>
  </sheetViews>
  <sheetFormatPr baseColWidth="10" defaultRowHeight="16" x14ac:dyDescent="0.2"/>
  <cols>
    <col min="1" max="1" width="7.6640625" customWidth="1"/>
    <col min="2" max="2" width="31.5" customWidth="1"/>
    <col min="3" max="12" width="18.83203125" customWidth="1"/>
  </cols>
  <sheetData>
    <row r="2" spans="2:12" x14ac:dyDescent="0.2">
      <c r="B2" s="1" t="s">
        <v>211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">
      <c r="B3" s="2" t="s">
        <v>187</v>
      </c>
      <c r="C3" s="3">
        <v>43100</v>
      </c>
      <c r="D3" s="3">
        <v>43465</v>
      </c>
      <c r="E3" s="3">
        <v>43830</v>
      </c>
      <c r="F3" s="3">
        <v>44196</v>
      </c>
      <c r="G3" s="3">
        <v>44561</v>
      </c>
      <c r="H3" s="4">
        <v>44926</v>
      </c>
      <c r="I3" s="4">
        <v>45291</v>
      </c>
      <c r="J3" s="4">
        <v>45657</v>
      </c>
      <c r="K3" s="4">
        <v>46022</v>
      </c>
      <c r="L3" s="4">
        <v>46387</v>
      </c>
    </row>
    <row r="4" spans="2:12" x14ac:dyDescent="0.2">
      <c r="B4" s="5" t="s">
        <v>212</v>
      </c>
      <c r="C4" s="14">
        <f>BS!C77+BS!C89</f>
        <v>12670459873438</v>
      </c>
      <c r="D4" s="14">
        <f>C7</f>
        <v>13197796695351</v>
      </c>
      <c r="E4" s="14">
        <f t="shared" ref="E4:L4" si="0">D7</f>
        <v>12782560625001</v>
      </c>
      <c r="F4" s="14">
        <f t="shared" si="0"/>
        <v>31249493917960</v>
      </c>
      <c r="G4" s="14">
        <f t="shared" si="0"/>
        <v>65561657180137</v>
      </c>
      <c r="H4" s="14">
        <f t="shared" si="0"/>
        <v>69280841784004</v>
      </c>
      <c r="I4" s="14">
        <f t="shared" si="0"/>
        <v>76572516091588.875</v>
      </c>
      <c r="J4" s="14">
        <f t="shared" si="0"/>
        <v>84631624986265.75</v>
      </c>
      <c r="K4" s="14">
        <f t="shared" si="0"/>
        <v>93538939470772.984</v>
      </c>
      <c r="L4" s="14">
        <f t="shared" si="0"/>
        <v>103383731539325.05</v>
      </c>
    </row>
    <row r="5" spans="2:12" x14ac:dyDescent="0.2">
      <c r="B5" s="5" t="s">
        <v>213</v>
      </c>
      <c r="C5" s="14">
        <f>'Free Cash Flow'!C11</f>
        <v>1871403078188</v>
      </c>
      <c r="D5" s="14">
        <f>'Free Cash Flow'!D11</f>
        <v>2206371738956</v>
      </c>
      <c r="E5" s="14">
        <f>'Free Cash Flow'!E11</f>
        <v>2416522032684</v>
      </c>
      <c r="F5" s="14">
        <f>'Free Cash Flow'!F11</f>
        <v>4502922029621</v>
      </c>
      <c r="G5" s="14">
        <f>'Free Cash Flow'!G11</f>
        <v>4965646687056</v>
      </c>
      <c r="H5" s="14">
        <f>H11*H4</f>
        <v>10028536138416.121</v>
      </c>
      <c r="I5" s="14">
        <f t="shared" ref="I5:L5" si="1">I11*I4</f>
        <v>11084020128220.338</v>
      </c>
      <c r="J5" s="14">
        <f t="shared" si="1"/>
        <v>12250591762059.209</v>
      </c>
      <c r="K5" s="14">
        <f t="shared" si="1"/>
        <v>13539942799141.189</v>
      </c>
      <c r="L5" s="14">
        <f t="shared" si="1"/>
        <v>14964995533668.758</v>
      </c>
    </row>
    <row r="6" spans="2:12" x14ac:dyDescent="0.2">
      <c r="B6" s="5" t="s">
        <v>214</v>
      </c>
      <c r="C6" s="14">
        <f>C7-C4+C5</f>
        <v>2398739900101</v>
      </c>
      <c r="D6" s="14">
        <f t="shared" ref="D6:G6" si="2">D7-D4+D5</f>
        <v>1791135668606</v>
      </c>
      <c r="E6" s="14">
        <f t="shared" si="2"/>
        <v>20883455325643</v>
      </c>
      <c r="F6" s="14">
        <f t="shared" si="2"/>
        <v>38815085291798</v>
      </c>
      <c r="G6" s="14">
        <f t="shared" si="2"/>
        <v>8684831290923</v>
      </c>
      <c r="H6" s="14">
        <f>H12*H4</f>
        <v>17320210446001</v>
      </c>
      <c r="I6" s="14">
        <f t="shared" ref="I6:L6" si="3">I12*I4</f>
        <v>19143129022897.219</v>
      </c>
      <c r="J6" s="14">
        <f t="shared" si="3"/>
        <v>21157906246566.438</v>
      </c>
      <c r="K6" s="14">
        <f t="shared" si="3"/>
        <v>23384734867693.246</v>
      </c>
      <c r="L6" s="14">
        <f t="shared" si="3"/>
        <v>25845932884831.262</v>
      </c>
    </row>
    <row r="7" spans="2:12" x14ac:dyDescent="0.2">
      <c r="B7" s="15" t="s">
        <v>215</v>
      </c>
      <c r="C7" s="16">
        <f>BS!D77+BS!D89</f>
        <v>13197796695351</v>
      </c>
      <c r="D7" s="16">
        <f>BS!E77+BS!E89</f>
        <v>12782560625001</v>
      </c>
      <c r="E7" s="16">
        <f>BS!F77+BS!F89</f>
        <v>31249493917960</v>
      </c>
      <c r="F7" s="16">
        <f>BS!G77+BS!G89</f>
        <v>65561657180137</v>
      </c>
      <c r="G7" s="16">
        <f>BS!H77+BS!H89</f>
        <v>69280841784004</v>
      </c>
      <c r="H7" s="16">
        <f>H4-H5+H6</f>
        <v>76572516091588.875</v>
      </c>
      <c r="I7" s="16">
        <f t="shared" ref="I7:L7" si="4">I4-I5+I6</f>
        <v>84631624986265.75</v>
      </c>
      <c r="J7" s="16">
        <f t="shared" si="4"/>
        <v>93538939470772.984</v>
      </c>
      <c r="K7" s="16">
        <f t="shared" si="4"/>
        <v>103383731539325.05</v>
      </c>
      <c r="L7" s="16">
        <f t="shared" si="4"/>
        <v>114264668890487.55</v>
      </c>
    </row>
    <row r="8" spans="2:12" x14ac:dyDescent="0.2">
      <c r="G8" s="14"/>
    </row>
    <row r="9" spans="2:12" x14ac:dyDescent="0.2">
      <c r="B9" s="1" t="s">
        <v>206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">
      <c r="B10" s="2" t="s">
        <v>187</v>
      </c>
      <c r="C10" s="3">
        <v>43100</v>
      </c>
      <c r="D10" s="3">
        <v>43465</v>
      </c>
      <c r="E10" s="3">
        <v>43830</v>
      </c>
      <c r="F10" s="3">
        <v>44196</v>
      </c>
      <c r="G10" s="3">
        <v>44561</v>
      </c>
      <c r="H10" s="4">
        <v>44926</v>
      </c>
      <c r="I10" s="4">
        <v>45291</v>
      </c>
      <c r="J10" s="4">
        <v>45657</v>
      </c>
      <c r="K10" s="4">
        <v>46022</v>
      </c>
      <c r="L10" s="4">
        <v>46387</v>
      </c>
    </row>
    <row r="11" spans="2:12" x14ac:dyDescent="0.2">
      <c r="B11" s="12" t="s">
        <v>216</v>
      </c>
      <c r="C11" s="13">
        <f>C5/C4</f>
        <v>0.14769811805419608</v>
      </c>
      <c r="D11" s="13">
        <f t="shared" ref="D11:G11" si="5">D5/D4</f>
        <v>0.16717727889634845</v>
      </c>
      <c r="E11" s="13">
        <f t="shared" si="5"/>
        <v>0.18904835295344519</v>
      </c>
      <c r="F11" s="13">
        <f t="shared" si="5"/>
        <v>0.14409583852598135</v>
      </c>
      <c r="G11" s="13">
        <f t="shared" si="5"/>
        <v>7.5740103295626054E-2</v>
      </c>
      <c r="H11" s="13">
        <f>AVERAGE(C11:G11)</f>
        <v>0.14475193834511943</v>
      </c>
      <c r="I11" s="13">
        <f>H11</f>
        <v>0.14475193834511943</v>
      </c>
      <c r="J11" s="13">
        <f t="shared" ref="J11:L11" si="6">I11</f>
        <v>0.14475193834511943</v>
      </c>
      <c r="K11" s="13">
        <f t="shared" si="6"/>
        <v>0.14475193834511943</v>
      </c>
      <c r="L11" s="13">
        <f t="shared" si="6"/>
        <v>0.14475193834511943</v>
      </c>
    </row>
    <row r="12" spans="2:12" x14ac:dyDescent="0.2">
      <c r="B12" s="12" t="s">
        <v>217</v>
      </c>
      <c r="C12" s="13">
        <f>C6/C4</f>
        <v>0.18931750891928176</v>
      </c>
      <c r="D12" s="13">
        <f t="shared" ref="D12:G12" si="7">D6/D4</f>
        <v>0.13571474920786875</v>
      </c>
      <c r="E12" s="13">
        <f t="shared" si="7"/>
        <v>1.6337458462585126</v>
      </c>
      <c r="F12" s="13">
        <f t="shared" si="7"/>
        <v>1.2421028447276656</v>
      </c>
      <c r="G12" s="13">
        <f t="shared" si="7"/>
        <v>0.13246814776296129</v>
      </c>
      <c r="H12" s="13">
        <v>0.25</v>
      </c>
      <c r="I12" s="13">
        <f t="shared" ref="I12:L12" si="8">H12</f>
        <v>0.25</v>
      </c>
      <c r="J12" s="13">
        <f t="shared" si="8"/>
        <v>0.25</v>
      </c>
      <c r="K12" s="13">
        <f t="shared" si="8"/>
        <v>0.25</v>
      </c>
      <c r="L12" s="13">
        <f t="shared" si="8"/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B928-524A-DA40-B537-B5B6BB000D4B}">
  <dimension ref="B2:M29"/>
  <sheetViews>
    <sheetView showGridLines="0" topLeftCell="A2" zoomScaleNormal="100" workbookViewId="0">
      <selection activeCell="I32" sqref="I32"/>
    </sheetView>
  </sheetViews>
  <sheetFormatPr baseColWidth="10" defaultRowHeight="16" x14ac:dyDescent="0.2"/>
  <cols>
    <col min="1" max="1" width="7.33203125" customWidth="1"/>
    <col min="2" max="2" width="36.6640625" customWidth="1"/>
    <col min="3" max="13" width="18" customWidth="1"/>
  </cols>
  <sheetData>
    <row r="2" spans="2:13" x14ac:dyDescent="0.2">
      <c r="B2" s="1" t="s">
        <v>218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">
      <c r="B3" s="2" t="s">
        <v>187</v>
      </c>
      <c r="C3" s="3">
        <v>42735</v>
      </c>
      <c r="D3" s="3">
        <v>43100</v>
      </c>
      <c r="E3" s="3">
        <v>43465</v>
      </c>
      <c r="F3" s="3">
        <v>43830</v>
      </c>
      <c r="G3" s="3">
        <v>44196</v>
      </c>
      <c r="H3" s="3">
        <v>44561</v>
      </c>
      <c r="I3" s="4">
        <v>44926</v>
      </c>
      <c r="J3" s="4">
        <v>45291</v>
      </c>
      <c r="K3" s="4">
        <v>45657</v>
      </c>
      <c r="L3" s="4">
        <v>46022</v>
      </c>
      <c r="M3" s="4">
        <v>46387</v>
      </c>
    </row>
    <row r="4" spans="2:13" x14ac:dyDescent="0.2">
      <c r="B4" s="5" t="s">
        <v>219</v>
      </c>
      <c r="C4" s="14">
        <f>BS!C21</f>
        <v>2394830525734</v>
      </c>
      <c r="D4" s="14">
        <f>BS!D21</f>
        <v>6555418799648</v>
      </c>
      <c r="E4" s="14">
        <f>BS!E21</f>
        <v>3210278608751</v>
      </c>
      <c r="F4" s="14">
        <f>BS!F21</f>
        <v>3561397190688</v>
      </c>
      <c r="G4" s="14">
        <f>BS!G21</f>
        <v>6124790460291</v>
      </c>
      <c r="H4" s="14">
        <f>BS!H21</f>
        <v>7662680796645</v>
      </c>
      <c r="I4" s="14">
        <f>I18*I21/365</f>
        <v>11530087655915.381</v>
      </c>
      <c r="J4" s="14">
        <f t="shared" ref="J4:M4" si="0">J18*J21/365</f>
        <v>15081715266284.824</v>
      </c>
      <c r="K4" s="14">
        <f t="shared" si="0"/>
        <v>19529018131440.184</v>
      </c>
      <c r="L4" s="14">
        <f t="shared" si="0"/>
        <v>25565368549399.766</v>
      </c>
      <c r="M4" s="14">
        <f t="shared" si="0"/>
        <v>34187682431574.055</v>
      </c>
    </row>
    <row r="5" spans="2:13" x14ac:dyDescent="0.2">
      <c r="B5" s="5" t="s">
        <v>220</v>
      </c>
      <c r="C5" s="14">
        <f>BS!C39</f>
        <v>10247175680697</v>
      </c>
      <c r="D5" s="14">
        <f>BS!D39</f>
        <v>11748873281675</v>
      </c>
      <c r="E5" s="14">
        <f>BS!E39</f>
        <v>14115139048908</v>
      </c>
      <c r="F5" s="14">
        <f>BS!F39</f>
        <v>19411922748095</v>
      </c>
      <c r="G5" s="14">
        <f>BS!G39</f>
        <v>26286822229202</v>
      </c>
      <c r="H5" s="14">
        <f>BS!H39</f>
        <v>42134493932210</v>
      </c>
      <c r="I5" s="14">
        <f>I19*I22/365</f>
        <v>44214810051273.836</v>
      </c>
      <c r="J5" s="14">
        <f t="shared" ref="J5:M5" si="1">J19*J22/365</f>
        <v>57834354399211.188</v>
      </c>
      <c r="K5" s="14">
        <f t="shared" si="1"/>
        <v>74888574392278.438</v>
      </c>
      <c r="L5" s="14">
        <f t="shared" si="1"/>
        <v>98036367808756.266</v>
      </c>
      <c r="M5" s="14">
        <f t="shared" si="1"/>
        <v>131100641201960.67</v>
      </c>
    </row>
    <row r="6" spans="2:13" x14ac:dyDescent="0.2">
      <c r="B6" s="5" t="s">
        <v>221</v>
      </c>
      <c r="C6" s="14">
        <f>BS!C45</f>
        <v>288621019303</v>
      </c>
      <c r="D6" s="14">
        <f>BS!D45</f>
        <v>562419250596</v>
      </c>
      <c r="E6" s="14">
        <f>BS!E45</f>
        <v>1743127683967</v>
      </c>
      <c r="F6" s="14">
        <f>BS!F45</f>
        <v>1544376365997</v>
      </c>
      <c r="G6" s="14">
        <f>BS!G45</f>
        <v>2512553533909</v>
      </c>
      <c r="H6" s="14">
        <f>BS!H45</f>
        <v>3650156741241</v>
      </c>
      <c r="I6" s="14">
        <f>I25*I18</f>
        <v>3320453555490.0337</v>
      </c>
      <c r="J6" s="14">
        <f t="shared" ref="J6:M6" si="2">J25*J18</f>
        <v>4343257100316.2964</v>
      </c>
      <c r="K6" s="14">
        <f t="shared" si="2"/>
        <v>5623998674155.9414</v>
      </c>
      <c r="L6" s="14">
        <f t="shared" si="2"/>
        <v>7362356768703.001</v>
      </c>
      <c r="M6" s="14">
        <f t="shared" si="2"/>
        <v>9845424863326.584</v>
      </c>
    </row>
    <row r="7" spans="2:13" x14ac:dyDescent="0.2">
      <c r="B7" s="15" t="s">
        <v>203</v>
      </c>
      <c r="C7" s="16">
        <f>SUM(C4:C6)</f>
        <v>12930627225734</v>
      </c>
      <c r="D7" s="16">
        <f t="shared" ref="D7:H7" si="3">SUM(D4:D6)</f>
        <v>18866711331919</v>
      </c>
      <c r="E7" s="16">
        <f t="shared" si="3"/>
        <v>19068545341626</v>
      </c>
      <c r="F7" s="16">
        <f t="shared" si="3"/>
        <v>24517696304780</v>
      </c>
      <c r="G7" s="16">
        <f t="shared" si="3"/>
        <v>34924166223402</v>
      </c>
      <c r="H7" s="16">
        <f t="shared" si="3"/>
        <v>53447331470096</v>
      </c>
      <c r="I7" s="16">
        <f>SUM(I4:I6)</f>
        <v>59065351262679.25</v>
      </c>
      <c r="J7" s="16">
        <f t="shared" ref="J7:M7" si="4">SUM(J4:J6)</f>
        <v>77259326765812.312</v>
      </c>
      <c r="K7" s="16">
        <f t="shared" si="4"/>
        <v>100041591197874.56</v>
      </c>
      <c r="L7" s="16">
        <f t="shared" si="4"/>
        <v>130964093126859.03</v>
      </c>
      <c r="M7" s="16">
        <f t="shared" si="4"/>
        <v>175133748496861.31</v>
      </c>
    </row>
    <row r="9" spans="2:13" x14ac:dyDescent="0.2">
      <c r="B9" s="5" t="s">
        <v>222</v>
      </c>
      <c r="C9" s="14">
        <f>BS!C139</f>
        <v>3733634506722</v>
      </c>
      <c r="D9" s="14">
        <f>BS!D139</f>
        <v>4226437580299</v>
      </c>
      <c r="E9" s="14">
        <f>BS!E139</f>
        <v>8706913341857</v>
      </c>
      <c r="F9" s="14">
        <f>BS!F139</f>
        <v>7507198913115</v>
      </c>
      <c r="G9" s="14">
        <f>BS!G139</f>
        <v>10915752723952</v>
      </c>
      <c r="H9" s="14">
        <f>BS!H139</f>
        <v>23729142569420</v>
      </c>
      <c r="I9" s="14">
        <f>I19*I23/365</f>
        <v>19803971227297.746</v>
      </c>
      <c r="J9" s="14">
        <f t="shared" ref="J9:M9" si="5">J19*J23/365</f>
        <v>25904213749716.684</v>
      </c>
      <c r="K9" s="14">
        <f t="shared" si="5"/>
        <v>33542859752154.5</v>
      </c>
      <c r="L9" s="14">
        <f t="shared" si="5"/>
        <v>43910839039270.125</v>
      </c>
      <c r="M9" s="14">
        <f t="shared" si="5"/>
        <v>58720445100478.609</v>
      </c>
    </row>
    <row r="10" spans="2:13" x14ac:dyDescent="0.2">
      <c r="B10" s="5" t="s">
        <v>223</v>
      </c>
      <c r="C10" s="14">
        <f>BS!C145</f>
        <v>262345657297</v>
      </c>
      <c r="D10" s="14">
        <f>BS!D145</f>
        <v>294643257677</v>
      </c>
      <c r="E10" s="14">
        <f>BS!E145</f>
        <v>252288255386</v>
      </c>
      <c r="F10" s="14">
        <f>BS!F145</f>
        <v>247936926136</v>
      </c>
      <c r="G10" s="14">
        <f>BS!G145</f>
        <v>313099678402</v>
      </c>
      <c r="H10" s="14">
        <f>BS!H145</f>
        <v>816457005628</v>
      </c>
      <c r="I10" s="14">
        <f>I$18*I26</f>
        <v>816091328738.11902</v>
      </c>
      <c r="J10" s="14">
        <f t="shared" ref="J10:M10" si="6">J$18*J26</f>
        <v>1067472981872.5919</v>
      </c>
      <c r="K10" s="14">
        <f t="shared" si="6"/>
        <v>1382249886683.3247</v>
      </c>
      <c r="L10" s="14">
        <f t="shared" si="6"/>
        <v>1809498436766.48</v>
      </c>
      <c r="M10" s="14">
        <f t="shared" si="6"/>
        <v>2419779624810.2412</v>
      </c>
    </row>
    <row r="11" spans="2:13" x14ac:dyDescent="0.2">
      <c r="B11" s="5" t="s">
        <v>224</v>
      </c>
      <c r="C11" s="14">
        <f>BS!C161</f>
        <v>399761246105</v>
      </c>
      <c r="D11" s="14">
        <f>BS!D161</f>
        <v>705690675557</v>
      </c>
      <c r="E11" s="14">
        <f>BS!E161</f>
        <v>761403536738</v>
      </c>
      <c r="F11" s="14">
        <f>BS!F161</f>
        <v>806604376402</v>
      </c>
      <c r="G11" s="14">
        <f>BS!G161</f>
        <v>1133445419487</v>
      </c>
      <c r="H11" s="14">
        <f>BS!H161</f>
        <v>1740567096715</v>
      </c>
      <c r="I11" s="14">
        <f t="shared" ref="I11:M13" si="7">I$18*I27</f>
        <v>2009070065881.4065</v>
      </c>
      <c r="J11" s="14">
        <f t="shared" si="7"/>
        <v>2627926481382.3228</v>
      </c>
      <c r="K11" s="14">
        <f t="shared" si="7"/>
        <v>3402850603985.0054</v>
      </c>
      <c r="L11" s="14">
        <f t="shared" si="7"/>
        <v>4454659687645.4805</v>
      </c>
      <c r="M11" s="14">
        <f t="shared" si="7"/>
        <v>5957062204977.8428</v>
      </c>
    </row>
    <row r="12" spans="2:13" x14ac:dyDescent="0.2">
      <c r="B12" s="5" t="s">
        <v>225</v>
      </c>
      <c r="C12" s="14">
        <f>BS!C141</f>
        <v>1036123955455</v>
      </c>
      <c r="D12" s="14">
        <f>BS!D141</f>
        <v>824276288448</v>
      </c>
      <c r="E12" s="14">
        <f>BS!E141</f>
        <v>361444408581</v>
      </c>
      <c r="F12" s="14">
        <f>BS!F141</f>
        <v>408691837688</v>
      </c>
      <c r="G12" s="14">
        <f>BS!G141</f>
        <v>1257272765123</v>
      </c>
      <c r="H12" s="14">
        <f>BS!H141</f>
        <v>788002603134</v>
      </c>
      <c r="I12" s="14">
        <f t="shared" si="7"/>
        <v>2093882079870.5647</v>
      </c>
      <c r="J12" s="14">
        <f t="shared" si="7"/>
        <v>2738863248241.0225</v>
      </c>
      <c r="K12" s="14">
        <f t="shared" si="7"/>
        <v>3546500453698.7227</v>
      </c>
      <c r="L12" s="14">
        <f t="shared" si="7"/>
        <v>4642711197725.4824</v>
      </c>
      <c r="M12" s="14">
        <f t="shared" si="7"/>
        <v>6208536980120.25</v>
      </c>
    </row>
    <row r="13" spans="2:13" x14ac:dyDescent="0.2">
      <c r="B13" s="5" t="s">
        <v>226</v>
      </c>
      <c r="C13" s="14">
        <f>BS!C155</f>
        <v>140603236406</v>
      </c>
      <c r="D13" s="14">
        <f>BS!D155</f>
        <v>442135349194</v>
      </c>
      <c r="E13" s="14">
        <f>BS!E155</f>
        <v>300069780261</v>
      </c>
      <c r="F13" s="14">
        <f>BS!F155</f>
        <v>237391747239</v>
      </c>
      <c r="G13" s="14">
        <f>BS!G155</f>
        <v>328061400351</v>
      </c>
      <c r="H13" s="14">
        <f>BS!H155</f>
        <v>1047158508079</v>
      </c>
      <c r="I13" s="14">
        <f t="shared" si="7"/>
        <v>866046286338.90527</v>
      </c>
      <c r="J13" s="14">
        <f t="shared" si="7"/>
        <v>1132815628794.0889</v>
      </c>
      <c r="K13" s="14">
        <f t="shared" si="7"/>
        <v>1466860802216.1807</v>
      </c>
      <c r="L13" s="14">
        <f t="shared" si="7"/>
        <v>1920262286968.3066</v>
      </c>
      <c r="M13" s="14">
        <f t="shared" si="7"/>
        <v>2567900287662.4653</v>
      </c>
    </row>
    <row r="14" spans="2:13" x14ac:dyDescent="0.2">
      <c r="B14" s="15" t="s">
        <v>227</v>
      </c>
      <c r="C14" s="16">
        <f>SUM(C9:C13)</f>
        <v>5572468601985</v>
      </c>
      <c r="D14" s="16">
        <f t="shared" ref="D14:H14" si="8">SUM(D9:D13)</f>
        <v>6493183151175</v>
      </c>
      <c r="E14" s="16">
        <f t="shared" si="8"/>
        <v>10382119322823</v>
      </c>
      <c r="F14" s="16">
        <f t="shared" si="8"/>
        <v>9207823800580</v>
      </c>
      <c r="G14" s="16">
        <f t="shared" si="8"/>
        <v>13947631987315</v>
      </c>
      <c r="H14" s="16">
        <f t="shared" si="8"/>
        <v>28121327782976</v>
      </c>
      <c r="I14" s="16">
        <f t="shared" ref="I14" si="9">SUM(I9:I13)</f>
        <v>25589060988126.742</v>
      </c>
      <c r="J14" s="16">
        <f t="shared" ref="J14" si="10">SUM(J9:J13)</f>
        <v>33471292090006.715</v>
      </c>
      <c r="K14" s="16">
        <f t="shared" ref="K14" si="11">SUM(K9:K13)</f>
        <v>43341321498737.727</v>
      </c>
      <c r="L14" s="16">
        <f t="shared" ref="L14" si="12">SUM(L9:L13)</f>
        <v>56737970648375.867</v>
      </c>
      <c r="M14" s="16">
        <f t="shared" ref="M14" si="13">SUM(M9:M13)</f>
        <v>75873724198049.406</v>
      </c>
    </row>
    <row r="16" spans="2:13" x14ac:dyDescent="0.2">
      <c r="B16" s="1" t="s">
        <v>206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">
      <c r="B17" s="2" t="s">
        <v>187</v>
      </c>
      <c r="C17" s="3">
        <v>42735</v>
      </c>
      <c r="D17" s="3">
        <v>43100</v>
      </c>
      <c r="E17" s="3">
        <v>43465</v>
      </c>
      <c r="F17" s="3">
        <v>43830</v>
      </c>
      <c r="G17" s="3">
        <v>44196</v>
      </c>
      <c r="H17" s="3">
        <v>44561</v>
      </c>
      <c r="I17" s="4">
        <v>44926</v>
      </c>
      <c r="J17" s="4">
        <v>45291</v>
      </c>
      <c r="K17" s="4">
        <v>45657</v>
      </c>
      <c r="L17" s="4">
        <v>46022</v>
      </c>
      <c r="M17" s="4">
        <v>46387</v>
      </c>
    </row>
    <row r="18" spans="2:13" x14ac:dyDescent="0.2">
      <c r="B18" s="12" t="s">
        <v>188</v>
      </c>
      <c r="C18" s="17">
        <f>IS!C9</f>
        <v>33283210159987</v>
      </c>
      <c r="D18" s="17">
        <f>'Free Cash Flow'!C4</f>
        <v>46161691614304</v>
      </c>
      <c r="E18" s="17">
        <f>'Free Cash Flow'!D4</f>
        <v>55836458379759</v>
      </c>
      <c r="F18" s="17">
        <f>'Free Cash Flow'!E4</f>
        <v>63658192673791</v>
      </c>
      <c r="G18" s="17">
        <f>'Free Cash Flow'!F4</f>
        <v>90118503426717</v>
      </c>
      <c r="H18" s="17">
        <f>'Free Cash Flow'!G4</f>
        <v>149679789979345</v>
      </c>
      <c r="I18" s="17">
        <f>'Free Cash Flow'!H4</f>
        <v>154918582628622.06</v>
      </c>
      <c r="J18" s="17">
        <f>'Free Cash Flow'!I4</f>
        <v>202638351275899.72</v>
      </c>
      <c r="K18" s="17">
        <f>'Free Cash Flow'!J4</f>
        <v>262392437883958.59</v>
      </c>
      <c r="L18" s="17">
        <f>'Free Cash Flow'!K4</f>
        <v>343497012186151.69</v>
      </c>
      <c r="M18" s="17">
        <f>'Free Cash Flow'!L4</f>
        <v>459346664458330.06</v>
      </c>
    </row>
    <row r="19" spans="2:13" x14ac:dyDescent="0.2">
      <c r="B19" s="12" t="s">
        <v>189</v>
      </c>
      <c r="C19" s="17">
        <f>IS!C11</f>
        <v>24532650438985</v>
      </c>
      <c r="D19" s="17">
        <f>'Free Cash Flow'!C5</f>
        <v>35536120578221</v>
      </c>
      <c r="E19" s="17">
        <f>'Free Cash Flow'!D5</f>
        <v>44165626148685</v>
      </c>
      <c r="F19" s="17">
        <f>'Free Cash Flow'!E5</f>
        <v>52472820451654</v>
      </c>
      <c r="G19" s="17">
        <f>'Free Cash Flow'!F5</f>
        <v>71214453522563</v>
      </c>
      <c r="H19" s="17">
        <f>'Free Cash Flow'!G5</f>
        <v>108571380446353</v>
      </c>
      <c r="I19" s="17">
        <f>'Free Cash Flow'!H5</f>
        <v>120857541096180.58</v>
      </c>
      <c r="J19" s="17">
        <f>'Free Cash Flow'!I5</f>
        <v>158085443666230.62</v>
      </c>
      <c r="K19" s="17">
        <f>'Free Cash Flow'!J5</f>
        <v>204701749182080.03</v>
      </c>
      <c r="L19" s="17">
        <f>'Free Cash Flow'!K5</f>
        <v>267974335694916.75</v>
      </c>
      <c r="M19" s="17">
        <f>'Free Cash Flow'!L5</f>
        <v>358352803357686.38</v>
      </c>
    </row>
    <row r="20" spans="2:13" x14ac:dyDescent="0.2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2:13" x14ac:dyDescent="0.2">
      <c r="B21" s="12" t="s">
        <v>228</v>
      </c>
      <c r="C21" s="18">
        <f>C4/C18*365</f>
        <v>26.262885631860318</v>
      </c>
      <c r="D21" s="18">
        <f t="shared" ref="D21:H21" si="14">D4/D18*365</f>
        <v>51.833626069502436</v>
      </c>
      <c r="E21" s="18">
        <f t="shared" si="14"/>
        <v>20.985422897432208</v>
      </c>
      <c r="F21" s="18">
        <f t="shared" si="14"/>
        <v>20.420152065302219</v>
      </c>
      <c r="G21" s="18">
        <f t="shared" si="14"/>
        <v>24.80676479302754</v>
      </c>
      <c r="H21" s="18">
        <f t="shared" si="14"/>
        <v>18.685745691929277</v>
      </c>
      <c r="I21" s="18">
        <f>AVERAGE(C21:H21)</f>
        <v>27.165766191508997</v>
      </c>
      <c r="J21" s="18">
        <f>I21</f>
        <v>27.165766191508997</v>
      </c>
      <c r="K21" s="18">
        <f t="shared" ref="K21:M21" si="15">J21</f>
        <v>27.165766191508997</v>
      </c>
      <c r="L21" s="18">
        <f t="shared" si="15"/>
        <v>27.165766191508997</v>
      </c>
      <c r="M21" s="18">
        <f t="shared" si="15"/>
        <v>27.165766191508997</v>
      </c>
    </row>
    <row r="22" spans="2:13" x14ac:dyDescent="0.2">
      <c r="B22" s="12" t="s">
        <v>229</v>
      </c>
      <c r="C22" s="18">
        <f>C5/C19*365</f>
        <v>152.45882758394495</v>
      </c>
      <c r="D22" s="18">
        <f t="shared" ref="D22:H22" si="16">D5/D19*365</f>
        <v>120.67548955919422</v>
      </c>
      <c r="E22" s="18">
        <f t="shared" si="16"/>
        <v>116.65238788887447</v>
      </c>
      <c r="F22" s="18">
        <f t="shared" si="16"/>
        <v>135.02898723697894</v>
      </c>
      <c r="G22" s="18">
        <f t="shared" si="16"/>
        <v>134.729533669999</v>
      </c>
      <c r="H22" s="18">
        <f t="shared" si="16"/>
        <v>141.6495785724648</v>
      </c>
      <c r="I22" s="18">
        <f t="shared" ref="I22:I23" si="17">AVERAGE(C22:H22)</f>
        <v>133.53246741857606</v>
      </c>
      <c r="J22" s="18">
        <f t="shared" ref="J22:M29" si="18">I22</f>
        <v>133.53246741857606</v>
      </c>
      <c r="K22" s="18">
        <f t="shared" si="18"/>
        <v>133.53246741857606</v>
      </c>
      <c r="L22" s="18">
        <f t="shared" si="18"/>
        <v>133.53246741857606</v>
      </c>
      <c r="M22" s="18">
        <f t="shared" si="18"/>
        <v>133.53246741857606</v>
      </c>
    </row>
    <row r="23" spans="2:13" x14ac:dyDescent="0.2">
      <c r="B23" s="12" t="s">
        <v>230</v>
      </c>
      <c r="C23" s="18">
        <f>C9/C19*365</f>
        <v>55.549505274323423</v>
      </c>
      <c r="D23" s="18">
        <f t="shared" ref="D23:H23" si="19">D9/D19*365</f>
        <v>43.410751981592995</v>
      </c>
      <c r="E23" s="18">
        <f t="shared" si="19"/>
        <v>71.956941334396276</v>
      </c>
      <c r="F23" s="18">
        <f t="shared" si="19"/>
        <v>52.219941289635848</v>
      </c>
      <c r="G23" s="18">
        <f t="shared" si="19"/>
        <v>55.947206601538319</v>
      </c>
      <c r="H23" s="18">
        <f t="shared" si="19"/>
        <v>79.773665971926349</v>
      </c>
      <c r="I23" s="18">
        <f t="shared" si="17"/>
        <v>59.809668742235537</v>
      </c>
      <c r="J23" s="18">
        <f t="shared" si="18"/>
        <v>59.809668742235537</v>
      </c>
      <c r="K23" s="18">
        <f t="shared" si="18"/>
        <v>59.809668742235537</v>
      </c>
      <c r="L23" s="18">
        <f t="shared" si="18"/>
        <v>59.809668742235537</v>
      </c>
      <c r="M23" s="18">
        <f t="shared" si="18"/>
        <v>59.809668742235537</v>
      </c>
    </row>
    <row r="24" spans="2:13" x14ac:dyDescent="0.2">
      <c r="B24" s="12"/>
      <c r="C24" s="12"/>
      <c r="D24" s="12"/>
      <c r="E24" s="12"/>
      <c r="F24" s="12"/>
      <c r="G24" s="12"/>
      <c r="H24" s="12"/>
      <c r="I24" s="12"/>
      <c r="J24" s="18"/>
      <c r="K24" s="18"/>
      <c r="L24" s="18"/>
      <c r="M24" s="18"/>
    </row>
    <row r="25" spans="2:13" x14ac:dyDescent="0.2">
      <c r="B25" s="12" t="s">
        <v>231</v>
      </c>
      <c r="C25" s="13">
        <f>C6/C18</f>
        <v>8.6716701278405986E-3</v>
      </c>
      <c r="D25" s="13">
        <f t="shared" ref="D25:H25" si="20">D6/D18</f>
        <v>1.2183679387124641E-2</v>
      </c>
      <c r="E25" s="13">
        <f t="shared" si="20"/>
        <v>3.1218449997517977E-2</v>
      </c>
      <c r="F25" s="13">
        <f t="shared" si="20"/>
        <v>2.4260449458736236E-2</v>
      </c>
      <c r="G25" s="13">
        <f t="shared" si="20"/>
        <v>2.7880551034141068E-2</v>
      </c>
      <c r="H25" s="13">
        <f t="shared" si="20"/>
        <v>2.4386436817854313E-2</v>
      </c>
      <c r="I25" s="13">
        <f>AVERAGE(C25:H25)</f>
        <v>2.1433539470535806E-2</v>
      </c>
      <c r="J25" s="34">
        <f t="shared" si="18"/>
        <v>2.1433539470535806E-2</v>
      </c>
      <c r="K25" s="34">
        <f t="shared" si="18"/>
        <v>2.1433539470535806E-2</v>
      </c>
      <c r="L25" s="34">
        <f t="shared" si="18"/>
        <v>2.1433539470535806E-2</v>
      </c>
      <c r="M25" s="34">
        <f t="shared" si="18"/>
        <v>2.1433539470535806E-2</v>
      </c>
    </row>
    <row r="26" spans="2:13" x14ac:dyDescent="0.2">
      <c r="B26" s="12" t="s">
        <v>232</v>
      </c>
      <c r="C26" s="13">
        <f>C10/C$18</f>
        <v>7.8822221785683211E-3</v>
      </c>
      <c r="D26" s="13">
        <f t="shared" ref="D26:H26" si="21">D10/D$18</f>
        <v>6.3828522606762458E-3</v>
      </c>
      <c r="E26" s="13">
        <f t="shared" si="21"/>
        <v>4.5183427227801359E-3</v>
      </c>
      <c r="F26" s="13">
        <f t="shared" si="21"/>
        <v>3.89481566664206E-3</v>
      </c>
      <c r="G26" s="13">
        <f t="shared" si="21"/>
        <v>3.4743106742402565E-3</v>
      </c>
      <c r="H26" s="13">
        <f t="shared" si="21"/>
        <v>5.4546910156719666E-3</v>
      </c>
      <c r="I26" s="13">
        <f t="shared" ref="I26:I29" si="22">AVERAGE(C26:H26)</f>
        <v>5.2678724197631642E-3</v>
      </c>
      <c r="J26" s="34">
        <f t="shared" si="18"/>
        <v>5.2678724197631642E-3</v>
      </c>
      <c r="K26" s="34">
        <f t="shared" si="18"/>
        <v>5.2678724197631642E-3</v>
      </c>
      <c r="L26" s="34">
        <f t="shared" si="18"/>
        <v>5.2678724197631642E-3</v>
      </c>
      <c r="M26" s="34">
        <f t="shared" si="18"/>
        <v>5.2678724197631642E-3</v>
      </c>
    </row>
    <row r="27" spans="2:13" x14ac:dyDescent="0.2">
      <c r="B27" s="12" t="s">
        <v>233</v>
      </c>
      <c r="C27" s="13">
        <f t="shared" ref="C27:H29" si="23">C11/C$18</f>
        <v>1.2010898112994883E-2</v>
      </c>
      <c r="D27" s="13">
        <f t="shared" si="23"/>
        <v>1.5287366014514284E-2</v>
      </c>
      <c r="E27" s="13">
        <f t="shared" si="23"/>
        <v>1.3636315032008059E-2</v>
      </c>
      <c r="F27" s="13">
        <f t="shared" si="23"/>
        <v>1.2670865171044838E-2</v>
      </c>
      <c r="G27" s="13">
        <f t="shared" si="23"/>
        <v>1.2577277433470703E-2</v>
      </c>
      <c r="H27" s="13">
        <f t="shared" si="23"/>
        <v>1.1628604616262415E-2</v>
      </c>
      <c r="I27" s="13">
        <f t="shared" si="22"/>
        <v>1.2968554396715863E-2</v>
      </c>
      <c r="J27" s="34">
        <f t="shared" si="18"/>
        <v>1.2968554396715863E-2</v>
      </c>
      <c r="K27" s="34">
        <f t="shared" si="18"/>
        <v>1.2968554396715863E-2</v>
      </c>
      <c r="L27" s="34">
        <f t="shared" si="18"/>
        <v>1.2968554396715863E-2</v>
      </c>
      <c r="M27" s="34">
        <f t="shared" si="18"/>
        <v>1.2968554396715863E-2</v>
      </c>
    </row>
    <row r="28" spans="2:13" x14ac:dyDescent="0.2">
      <c r="B28" s="12" t="s">
        <v>234</v>
      </c>
      <c r="C28" s="13">
        <f t="shared" si="23"/>
        <v>3.1130529491431864E-2</v>
      </c>
      <c r="D28" s="13">
        <f t="shared" si="23"/>
        <v>1.7856284282974234E-2</v>
      </c>
      <c r="E28" s="13">
        <f t="shared" si="23"/>
        <v>6.4732688832575642E-3</v>
      </c>
      <c r="F28" s="13">
        <f t="shared" si="23"/>
        <v>6.4200980348640083E-3</v>
      </c>
      <c r="G28" s="13">
        <f t="shared" si="23"/>
        <v>1.3951327611042666E-2</v>
      </c>
      <c r="H28" s="13">
        <f t="shared" si="23"/>
        <v>5.2645891822986927E-3</v>
      </c>
      <c r="I28" s="13">
        <f t="shared" si="22"/>
        <v>1.3516016247644836E-2</v>
      </c>
      <c r="J28" s="34">
        <f t="shared" si="18"/>
        <v>1.3516016247644836E-2</v>
      </c>
      <c r="K28" s="34">
        <f t="shared" si="18"/>
        <v>1.3516016247644836E-2</v>
      </c>
      <c r="L28" s="34">
        <f t="shared" si="18"/>
        <v>1.3516016247644836E-2</v>
      </c>
      <c r="M28" s="34">
        <f t="shared" si="18"/>
        <v>1.3516016247644836E-2</v>
      </c>
    </row>
    <row r="29" spans="2:13" x14ac:dyDescent="0.2">
      <c r="B29" s="12" t="s">
        <v>235</v>
      </c>
      <c r="C29" s="13">
        <f t="shared" si="23"/>
        <v>4.2244493764316306E-3</v>
      </c>
      <c r="D29" s="13">
        <f t="shared" si="23"/>
        <v>9.5779711213398577E-3</v>
      </c>
      <c r="E29" s="13">
        <f t="shared" si="23"/>
        <v>5.374083331362879E-3</v>
      </c>
      <c r="F29" s="13">
        <f t="shared" si="23"/>
        <v>3.7291625361638272E-3</v>
      </c>
      <c r="G29" s="13">
        <f t="shared" si="23"/>
        <v>3.6403334262843654E-3</v>
      </c>
      <c r="H29" s="13">
        <f t="shared" si="23"/>
        <v>6.9959912973120968E-3</v>
      </c>
      <c r="I29" s="13">
        <f t="shared" si="22"/>
        <v>5.5903318481491096E-3</v>
      </c>
      <c r="J29" s="34">
        <f t="shared" si="18"/>
        <v>5.5903318481491096E-3</v>
      </c>
      <c r="K29" s="34">
        <f t="shared" si="18"/>
        <v>5.5903318481491096E-3</v>
      </c>
      <c r="L29" s="34">
        <f t="shared" si="18"/>
        <v>5.5903318481491096E-3</v>
      </c>
      <c r="M29" s="34">
        <f t="shared" si="18"/>
        <v>5.5903318481491096E-3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6A41-ECF2-8845-8A62-EC04D0C129B9}">
  <dimension ref="B2:M22"/>
  <sheetViews>
    <sheetView showGridLines="0" zoomScale="110" zoomScaleNormal="110" workbookViewId="0">
      <selection activeCell="G37" sqref="G37"/>
    </sheetView>
  </sheetViews>
  <sheetFormatPr baseColWidth="10" defaultRowHeight="16" x14ac:dyDescent="0.2"/>
  <cols>
    <col min="2" max="2" width="28.1640625" customWidth="1"/>
    <col min="3" max="3" width="19.1640625" customWidth="1"/>
    <col min="4" max="13" width="15.83203125" customWidth="1"/>
  </cols>
  <sheetData>
    <row r="2" spans="2:13" x14ac:dyDescent="0.2">
      <c r="B2" s="1" t="s">
        <v>186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">
      <c r="B3" s="2" t="s">
        <v>187</v>
      </c>
      <c r="C3" s="3"/>
      <c r="D3" s="3">
        <v>43100</v>
      </c>
      <c r="E3" s="3">
        <v>43465</v>
      </c>
      <c r="F3" s="3">
        <v>43830</v>
      </c>
      <c r="G3" s="3">
        <v>44196</v>
      </c>
      <c r="H3" s="3">
        <v>44561</v>
      </c>
      <c r="I3" s="4">
        <v>44926</v>
      </c>
      <c r="J3" s="4">
        <v>45291</v>
      </c>
      <c r="K3" s="4">
        <v>45657</v>
      </c>
      <c r="L3" s="4">
        <v>46022</v>
      </c>
      <c r="M3" s="4">
        <v>46387</v>
      </c>
    </row>
    <row r="4" spans="2:13" x14ac:dyDescent="0.2">
      <c r="B4" s="5" t="s">
        <v>205</v>
      </c>
      <c r="C4" s="14"/>
      <c r="D4" s="14">
        <f>'Free Cash Flow'!C21</f>
        <v>1343140553854</v>
      </c>
      <c r="E4" s="14">
        <f>'Free Cash Flow'!D21</f>
        <v>11419467337075</v>
      </c>
      <c r="F4" s="14">
        <f>'Free Cash Flow'!E21</f>
        <v>-18713277060748</v>
      </c>
      <c r="G4" s="14">
        <f>'Free Cash Flow'!F21</f>
        <v>-28519295412748</v>
      </c>
      <c r="H4" s="14">
        <f>'Free Cash Flow'!G21</f>
        <v>23418217784916</v>
      </c>
      <c r="I4" s="14">
        <f>'Free Cash Flow'!H21</f>
        <v>3365080425161.2852</v>
      </c>
      <c r="J4" s="14">
        <f>'Free Cash Flow'!I21</f>
        <v>7966329223387.1406</v>
      </c>
      <c r="K4" s="14">
        <f>'Free Cash Flow'!J21</f>
        <v>14079249358748.461</v>
      </c>
      <c r="L4" s="14">
        <f>'Free Cash Flow'!K21</f>
        <v>21757345062152.227</v>
      </c>
      <c r="M4" s="14">
        <f>'Free Cash Flow'!L21</f>
        <v>32465586299007.703</v>
      </c>
    </row>
    <row r="6" spans="2:13" x14ac:dyDescent="0.2">
      <c r="B6" s="5" t="s">
        <v>236</v>
      </c>
      <c r="I6" s="5">
        <v>1</v>
      </c>
      <c r="J6" s="5">
        <f>I6+1</f>
        <v>2</v>
      </c>
      <c r="K6" s="5">
        <f t="shared" ref="K6:M6" si="0">J6+1</f>
        <v>3</v>
      </c>
      <c r="L6" s="5">
        <f t="shared" si="0"/>
        <v>4</v>
      </c>
      <c r="M6" s="5">
        <f t="shared" si="0"/>
        <v>5</v>
      </c>
    </row>
    <row r="7" spans="2:13" x14ac:dyDescent="0.2">
      <c r="B7" s="15" t="s">
        <v>237</v>
      </c>
      <c r="C7" s="15"/>
      <c r="D7" s="15"/>
      <c r="E7" s="15"/>
      <c r="F7" s="15"/>
      <c r="G7" s="15"/>
      <c r="H7" s="15"/>
      <c r="I7" s="16">
        <f>I4/(1+$C$13)^I6</f>
        <v>3069417193024.3979</v>
      </c>
      <c r="J7" s="16">
        <f t="shared" ref="J7:M7" si="1">J4/(1+$C$13)^J6</f>
        <v>6627949591895.9795</v>
      </c>
      <c r="K7" s="16">
        <f t="shared" si="1"/>
        <v>10684665250061.807</v>
      </c>
      <c r="L7" s="16">
        <f t="shared" si="1"/>
        <v>15060791357949.439</v>
      </c>
      <c r="M7" s="16">
        <f t="shared" si="1"/>
        <v>20498666793160.188</v>
      </c>
    </row>
    <row r="10" spans="2:13" x14ac:dyDescent="0.2">
      <c r="B10" s="51" t="s">
        <v>238</v>
      </c>
      <c r="C10" s="51"/>
      <c r="D10" s="35"/>
      <c r="E10" s="48"/>
      <c r="F10" s="48"/>
      <c r="G10" s="54" t="s">
        <v>287</v>
      </c>
      <c r="H10" s="54"/>
      <c r="I10" s="54"/>
      <c r="J10" s="54"/>
      <c r="K10" s="54"/>
      <c r="L10" s="54"/>
      <c r="M10" s="54"/>
    </row>
    <row r="11" spans="2:13" ht="16" customHeight="1" x14ac:dyDescent="0.2">
      <c r="B11" s="19" t="s">
        <v>239</v>
      </c>
      <c r="C11" s="14">
        <f>SUM(I7:M7)</f>
        <v>55941490186091.812</v>
      </c>
      <c r="D11" s="14"/>
      <c r="E11" s="14"/>
      <c r="G11" s="53" t="s">
        <v>241</v>
      </c>
      <c r="H11" s="50"/>
      <c r="I11" s="52" t="s">
        <v>240</v>
      </c>
      <c r="J11" s="52"/>
      <c r="K11" s="52"/>
      <c r="L11" s="52"/>
      <c r="M11" s="52"/>
    </row>
    <row r="12" spans="2:13" x14ac:dyDescent="0.2">
      <c r="B12" s="19" t="s">
        <v>240</v>
      </c>
      <c r="C12" s="26">
        <v>6.4000000000000001E-2</v>
      </c>
      <c r="D12" s="20"/>
      <c r="E12" s="20"/>
      <c r="G12" s="53"/>
      <c r="H12" s="88">
        <f>C22</f>
        <v>119654.01296446304</v>
      </c>
      <c r="I12" s="87">
        <f t="shared" ref="I12" si="2">J12-0.5%</f>
        <v>5.4000000000000006E-2</v>
      </c>
      <c r="J12" s="87">
        <f>K12-0.5%</f>
        <v>5.9000000000000004E-2</v>
      </c>
      <c r="K12" s="87">
        <v>6.4000000000000001E-2</v>
      </c>
      <c r="L12" s="87">
        <f>K12+0.5%</f>
        <v>6.9000000000000006E-2</v>
      </c>
      <c r="M12" s="87">
        <f t="shared" ref="M12" si="3">L12+0.5%</f>
        <v>7.400000000000001E-2</v>
      </c>
    </row>
    <row r="13" spans="2:13" x14ac:dyDescent="0.2">
      <c r="B13" s="19" t="s">
        <v>241</v>
      </c>
      <c r="C13" s="21">
        <f>WACC!C19</f>
        <v>9.6325528119414805E-2</v>
      </c>
      <c r="D13" s="21"/>
      <c r="E13" s="21"/>
      <c r="G13" s="53"/>
      <c r="H13" s="87">
        <f t="shared" ref="H13" si="4">H14-0.5%</f>
        <v>8.5999999999999993E-2</v>
      </c>
      <c r="I13" s="49">
        <f t="dataTable" ref="I13:M17" dt2D="1" dtr="1" r1="C12" r2="C13"/>
        <v>125709.10921745878</v>
      </c>
      <c r="J13" s="49">
        <v>148937.89438232538</v>
      </c>
      <c r="K13" s="49">
        <v>182725.21825849498</v>
      </c>
      <c r="L13" s="49">
        <v>236387.43853241147</v>
      </c>
      <c r="M13" s="49">
        <v>334768.17570125847</v>
      </c>
    </row>
    <row r="14" spans="2:13" x14ac:dyDescent="0.2">
      <c r="B14" s="19" t="s">
        <v>242</v>
      </c>
      <c r="C14" s="14">
        <f>M4*(1+C12)/(C13-C12)</f>
        <v>1068610037693316</v>
      </c>
      <c r="D14" s="14"/>
      <c r="E14" s="14"/>
      <c r="G14" s="53"/>
      <c r="H14" s="87">
        <f>H15-0.5%</f>
        <v>9.0999999999999998E-2</v>
      </c>
      <c r="I14" s="49">
        <v>106695.37134625176</v>
      </c>
      <c r="J14" s="86">
        <v>123337.49850793825</v>
      </c>
      <c r="K14" s="86">
        <v>146143.37647024938</v>
      </c>
      <c r="L14" s="86">
        <v>179315.56259724736</v>
      </c>
      <c r="M14" s="49">
        <v>232000.79938718549</v>
      </c>
    </row>
    <row r="15" spans="2:13" x14ac:dyDescent="0.2">
      <c r="B15" s="19" t="s">
        <v>243</v>
      </c>
      <c r="C15" s="14">
        <f>C14/(1+C13)^M6</f>
        <v>674716941587195.38</v>
      </c>
      <c r="D15" s="14"/>
      <c r="E15" s="14"/>
      <c r="G15" s="53"/>
      <c r="H15" s="87">
        <v>9.6000000000000002E-2</v>
      </c>
      <c r="I15" s="49">
        <v>92228.947251805686</v>
      </c>
      <c r="J15" s="86">
        <v>104678.86005685541</v>
      </c>
      <c r="K15" s="89">
        <v>121019.37061348316</v>
      </c>
      <c r="L15" s="86">
        <v>143411.92211701008</v>
      </c>
      <c r="M15" s="49">
        <v>175982.90612214024</v>
      </c>
    </row>
    <row r="16" spans="2:13" x14ac:dyDescent="0.2">
      <c r="B16" s="19" t="s">
        <v>244</v>
      </c>
      <c r="C16" s="14">
        <f>C15+C11</f>
        <v>730658431773287.25</v>
      </c>
      <c r="D16" s="14"/>
      <c r="E16" s="14"/>
      <c r="G16" s="53"/>
      <c r="H16" s="87">
        <f>H15+0.5%</f>
        <v>0.10100000000000001</v>
      </c>
      <c r="I16" s="49">
        <v>80858.127219554837</v>
      </c>
      <c r="J16" s="86">
        <v>90482.29347249803</v>
      </c>
      <c r="K16" s="86">
        <v>102707.5857397502</v>
      </c>
      <c r="L16" s="86">
        <v>118753.28184051868</v>
      </c>
      <c r="M16" s="49">
        <v>140741.82834897924</v>
      </c>
    </row>
    <row r="17" spans="2:13" x14ac:dyDescent="0.2">
      <c r="B17" s="10" t="s">
        <v>245</v>
      </c>
      <c r="C17" s="14">
        <f>BS!H7</f>
        <v>22471375562130</v>
      </c>
      <c r="D17" s="14"/>
      <c r="E17" s="14"/>
      <c r="G17" s="53"/>
      <c r="H17" s="87">
        <f t="shared" ref="H17" si="5">H16+0.5%</f>
        <v>0.10600000000000001</v>
      </c>
      <c r="I17" s="49">
        <v>71689.5630397856</v>
      </c>
      <c r="J17" s="49">
        <v>79323.311253941371</v>
      </c>
      <c r="K17" s="49">
        <v>88774.618566705642</v>
      </c>
      <c r="L17" s="49">
        <v>100780.33326129813</v>
      </c>
      <c r="M17" s="49">
        <v>116537.83379795076</v>
      </c>
    </row>
    <row r="18" spans="2:13" x14ac:dyDescent="0.2">
      <c r="B18" s="10" t="s">
        <v>246</v>
      </c>
      <c r="C18" s="14">
        <f>WACC!C4</f>
        <v>57212575081056</v>
      </c>
      <c r="D18" s="14"/>
      <c r="E18" s="14"/>
    </row>
    <row r="19" spans="2:13" x14ac:dyDescent="0.2">
      <c r="B19" s="10" t="s">
        <v>247</v>
      </c>
      <c r="C19" s="14">
        <f>BS!H231</f>
        <v>154788720987</v>
      </c>
      <c r="D19" s="14"/>
      <c r="E19" s="14"/>
    </row>
    <row r="20" spans="2:13" x14ac:dyDescent="0.2">
      <c r="B20" s="22" t="s">
        <v>248</v>
      </c>
      <c r="C20" s="23">
        <f>C16+C17-C18-C19</f>
        <v>695762443533374.25</v>
      </c>
      <c r="D20" s="14"/>
      <c r="E20" s="14"/>
    </row>
    <row r="21" spans="2:13" x14ac:dyDescent="0.2">
      <c r="B21" s="19" t="s">
        <v>249</v>
      </c>
      <c r="C21" s="25">
        <v>5814785700</v>
      </c>
      <c r="D21" s="24"/>
      <c r="E21" s="24"/>
    </row>
    <row r="22" spans="2:13" x14ac:dyDescent="0.2">
      <c r="B22" s="29" t="s">
        <v>250</v>
      </c>
      <c r="C22" s="47">
        <f>C20/C21</f>
        <v>119654.01296446304</v>
      </c>
      <c r="D22" s="36"/>
      <c r="E22" s="36"/>
    </row>
  </sheetData>
  <mergeCells count="4">
    <mergeCell ref="B10:C10"/>
    <mergeCell ref="I11:M11"/>
    <mergeCell ref="G11:G17"/>
    <mergeCell ref="G10:M10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46C9-76A4-DE43-9442-221F21225D04}">
  <dimension ref="B2:C19"/>
  <sheetViews>
    <sheetView showGridLines="0" tabSelected="1" zoomScale="130" zoomScaleNormal="130" workbookViewId="0">
      <selection activeCell="H22" sqref="H22"/>
    </sheetView>
  </sheetViews>
  <sheetFormatPr baseColWidth="10" defaultRowHeight="16" x14ac:dyDescent="0.2"/>
  <cols>
    <col min="2" max="2" width="28.6640625" customWidth="1"/>
    <col min="3" max="3" width="15.6640625" customWidth="1"/>
  </cols>
  <sheetData>
    <row r="2" spans="2:3" x14ac:dyDescent="0.2">
      <c r="B2" s="51" t="s">
        <v>251</v>
      </c>
      <c r="C2" s="55"/>
    </row>
    <row r="3" spans="2:3" x14ac:dyDescent="0.2">
      <c r="B3" s="19" t="s">
        <v>262</v>
      </c>
      <c r="C3" s="14">
        <f>BS!H195</f>
        <v>90780625511439</v>
      </c>
    </row>
    <row r="4" spans="2:3" x14ac:dyDescent="0.2">
      <c r="B4" s="19" t="s">
        <v>263</v>
      </c>
      <c r="C4" s="14">
        <f>BS!H183+BS!H157</f>
        <v>57212575081056</v>
      </c>
    </row>
    <row r="5" spans="2:3" x14ac:dyDescent="0.2">
      <c r="B5" s="19"/>
      <c r="C5" s="14"/>
    </row>
    <row r="6" spans="2:3" x14ac:dyDescent="0.2">
      <c r="B6" s="19" t="s">
        <v>256</v>
      </c>
      <c r="C6" s="45">
        <v>0.04</v>
      </c>
    </row>
    <row r="7" spans="2:3" x14ac:dyDescent="0.2">
      <c r="B7" s="19" t="s">
        <v>261</v>
      </c>
      <c r="C7" s="46">
        <v>1.37E-2</v>
      </c>
    </row>
    <row r="8" spans="2:3" x14ac:dyDescent="0.2">
      <c r="B8" s="19" t="s">
        <v>252</v>
      </c>
      <c r="C8" s="21">
        <f>C6+C7+0.67%</f>
        <v>6.0399999999999995E-2</v>
      </c>
    </row>
    <row r="9" spans="2:3" x14ac:dyDescent="0.2">
      <c r="B9" s="19" t="s">
        <v>253</v>
      </c>
      <c r="C9" s="21">
        <v>0.2</v>
      </c>
    </row>
    <row r="10" spans="2:3" x14ac:dyDescent="0.2">
      <c r="B10" s="19" t="s">
        <v>254</v>
      </c>
      <c r="C10" s="21">
        <f>C4/(C4+C3)</f>
        <v>0.38658921390985412</v>
      </c>
    </row>
    <row r="11" spans="2:3" x14ac:dyDescent="0.2">
      <c r="B11" s="15" t="s">
        <v>255</v>
      </c>
      <c r="C11" s="27">
        <f>C8*(1-C9)</f>
        <v>4.8320000000000002E-2</v>
      </c>
    </row>
    <row r="12" spans="2:3" x14ac:dyDescent="0.2">
      <c r="B12" s="9"/>
      <c r="C12" s="28"/>
    </row>
    <row r="13" spans="2:3" x14ac:dyDescent="0.2">
      <c r="B13" s="19" t="s">
        <v>256</v>
      </c>
      <c r="C13" s="21">
        <f>C6</f>
        <v>0.04</v>
      </c>
    </row>
    <row r="14" spans="2:3" x14ac:dyDescent="0.2">
      <c r="B14" s="19" t="s">
        <v>257</v>
      </c>
      <c r="C14" s="21">
        <v>7.8E-2</v>
      </c>
    </row>
    <row r="15" spans="2:3" x14ac:dyDescent="0.2">
      <c r="B15" s="19" t="s">
        <v>258</v>
      </c>
      <c r="C15" s="19">
        <v>1.1100000000000001</v>
      </c>
    </row>
    <row r="16" spans="2:3" x14ac:dyDescent="0.2">
      <c r="B16" s="19" t="s">
        <v>259</v>
      </c>
      <c r="C16" s="21">
        <f>C3/(C3+C4)</f>
        <v>0.61341078609014588</v>
      </c>
    </row>
    <row r="17" spans="2:3" x14ac:dyDescent="0.2">
      <c r="B17" s="15" t="s">
        <v>260</v>
      </c>
      <c r="C17" s="27">
        <f>C13+C14*1.11</f>
        <v>0.12658</v>
      </c>
    </row>
    <row r="18" spans="2:3" x14ac:dyDescent="0.2">
      <c r="B18" s="19"/>
      <c r="C18" s="19"/>
    </row>
    <row r="19" spans="2:3" x14ac:dyDescent="0.2">
      <c r="B19" s="29" t="s">
        <v>241</v>
      </c>
      <c r="C19" s="30">
        <f>C17*C16+C11*C10</f>
        <v>9.6325528119414805E-2</v>
      </c>
    </row>
  </sheetData>
  <mergeCells count="1"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468B-052E-4746-988C-6B74E6B64532}">
  <sheetPr>
    <tabColor theme="5"/>
  </sheetPr>
  <dimension ref="A1"/>
  <sheetViews>
    <sheetView workbookViewId="0">
      <selection activeCell="U31" sqref="U31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2373-7D8D-5A49-AB07-69C6CC1AC2F4}">
  <dimension ref="B1:M52"/>
  <sheetViews>
    <sheetView workbookViewId="0">
      <selection activeCell="J13" sqref="J13"/>
    </sheetView>
  </sheetViews>
  <sheetFormatPr baseColWidth="10" defaultRowHeight="16" x14ac:dyDescent="0.2"/>
  <cols>
    <col min="1" max="1" width="10.83203125" style="31"/>
    <col min="2" max="2" width="80.6640625" style="31" bestFit="1" customWidth="1"/>
    <col min="3" max="8" width="26.6640625" style="31" customWidth="1"/>
    <col min="9" max="16384" width="10.83203125" style="31"/>
  </cols>
  <sheetData>
    <row r="1" spans="2:13" ht="40" customHeight="1" x14ac:dyDescent="0.2">
      <c r="B1" s="37" t="s">
        <v>285</v>
      </c>
    </row>
    <row r="2" spans="2:13" ht="17" thickBot="1" x14ac:dyDescent="0.25"/>
    <row r="3" spans="2:13" ht="17" x14ac:dyDescent="0.2">
      <c r="B3" s="32" t="s">
        <v>284</v>
      </c>
      <c r="C3" s="33">
        <v>2016</v>
      </c>
      <c r="D3" s="33">
        <v>2017</v>
      </c>
      <c r="E3" s="33">
        <v>2018</v>
      </c>
      <c r="F3" s="33">
        <v>2019</v>
      </c>
      <c r="G3" s="33">
        <v>2020</v>
      </c>
      <c r="H3" s="33">
        <v>2021</v>
      </c>
    </row>
    <row r="4" spans="2:13" ht="17" thickBot="1" x14ac:dyDescent="0.25"/>
    <row r="5" spans="2:13" ht="16" customHeight="1" x14ac:dyDescent="0.2">
      <c r="B5" s="66" t="s">
        <v>0</v>
      </c>
      <c r="C5" s="67">
        <v>33884892008435</v>
      </c>
      <c r="D5" s="67">
        <v>46854825722466</v>
      </c>
      <c r="E5" s="67">
        <v>56580423695083</v>
      </c>
      <c r="F5" s="67">
        <v>64677906575644</v>
      </c>
      <c r="G5" s="67">
        <v>91279041771826</v>
      </c>
      <c r="H5" s="67">
        <v>150865359967200</v>
      </c>
    </row>
    <row r="6" spans="2:13" x14ac:dyDescent="0.2">
      <c r="B6" s="60"/>
      <c r="C6" s="61"/>
      <c r="D6" s="61"/>
      <c r="E6" s="61"/>
      <c r="F6" s="61"/>
      <c r="G6" s="61"/>
      <c r="H6" s="61"/>
    </row>
    <row r="7" spans="2:13" ht="16" customHeight="1" x14ac:dyDescent="0.2">
      <c r="B7" s="60" t="s">
        <v>1</v>
      </c>
      <c r="C7" s="61">
        <v>601681848448</v>
      </c>
      <c r="D7" s="61">
        <v>693134108162</v>
      </c>
      <c r="E7" s="61">
        <v>743965315324</v>
      </c>
      <c r="F7" s="61">
        <v>1019713901853</v>
      </c>
      <c r="G7" s="61">
        <v>1160538345109</v>
      </c>
      <c r="H7" s="61">
        <v>1185569987855</v>
      </c>
    </row>
    <row r="8" spans="2:13" x14ac:dyDescent="0.2">
      <c r="B8" s="60"/>
      <c r="C8" s="61"/>
      <c r="D8" s="61"/>
      <c r="E8" s="61"/>
      <c r="F8" s="61"/>
      <c r="G8" s="61"/>
      <c r="H8" s="61"/>
    </row>
    <row r="9" spans="2:13" ht="16" customHeight="1" x14ac:dyDescent="0.2">
      <c r="B9" s="60" t="s">
        <v>2</v>
      </c>
      <c r="C9" s="61">
        <v>33283210159987</v>
      </c>
      <c r="D9" s="61">
        <v>46161691614304</v>
      </c>
      <c r="E9" s="61">
        <v>55836458379759</v>
      </c>
      <c r="F9" s="61">
        <v>63658192673791</v>
      </c>
      <c r="G9" s="61">
        <v>90118503426717</v>
      </c>
      <c r="H9" s="61">
        <v>149679789979345</v>
      </c>
    </row>
    <row r="10" spans="2:13" x14ac:dyDescent="0.2">
      <c r="B10" s="60"/>
      <c r="C10" s="61"/>
      <c r="D10" s="61"/>
      <c r="E10" s="61"/>
      <c r="F10" s="61"/>
      <c r="G10" s="61"/>
      <c r="H10" s="61"/>
    </row>
    <row r="11" spans="2:13" ht="16" customHeight="1" x14ac:dyDescent="0.2">
      <c r="B11" s="56" t="s">
        <v>3</v>
      </c>
      <c r="C11" s="62">
        <v>24532650438985</v>
      </c>
      <c r="D11" s="62">
        <v>35536120578221</v>
      </c>
      <c r="E11" s="62">
        <v>44165626148685</v>
      </c>
      <c r="F11" s="62">
        <v>52472820451654</v>
      </c>
      <c r="G11" s="62">
        <v>71214453522563</v>
      </c>
      <c r="H11" s="62">
        <v>108571380446353</v>
      </c>
    </row>
    <row r="12" spans="2:13" x14ac:dyDescent="0.2">
      <c r="B12" s="56"/>
      <c r="C12" s="62"/>
      <c r="D12" s="62"/>
      <c r="E12" s="62"/>
      <c r="F12" s="62"/>
      <c r="G12" s="62"/>
      <c r="H12" s="65"/>
    </row>
    <row r="13" spans="2:13" ht="16" customHeight="1" x14ac:dyDescent="0.2">
      <c r="B13" s="60" t="s">
        <v>4</v>
      </c>
      <c r="C13" s="61">
        <v>8750559721002</v>
      </c>
      <c r="D13" s="61">
        <v>10625571036083</v>
      </c>
      <c r="E13" s="61">
        <v>11670832231074</v>
      </c>
      <c r="F13" s="61">
        <v>11185372222137</v>
      </c>
      <c r="G13" s="61">
        <v>18904049904154</v>
      </c>
      <c r="H13" s="61">
        <v>41108409532992</v>
      </c>
      <c r="I13" s="85"/>
      <c r="J13" s="85"/>
      <c r="K13" s="85"/>
      <c r="L13" s="85"/>
      <c r="M13" s="85"/>
    </row>
    <row r="14" spans="2:13" x14ac:dyDescent="0.2">
      <c r="B14" s="60"/>
      <c r="C14" s="61"/>
      <c r="D14" s="61"/>
      <c r="E14" s="61"/>
      <c r="F14" s="61"/>
      <c r="G14" s="61"/>
      <c r="H14" s="61"/>
    </row>
    <row r="15" spans="2:13" ht="16" customHeight="1" x14ac:dyDescent="0.2">
      <c r="B15" s="56" t="s">
        <v>5</v>
      </c>
      <c r="C15" s="62">
        <v>197181167853</v>
      </c>
      <c r="D15" s="62">
        <v>186215464700</v>
      </c>
      <c r="E15" s="62">
        <v>294408270741</v>
      </c>
      <c r="F15" s="62">
        <v>471053832011</v>
      </c>
      <c r="G15" s="62">
        <v>1004789766270</v>
      </c>
      <c r="H15" s="62">
        <v>3071440640188</v>
      </c>
    </row>
    <row r="16" spans="2:13" x14ac:dyDescent="0.2">
      <c r="B16" s="56"/>
      <c r="C16" s="62"/>
      <c r="D16" s="62"/>
      <c r="E16" s="62"/>
      <c r="F16" s="62"/>
      <c r="G16" s="62"/>
      <c r="H16" s="62"/>
    </row>
    <row r="17" spans="2:8" ht="16" customHeight="1" x14ac:dyDescent="0.2">
      <c r="B17" s="56" t="s">
        <v>6</v>
      </c>
      <c r="C17" s="62">
        <v>367986756135</v>
      </c>
      <c r="D17" s="62">
        <v>555756583746</v>
      </c>
      <c r="E17" s="62">
        <v>772317161901</v>
      </c>
      <c r="F17" s="62">
        <v>1181675710916</v>
      </c>
      <c r="G17" s="62">
        <v>2837406430588</v>
      </c>
      <c r="H17" s="62">
        <v>3731542257873</v>
      </c>
    </row>
    <row r="18" spans="2:8" x14ac:dyDescent="0.2">
      <c r="B18" s="56"/>
      <c r="C18" s="62"/>
      <c r="D18" s="62"/>
      <c r="E18" s="62"/>
      <c r="F18" s="62"/>
      <c r="G18" s="62"/>
      <c r="H18" s="62"/>
    </row>
    <row r="19" spans="2:8" ht="16" customHeight="1" x14ac:dyDescent="0.2">
      <c r="B19" s="63" t="s">
        <v>7</v>
      </c>
      <c r="C19" s="64">
        <v>279951879407</v>
      </c>
      <c r="D19" s="64">
        <v>479707569855</v>
      </c>
      <c r="E19" s="64">
        <v>539861243640</v>
      </c>
      <c r="F19" s="64">
        <v>936710218359</v>
      </c>
      <c r="G19" s="64">
        <v>2191680923417</v>
      </c>
      <c r="H19" s="64">
        <v>2525823258237</v>
      </c>
    </row>
    <row r="20" spans="2:8" x14ac:dyDescent="0.2">
      <c r="B20" s="63"/>
      <c r="C20" s="64"/>
      <c r="D20" s="64"/>
      <c r="E20" s="64"/>
      <c r="F20" s="64"/>
      <c r="G20" s="64"/>
      <c r="H20" s="64"/>
    </row>
    <row r="21" spans="2:8" ht="16" customHeight="1" x14ac:dyDescent="0.2">
      <c r="B21" s="56" t="s">
        <v>8</v>
      </c>
      <c r="C21" s="62">
        <v>-534948182</v>
      </c>
      <c r="D21" s="62">
        <v>-159611603</v>
      </c>
      <c r="E21" s="57"/>
      <c r="F21" s="62">
        <v>-1431313615</v>
      </c>
      <c r="G21" s="62">
        <v>1964631764</v>
      </c>
      <c r="H21" s="62">
        <v>4465302865</v>
      </c>
    </row>
    <row r="22" spans="2:8" ht="16" customHeight="1" x14ac:dyDescent="0.2">
      <c r="B22" s="56"/>
      <c r="C22" s="62"/>
      <c r="D22" s="62"/>
      <c r="E22" s="57"/>
      <c r="F22" s="62"/>
      <c r="G22" s="62"/>
      <c r="H22" s="62"/>
    </row>
    <row r="23" spans="2:8" ht="16" customHeight="1" x14ac:dyDescent="0.2">
      <c r="B23" s="56" t="s">
        <v>9</v>
      </c>
      <c r="C23" s="62">
        <v>489954015797</v>
      </c>
      <c r="D23" s="62">
        <v>594707868484</v>
      </c>
      <c r="E23" s="62">
        <v>676809221259</v>
      </c>
      <c r="F23" s="62">
        <v>873333584688</v>
      </c>
      <c r="G23" s="62">
        <v>1090795558423</v>
      </c>
      <c r="H23" s="62">
        <v>2120068223228</v>
      </c>
    </row>
    <row r="24" spans="2:8" ht="16" customHeight="1" x14ac:dyDescent="0.2">
      <c r="B24" s="56"/>
      <c r="C24" s="62"/>
      <c r="D24" s="62"/>
      <c r="E24" s="62"/>
      <c r="F24" s="62"/>
      <c r="G24" s="62"/>
      <c r="H24" s="62"/>
    </row>
    <row r="25" spans="2:8" ht="16" customHeight="1" x14ac:dyDescent="0.2">
      <c r="B25" s="56" t="s">
        <v>10</v>
      </c>
      <c r="C25" s="62">
        <v>404587312609</v>
      </c>
      <c r="D25" s="62">
        <v>409038156382</v>
      </c>
      <c r="E25" s="62">
        <v>444024985823</v>
      </c>
      <c r="F25" s="62">
        <v>569005805722</v>
      </c>
      <c r="G25" s="62">
        <v>690298504185</v>
      </c>
      <c r="H25" s="62">
        <v>1324261548679</v>
      </c>
    </row>
    <row r="26" spans="2:8" ht="16" customHeight="1" x14ac:dyDescent="0.2">
      <c r="B26" s="56"/>
      <c r="C26" s="62"/>
      <c r="D26" s="62"/>
      <c r="E26" s="62"/>
      <c r="F26" s="62"/>
      <c r="G26" s="62"/>
      <c r="H26" s="62"/>
    </row>
    <row r="27" spans="2:8" ht="16" customHeight="1" x14ac:dyDescent="0.2">
      <c r="B27" s="60" t="s">
        <v>11</v>
      </c>
      <c r="C27" s="61">
        <v>7684677856132</v>
      </c>
      <c r="D27" s="61">
        <v>9252124280568</v>
      </c>
      <c r="E27" s="61">
        <v>10072089132832</v>
      </c>
      <c r="F27" s="61">
        <v>9030979639207</v>
      </c>
      <c r="G27" s="61">
        <v>15292303808992</v>
      </c>
      <c r="H27" s="61">
        <v>37008443446265</v>
      </c>
    </row>
    <row r="28" spans="2:8" ht="16" customHeight="1" x14ac:dyDescent="0.2">
      <c r="B28" s="60"/>
      <c r="C28" s="61"/>
      <c r="D28" s="61"/>
      <c r="E28" s="61"/>
      <c r="F28" s="61"/>
      <c r="G28" s="61"/>
      <c r="H28" s="61"/>
    </row>
    <row r="29" spans="2:8" ht="16" customHeight="1" x14ac:dyDescent="0.2">
      <c r="B29" s="56" t="s">
        <v>12</v>
      </c>
      <c r="C29" s="62">
        <v>434468369665</v>
      </c>
      <c r="D29" s="62">
        <v>432791811829</v>
      </c>
      <c r="E29" s="62">
        <v>488856588036</v>
      </c>
      <c r="F29" s="62">
        <v>657680931477</v>
      </c>
      <c r="G29" s="62">
        <v>654081334225</v>
      </c>
      <c r="H29" s="62">
        <v>796666105925</v>
      </c>
    </row>
    <row r="30" spans="2:8" ht="16" customHeight="1" x14ac:dyDescent="0.2">
      <c r="B30" s="56"/>
      <c r="C30" s="62"/>
      <c r="D30" s="62"/>
      <c r="E30" s="62"/>
      <c r="F30" s="62"/>
      <c r="G30" s="62"/>
      <c r="H30" s="62"/>
    </row>
    <row r="31" spans="2:8" ht="16" customHeight="1" x14ac:dyDescent="0.2">
      <c r="B31" s="56" t="s">
        <v>13</v>
      </c>
      <c r="C31" s="62">
        <v>417322272122</v>
      </c>
      <c r="D31" s="62">
        <v>396546349700</v>
      </c>
      <c r="E31" s="62">
        <v>489872848566</v>
      </c>
      <c r="F31" s="62">
        <v>591998447298</v>
      </c>
      <c r="G31" s="62">
        <v>589418351516</v>
      </c>
      <c r="H31" s="62">
        <v>748331838000</v>
      </c>
    </row>
    <row r="32" spans="2:8" ht="16" customHeight="1" x14ac:dyDescent="0.2">
      <c r="B32" s="56"/>
      <c r="C32" s="62"/>
      <c r="D32" s="62"/>
      <c r="E32" s="62"/>
      <c r="F32" s="62"/>
      <c r="G32" s="62"/>
      <c r="H32" s="62"/>
    </row>
    <row r="33" spans="2:8" ht="16" customHeight="1" x14ac:dyDescent="0.2">
      <c r="B33" s="60" t="s">
        <v>14</v>
      </c>
      <c r="C33" s="61">
        <v>17146097543</v>
      </c>
      <c r="D33" s="61">
        <v>36245462129</v>
      </c>
      <c r="E33" s="61">
        <v>-1016260530</v>
      </c>
      <c r="F33" s="61">
        <v>65682484179</v>
      </c>
      <c r="G33" s="61">
        <v>64662982709</v>
      </c>
      <c r="H33" s="61">
        <v>48334267925</v>
      </c>
    </row>
    <row r="34" spans="2:8" ht="16" customHeight="1" x14ac:dyDescent="0.2">
      <c r="B34" s="60"/>
      <c r="C34" s="61"/>
      <c r="D34" s="61"/>
      <c r="E34" s="61"/>
      <c r="F34" s="61"/>
      <c r="G34" s="61"/>
      <c r="H34" s="61"/>
    </row>
    <row r="35" spans="2:8" ht="16" customHeight="1" x14ac:dyDescent="0.2">
      <c r="B35" s="60" t="s">
        <v>15</v>
      </c>
      <c r="C35" s="61">
        <v>7701823953675</v>
      </c>
      <c r="D35" s="61">
        <v>9288369742697</v>
      </c>
      <c r="E35" s="61">
        <v>10071072872302</v>
      </c>
      <c r="F35" s="61">
        <v>9096662123386</v>
      </c>
      <c r="G35" s="61">
        <v>15356966791701</v>
      </c>
      <c r="H35" s="61">
        <v>37056777714190</v>
      </c>
    </row>
    <row r="36" spans="2:8" ht="16" customHeight="1" x14ac:dyDescent="0.2">
      <c r="B36" s="60"/>
      <c r="C36" s="61"/>
      <c r="D36" s="61"/>
      <c r="E36" s="61"/>
      <c r="F36" s="61"/>
      <c r="G36" s="61"/>
      <c r="H36" s="61"/>
    </row>
    <row r="37" spans="2:8" ht="16" customHeight="1" x14ac:dyDescent="0.2">
      <c r="B37" s="56" t="s">
        <v>16</v>
      </c>
      <c r="C37" s="62">
        <v>1138489987447</v>
      </c>
      <c r="D37" s="62">
        <v>1317628785035</v>
      </c>
      <c r="E37" s="62">
        <v>1506320087551</v>
      </c>
      <c r="F37" s="62">
        <v>1603307926680</v>
      </c>
      <c r="G37" s="62">
        <v>1784567843866</v>
      </c>
      <c r="H37" s="62">
        <v>2855306347167</v>
      </c>
    </row>
    <row r="38" spans="2:8" ht="16" customHeight="1" x14ac:dyDescent="0.2">
      <c r="B38" s="56"/>
      <c r="C38" s="62"/>
      <c r="D38" s="62"/>
      <c r="E38" s="62"/>
      <c r="F38" s="62"/>
      <c r="G38" s="62"/>
      <c r="H38" s="62"/>
    </row>
    <row r="39" spans="2:8" ht="16" customHeight="1" x14ac:dyDescent="0.2">
      <c r="B39" s="56" t="s">
        <v>17</v>
      </c>
      <c r="C39" s="62">
        <v>-42868760701</v>
      </c>
      <c r="D39" s="62">
        <v>-44015628386</v>
      </c>
      <c r="E39" s="62">
        <v>-35797921476</v>
      </c>
      <c r="F39" s="62">
        <v>-84894039523</v>
      </c>
      <c r="G39" s="62">
        <v>66234890928</v>
      </c>
      <c r="H39" s="62">
        <v>-319483564275</v>
      </c>
    </row>
    <row r="40" spans="2:8" ht="16" customHeight="1" x14ac:dyDescent="0.2">
      <c r="B40" s="56"/>
      <c r="C40" s="62"/>
      <c r="D40" s="62"/>
      <c r="E40" s="62"/>
      <c r="F40" s="62"/>
      <c r="G40" s="62"/>
      <c r="H40" s="62"/>
    </row>
    <row r="41" spans="2:8" ht="16" customHeight="1" x14ac:dyDescent="0.2">
      <c r="B41" s="60" t="s">
        <v>18</v>
      </c>
      <c r="C41" s="61">
        <v>6606202726929</v>
      </c>
      <c r="D41" s="61">
        <v>8014756586048</v>
      </c>
      <c r="E41" s="61">
        <v>8600550706227</v>
      </c>
      <c r="F41" s="61">
        <v>7578248236229</v>
      </c>
      <c r="G41" s="61">
        <v>13506164056907</v>
      </c>
      <c r="H41" s="61">
        <v>34520954931298</v>
      </c>
    </row>
    <row r="42" spans="2:8" ht="16" customHeight="1" x14ac:dyDescent="0.2">
      <c r="B42" s="60"/>
      <c r="C42" s="61"/>
      <c r="D42" s="61"/>
      <c r="E42" s="61"/>
      <c r="F42" s="61"/>
      <c r="G42" s="61"/>
      <c r="H42" s="61"/>
    </row>
    <row r="43" spans="2:8" ht="16" customHeight="1" x14ac:dyDescent="0.2">
      <c r="B43" s="56" t="s">
        <v>19</v>
      </c>
      <c r="C43" s="62">
        <v>4100726657</v>
      </c>
      <c r="D43" s="62">
        <v>8084472201</v>
      </c>
      <c r="E43" s="62">
        <v>27536495813</v>
      </c>
      <c r="F43" s="62">
        <v>50805368355</v>
      </c>
      <c r="G43" s="62">
        <v>55864004095</v>
      </c>
      <c r="H43" s="62">
        <v>42811733838</v>
      </c>
    </row>
    <row r="44" spans="2:8" ht="16" customHeight="1" x14ac:dyDescent="0.2">
      <c r="B44" s="56"/>
      <c r="C44" s="62"/>
      <c r="D44" s="62"/>
      <c r="E44" s="62"/>
      <c r="F44" s="62"/>
      <c r="G44" s="62"/>
      <c r="H44" s="62"/>
    </row>
    <row r="45" spans="2:8" ht="16" customHeight="1" x14ac:dyDescent="0.2">
      <c r="B45" s="60" t="s">
        <v>20</v>
      </c>
      <c r="C45" s="61">
        <v>6602102000272</v>
      </c>
      <c r="D45" s="61">
        <v>8006672113847</v>
      </c>
      <c r="E45" s="61">
        <v>8573014210414</v>
      </c>
      <c r="F45" s="61">
        <v>7527442867874</v>
      </c>
      <c r="G45" s="61">
        <v>13450300052812</v>
      </c>
      <c r="H45" s="61">
        <v>34478143197460</v>
      </c>
    </row>
    <row r="46" spans="2:8" ht="16" customHeight="1" x14ac:dyDescent="0.2">
      <c r="B46" s="60"/>
      <c r="C46" s="61"/>
      <c r="D46" s="61"/>
      <c r="E46" s="61"/>
      <c r="F46" s="61"/>
      <c r="G46" s="61"/>
      <c r="H46" s="61"/>
    </row>
    <row r="47" spans="2:8" ht="16" customHeight="1" x14ac:dyDescent="0.2">
      <c r="B47" s="56" t="s">
        <v>21</v>
      </c>
      <c r="C47" s="62">
        <v>7162</v>
      </c>
      <c r="D47" s="62">
        <v>5895</v>
      </c>
      <c r="E47" s="62">
        <v>4037</v>
      </c>
      <c r="F47" s="62">
        <v>2726</v>
      </c>
      <c r="G47" s="62">
        <v>3846</v>
      </c>
      <c r="H47" s="62">
        <v>7166</v>
      </c>
    </row>
    <row r="48" spans="2:8" ht="16" customHeight="1" x14ac:dyDescent="0.2">
      <c r="B48" s="56"/>
      <c r="C48" s="62"/>
      <c r="D48" s="62"/>
      <c r="E48" s="62"/>
      <c r="F48" s="62"/>
      <c r="G48" s="62"/>
      <c r="H48" s="62"/>
    </row>
    <row r="49" spans="2:8" ht="16" customHeight="1" x14ac:dyDescent="0.2">
      <c r="B49" s="56" t="s">
        <v>22</v>
      </c>
      <c r="C49" s="57"/>
      <c r="D49" s="57"/>
      <c r="E49" s="57"/>
      <c r="F49" s="57"/>
      <c r="G49" s="57"/>
      <c r="H49" s="57"/>
    </row>
    <row r="50" spans="2:8" ht="16" customHeight="1" x14ac:dyDescent="0.2">
      <c r="B50" s="56"/>
      <c r="C50" s="57"/>
      <c r="D50" s="57"/>
      <c r="E50" s="57"/>
      <c r="F50" s="57"/>
      <c r="G50" s="57"/>
      <c r="H50" s="57"/>
    </row>
    <row r="51" spans="2:8" ht="16" customHeight="1" x14ac:dyDescent="0.2">
      <c r="B51" s="56" t="s">
        <v>23</v>
      </c>
      <c r="C51" s="57"/>
      <c r="D51" s="57"/>
      <c r="E51" s="57"/>
      <c r="F51" s="57"/>
      <c r="G51" s="57"/>
      <c r="H51" s="57"/>
    </row>
    <row r="52" spans="2:8" ht="16" customHeight="1" thickBot="1" x14ac:dyDescent="0.25">
      <c r="B52" s="58"/>
      <c r="C52" s="59"/>
      <c r="D52" s="59"/>
      <c r="E52" s="59"/>
      <c r="F52" s="59"/>
      <c r="G52" s="59"/>
      <c r="H52" s="59"/>
    </row>
  </sheetData>
  <mergeCells count="168">
    <mergeCell ref="B5:B6"/>
    <mergeCell ref="E5:E6"/>
    <mergeCell ref="F5:F6"/>
    <mergeCell ref="G5:G6"/>
    <mergeCell ref="H5:H6"/>
    <mergeCell ref="B7:B8"/>
    <mergeCell ref="E7:E8"/>
    <mergeCell ref="F7:F8"/>
    <mergeCell ref="G7:G8"/>
    <mergeCell ref="H7:H8"/>
    <mergeCell ref="C5:C6"/>
    <mergeCell ref="D5:D6"/>
    <mergeCell ref="C7:C8"/>
    <mergeCell ref="D7:D8"/>
    <mergeCell ref="B9:B10"/>
    <mergeCell ref="E9:E10"/>
    <mergeCell ref="F9:F10"/>
    <mergeCell ref="G9:G10"/>
    <mergeCell ref="H9:H10"/>
    <mergeCell ref="B11:B12"/>
    <mergeCell ref="E11:E12"/>
    <mergeCell ref="F11:F12"/>
    <mergeCell ref="G11:G12"/>
    <mergeCell ref="H11:H12"/>
    <mergeCell ref="C9:C10"/>
    <mergeCell ref="D9:D10"/>
    <mergeCell ref="C11:C12"/>
    <mergeCell ref="D11:D12"/>
    <mergeCell ref="B13:B14"/>
    <mergeCell ref="E13:E14"/>
    <mergeCell ref="F13:F14"/>
    <mergeCell ref="G13:G14"/>
    <mergeCell ref="H13:H14"/>
    <mergeCell ref="B15:B16"/>
    <mergeCell ref="E15:E16"/>
    <mergeCell ref="F15:F16"/>
    <mergeCell ref="G15:G16"/>
    <mergeCell ref="H15:H16"/>
    <mergeCell ref="C13:C14"/>
    <mergeCell ref="D13:D14"/>
    <mergeCell ref="C15:C16"/>
    <mergeCell ref="D15:D16"/>
    <mergeCell ref="B17:B18"/>
    <mergeCell ref="E17:E18"/>
    <mergeCell ref="F17:F18"/>
    <mergeCell ref="G17:G18"/>
    <mergeCell ref="H17:H18"/>
    <mergeCell ref="B19:B20"/>
    <mergeCell ref="E19:E20"/>
    <mergeCell ref="F19:F20"/>
    <mergeCell ref="G19:G20"/>
    <mergeCell ref="H19:H20"/>
    <mergeCell ref="C17:C18"/>
    <mergeCell ref="D17:D18"/>
    <mergeCell ref="C19:C20"/>
    <mergeCell ref="D19:D20"/>
    <mergeCell ref="B21:B22"/>
    <mergeCell ref="E21:E22"/>
    <mergeCell ref="F21:F22"/>
    <mergeCell ref="G21:G22"/>
    <mergeCell ref="H21:H22"/>
    <mergeCell ref="B23:B24"/>
    <mergeCell ref="E23:E24"/>
    <mergeCell ref="F23:F24"/>
    <mergeCell ref="G23:G24"/>
    <mergeCell ref="H23:H24"/>
    <mergeCell ref="C21:C22"/>
    <mergeCell ref="D21:D22"/>
    <mergeCell ref="C23:C24"/>
    <mergeCell ref="D23:D24"/>
    <mergeCell ref="B25:B26"/>
    <mergeCell ref="E25:E26"/>
    <mergeCell ref="F25:F26"/>
    <mergeCell ref="G25:G26"/>
    <mergeCell ref="H25:H26"/>
    <mergeCell ref="B27:B28"/>
    <mergeCell ref="E27:E28"/>
    <mergeCell ref="F27:F28"/>
    <mergeCell ref="G27:G28"/>
    <mergeCell ref="H27:H28"/>
    <mergeCell ref="C25:C26"/>
    <mergeCell ref="D25:D26"/>
    <mergeCell ref="C27:C28"/>
    <mergeCell ref="D27:D28"/>
    <mergeCell ref="B29:B30"/>
    <mergeCell ref="E29:E30"/>
    <mergeCell ref="F29:F30"/>
    <mergeCell ref="G29:G30"/>
    <mergeCell ref="H29:H30"/>
    <mergeCell ref="B31:B32"/>
    <mergeCell ref="E31:E32"/>
    <mergeCell ref="F31:F32"/>
    <mergeCell ref="G31:G32"/>
    <mergeCell ref="H31:H32"/>
    <mergeCell ref="C29:C30"/>
    <mergeCell ref="D29:D30"/>
    <mergeCell ref="C31:C32"/>
    <mergeCell ref="D31:D32"/>
    <mergeCell ref="B33:B34"/>
    <mergeCell ref="E33:E34"/>
    <mergeCell ref="F33:F34"/>
    <mergeCell ref="G33:G34"/>
    <mergeCell ref="H33:H34"/>
    <mergeCell ref="B35:B36"/>
    <mergeCell ref="E35:E36"/>
    <mergeCell ref="F35:F36"/>
    <mergeCell ref="G35:G36"/>
    <mergeCell ref="H35:H36"/>
    <mergeCell ref="C33:C34"/>
    <mergeCell ref="D33:D34"/>
    <mergeCell ref="C35:C36"/>
    <mergeCell ref="D35:D36"/>
    <mergeCell ref="B37:B38"/>
    <mergeCell ref="E37:E38"/>
    <mergeCell ref="F37:F38"/>
    <mergeCell ref="G37:G38"/>
    <mergeCell ref="H37:H38"/>
    <mergeCell ref="B39:B40"/>
    <mergeCell ref="E39:E40"/>
    <mergeCell ref="F39:F40"/>
    <mergeCell ref="G39:G40"/>
    <mergeCell ref="H39:H40"/>
    <mergeCell ref="C37:C38"/>
    <mergeCell ref="D37:D38"/>
    <mergeCell ref="C39:C40"/>
    <mergeCell ref="D39:D40"/>
    <mergeCell ref="B41:B42"/>
    <mergeCell ref="E41:E42"/>
    <mergeCell ref="F41:F42"/>
    <mergeCell ref="G41:G42"/>
    <mergeCell ref="H41:H42"/>
    <mergeCell ref="B43:B44"/>
    <mergeCell ref="E43:E44"/>
    <mergeCell ref="F43:F44"/>
    <mergeCell ref="G43:G44"/>
    <mergeCell ref="H43:H44"/>
    <mergeCell ref="C41:C42"/>
    <mergeCell ref="D41:D42"/>
    <mergeCell ref="C43:C44"/>
    <mergeCell ref="D43:D44"/>
    <mergeCell ref="B45:B46"/>
    <mergeCell ref="E45:E46"/>
    <mergeCell ref="F45:F46"/>
    <mergeCell ref="G45:G46"/>
    <mergeCell ref="H45:H46"/>
    <mergeCell ref="B47:B48"/>
    <mergeCell ref="E47:E48"/>
    <mergeCell ref="F47:F48"/>
    <mergeCell ref="G47:G48"/>
    <mergeCell ref="H47:H48"/>
    <mergeCell ref="C45:C46"/>
    <mergeCell ref="D45:D46"/>
    <mergeCell ref="C47:C48"/>
    <mergeCell ref="D47:D48"/>
    <mergeCell ref="B49:B50"/>
    <mergeCell ref="E49:E50"/>
    <mergeCell ref="F49:F50"/>
    <mergeCell ref="G49:G50"/>
    <mergeCell ref="H49:H50"/>
    <mergeCell ref="B51:B52"/>
    <mergeCell ref="E51:E52"/>
    <mergeCell ref="F51:F52"/>
    <mergeCell ref="G51:G52"/>
    <mergeCell ref="H51:H52"/>
    <mergeCell ref="C49:C50"/>
    <mergeCell ref="D49:D50"/>
    <mergeCell ref="C51:C52"/>
    <mergeCell ref="D51:D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1259-34FE-0948-A71A-8653ECF83877}">
  <dimension ref="B2:H244"/>
  <sheetViews>
    <sheetView topLeftCell="A45" workbookViewId="0">
      <selection activeCell="G91" sqref="G91:G92"/>
    </sheetView>
  </sheetViews>
  <sheetFormatPr baseColWidth="10" defaultRowHeight="16" x14ac:dyDescent="0.2"/>
  <cols>
    <col min="1" max="1" width="10.83203125" style="31"/>
    <col min="2" max="2" width="80.6640625" style="31" bestFit="1" customWidth="1"/>
    <col min="3" max="4" width="23" style="31" customWidth="1"/>
    <col min="5" max="5" width="23.6640625" style="31" customWidth="1"/>
    <col min="6" max="8" width="23.5" style="31" customWidth="1"/>
    <col min="9" max="10" width="21.83203125" style="31" customWidth="1"/>
    <col min="11" max="16384" width="10.83203125" style="31"/>
  </cols>
  <sheetData>
    <row r="2" spans="2:8" ht="17" thickBot="1" x14ac:dyDescent="0.25"/>
    <row r="3" spans="2:8" ht="17" x14ac:dyDescent="0.2">
      <c r="B3" s="32" t="s">
        <v>284</v>
      </c>
      <c r="C3" s="33">
        <v>2016</v>
      </c>
      <c r="D3" s="33">
        <v>2017</v>
      </c>
      <c r="E3" s="33">
        <v>2018</v>
      </c>
      <c r="F3" s="33">
        <v>2019</v>
      </c>
      <c r="G3" s="33">
        <v>2020</v>
      </c>
      <c r="H3" s="33">
        <v>2021</v>
      </c>
    </row>
    <row r="4" spans="2:8" ht="17" thickBot="1" x14ac:dyDescent="0.25"/>
    <row r="5" spans="2:8" ht="17" customHeight="1" x14ac:dyDescent="0.2">
      <c r="B5" s="76" t="s">
        <v>24</v>
      </c>
      <c r="C5" s="77">
        <v>18182786709294</v>
      </c>
      <c r="D5" s="77">
        <v>33068060366641</v>
      </c>
      <c r="E5" s="77">
        <v>25308725187618</v>
      </c>
      <c r="F5" s="77">
        <v>30436936909894</v>
      </c>
      <c r="G5" s="77">
        <v>56747258197010</v>
      </c>
      <c r="H5" s="77">
        <v>94154859648304</v>
      </c>
    </row>
    <row r="6" spans="2:8" x14ac:dyDescent="0.2">
      <c r="B6" s="68"/>
      <c r="C6" s="75"/>
      <c r="D6" s="75"/>
      <c r="E6" s="75"/>
      <c r="F6" s="75"/>
      <c r="G6" s="75"/>
      <c r="H6" s="75"/>
    </row>
    <row r="7" spans="2:8" ht="16" customHeight="1" x14ac:dyDescent="0.2">
      <c r="B7" s="60" t="s">
        <v>25</v>
      </c>
      <c r="C7" s="61">
        <v>4558660713745</v>
      </c>
      <c r="D7" s="61">
        <v>4264641954689</v>
      </c>
      <c r="E7" s="61">
        <v>2515617135457</v>
      </c>
      <c r="F7" s="61">
        <v>4544900252204</v>
      </c>
      <c r="G7" s="61">
        <v>13696099298228</v>
      </c>
      <c r="H7" s="61">
        <v>22471375562130</v>
      </c>
    </row>
    <row r="8" spans="2:8" x14ac:dyDescent="0.2">
      <c r="B8" s="60"/>
      <c r="C8" s="61"/>
      <c r="D8" s="61"/>
      <c r="E8" s="61"/>
      <c r="F8" s="61"/>
      <c r="G8" s="61"/>
      <c r="H8" s="61"/>
    </row>
    <row r="9" spans="2:8" ht="16" customHeight="1" x14ac:dyDescent="0.2">
      <c r="B9" s="56" t="s">
        <v>26</v>
      </c>
      <c r="C9" s="62">
        <v>556922713967</v>
      </c>
      <c r="D9" s="62">
        <v>764396954689</v>
      </c>
      <c r="E9" s="62">
        <v>1822302135457</v>
      </c>
      <c r="F9" s="62">
        <v>1678314252204</v>
      </c>
      <c r="G9" s="62">
        <v>2094314298228</v>
      </c>
      <c r="H9" s="62">
        <v>6316299666510</v>
      </c>
    </row>
    <row r="10" spans="2:8" x14ac:dyDescent="0.2">
      <c r="B10" s="56"/>
      <c r="C10" s="62"/>
      <c r="D10" s="62"/>
      <c r="E10" s="62"/>
      <c r="F10" s="62"/>
      <c r="G10" s="62"/>
      <c r="H10" s="62"/>
    </row>
    <row r="11" spans="2:8" ht="16" customHeight="1" x14ac:dyDescent="0.2">
      <c r="B11" s="56" t="s">
        <v>27</v>
      </c>
      <c r="C11" s="62">
        <v>4001737999778</v>
      </c>
      <c r="D11" s="62">
        <v>3500245000000</v>
      </c>
      <c r="E11" s="62">
        <v>693315000000</v>
      </c>
      <c r="F11" s="62">
        <v>2866586000000</v>
      </c>
      <c r="G11" s="62">
        <v>11601785000000</v>
      </c>
      <c r="H11" s="62">
        <v>16155075895620</v>
      </c>
    </row>
    <row r="12" spans="2:8" x14ac:dyDescent="0.2">
      <c r="B12" s="56"/>
      <c r="C12" s="62"/>
      <c r="D12" s="62"/>
      <c r="E12" s="62"/>
      <c r="F12" s="62"/>
      <c r="G12" s="62"/>
      <c r="H12" s="62"/>
    </row>
    <row r="13" spans="2:8" ht="16" customHeight="1" x14ac:dyDescent="0.2">
      <c r="B13" s="60" t="s">
        <v>28</v>
      </c>
      <c r="C13" s="61">
        <v>693498769815</v>
      </c>
      <c r="D13" s="61">
        <v>9936707080033</v>
      </c>
      <c r="E13" s="61">
        <v>3724562710535</v>
      </c>
      <c r="F13" s="61">
        <v>1374340352910</v>
      </c>
      <c r="G13" s="61">
        <v>8126992675380</v>
      </c>
      <c r="H13" s="61">
        <v>18236152616078</v>
      </c>
    </row>
    <row r="14" spans="2:8" x14ac:dyDescent="0.2">
      <c r="B14" s="60"/>
      <c r="C14" s="61"/>
      <c r="D14" s="61"/>
      <c r="E14" s="61"/>
      <c r="F14" s="61"/>
      <c r="G14" s="61"/>
      <c r="H14" s="61"/>
    </row>
    <row r="15" spans="2:8" ht="16" customHeight="1" x14ac:dyDescent="0.2">
      <c r="B15" s="56" t="s">
        <v>29</v>
      </c>
      <c r="C15" s="57"/>
      <c r="D15" s="57"/>
      <c r="E15" s="57"/>
      <c r="F15" s="57"/>
      <c r="G15" s="57"/>
      <c r="H15" s="57"/>
    </row>
    <row r="16" spans="2:8" x14ac:dyDescent="0.2">
      <c r="B16" s="56"/>
      <c r="C16" s="57"/>
      <c r="D16" s="57"/>
      <c r="E16" s="57"/>
      <c r="F16" s="57"/>
      <c r="G16" s="57"/>
      <c r="H16" s="57"/>
    </row>
    <row r="17" spans="2:8" ht="16" customHeight="1" x14ac:dyDescent="0.2">
      <c r="B17" s="56" t="s">
        <v>30</v>
      </c>
      <c r="C17" s="57"/>
      <c r="D17" s="57"/>
      <c r="E17" s="57"/>
      <c r="F17" s="57"/>
      <c r="G17" s="57"/>
      <c r="H17" s="57"/>
    </row>
    <row r="18" spans="2:8" x14ac:dyDescent="0.2">
      <c r="B18" s="56"/>
      <c r="C18" s="57"/>
      <c r="D18" s="57"/>
      <c r="E18" s="57"/>
      <c r="F18" s="57"/>
      <c r="G18" s="57"/>
      <c r="H18" s="57"/>
    </row>
    <row r="19" spans="2:8" ht="16" customHeight="1" x14ac:dyDescent="0.2">
      <c r="B19" s="56" t="s">
        <v>31</v>
      </c>
      <c r="C19" s="62">
        <v>693498769815</v>
      </c>
      <c r="D19" s="62">
        <v>9936707080033</v>
      </c>
      <c r="E19" s="62">
        <v>3724562710535</v>
      </c>
      <c r="F19" s="62">
        <v>1374340352910</v>
      </c>
      <c r="G19" s="62">
        <v>8126992675380</v>
      </c>
      <c r="H19" s="62">
        <v>18236152616078</v>
      </c>
    </row>
    <row r="20" spans="2:8" x14ac:dyDescent="0.2">
      <c r="B20" s="56"/>
      <c r="C20" s="62"/>
      <c r="D20" s="62"/>
      <c r="E20" s="62"/>
      <c r="F20" s="62"/>
      <c r="G20" s="62"/>
      <c r="H20" s="62"/>
    </row>
    <row r="21" spans="2:8" ht="16" customHeight="1" x14ac:dyDescent="0.2">
      <c r="B21" s="60" t="s">
        <v>32</v>
      </c>
      <c r="C21" s="61">
        <v>2394830525734</v>
      </c>
      <c r="D21" s="61">
        <v>6555418799648</v>
      </c>
      <c r="E21" s="61">
        <v>3210278608751</v>
      </c>
      <c r="F21" s="61">
        <v>3561397190688</v>
      </c>
      <c r="G21" s="61">
        <v>6124790460291</v>
      </c>
      <c r="H21" s="61">
        <v>7662680796645</v>
      </c>
    </row>
    <row r="22" spans="2:8" ht="16" customHeight="1" x14ac:dyDescent="0.2">
      <c r="B22" s="60"/>
      <c r="C22" s="61"/>
      <c r="D22" s="61"/>
      <c r="E22" s="61"/>
      <c r="F22" s="61"/>
      <c r="G22" s="61"/>
      <c r="H22" s="61"/>
    </row>
    <row r="23" spans="2:8" ht="16" customHeight="1" x14ac:dyDescent="0.2">
      <c r="B23" s="56" t="s">
        <v>33</v>
      </c>
      <c r="C23" s="62">
        <v>1546607430306</v>
      </c>
      <c r="D23" s="62">
        <v>1999843596977</v>
      </c>
      <c r="E23" s="62">
        <v>2281760501157</v>
      </c>
      <c r="F23" s="62">
        <v>2699937350329</v>
      </c>
      <c r="G23" s="62">
        <v>3949486943250</v>
      </c>
      <c r="H23" s="62">
        <v>4973095672343</v>
      </c>
    </row>
    <row r="24" spans="2:8" ht="16" customHeight="1" x14ac:dyDescent="0.2">
      <c r="B24" s="56"/>
      <c r="C24" s="62"/>
      <c r="D24" s="62"/>
      <c r="E24" s="62"/>
      <c r="F24" s="62"/>
      <c r="G24" s="62"/>
      <c r="H24" s="62"/>
    </row>
    <row r="25" spans="2:8" ht="16" customHeight="1" x14ac:dyDescent="0.2">
      <c r="B25" s="56" t="s">
        <v>34</v>
      </c>
      <c r="C25" s="62">
        <v>705742217537</v>
      </c>
      <c r="D25" s="62">
        <v>4007002903693</v>
      </c>
      <c r="E25" s="62">
        <v>810319171039</v>
      </c>
      <c r="F25" s="62">
        <v>757832561191</v>
      </c>
      <c r="G25" s="62">
        <v>1303037835829</v>
      </c>
      <c r="H25" s="62">
        <v>1722371823278</v>
      </c>
    </row>
    <row r="26" spans="2:8" ht="16" customHeight="1" x14ac:dyDescent="0.2">
      <c r="B26" s="56"/>
      <c r="C26" s="62"/>
      <c r="D26" s="62"/>
      <c r="E26" s="62"/>
      <c r="F26" s="62"/>
      <c r="G26" s="62"/>
      <c r="H26" s="62"/>
    </row>
    <row r="27" spans="2:8" ht="16" customHeight="1" x14ac:dyDescent="0.2">
      <c r="B27" s="56" t="s">
        <v>35</v>
      </c>
      <c r="C27" s="57"/>
      <c r="D27" s="57"/>
      <c r="E27" s="57"/>
      <c r="F27" s="57"/>
      <c r="G27" s="57"/>
      <c r="H27" s="57"/>
    </row>
    <row r="28" spans="2:8" ht="16" customHeight="1" x14ac:dyDescent="0.2">
      <c r="B28" s="56"/>
      <c r="C28" s="57"/>
      <c r="D28" s="57"/>
      <c r="E28" s="57"/>
      <c r="F28" s="57"/>
      <c r="G28" s="57"/>
      <c r="H28" s="57"/>
    </row>
    <row r="29" spans="2:8" ht="16" customHeight="1" x14ac:dyDescent="0.2">
      <c r="B29" s="56" t="s">
        <v>36</v>
      </c>
      <c r="C29" s="57"/>
      <c r="D29" s="57"/>
      <c r="E29" s="57"/>
      <c r="F29" s="57"/>
      <c r="G29" s="57"/>
      <c r="H29" s="57"/>
    </row>
    <row r="30" spans="2:8" ht="16" customHeight="1" x14ac:dyDescent="0.2">
      <c r="B30" s="56"/>
      <c r="C30" s="57"/>
      <c r="D30" s="57"/>
      <c r="E30" s="57"/>
      <c r="F30" s="57"/>
      <c r="G30" s="57"/>
      <c r="H30" s="57"/>
    </row>
    <row r="31" spans="2:8" ht="16" customHeight="1" x14ac:dyDescent="0.2">
      <c r="B31" s="56" t="s">
        <v>37</v>
      </c>
      <c r="C31" s="57"/>
      <c r="D31" s="57"/>
      <c r="E31" s="57"/>
      <c r="F31" s="57"/>
      <c r="G31" s="57"/>
      <c r="H31" s="62">
        <v>23521740500</v>
      </c>
    </row>
    <row r="32" spans="2:8" ht="16" customHeight="1" x14ac:dyDescent="0.2">
      <c r="B32" s="56"/>
      <c r="C32" s="57"/>
      <c r="D32" s="57"/>
      <c r="E32" s="57"/>
      <c r="F32" s="57"/>
      <c r="G32" s="57"/>
      <c r="H32" s="62"/>
    </row>
    <row r="33" spans="2:8" ht="16" customHeight="1" x14ac:dyDescent="0.2">
      <c r="B33" s="56" t="s">
        <v>38</v>
      </c>
      <c r="C33" s="62">
        <v>182962827055</v>
      </c>
      <c r="D33" s="62">
        <v>583180931761</v>
      </c>
      <c r="E33" s="62">
        <v>150952350749</v>
      </c>
      <c r="F33" s="62">
        <v>139273246353</v>
      </c>
      <c r="G33" s="62">
        <v>910365502671</v>
      </c>
      <c r="H33" s="62">
        <v>981799066828</v>
      </c>
    </row>
    <row r="34" spans="2:8" ht="16" customHeight="1" x14ac:dyDescent="0.2">
      <c r="B34" s="56"/>
      <c r="C34" s="62"/>
      <c r="D34" s="62"/>
      <c r="E34" s="62"/>
      <c r="F34" s="62"/>
      <c r="G34" s="62"/>
      <c r="H34" s="62"/>
    </row>
    <row r="35" spans="2:8" ht="16" customHeight="1" x14ac:dyDescent="0.2">
      <c r="B35" s="56" t="s">
        <v>39</v>
      </c>
      <c r="C35" s="62">
        <v>-41339337971</v>
      </c>
      <c r="D35" s="62">
        <v>-35984891839</v>
      </c>
      <c r="E35" s="62">
        <v>-37693842866</v>
      </c>
      <c r="F35" s="62">
        <v>-37145790132</v>
      </c>
      <c r="G35" s="62">
        <v>-39336197606</v>
      </c>
      <c r="H35" s="62">
        <v>-39275168162</v>
      </c>
    </row>
    <row r="36" spans="2:8" ht="16" customHeight="1" x14ac:dyDescent="0.2">
      <c r="B36" s="56"/>
      <c r="C36" s="62"/>
      <c r="D36" s="62"/>
      <c r="E36" s="62"/>
      <c r="F36" s="62"/>
      <c r="G36" s="62"/>
      <c r="H36" s="62"/>
    </row>
    <row r="37" spans="2:8" ht="16" customHeight="1" x14ac:dyDescent="0.2">
      <c r="B37" s="56" t="s">
        <v>40</v>
      </c>
      <c r="C37" s="62">
        <v>857388807</v>
      </c>
      <c r="D37" s="62">
        <v>1376259056</v>
      </c>
      <c r="E37" s="62">
        <v>4940428672</v>
      </c>
      <c r="F37" s="62">
        <v>1499822947</v>
      </c>
      <c r="G37" s="62">
        <v>1236376147</v>
      </c>
      <c r="H37" s="62">
        <v>1167661858</v>
      </c>
    </row>
    <row r="38" spans="2:8" ht="16" customHeight="1" x14ac:dyDescent="0.2">
      <c r="B38" s="56"/>
      <c r="C38" s="62"/>
      <c r="D38" s="62"/>
      <c r="E38" s="62"/>
      <c r="F38" s="62"/>
      <c r="G38" s="62"/>
      <c r="H38" s="62"/>
    </row>
    <row r="39" spans="2:8" ht="16" customHeight="1" x14ac:dyDescent="0.2">
      <c r="B39" s="60" t="s">
        <v>41</v>
      </c>
      <c r="C39" s="61">
        <v>10247175680697</v>
      </c>
      <c r="D39" s="61">
        <v>11748873281675</v>
      </c>
      <c r="E39" s="61">
        <v>14115139048908</v>
      </c>
      <c r="F39" s="61">
        <v>19411922748095</v>
      </c>
      <c r="G39" s="61">
        <v>26286822229202</v>
      </c>
      <c r="H39" s="61">
        <v>42134493932210</v>
      </c>
    </row>
    <row r="40" spans="2:8" ht="16" customHeight="1" x14ac:dyDescent="0.2">
      <c r="B40" s="60"/>
      <c r="C40" s="61"/>
      <c r="D40" s="61"/>
      <c r="E40" s="61"/>
      <c r="F40" s="61"/>
      <c r="G40" s="61"/>
      <c r="H40" s="61"/>
    </row>
    <row r="41" spans="2:8" ht="16" customHeight="1" x14ac:dyDescent="0.2">
      <c r="B41" s="56" t="s">
        <v>42</v>
      </c>
      <c r="C41" s="62">
        <v>10391475894874</v>
      </c>
      <c r="D41" s="62">
        <v>11893184186263</v>
      </c>
      <c r="E41" s="62">
        <v>14188336169734</v>
      </c>
      <c r="F41" s="62">
        <v>19480666530260</v>
      </c>
      <c r="G41" s="62">
        <v>26373360826788</v>
      </c>
      <c r="H41" s="62">
        <v>42370012405544</v>
      </c>
    </row>
    <row r="42" spans="2:8" ht="16" customHeight="1" x14ac:dyDescent="0.2">
      <c r="B42" s="56"/>
      <c r="C42" s="62"/>
      <c r="D42" s="62"/>
      <c r="E42" s="62"/>
      <c r="F42" s="62"/>
      <c r="G42" s="62"/>
      <c r="H42" s="62"/>
    </row>
    <row r="43" spans="2:8" ht="16" customHeight="1" x14ac:dyDescent="0.2">
      <c r="B43" s="56" t="s">
        <v>43</v>
      </c>
      <c r="C43" s="62">
        <v>-144300214177</v>
      </c>
      <c r="D43" s="62">
        <v>-144310904588</v>
      </c>
      <c r="E43" s="62">
        <v>-73197120826</v>
      </c>
      <c r="F43" s="62">
        <v>-68743782165</v>
      </c>
      <c r="G43" s="62">
        <v>-86538597586</v>
      </c>
      <c r="H43" s="62">
        <v>-235518473334</v>
      </c>
    </row>
    <row r="44" spans="2:8" ht="16" customHeight="1" x14ac:dyDescent="0.2">
      <c r="B44" s="56"/>
      <c r="C44" s="62"/>
      <c r="D44" s="62"/>
      <c r="E44" s="62"/>
      <c r="F44" s="62"/>
      <c r="G44" s="62"/>
      <c r="H44" s="62"/>
    </row>
    <row r="45" spans="2:8" ht="16" customHeight="1" x14ac:dyDescent="0.2">
      <c r="B45" s="60" t="s">
        <v>44</v>
      </c>
      <c r="C45" s="61">
        <v>288621019303</v>
      </c>
      <c r="D45" s="61">
        <v>562419250596</v>
      </c>
      <c r="E45" s="61">
        <v>1743127683967</v>
      </c>
      <c r="F45" s="61">
        <v>1544376365997</v>
      </c>
      <c r="G45" s="61">
        <v>2512553533909</v>
      </c>
      <c r="H45" s="61">
        <v>3650156741241</v>
      </c>
    </row>
    <row r="46" spans="2:8" ht="16" customHeight="1" x14ac:dyDescent="0.2">
      <c r="B46" s="60"/>
      <c r="C46" s="61"/>
      <c r="D46" s="61"/>
      <c r="E46" s="61"/>
      <c r="F46" s="61"/>
      <c r="G46" s="61"/>
      <c r="H46" s="61"/>
    </row>
    <row r="47" spans="2:8" ht="16" customHeight="1" x14ac:dyDescent="0.2">
      <c r="B47" s="56" t="s">
        <v>45</v>
      </c>
      <c r="C47" s="62">
        <v>24180135532</v>
      </c>
      <c r="D47" s="62">
        <v>118434339660</v>
      </c>
      <c r="E47" s="62">
        <v>122420331320</v>
      </c>
      <c r="F47" s="62">
        <v>118551289085</v>
      </c>
      <c r="G47" s="62">
        <v>141398046799</v>
      </c>
      <c r="H47" s="62">
        <v>296697348350</v>
      </c>
    </row>
    <row r="48" spans="2:8" ht="16" customHeight="1" x14ac:dyDescent="0.2">
      <c r="B48" s="56"/>
      <c r="C48" s="62"/>
      <c r="D48" s="62"/>
      <c r="E48" s="62"/>
      <c r="F48" s="62"/>
      <c r="G48" s="62"/>
      <c r="H48" s="62"/>
    </row>
    <row r="49" spans="2:8" ht="16" customHeight="1" x14ac:dyDescent="0.2">
      <c r="B49" s="56" t="s">
        <v>46</v>
      </c>
      <c r="C49" s="62">
        <v>255637124321</v>
      </c>
      <c r="D49" s="62">
        <v>421916425069</v>
      </c>
      <c r="E49" s="62">
        <v>1601957215751</v>
      </c>
      <c r="F49" s="62">
        <v>1400159900793</v>
      </c>
      <c r="G49" s="62">
        <v>2357338685110</v>
      </c>
      <c r="H49" s="62">
        <v>3335690250424</v>
      </c>
    </row>
    <row r="50" spans="2:8" ht="16" customHeight="1" x14ac:dyDescent="0.2">
      <c r="B50" s="56"/>
      <c r="C50" s="62"/>
      <c r="D50" s="62"/>
      <c r="E50" s="62"/>
      <c r="F50" s="62"/>
      <c r="G50" s="62"/>
      <c r="H50" s="62"/>
    </row>
    <row r="51" spans="2:8" ht="16" customHeight="1" x14ac:dyDescent="0.2">
      <c r="B51" s="56" t="s">
        <v>47</v>
      </c>
      <c r="C51" s="62">
        <v>8803759450</v>
      </c>
      <c r="D51" s="62">
        <v>22068485867</v>
      </c>
      <c r="E51" s="62">
        <v>18750136896</v>
      </c>
      <c r="F51" s="62">
        <v>25665176119</v>
      </c>
      <c r="G51" s="62">
        <v>13816802000</v>
      </c>
      <c r="H51" s="62">
        <v>17769142467</v>
      </c>
    </row>
    <row r="52" spans="2:8" ht="16" customHeight="1" x14ac:dyDescent="0.2">
      <c r="B52" s="56"/>
      <c r="C52" s="62"/>
      <c r="D52" s="62"/>
      <c r="E52" s="62"/>
      <c r="F52" s="62"/>
      <c r="G52" s="62"/>
      <c r="H52" s="62"/>
    </row>
    <row r="53" spans="2:8" ht="16" customHeight="1" x14ac:dyDescent="0.2">
      <c r="B53" s="56" t="s">
        <v>48</v>
      </c>
      <c r="C53" s="57"/>
      <c r="D53" s="57"/>
      <c r="E53" s="57"/>
      <c r="F53" s="57"/>
      <c r="G53" s="57"/>
      <c r="H53" s="57"/>
    </row>
    <row r="54" spans="2:8" ht="16" customHeight="1" x14ac:dyDescent="0.2">
      <c r="B54" s="56"/>
      <c r="C54" s="57"/>
      <c r="D54" s="57"/>
      <c r="E54" s="57"/>
      <c r="F54" s="57"/>
      <c r="G54" s="57"/>
      <c r="H54" s="57"/>
    </row>
    <row r="55" spans="2:8" ht="16" customHeight="1" x14ac:dyDescent="0.2">
      <c r="B55" s="56" t="s">
        <v>49</v>
      </c>
      <c r="C55" s="57"/>
      <c r="D55" s="57"/>
      <c r="E55" s="57"/>
      <c r="F55" s="57"/>
      <c r="G55" s="57"/>
      <c r="H55" s="57"/>
    </row>
    <row r="56" spans="2:8" ht="16" customHeight="1" x14ac:dyDescent="0.2">
      <c r="B56" s="56"/>
      <c r="C56" s="57"/>
      <c r="D56" s="57"/>
      <c r="E56" s="57"/>
      <c r="F56" s="57"/>
      <c r="G56" s="57"/>
      <c r="H56" s="57"/>
    </row>
    <row r="57" spans="2:8" ht="17" customHeight="1" x14ac:dyDescent="0.2">
      <c r="B57" s="68" t="s">
        <v>50</v>
      </c>
      <c r="C57" s="75">
        <v>15043765608591</v>
      </c>
      <c r="D57" s="75">
        <v>19954124411610</v>
      </c>
      <c r="E57" s="75">
        <v>52914282483307</v>
      </c>
      <c r="F57" s="75">
        <v>71339093190006</v>
      </c>
      <c r="G57" s="75">
        <v>74764176191827</v>
      </c>
      <c r="H57" s="75">
        <v>84081562709945</v>
      </c>
    </row>
    <row r="58" spans="2:8" ht="16" customHeight="1" x14ac:dyDescent="0.2">
      <c r="B58" s="68"/>
      <c r="C58" s="75"/>
      <c r="D58" s="75"/>
      <c r="E58" s="75"/>
      <c r="F58" s="75"/>
      <c r="G58" s="75"/>
      <c r="H58" s="75"/>
    </row>
    <row r="59" spans="2:8" ht="16" customHeight="1" x14ac:dyDescent="0.2">
      <c r="B59" s="60" t="s">
        <v>51</v>
      </c>
      <c r="C59" s="61">
        <v>18173189031</v>
      </c>
      <c r="D59" s="61">
        <v>21810530536</v>
      </c>
      <c r="E59" s="61">
        <v>22301804672</v>
      </c>
      <c r="F59" s="61">
        <v>27717594984</v>
      </c>
      <c r="G59" s="61">
        <v>305165547431</v>
      </c>
      <c r="H59" s="61">
        <v>809234947969</v>
      </c>
    </row>
    <row r="60" spans="2:8" ht="16" customHeight="1" x14ac:dyDescent="0.2">
      <c r="B60" s="60"/>
      <c r="C60" s="61"/>
      <c r="D60" s="61"/>
      <c r="E60" s="61"/>
      <c r="F60" s="61"/>
      <c r="G60" s="61"/>
      <c r="H60" s="61"/>
    </row>
    <row r="61" spans="2:8" ht="16" customHeight="1" x14ac:dyDescent="0.2">
      <c r="B61" s="56" t="s">
        <v>52</v>
      </c>
      <c r="C61" s="57"/>
      <c r="D61" s="57"/>
      <c r="E61" s="57"/>
      <c r="F61" s="57"/>
      <c r="G61" s="57"/>
      <c r="H61" s="57"/>
    </row>
    <row r="62" spans="2:8" ht="16" customHeight="1" x14ac:dyDescent="0.2">
      <c r="B62" s="56"/>
      <c r="C62" s="57"/>
      <c r="D62" s="57"/>
      <c r="E62" s="57"/>
      <c r="F62" s="57"/>
      <c r="G62" s="57"/>
      <c r="H62" s="57"/>
    </row>
    <row r="63" spans="2:8" ht="16" customHeight="1" x14ac:dyDescent="0.2">
      <c r="B63" s="56" t="s">
        <v>53</v>
      </c>
      <c r="C63" s="57"/>
      <c r="D63" s="57"/>
      <c r="E63" s="57"/>
      <c r="F63" s="57"/>
      <c r="G63" s="57"/>
      <c r="H63" s="57"/>
    </row>
    <row r="64" spans="2:8" ht="16" customHeight="1" x14ac:dyDescent="0.2">
      <c r="B64" s="56"/>
      <c r="C64" s="57"/>
      <c r="D64" s="57"/>
      <c r="E64" s="57"/>
      <c r="F64" s="57"/>
      <c r="G64" s="57"/>
      <c r="H64" s="57"/>
    </row>
    <row r="65" spans="2:8" ht="16" customHeight="1" x14ac:dyDescent="0.2">
      <c r="B65" s="56" t="s">
        <v>54</v>
      </c>
      <c r="C65" s="57"/>
      <c r="D65" s="57"/>
      <c r="E65" s="57"/>
      <c r="F65" s="57"/>
      <c r="G65" s="57"/>
      <c r="H65" s="57"/>
    </row>
    <row r="66" spans="2:8" ht="16" customHeight="1" x14ac:dyDescent="0.2">
      <c r="B66" s="56"/>
      <c r="C66" s="57"/>
      <c r="D66" s="57"/>
      <c r="E66" s="57"/>
      <c r="F66" s="57"/>
      <c r="G66" s="57"/>
      <c r="H66" s="57"/>
    </row>
    <row r="67" spans="2:8" ht="16" customHeight="1" x14ac:dyDescent="0.2">
      <c r="B67" s="56" t="s">
        <v>55</v>
      </c>
      <c r="C67" s="57"/>
      <c r="D67" s="57"/>
      <c r="E67" s="57"/>
      <c r="F67" s="57"/>
      <c r="G67" s="57"/>
      <c r="H67" s="57"/>
    </row>
    <row r="68" spans="2:8" ht="16" customHeight="1" x14ac:dyDescent="0.2">
      <c r="B68" s="56"/>
      <c r="C68" s="57"/>
      <c r="D68" s="57"/>
      <c r="E68" s="57"/>
      <c r="F68" s="57"/>
      <c r="G68" s="57"/>
      <c r="H68" s="57"/>
    </row>
    <row r="69" spans="2:8" ht="16" customHeight="1" x14ac:dyDescent="0.2">
      <c r="B69" s="56" t="s">
        <v>56</v>
      </c>
      <c r="C69" s="62">
        <v>2500000000</v>
      </c>
      <c r="D69" s="57"/>
      <c r="E69" s="57"/>
      <c r="F69" s="62">
        <v>4910346000</v>
      </c>
      <c r="G69" s="62">
        <v>96007238800</v>
      </c>
      <c r="H69" s="62">
        <v>118401369280</v>
      </c>
    </row>
    <row r="70" spans="2:8" ht="16" customHeight="1" x14ac:dyDescent="0.2">
      <c r="B70" s="56"/>
      <c r="C70" s="62"/>
      <c r="D70" s="57"/>
      <c r="E70" s="57"/>
      <c r="F70" s="62"/>
      <c r="G70" s="62"/>
      <c r="H70" s="62"/>
    </row>
    <row r="71" spans="2:8" ht="16" customHeight="1" x14ac:dyDescent="0.2">
      <c r="B71" s="56" t="s">
        <v>57</v>
      </c>
      <c r="C71" s="62">
        <v>15673189031</v>
      </c>
      <c r="D71" s="62">
        <v>21810530536</v>
      </c>
      <c r="E71" s="62">
        <v>22301804672</v>
      </c>
      <c r="F71" s="62">
        <v>22807248984</v>
      </c>
      <c r="G71" s="62">
        <v>209158308631</v>
      </c>
      <c r="H71" s="62">
        <v>690833578689</v>
      </c>
    </row>
    <row r="72" spans="2:8" ht="16" customHeight="1" x14ac:dyDescent="0.2">
      <c r="B72" s="56"/>
      <c r="C72" s="62"/>
      <c r="D72" s="62"/>
      <c r="E72" s="62"/>
      <c r="F72" s="62"/>
      <c r="G72" s="62"/>
      <c r="H72" s="62"/>
    </row>
    <row r="73" spans="2:8" ht="16" customHeight="1" x14ac:dyDescent="0.2">
      <c r="B73" s="56" t="s">
        <v>58</v>
      </c>
      <c r="C73" s="57"/>
      <c r="D73" s="57"/>
      <c r="E73" s="57"/>
      <c r="F73" s="57"/>
      <c r="G73" s="57"/>
      <c r="H73" s="57"/>
    </row>
    <row r="74" spans="2:8" ht="16" customHeight="1" x14ac:dyDescent="0.2">
      <c r="B74" s="56"/>
      <c r="C74" s="57"/>
      <c r="D74" s="57"/>
      <c r="E74" s="57"/>
      <c r="F74" s="57"/>
      <c r="G74" s="57"/>
      <c r="H74" s="57"/>
    </row>
    <row r="75" spans="2:8" ht="16" customHeight="1" x14ac:dyDescent="0.2">
      <c r="B75" s="60" t="s">
        <v>59</v>
      </c>
      <c r="C75" s="61">
        <v>12670459873438</v>
      </c>
      <c r="D75" s="61">
        <v>13197796695351</v>
      </c>
      <c r="E75" s="61">
        <v>12782560625001</v>
      </c>
      <c r="F75" s="61">
        <v>31249493917960</v>
      </c>
      <c r="G75" s="61">
        <v>65561657180137</v>
      </c>
      <c r="H75" s="61">
        <v>69280841784004</v>
      </c>
    </row>
    <row r="76" spans="2:8" ht="16" customHeight="1" x14ac:dyDescent="0.2">
      <c r="B76" s="60"/>
      <c r="C76" s="61"/>
      <c r="D76" s="61"/>
      <c r="E76" s="61"/>
      <c r="F76" s="61"/>
      <c r="G76" s="61"/>
      <c r="H76" s="61"/>
    </row>
    <row r="77" spans="2:8" ht="16" customHeight="1" x14ac:dyDescent="0.2">
      <c r="B77" s="56" t="s">
        <v>60</v>
      </c>
      <c r="C77" s="62">
        <v>12487811189623</v>
      </c>
      <c r="D77" s="62">
        <v>13012259134112</v>
      </c>
      <c r="E77" s="62">
        <v>12565363529879</v>
      </c>
      <c r="F77" s="62">
        <v>30980122434704</v>
      </c>
      <c r="G77" s="62">
        <v>65307819877543</v>
      </c>
      <c r="H77" s="62">
        <v>68744125939109</v>
      </c>
    </row>
    <row r="78" spans="2:8" ht="16" customHeight="1" x14ac:dyDescent="0.2">
      <c r="B78" s="56"/>
      <c r="C78" s="62"/>
      <c r="D78" s="62"/>
      <c r="E78" s="62"/>
      <c r="F78" s="62"/>
      <c r="G78" s="62"/>
      <c r="H78" s="62"/>
    </row>
    <row r="79" spans="2:8" ht="16" customHeight="1" x14ac:dyDescent="0.2">
      <c r="B79" s="56" t="s">
        <v>61</v>
      </c>
      <c r="C79" s="62">
        <v>18855209473822</v>
      </c>
      <c r="D79" s="62">
        <v>21244526727212</v>
      </c>
      <c r="E79" s="62">
        <v>22992663946845</v>
      </c>
      <c r="F79" s="62">
        <v>43804940121895</v>
      </c>
      <c r="G79" s="62">
        <v>82616601097978</v>
      </c>
      <c r="H79" s="62">
        <v>91026106008677</v>
      </c>
    </row>
    <row r="80" spans="2:8" ht="16" customHeight="1" x14ac:dyDescent="0.2">
      <c r="B80" s="56"/>
      <c r="C80" s="62"/>
      <c r="D80" s="62"/>
      <c r="E80" s="62"/>
      <c r="F80" s="62"/>
      <c r="G80" s="62"/>
      <c r="H80" s="62"/>
    </row>
    <row r="81" spans="2:8" ht="16" customHeight="1" x14ac:dyDescent="0.2">
      <c r="B81" s="56" t="s">
        <v>62</v>
      </c>
      <c r="C81" s="62">
        <v>-6367398284199</v>
      </c>
      <c r="D81" s="62">
        <v>-8232267593100</v>
      </c>
      <c r="E81" s="62">
        <v>-10427300416966</v>
      </c>
      <c r="F81" s="62">
        <v>-12824817687191</v>
      </c>
      <c r="G81" s="62">
        <v>-17308781220435</v>
      </c>
      <c r="H81" s="62">
        <v>-22281980069568</v>
      </c>
    </row>
    <row r="82" spans="2:8" ht="16" customHeight="1" x14ac:dyDescent="0.2">
      <c r="B82" s="56"/>
      <c r="C82" s="62"/>
      <c r="D82" s="62"/>
      <c r="E82" s="62"/>
      <c r="F82" s="62"/>
      <c r="G82" s="62"/>
      <c r="H82" s="62"/>
    </row>
    <row r="83" spans="2:8" ht="16" customHeight="1" x14ac:dyDescent="0.2">
      <c r="B83" s="56" t="s">
        <v>63</v>
      </c>
      <c r="C83" s="57"/>
      <c r="D83" s="57"/>
      <c r="E83" s="57"/>
      <c r="F83" s="57"/>
      <c r="G83" s="57"/>
      <c r="H83" s="57"/>
    </row>
    <row r="84" spans="2:8" ht="16" customHeight="1" x14ac:dyDescent="0.2">
      <c r="B84" s="56"/>
      <c r="C84" s="57"/>
      <c r="D84" s="57"/>
      <c r="E84" s="57"/>
      <c r="F84" s="57"/>
      <c r="G84" s="57"/>
      <c r="H84" s="57"/>
    </row>
    <row r="85" spans="2:8" ht="16" customHeight="1" x14ac:dyDescent="0.2">
      <c r="B85" s="56" t="s">
        <v>61</v>
      </c>
      <c r="C85" s="57"/>
      <c r="D85" s="57"/>
      <c r="E85" s="57"/>
      <c r="F85" s="57"/>
      <c r="G85" s="57"/>
      <c r="H85" s="57"/>
    </row>
    <row r="86" spans="2:8" ht="16" customHeight="1" x14ac:dyDescent="0.2">
      <c r="B86" s="56"/>
      <c r="C86" s="57"/>
      <c r="D86" s="57"/>
      <c r="E86" s="57"/>
      <c r="F86" s="57"/>
      <c r="G86" s="57"/>
      <c r="H86" s="57"/>
    </row>
    <row r="87" spans="2:8" ht="16" customHeight="1" x14ac:dyDescent="0.2">
      <c r="B87" s="56" t="s">
        <v>62</v>
      </c>
      <c r="C87" s="57"/>
      <c r="D87" s="57"/>
      <c r="E87" s="57"/>
      <c r="F87" s="57"/>
      <c r="G87" s="57"/>
      <c r="H87" s="57"/>
    </row>
    <row r="88" spans="2:8" ht="16" customHeight="1" x14ac:dyDescent="0.2">
      <c r="B88" s="56"/>
      <c r="C88" s="57"/>
      <c r="D88" s="57"/>
      <c r="E88" s="57"/>
      <c r="F88" s="57"/>
      <c r="G88" s="57"/>
      <c r="H88" s="57"/>
    </row>
    <row r="89" spans="2:8" ht="16" customHeight="1" x14ac:dyDescent="0.2">
      <c r="B89" s="56" t="s">
        <v>64</v>
      </c>
      <c r="C89" s="62">
        <v>182648683815</v>
      </c>
      <c r="D89" s="62">
        <v>185537561239</v>
      </c>
      <c r="E89" s="62">
        <v>217197095122</v>
      </c>
      <c r="F89" s="62">
        <v>269371483256</v>
      </c>
      <c r="G89" s="62">
        <v>253837302594</v>
      </c>
      <c r="H89" s="62">
        <v>536715844895</v>
      </c>
    </row>
    <row r="90" spans="2:8" ht="16" customHeight="1" x14ac:dyDescent="0.2">
      <c r="B90" s="56"/>
      <c r="C90" s="62"/>
      <c r="D90" s="62"/>
      <c r="E90" s="62"/>
      <c r="F90" s="62"/>
      <c r="G90" s="62"/>
      <c r="H90" s="62"/>
    </row>
    <row r="91" spans="2:8" ht="16" customHeight="1" x14ac:dyDescent="0.2">
      <c r="B91" s="56" t="s">
        <v>61</v>
      </c>
      <c r="C91" s="62">
        <v>215970717186</v>
      </c>
      <c r="D91" s="62">
        <v>225393363897</v>
      </c>
      <c r="E91" s="62">
        <v>268391812870</v>
      </c>
      <c r="F91" s="62">
        <v>339570963463</v>
      </c>
      <c r="G91" s="62">
        <v>342995279178</v>
      </c>
      <c r="H91" s="62">
        <v>618321659402</v>
      </c>
    </row>
    <row r="92" spans="2:8" ht="16" customHeight="1" x14ac:dyDescent="0.2">
      <c r="B92" s="56"/>
      <c r="C92" s="62"/>
      <c r="D92" s="62"/>
      <c r="E92" s="62"/>
      <c r="F92" s="62"/>
      <c r="G92" s="62"/>
      <c r="H92" s="62"/>
    </row>
    <row r="93" spans="2:8" ht="16" customHeight="1" x14ac:dyDescent="0.2">
      <c r="B93" s="56" t="s">
        <v>62</v>
      </c>
      <c r="C93" s="62">
        <v>-33322033371</v>
      </c>
      <c r="D93" s="62">
        <v>-39855802658</v>
      </c>
      <c r="E93" s="62">
        <v>-51194717748</v>
      </c>
      <c r="F93" s="62">
        <v>-70199480207</v>
      </c>
      <c r="G93" s="62">
        <v>-89157976584</v>
      </c>
      <c r="H93" s="62">
        <v>-81605814507</v>
      </c>
    </row>
    <row r="94" spans="2:8" ht="16" customHeight="1" x14ac:dyDescent="0.2">
      <c r="B94" s="56"/>
      <c r="C94" s="62"/>
      <c r="D94" s="62"/>
      <c r="E94" s="62"/>
      <c r="F94" s="62"/>
      <c r="G94" s="62"/>
      <c r="H94" s="62"/>
    </row>
    <row r="95" spans="2:8" ht="16" customHeight="1" x14ac:dyDescent="0.2">
      <c r="B95" s="60" t="s">
        <v>65</v>
      </c>
      <c r="C95" s="61">
        <v>202756917580</v>
      </c>
      <c r="D95" s="61">
        <v>191191085236</v>
      </c>
      <c r="E95" s="61">
        <v>179740530488</v>
      </c>
      <c r="F95" s="61">
        <v>576616510917</v>
      </c>
      <c r="G95" s="61">
        <v>564296973801</v>
      </c>
      <c r="H95" s="61">
        <v>548210755123</v>
      </c>
    </row>
    <row r="96" spans="2:8" ht="16" customHeight="1" x14ac:dyDescent="0.2">
      <c r="B96" s="60"/>
      <c r="C96" s="61"/>
      <c r="D96" s="61"/>
      <c r="E96" s="61"/>
      <c r="F96" s="61"/>
      <c r="G96" s="61"/>
      <c r="H96" s="61"/>
    </row>
    <row r="97" spans="2:8" ht="16" customHeight="1" x14ac:dyDescent="0.2">
      <c r="B97" s="56" t="s">
        <v>61</v>
      </c>
      <c r="C97" s="62">
        <v>245628493960</v>
      </c>
      <c r="D97" s="62">
        <v>246141517543</v>
      </c>
      <c r="E97" s="62">
        <v>246767060543</v>
      </c>
      <c r="F97" s="62">
        <v>663239742390</v>
      </c>
      <c r="G97" s="62">
        <v>681931844756</v>
      </c>
      <c r="H97" s="62">
        <v>698820145314</v>
      </c>
    </row>
    <row r="98" spans="2:8" ht="16" customHeight="1" x14ac:dyDescent="0.2">
      <c r="B98" s="56"/>
      <c r="C98" s="62"/>
      <c r="D98" s="62"/>
      <c r="E98" s="62"/>
      <c r="F98" s="62"/>
      <c r="G98" s="62"/>
      <c r="H98" s="62"/>
    </row>
    <row r="99" spans="2:8" ht="16" customHeight="1" x14ac:dyDescent="0.2">
      <c r="B99" s="56" t="s">
        <v>62</v>
      </c>
      <c r="C99" s="62">
        <v>-42871576380</v>
      </c>
      <c r="D99" s="62">
        <v>-54950432307</v>
      </c>
      <c r="E99" s="62">
        <v>-67026530055</v>
      </c>
      <c r="F99" s="62">
        <v>-86623231473</v>
      </c>
      <c r="G99" s="62">
        <v>-117634870955</v>
      </c>
      <c r="H99" s="62">
        <v>-150609390191</v>
      </c>
    </row>
    <row r="100" spans="2:8" ht="16" customHeight="1" x14ac:dyDescent="0.2">
      <c r="B100" s="56"/>
      <c r="C100" s="62"/>
      <c r="D100" s="62"/>
      <c r="E100" s="62"/>
      <c r="F100" s="62"/>
      <c r="G100" s="62"/>
      <c r="H100" s="62"/>
    </row>
    <row r="101" spans="2:8" ht="16" customHeight="1" x14ac:dyDescent="0.2">
      <c r="B101" s="60" t="s">
        <v>66</v>
      </c>
      <c r="C101" s="61">
        <v>1154980172259</v>
      </c>
      <c r="D101" s="61">
        <v>5468751412626</v>
      </c>
      <c r="E101" s="61">
        <v>38107320507117</v>
      </c>
      <c r="F101" s="61">
        <v>37435320467014</v>
      </c>
      <c r="G101" s="61">
        <v>6247213506994</v>
      </c>
      <c r="H101" s="61">
        <v>9698699397713</v>
      </c>
    </row>
    <row r="102" spans="2:8" ht="16" customHeight="1" x14ac:dyDescent="0.2">
      <c r="B102" s="60"/>
      <c r="C102" s="61"/>
      <c r="D102" s="61"/>
      <c r="E102" s="61"/>
      <c r="F102" s="61"/>
      <c r="G102" s="61"/>
      <c r="H102" s="61"/>
    </row>
    <row r="103" spans="2:8" ht="16" customHeight="1" x14ac:dyDescent="0.2">
      <c r="B103" s="56" t="s">
        <v>67</v>
      </c>
      <c r="C103" s="62">
        <v>47019409284</v>
      </c>
      <c r="D103" s="62">
        <v>742673512829</v>
      </c>
      <c r="E103" s="62">
        <v>910420483699</v>
      </c>
      <c r="F103" s="62">
        <v>750146398723</v>
      </c>
      <c r="G103" s="62">
        <v>918470731946</v>
      </c>
      <c r="H103" s="62">
        <v>1409414047105</v>
      </c>
    </row>
    <row r="104" spans="2:8" ht="16" customHeight="1" x14ac:dyDescent="0.2">
      <c r="B104" s="56"/>
      <c r="C104" s="62"/>
      <c r="D104" s="62"/>
      <c r="E104" s="62"/>
      <c r="F104" s="62"/>
      <c r="G104" s="62"/>
      <c r="H104" s="62"/>
    </row>
    <row r="105" spans="2:8" ht="16" customHeight="1" x14ac:dyDescent="0.2">
      <c r="B105" s="56" t="s">
        <v>68</v>
      </c>
      <c r="C105" s="62">
        <v>1107960762975</v>
      </c>
      <c r="D105" s="62">
        <v>4726077899797</v>
      </c>
      <c r="E105" s="62">
        <v>37196900023418</v>
      </c>
      <c r="F105" s="62">
        <v>36685174068291</v>
      </c>
      <c r="G105" s="62">
        <v>5328742775048</v>
      </c>
      <c r="H105" s="62">
        <v>8289285350608</v>
      </c>
    </row>
    <row r="106" spans="2:8" ht="16" customHeight="1" x14ac:dyDescent="0.2">
      <c r="B106" s="56"/>
      <c r="C106" s="62"/>
      <c r="D106" s="62"/>
      <c r="E106" s="62"/>
      <c r="F106" s="62"/>
      <c r="G106" s="62"/>
      <c r="H106" s="62"/>
    </row>
    <row r="107" spans="2:8" ht="16" customHeight="1" x14ac:dyDescent="0.2">
      <c r="B107" s="60" t="s">
        <v>69</v>
      </c>
      <c r="C107" s="61">
        <v>78864136876</v>
      </c>
      <c r="D107" s="61">
        <v>16951738400</v>
      </c>
      <c r="E107" s="61">
        <v>66584926457</v>
      </c>
      <c r="F107" s="61">
        <v>45794216642</v>
      </c>
      <c r="G107" s="61">
        <v>171085206311</v>
      </c>
      <c r="H107" s="61">
        <v>6715955617</v>
      </c>
    </row>
    <row r="108" spans="2:8" ht="16" customHeight="1" x14ac:dyDescent="0.2">
      <c r="B108" s="60"/>
      <c r="C108" s="61"/>
      <c r="D108" s="61"/>
      <c r="E108" s="61"/>
      <c r="F108" s="61"/>
      <c r="G108" s="61"/>
      <c r="H108" s="61"/>
    </row>
    <row r="109" spans="2:8" ht="16" customHeight="1" x14ac:dyDescent="0.2">
      <c r="B109" s="56" t="s">
        <v>70</v>
      </c>
      <c r="C109" s="57"/>
      <c r="D109" s="57"/>
      <c r="E109" s="57"/>
      <c r="F109" s="57"/>
      <c r="G109" s="57"/>
      <c r="H109" s="57"/>
    </row>
    <row r="110" spans="2:8" ht="16" customHeight="1" x14ac:dyDescent="0.2">
      <c r="B110" s="56"/>
      <c r="C110" s="57"/>
      <c r="D110" s="57"/>
      <c r="E110" s="57"/>
      <c r="F110" s="57"/>
      <c r="G110" s="57"/>
      <c r="H110" s="57"/>
    </row>
    <row r="111" spans="2:8" ht="16" customHeight="1" x14ac:dyDescent="0.2">
      <c r="B111" s="56" t="s">
        <v>71</v>
      </c>
      <c r="C111" s="62">
        <v>3271387743</v>
      </c>
      <c r="D111" s="57"/>
      <c r="E111" s="57"/>
      <c r="F111" s="62">
        <v>-1431313615</v>
      </c>
      <c r="G111" s="62">
        <v>385206311</v>
      </c>
      <c r="H111" s="62">
        <v>6015955617</v>
      </c>
    </row>
    <row r="112" spans="2:8" ht="16" customHeight="1" x14ac:dyDescent="0.2">
      <c r="B112" s="56"/>
      <c r="C112" s="62"/>
      <c r="D112" s="57"/>
      <c r="E112" s="57"/>
      <c r="F112" s="62"/>
      <c r="G112" s="62"/>
      <c r="H112" s="62"/>
    </row>
    <row r="113" spans="2:8" ht="16" customHeight="1" x14ac:dyDescent="0.2">
      <c r="B113" s="56" t="s">
        <v>72</v>
      </c>
      <c r="C113" s="62">
        <v>15702128365</v>
      </c>
      <c r="D113" s="62">
        <v>15700000000</v>
      </c>
      <c r="E113" s="62">
        <v>700000000</v>
      </c>
      <c r="F113" s="62">
        <v>700000000</v>
      </c>
      <c r="G113" s="62">
        <v>700000000</v>
      </c>
      <c r="H113" s="62">
        <v>700000000</v>
      </c>
    </row>
    <row r="114" spans="2:8" ht="16" customHeight="1" x14ac:dyDescent="0.2">
      <c r="B114" s="56"/>
      <c r="C114" s="62"/>
      <c r="D114" s="62"/>
      <c r="E114" s="62"/>
      <c r="F114" s="62"/>
      <c r="G114" s="62"/>
      <c r="H114" s="62"/>
    </row>
    <row r="115" spans="2:8" ht="16" customHeight="1" x14ac:dyDescent="0.2">
      <c r="B115" s="56" t="s">
        <v>73</v>
      </c>
      <c r="C115" s="57"/>
      <c r="D115" s="57"/>
      <c r="E115" s="57"/>
      <c r="F115" s="57"/>
      <c r="G115" s="57"/>
      <c r="H115" s="57"/>
    </row>
    <row r="116" spans="2:8" ht="16" customHeight="1" x14ac:dyDescent="0.2">
      <c r="B116" s="56"/>
      <c r="C116" s="57"/>
      <c r="D116" s="57"/>
      <c r="E116" s="57"/>
      <c r="F116" s="57"/>
      <c r="G116" s="57"/>
      <c r="H116" s="57"/>
    </row>
    <row r="117" spans="2:8" ht="16" customHeight="1" x14ac:dyDescent="0.2">
      <c r="B117" s="56" t="s">
        <v>74</v>
      </c>
      <c r="C117" s="62">
        <v>59890620768</v>
      </c>
      <c r="D117" s="62">
        <v>1251738400</v>
      </c>
      <c r="E117" s="62">
        <v>65884926457</v>
      </c>
      <c r="F117" s="62">
        <v>46525530257</v>
      </c>
      <c r="G117" s="62">
        <v>170000000000</v>
      </c>
      <c r="H117" s="57"/>
    </row>
    <row r="118" spans="2:8" ht="16" customHeight="1" x14ac:dyDescent="0.2">
      <c r="B118" s="56"/>
      <c r="C118" s="62"/>
      <c r="D118" s="62"/>
      <c r="E118" s="62"/>
      <c r="F118" s="62"/>
      <c r="G118" s="62"/>
      <c r="H118" s="57"/>
    </row>
    <row r="119" spans="2:8" ht="16" customHeight="1" x14ac:dyDescent="0.2">
      <c r="B119" s="60" t="s">
        <v>75</v>
      </c>
      <c r="C119" s="61">
        <v>918531319407</v>
      </c>
      <c r="D119" s="61">
        <v>1057622949461</v>
      </c>
      <c r="E119" s="61">
        <v>1755774089572</v>
      </c>
      <c r="F119" s="61">
        <v>2004150482489</v>
      </c>
      <c r="G119" s="61">
        <v>1914757777153</v>
      </c>
      <c r="H119" s="61">
        <v>3737859869519</v>
      </c>
    </row>
    <row r="120" spans="2:8" ht="16" customHeight="1" x14ac:dyDescent="0.2">
      <c r="B120" s="60"/>
      <c r="C120" s="61"/>
      <c r="D120" s="61"/>
      <c r="E120" s="61"/>
      <c r="F120" s="61"/>
      <c r="G120" s="61"/>
      <c r="H120" s="61"/>
    </row>
    <row r="121" spans="2:8" ht="16" customHeight="1" x14ac:dyDescent="0.2">
      <c r="B121" s="56" t="s">
        <v>76</v>
      </c>
      <c r="C121" s="62">
        <v>716374249275</v>
      </c>
      <c r="D121" s="62">
        <v>832464153214</v>
      </c>
      <c r="E121" s="62">
        <v>1461311868435</v>
      </c>
      <c r="F121" s="62">
        <v>1650738623090</v>
      </c>
      <c r="G121" s="62">
        <v>1646094518464</v>
      </c>
      <c r="H121" s="62">
        <v>3171382188206</v>
      </c>
    </row>
    <row r="122" spans="2:8" ht="16" customHeight="1" x14ac:dyDescent="0.2">
      <c r="B122" s="56"/>
      <c r="C122" s="62"/>
      <c r="D122" s="62"/>
      <c r="E122" s="62"/>
      <c r="F122" s="62"/>
      <c r="G122" s="62"/>
      <c r="H122" s="62"/>
    </row>
    <row r="123" spans="2:8" ht="16" customHeight="1" x14ac:dyDescent="0.2">
      <c r="B123" s="56" t="s">
        <v>77</v>
      </c>
      <c r="C123" s="62">
        <v>127323104169</v>
      </c>
      <c r="D123" s="62">
        <v>170753319290</v>
      </c>
      <c r="E123" s="62">
        <v>206227896900</v>
      </c>
      <c r="F123" s="62">
        <v>292226687882</v>
      </c>
      <c r="G123" s="62">
        <v>225553308024</v>
      </c>
      <c r="H123" s="62">
        <v>529355730648</v>
      </c>
    </row>
    <row r="124" spans="2:8" ht="16" customHeight="1" x14ac:dyDescent="0.2">
      <c r="B124" s="56"/>
      <c r="C124" s="62"/>
      <c r="D124" s="62"/>
      <c r="E124" s="62"/>
      <c r="F124" s="62"/>
      <c r="G124" s="62"/>
      <c r="H124" s="62"/>
    </row>
    <row r="125" spans="2:8" ht="16" customHeight="1" x14ac:dyDescent="0.2">
      <c r="B125" s="56" t="s">
        <v>78</v>
      </c>
      <c r="C125" s="57"/>
      <c r="D125" s="57"/>
      <c r="E125" s="57"/>
      <c r="F125" s="57"/>
      <c r="G125" s="57"/>
      <c r="H125" s="57"/>
    </row>
    <row r="126" spans="2:8" ht="16" customHeight="1" x14ac:dyDescent="0.2">
      <c r="B126" s="56"/>
      <c r="C126" s="57"/>
      <c r="D126" s="57"/>
      <c r="E126" s="57"/>
      <c r="F126" s="57"/>
      <c r="G126" s="57"/>
      <c r="H126" s="57"/>
    </row>
    <row r="127" spans="2:8" ht="16" customHeight="1" x14ac:dyDescent="0.2">
      <c r="B127" s="56" t="s">
        <v>79</v>
      </c>
      <c r="C127" s="57"/>
      <c r="D127" s="57"/>
      <c r="E127" s="57"/>
      <c r="F127" s="57"/>
      <c r="G127" s="57"/>
      <c r="H127" s="57"/>
    </row>
    <row r="128" spans="2:8" ht="16" customHeight="1" x14ac:dyDescent="0.2">
      <c r="B128" s="56"/>
      <c r="C128" s="57"/>
      <c r="D128" s="57"/>
      <c r="E128" s="57"/>
      <c r="F128" s="57"/>
      <c r="G128" s="57"/>
      <c r="H128" s="57"/>
    </row>
    <row r="129" spans="2:8" ht="16" customHeight="1" x14ac:dyDescent="0.2">
      <c r="B129" s="56" t="s">
        <v>80</v>
      </c>
      <c r="C129" s="57"/>
      <c r="D129" s="57"/>
      <c r="E129" s="57"/>
      <c r="F129" s="57"/>
      <c r="G129" s="57"/>
      <c r="H129" s="57"/>
    </row>
    <row r="130" spans="2:8" ht="16" customHeight="1" x14ac:dyDescent="0.2">
      <c r="B130" s="56"/>
      <c r="C130" s="57"/>
      <c r="D130" s="57"/>
      <c r="E130" s="57"/>
      <c r="F130" s="57"/>
      <c r="G130" s="57"/>
      <c r="H130" s="57"/>
    </row>
    <row r="131" spans="2:8" ht="16" customHeight="1" x14ac:dyDescent="0.2">
      <c r="B131" s="56" t="s">
        <v>81</v>
      </c>
      <c r="C131" s="62">
        <v>74833965963</v>
      </c>
      <c r="D131" s="62">
        <v>54405476957</v>
      </c>
      <c r="E131" s="62">
        <v>88234324237</v>
      </c>
      <c r="F131" s="62">
        <v>61185171517</v>
      </c>
      <c r="G131" s="62">
        <v>43109950665</v>
      </c>
      <c r="H131" s="62">
        <v>37121950665</v>
      </c>
    </row>
    <row r="132" spans="2:8" ht="16" customHeight="1" x14ac:dyDescent="0.2">
      <c r="B132" s="56"/>
      <c r="C132" s="62"/>
      <c r="D132" s="62"/>
      <c r="E132" s="62"/>
      <c r="F132" s="62"/>
      <c r="G132" s="62"/>
      <c r="H132" s="62"/>
    </row>
    <row r="133" spans="2:8" ht="17" customHeight="1" x14ac:dyDescent="0.2">
      <c r="B133" s="70" t="s">
        <v>82</v>
      </c>
      <c r="C133" s="72">
        <v>33226552317885</v>
      </c>
      <c r="D133" s="72">
        <v>53022184778251</v>
      </c>
      <c r="E133" s="72">
        <v>78223007670925</v>
      </c>
      <c r="F133" s="72">
        <v>101776030099900</v>
      </c>
      <c r="G133" s="72">
        <v>131511434388837</v>
      </c>
      <c r="H133" s="72">
        <v>178236422358249</v>
      </c>
    </row>
    <row r="134" spans="2:8" ht="16" customHeight="1" x14ac:dyDescent="0.2">
      <c r="B134" s="70"/>
      <c r="C134" s="72"/>
      <c r="D134" s="72"/>
      <c r="E134" s="72"/>
      <c r="F134" s="72"/>
      <c r="G134" s="72"/>
      <c r="H134" s="72"/>
    </row>
    <row r="135" spans="2:8" ht="17" customHeight="1" x14ac:dyDescent="0.2">
      <c r="B135" s="68" t="s">
        <v>83</v>
      </c>
      <c r="C135" s="75">
        <v>13376291239921</v>
      </c>
      <c r="D135" s="75">
        <v>20624604566341</v>
      </c>
      <c r="E135" s="75">
        <v>37600057830115</v>
      </c>
      <c r="F135" s="75">
        <v>53989393956205</v>
      </c>
      <c r="G135" s="75">
        <v>72291648082726</v>
      </c>
      <c r="H135" s="75">
        <v>87455796846810</v>
      </c>
    </row>
    <row r="136" spans="2:8" ht="16" customHeight="1" x14ac:dyDescent="0.2">
      <c r="B136" s="68"/>
      <c r="C136" s="75"/>
      <c r="D136" s="75"/>
      <c r="E136" s="75"/>
      <c r="F136" s="75"/>
      <c r="G136" s="75"/>
      <c r="H136" s="75"/>
    </row>
    <row r="137" spans="2:8" ht="16" customHeight="1" x14ac:dyDescent="0.2">
      <c r="B137" s="60" t="s">
        <v>84</v>
      </c>
      <c r="C137" s="61">
        <v>11985020235150</v>
      </c>
      <c r="D137" s="61">
        <v>18519722634329</v>
      </c>
      <c r="E137" s="61">
        <v>22636149492136</v>
      </c>
      <c r="F137" s="61">
        <v>26984198187977</v>
      </c>
      <c r="G137" s="61">
        <v>51975217447498</v>
      </c>
      <c r="H137" s="61">
        <v>73459315876441</v>
      </c>
    </row>
    <row r="138" spans="2:8" ht="16" customHeight="1" x14ac:dyDescent="0.2">
      <c r="B138" s="60"/>
      <c r="C138" s="61"/>
      <c r="D138" s="61"/>
      <c r="E138" s="61"/>
      <c r="F138" s="61"/>
      <c r="G138" s="61"/>
      <c r="H138" s="61"/>
    </row>
    <row r="139" spans="2:8" ht="16" customHeight="1" x14ac:dyDescent="0.2">
      <c r="B139" s="56" t="s">
        <v>85</v>
      </c>
      <c r="C139" s="62">
        <v>3733634506722</v>
      </c>
      <c r="D139" s="62">
        <v>4226437580299</v>
      </c>
      <c r="E139" s="62">
        <v>8706913341857</v>
      </c>
      <c r="F139" s="62">
        <v>7507198913115</v>
      </c>
      <c r="G139" s="62">
        <v>10915752723952</v>
      </c>
      <c r="H139" s="62">
        <v>23729142569420</v>
      </c>
    </row>
    <row r="140" spans="2:8" ht="16" customHeight="1" x14ac:dyDescent="0.2">
      <c r="B140" s="56"/>
      <c r="C140" s="62"/>
      <c r="D140" s="62"/>
      <c r="E140" s="62"/>
      <c r="F140" s="62"/>
      <c r="G140" s="62"/>
      <c r="H140" s="62"/>
    </row>
    <row r="141" spans="2:8" ht="16" customHeight="1" x14ac:dyDescent="0.2">
      <c r="B141" s="56" t="s">
        <v>86</v>
      </c>
      <c r="C141" s="62">
        <v>1036123955455</v>
      </c>
      <c r="D141" s="62">
        <v>824276288448</v>
      </c>
      <c r="E141" s="62">
        <v>361444408581</v>
      </c>
      <c r="F141" s="62">
        <v>408691837688</v>
      </c>
      <c r="G141" s="62">
        <v>1257272765123</v>
      </c>
      <c r="H141" s="62">
        <v>788002603134</v>
      </c>
    </row>
    <row r="142" spans="2:8" ht="16" customHeight="1" x14ac:dyDescent="0.2">
      <c r="B142" s="56"/>
      <c r="C142" s="62"/>
      <c r="D142" s="62"/>
      <c r="E142" s="62"/>
      <c r="F142" s="62"/>
      <c r="G142" s="62"/>
      <c r="H142" s="62"/>
    </row>
    <row r="143" spans="2:8" ht="16" customHeight="1" x14ac:dyDescent="0.2">
      <c r="B143" s="56" t="s">
        <v>87</v>
      </c>
      <c r="C143" s="62">
        <v>744422755457</v>
      </c>
      <c r="D143" s="62">
        <v>378251543847</v>
      </c>
      <c r="E143" s="62">
        <v>481510200714</v>
      </c>
      <c r="F143" s="62">
        <v>478426384718</v>
      </c>
      <c r="G143" s="62">
        <v>548579261453</v>
      </c>
      <c r="H143" s="62">
        <v>796022241121</v>
      </c>
    </row>
    <row r="144" spans="2:8" ht="16" customHeight="1" x14ac:dyDescent="0.2">
      <c r="B144" s="56"/>
      <c r="C144" s="62"/>
      <c r="D144" s="62"/>
      <c r="E144" s="62"/>
      <c r="F144" s="62"/>
      <c r="G144" s="62"/>
      <c r="H144" s="62"/>
    </row>
    <row r="145" spans="2:8" ht="16" customHeight="1" x14ac:dyDescent="0.2">
      <c r="B145" s="56" t="s">
        <v>88</v>
      </c>
      <c r="C145" s="62">
        <v>262345657297</v>
      </c>
      <c r="D145" s="62">
        <v>294643257677</v>
      </c>
      <c r="E145" s="62">
        <v>252288255386</v>
      </c>
      <c r="F145" s="62">
        <v>247936926136</v>
      </c>
      <c r="G145" s="62">
        <v>313099678402</v>
      </c>
      <c r="H145" s="62">
        <v>816457005628</v>
      </c>
    </row>
    <row r="146" spans="2:8" ht="16" customHeight="1" x14ac:dyDescent="0.2">
      <c r="B146" s="56"/>
      <c r="C146" s="62"/>
      <c r="D146" s="62"/>
      <c r="E146" s="62"/>
      <c r="F146" s="62"/>
      <c r="G146" s="62"/>
      <c r="H146" s="62"/>
    </row>
    <row r="147" spans="2:8" ht="16" customHeight="1" x14ac:dyDescent="0.2">
      <c r="B147" s="56" t="s">
        <v>89</v>
      </c>
      <c r="C147" s="62">
        <v>159606432529</v>
      </c>
      <c r="D147" s="62">
        <v>308755056470</v>
      </c>
      <c r="E147" s="62">
        <v>261634131158</v>
      </c>
      <c r="F147" s="62">
        <v>429777297411</v>
      </c>
      <c r="G147" s="62">
        <v>640129684182</v>
      </c>
      <c r="H147" s="62">
        <v>772615123352</v>
      </c>
    </row>
    <row r="148" spans="2:8" ht="16" customHeight="1" x14ac:dyDescent="0.2">
      <c r="B148" s="56"/>
      <c r="C148" s="62"/>
      <c r="D148" s="62"/>
      <c r="E148" s="62"/>
      <c r="F148" s="62"/>
      <c r="G148" s="62"/>
      <c r="H148" s="62"/>
    </row>
    <row r="149" spans="2:8" ht="16" customHeight="1" x14ac:dyDescent="0.2">
      <c r="B149" s="56" t="s">
        <v>90</v>
      </c>
      <c r="C149" s="57"/>
      <c r="D149" s="57"/>
      <c r="E149" s="57"/>
      <c r="F149" s="57"/>
      <c r="G149" s="57"/>
      <c r="H149" s="57"/>
    </row>
    <row r="150" spans="2:8" ht="16" customHeight="1" x14ac:dyDescent="0.2">
      <c r="B150" s="56"/>
      <c r="C150" s="57"/>
      <c r="D150" s="57"/>
      <c r="E150" s="57"/>
      <c r="F150" s="57"/>
      <c r="G150" s="57"/>
      <c r="H150" s="57"/>
    </row>
    <row r="151" spans="2:8" ht="16" customHeight="1" x14ac:dyDescent="0.2">
      <c r="B151" s="56" t="s">
        <v>91</v>
      </c>
      <c r="C151" s="57"/>
      <c r="D151" s="57"/>
      <c r="E151" s="57"/>
      <c r="F151" s="57"/>
      <c r="G151" s="57"/>
      <c r="H151" s="57"/>
    </row>
    <row r="152" spans="2:8" ht="16" customHeight="1" x14ac:dyDescent="0.2">
      <c r="B152" s="56"/>
      <c r="C152" s="57"/>
      <c r="D152" s="57"/>
      <c r="E152" s="57"/>
      <c r="F152" s="57"/>
      <c r="G152" s="57"/>
      <c r="H152" s="57"/>
    </row>
    <row r="153" spans="2:8" ht="16" customHeight="1" x14ac:dyDescent="0.2">
      <c r="B153" s="56" t="s">
        <v>92</v>
      </c>
      <c r="C153" s="62">
        <v>5433344113</v>
      </c>
      <c r="D153" s="62">
        <v>2863469241</v>
      </c>
      <c r="E153" s="62">
        <v>9929720982</v>
      </c>
      <c r="F153" s="62">
        <v>27406111996</v>
      </c>
      <c r="G153" s="62">
        <v>34564307818</v>
      </c>
      <c r="H153" s="62">
        <v>16951911160</v>
      </c>
    </row>
    <row r="154" spans="2:8" ht="16" customHeight="1" x14ac:dyDescent="0.2">
      <c r="B154" s="56"/>
      <c r="C154" s="62"/>
      <c r="D154" s="62"/>
      <c r="E154" s="62"/>
      <c r="F154" s="62"/>
      <c r="G154" s="62"/>
      <c r="H154" s="62"/>
    </row>
    <row r="155" spans="2:8" ht="16" customHeight="1" x14ac:dyDescent="0.2">
      <c r="B155" s="56" t="s">
        <v>93</v>
      </c>
      <c r="C155" s="62">
        <v>140603236406</v>
      </c>
      <c r="D155" s="62">
        <v>442135349194</v>
      </c>
      <c r="E155" s="62">
        <v>300069780261</v>
      </c>
      <c r="F155" s="62">
        <v>237391747239</v>
      </c>
      <c r="G155" s="62">
        <v>328061400351</v>
      </c>
      <c r="H155" s="62">
        <v>1047158508079</v>
      </c>
    </row>
    <row r="156" spans="2:8" ht="16" customHeight="1" x14ac:dyDescent="0.2">
      <c r="B156" s="56"/>
      <c r="C156" s="62"/>
      <c r="D156" s="62"/>
      <c r="E156" s="62"/>
      <c r="F156" s="62"/>
      <c r="G156" s="62"/>
      <c r="H156" s="62"/>
    </row>
    <row r="157" spans="2:8" ht="16" customHeight="1" x14ac:dyDescent="0.2">
      <c r="B157" s="56" t="s">
        <v>94</v>
      </c>
      <c r="C157" s="62">
        <v>5488170638894</v>
      </c>
      <c r="D157" s="62">
        <v>11328518776500</v>
      </c>
      <c r="E157" s="62">
        <v>11494717393327</v>
      </c>
      <c r="F157" s="62">
        <v>16837653470387</v>
      </c>
      <c r="G157" s="62">
        <v>36798465672104</v>
      </c>
      <c r="H157" s="62">
        <v>43747643082356</v>
      </c>
    </row>
    <row r="158" spans="2:8" ht="16" customHeight="1" x14ac:dyDescent="0.2">
      <c r="B158" s="56"/>
      <c r="C158" s="62"/>
      <c r="D158" s="62"/>
      <c r="E158" s="62"/>
      <c r="F158" s="62"/>
      <c r="G158" s="62"/>
      <c r="H158" s="62"/>
    </row>
    <row r="159" spans="2:8" ht="16" customHeight="1" x14ac:dyDescent="0.2">
      <c r="B159" s="56" t="s">
        <v>95</v>
      </c>
      <c r="C159" s="62">
        <v>14918462172</v>
      </c>
      <c r="D159" s="62">
        <v>8150637096</v>
      </c>
      <c r="E159" s="62">
        <v>6238723132</v>
      </c>
      <c r="F159" s="62">
        <v>3111122885</v>
      </c>
      <c r="G159" s="62">
        <v>5846534626</v>
      </c>
      <c r="H159" s="62">
        <v>4755735476</v>
      </c>
    </row>
    <row r="160" spans="2:8" ht="16" customHeight="1" x14ac:dyDescent="0.2">
      <c r="B160" s="56"/>
      <c r="C160" s="62"/>
      <c r="D160" s="62"/>
      <c r="E160" s="62"/>
      <c r="F160" s="62"/>
      <c r="G160" s="62"/>
      <c r="H160" s="62"/>
    </row>
    <row r="161" spans="2:8" ht="16" customHeight="1" x14ac:dyDescent="0.2">
      <c r="B161" s="56" t="s">
        <v>96</v>
      </c>
      <c r="C161" s="62">
        <v>399761246105</v>
      </c>
      <c r="D161" s="62">
        <v>705690675557</v>
      </c>
      <c r="E161" s="62">
        <v>761403536738</v>
      </c>
      <c r="F161" s="62">
        <v>806604376402</v>
      </c>
      <c r="G161" s="62">
        <v>1133445419487</v>
      </c>
      <c r="H161" s="62">
        <v>1740567096715</v>
      </c>
    </row>
    <row r="162" spans="2:8" ht="16" customHeight="1" x14ac:dyDescent="0.2">
      <c r="B162" s="56"/>
      <c r="C162" s="62"/>
      <c r="D162" s="62"/>
      <c r="E162" s="62"/>
      <c r="F162" s="62"/>
      <c r="G162" s="62"/>
      <c r="H162" s="62"/>
    </row>
    <row r="163" spans="2:8" ht="16" customHeight="1" x14ac:dyDescent="0.2">
      <c r="B163" s="56" t="s">
        <v>97</v>
      </c>
      <c r="C163" s="57"/>
      <c r="D163" s="57"/>
      <c r="E163" s="57"/>
      <c r="F163" s="57"/>
      <c r="G163" s="57"/>
      <c r="H163" s="57"/>
    </row>
    <row r="164" spans="2:8" ht="16" customHeight="1" x14ac:dyDescent="0.2">
      <c r="B164" s="56"/>
      <c r="C164" s="57"/>
      <c r="D164" s="57"/>
      <c r="E164" s="57"/>
      <c r="F164" s="57"/>
      <c r="G164" s="57"/>
      <c r="H164" s="57"/>
    </row>
    <row r="165" spans="2:8" ht="16" customHeight="1" x14ac:dyDescent="0.2">
      <c r="B165" s="56" t="s">
        <v>98</v>
      </c>
      <c r="C165" s="57"/>
      <c r="D165" s="57"/>
      <c r="E165" s="57"/>
      <c r="F165" s="57"/>
      <c r="G165" s="57"/>
      <c r="H165" s="57"/>
    </row>
    <row r="166" spans="2:8" ht="16" customHeight="1" x14ac:dyDescent="0.2">
      <c r="B166" s="56"/>
      <c r="C166" s="57"/>
      <c r="D166" s="57"/>
      <c r="E166" s="57"/>
      <c r="F166" s="57"/>
      <c r="G166" s="57"/>
      <c r="H166" s="57"/>
    </row>
    <row r="167" spans="2:8" ht="16" customHeight="1" x14ac:dyDescent="0.2">
      <c r="B167" s="60" t="s">
        <v>99</v>
      </c>
      <c r="C167" s="61">
        <v>1391271004771</v>
      </c>
      <c r="D167" s="61">
        <v>2104881932012</v>
      </c>
      <c r="E167" s="61">
        <v>14963908337979</v>
      </c>
      <c r="F167" s="61">
        <v>27005195768228</v>
      </c>
      <c r="G167" s="61">
        <v>20316430635228</v>
      </c>
      <c r="H167" s="61">
        <v>13996480970369</v>
      </c>
    </row>
    <row r="168" spans="2:8" ht="16" customHeight="1" x14ac:dyDescent="0.2">
      <c r="B168" s="60"/>
      <c r="C168" s="61"/>
      <c r="D168" s="61"/>
      <c r="E168" s="61"/>
      <c r="F168" s="61"/>
      <c r="G168" s="61"/>
      <c r="H168" s="61"/>
    </row>
    <row r="169" spans="2:8" ht="16" customHeight="1" x14ac:dyDescent="0.2">
      <c r="B169" s="56" t="s">
        <v>100</v>
      </c>
      <c r="C169" s="57"/>
      <c r="D169" s="57"/>
      <c r="E169" s="62">
        <v>1647091707192</v>
      </c>
      <c r="F169" s="62">
        <v>6652492138554</v>
      </c>
      <c r="G169" s="62">
        <v>2637987658239</v>
      </c>
      <c r="H169" s="57"/>
    </row>
    <row r="170" spans="2:8" ht="16" customHeight="1" x14ac:dyDescent="0.2">
      <c r="B170" s="56"/>
      <c r="C170" s="57"/>
      <c r="D170" s="57"/>
      <c r="E170" s="62"/>
      <c r="F170" s="62"/>
      <c r="G170" s="62"/>
      <c r="H170" s="57"/>
    </row>
    <row r="171" spans="2:8" ht="16" customHeight="1" x14ac:dyDescent="0.2">
      <c r="B171" s="56" t="s">
        <v>101</v>
      </c>
      <c r="C171" s="57"/>
      <c r="D171" s="57"/>
      <c r="E171" s="57"/>
      <c r="F171" s="57"/>
      <c r="G171" s="57"/>
      <c r="H171" s="57"/>
    </row>
    <row r="172" spans="2:8" ht="16" customHeight="1" x14ac:dyDescent="0.2">
      <c r="B172" s="56"/>
      <c r="C172" s="57"/>
      <c r="D172" s="57"/>
      <c r="E172" s="57"/>
      <c r="F172" s="57"/>
      <c r="G172" s="57"/>
      <c r="H172" s="57"/>
    </row>
    <row r="173" spans="2:8" ht="16" customHeight="1" x14ac:dyDescent="0.2">
      <c r="B173" s="56" t="s">
        <v>102</v>
      </c>
      <c r="C173" s="62">
        <v>280768142325</v>
      </c>
      <c r="D173" s="62">
        <v>386454362041</v>
      </c>
      <c r="E173" s="62">
        <v>451100573027</v>
      </c>
      <c r="F173" s="62">
        <v>427328992030</v>
      </c>
      <c r="G173" s="62">
        <v>223664493846</v>
      </c>
      <c r="H173" s="62">
        <v>410407940262</v>
      </c>
    </row>
    <row r="174" spans="2:8" ht="16" customHeight="1" x14ac:dyDescent="0.2">
      <c r="B174" s="56"/>
      <c r="C174" s="62"/>
      <c r="D174" s="62"/>
      <c r="E174" s="62"/>
      <c r="F174" s="62"/>
      <c r="G174" s="62"/>
      <c r="H174" s="62"/>
    </row>
    <row r="175" spans="2:8" ht="16" customHeight="1" x14ac:dyDescent="0.2">
      <c r="B175" s="56" t="s">
        <v>103</v>
      </c>
      <c r="C175" s="57"/>
      <c r="D175" s="57"/>
      <c r="E175" s="57"/>
      <c r="F175" s="57"/>
      <c r="G175" s="57"/>
      <c r="H175" s="57"/>
    </row>
    <row r="176" spans="2:8" ht="16" customHeight="1" x14ac:dyDescent="0.2">
      <c r="B176" s="56"/>
      <c r="C176" s="57"/>
      <c r="D176" s="57"/>
      <c r="E176" s="57"/>
      <c r="F176" s="57"/>
      <c r="G176" s="57"/>
      <c r="H176" s="57"/>
    </row>
    <row r="177" spans="2:8" ht="16" customHeight="1" x14ac:dyDescent="0.2">
      <c r="B177" s="56" t="s">
        <v>104</v>
      </c>
      <c r="C177" s="57"/>
      <c r="D177" s="57"/>
      <c r="E177" s="57"/>
      <c r="F177" s="57"/>
      <c r="G177" s="57"/>
      <c r="H177" s="57"/>
    </row>
    <row r="178" spans="2:8" ht="16" customHeight="1" x14ac:dyDescent="0.2">
      <c r="B178" s="56"/>
      <c r="C178" s="57"/>
      <c r="D178" s="57"/>
      <c r="E178" s="57"/>
      <c r="F178" s="57"/>
      <c r="G178" s="57"/>
      <c r="H178" s="57"/>
    </row>
    <row r="179" spans="2:8" ht="16" customHeight="1" x14ac:dyDescent="0.2">
      <c r="B179" s="56" t="s">
        <v>105</v>
      </c>
      <c r="C179" s="57"/>
      <c r="D179" s="57"/>
      <c r="E179" s="57"/>
      <c r="F179" s="62">
        <v>3369818100</v>
      </c>
      <c r="G179" s="62">
        <v>16127650192</v>
      </c>
      <c r="H179" s="62">
        <v>8803217550</v>
      </c>
    </row>
    <row r="180" spans="2:8" ht="16" customHeight="1" x14ac:dyDescent="0.2">
      <c r="B180" s="56"/>
      <c r="C180" s="57"/>
      <c r="D180" s="57"/>
      <c r="E180" s="57"/>
      <c r="F180" s="62"/>
      <c r="G180" s="62"/>
      <c r="H180" s="62"/>
    </row>
    <row r="181" spans="2:8" ht="16" customHeight="1" x14ac:dyDescent="0.2">
      <c r="B181" s="56" t="s">
        <v>106</v>
      </c>
      <c r="C181" s="62">
        <v>118559169199</v>
      </c>
      <c r="D181" s="62">
        <v>46659980472</v>
      </c>
      <c r="E181" s="62">
        <v>36480820999</v>
      </c>
      <c r="F181" s="62">
        <v>58387110781</v>
      </c>
      <c r="G181" s="62">
        <v>68736086170</v>
      </c>
      <c r="H181" s="62">
        <v>63027061241</v>
      </c>
    </row>
    <row r="182" spans="2:8" ht="16" customHeight="1" x14ac:dyDescent="0.2">
      <c r="B182" s="56"/>
      <c r="C182" s="62"/>
      <c r="D182" s="62"/>
      <c r="E182" s="62"/>
      <c r="F182" s="62"/>
      <c r="G182" s="62"/>
      <c r="H182" s="62"/>
    </row>
    <row r="183" spans="2:8" ht="16" customHeight="1" x14ac:dyDescent="0.2">
      <c r="B183" s="56" t="s">
        <v>107</v>
      </c>
      <c r="C183" s="62">
        <v>972200000000</v>
      </c>
      <c r="D183" s="62">
        <v>1651494675275</v>
      </c>
      <c r="E183" s="62">
        <v>12810996979972</v>
      </c>
      <c r="F183" s="62">
        <v>19842099219720</v>
      </c>
      <c r="G183" s="62">
        <v>17343247551512</v>
      </c>
      <c r="H183" s="62">
        <v>13464931998700</v>
      </c>
    </row>
    <row r="184" spans="2:8" ht="16" customHeight="1" x14ac:dyDescent="0.2">
      <c r="B184" s="56"/>
      <c r="C184" s="62"/>
      <c r="D184" s="62"/>
      <c r="E184" s="62"/>
      <c r="F184" s="62"/>
      <c r="G184" s="62"/>
      <c r="H184" s="62"/>
    </row>
    <row r="185" spans="2:8" ht="16" customHeight="1" x14ac:dyDescent="0.2">
      <c r="B185" s="56" t="s">
        <v>108</v>
      </c>
      <c r="C185" s="57"/>
      <c r="D185" s="57"/>
      <c r="E185" s="57"/>
      <c r="F185" s="57"/>
      <c r="G185" s="57"/>
      <c r="H185" s="57"/>
    </row>
    <row r="186" spans="2:8" ht="16" customHeight="1" x14ac:dyDescent="0.2">
      <c r="B186" s="56"/>
      <c r="C186" s="57"/>
      <c r="D186" s="57"/>
      <c r="E186" s="57"/>
      <c r="F186" s="57"/>
      <c r="G186" s="57"/>
      <c r="H186" s="57"/>
    </row>
    <row r="187" spans="2:8" ht="16" customHeight="1" x14ac:dyDescent="0.2">
      <c r="B187" s="56" t="s">
        <v>109</v>
      </c>
      <c r="C187" s="62">
        <v>908757131</v>
      </c>
      <c r="D187" s="62">
        <v>323343866</v>
      </c>
      <c r="E187" s="57"/>
      <c r="F187" s="62">
        <v>1104751459</v>
      </c>
      <c r="G187" s="62">
        <v>666262529</v>
      </c>
      <c r="H187" s="57"/>
    </row>
    <row r="188" spans="2:8" ht="16" customHeight="1" x14ac:dyDescent="0.2">
      <c r="B188" s="56"/>
      <c r="C188" s="62"/>
      <c r="D188" s="62"/>
      <c r="E188" s="57"/>
      <c r="F188" s="62"/>
      <c r="G188" s="62"/>
      <c r="H188" s="57"/>
    </row>
    <row r="189" spans="2:8" ht="16" customHeight="1" x14ac:dyDescent="0.2">
      <c r="B189" s="56" t="s">
        <v>110</v>
      </c>
      <c r="C189" s="62">
        <v>18834936116</v>
      </c>
      <c r="D189" s="62">
        <v>19949570358</v>
      </c>
      <c r="E189" s="62">
        <v>18238256789</v>
      </c>
      <c r="F189" s="62">
        <v>20413737584</v>
      </c>
      <c r="G189" s="62">
        <v>26000932740</v>
      </c>
      <c r="H189" s="62">
        <v>49310752616</v>
      </c>
    </row>
    <row r="190" spans="2:8" ht="16" customHeight="1" x14ac:dyDescent="0.2">
      <c r="B190" s="56"/>
      <c r="C190" s="62"/>
      <c r="D190" s="62"/>
      <c r="E190" s="62"/>
      <c r="F190" s="62"/>
      <c r="G190" s="62"/>
      <c r="H190" s="62"/>
    </row>
    <row r="191" spans="2:8" ht="16" customHeight="1" x14ac:dyDescent="0.2">
      <c r="B191" s="56" t="s">
        <v>111</v>
      </c>
      <c r="C191" s="57"/>
      <c r="D191" s="57"/>
      <c r="E191" s="57"/>
      <c r="F191" s="57"/>
      <c r="G191" s="57"/>
      <c r="H191" s="57"/>
    </row>
    <row r="192" spans="2:8" ht="16" customHeight="1" x14ac:dyDescent="0.2">
      <c r="B192" s="56"/>
      <c r="C192" s="57"/>
      <c r="D192" s="57"/>
      <c r="E192" s="57"/>
      <c r="F192" s="57"/>
      <c r="G192" s="57"/>
      <c r="H192" s="57"/>
    </row>
    <row r="193" spans="2:8" ht="17" customHeight="1" x14ac:dyDescent="0.2">
      <c r="B193" s="68" t="s">
        <v>112</v>
      </c>
      <c r="C193" s="75">
        <v>19850261077964</v>
      </c>
      <c r="D193" s="75">
        <v>32397580211910</v>
      </c>
      <c r="E193" s="75">
        <v>40622949840810</v>
      </c>
      <c r="F193" s="75">
        <v>47786636143695</v>
      </c>
      <c r="G193" s="75">
        <v>59219786306111</v>
      </c>
      <c r="H193" s="75">
        <v>90780625511439</v>
      </c>
    </row>
    <row r="194" spans="2:8" ht="16" customHeight="1" x14ac:dyDescent="0.2">
      <c r="B194" s="68"/>
      <c r="C194" s="75"/>
      <c r="D194" s="75"/>
      <c r="E194" s="75"/>
      <c r="F194" s="75"/>
      <c r="G194" s="75"/>
      <c r="H194" s="75"/>
    </row>
    <row r="195" spans="2:8" ht="16" customHeight="1" x14ac:dyDescent="0.2">
      <c r="B195" s="60" t="s">
        <v>113</v>
      </c>
      <c r="C195" s="61">
        <v>19850261077964</v>
      </c>
      <c r="D195" s="61">
        <v>32397580211910</v>
      </c>
      <c r="E195" s="61">
        <v>40622949840810</v>
      </c>
      <c r="F195" s="61">
        <v>47786636143695</v>
      </c>
      <c r="G195" s="61">
        <v>59219786306111</v>
      </c>
      <c r="H195" s="61">
        <v>90780625511439</v>
      </c>
    </row>
    <row r="196" spans="2:8" ht="16" customHeight="1" x14ac:dyDescent="0.2">
      <c r="B196" s="60"/>
      <c r="C196" s="61"/>
      <c r="D196" s="61"/>
      <c r="E196" s="61"/>
      <c r="F196" s="61"/>
      <c r="G196" s="61"/>
      <c r="H196" s="61"/>
    </row>
    <row r="197" spans="2:8" ht="16" customHeight="1" x14ac:dyDescent="0.2">
      <c r="B197" s="56" t="s">
        <v>114</v>
      </c>
      <c r="C197" s="62">
        <v>8428749560000</v>
      </c>
      <c r="D197" s="62">
        <v>15170790000000</v>
      </c>
      <c r="E197" s="62">
        <v>21239071660000</v>
      </c>
      <c r="F197" s="62">
        <v>27610741150000</v>
      </c>
      <c r="G197" s="62">
        <v>33132826590000</v>
      </c>
      <c r="H197" s="62">
        <v>44729227060000</v>
      </c>
    </row>
    <row r="198" spans="2:8" ht="16" customHeight="1" x14ac:dyDescent="0.2">
      <c r="B198" s="56"/>
      <c r="C198" s="62"/>
      <c r="D198" s="62"/>
      <c r="E198" s="62"/>
      <c r="F198" s="62"/>
      <c r="G198" s="62"/>
      <c r="H198" s="62"/>
    </row>
    <row r="199" spans="2:8" ht="16" customHeight="1" x14ac:dyDescent="0.2">
      <c r="B199" s="56" t="s">
        <v>115</v>
      </c>
      <c r="C199" s="62">
        <v>8428749560000</v>
      </c>
      <c r="D199" s="62">
        <v>15170790000000</v>
      </c>
      <c r="E199" s="62">
        <v>21239071660000</v>
      </c>
      <c r="F199" s="62">
        <v>27610741150000</v>
      </c>
      <c r="G199" s="62">
        <v>33132826590000</v>
      </c>
      <c r="H199" s="62">
        <v>44729227060000</v>
      </c>
    </row>
    <row r="200" spans="2:8" ht="16" customHeight="1" x14ac:dyDescent="0.2">
      <c r="B200" s="56"/>
      <c r="C200" s="62"/>
      <c r="D200" s="62"/>
      <c r="E200" s="62"/>
      <c r="F200" s="62"/>
      <c r="G200" s="62"/>
      <c r="H200" s="62"/>
    </row>
    <row r="201" spans="2:8" ht="16" customHeight="1" x14ac:dyDescent="0.2">
      <c r="B201" s="56" t="s">
        <v>116</v>
      </c>
      <c r="C201" s="57"/>
      <c r="D201" s="57"/>
      <c r="E201" s="57"/>
      <c r="F201" s="57"/>
      <c r="G201" s="57"/>
      <c r="H201" s="57"/>
    </row>
    <row r="202" spans="2:8" ht="16" customHeight="1" x14ac:dyDescent="0.2">
      <c r="B202" s="56"/>
      <c r="C202" s="57"/>
      <c r="D202" s="57"/>
      <c r="E202" s="57"/>
      <c r="F202" s="57"/>
      <c r="G202" s="57"/>
      <c r="H202" s="57"/>
    </row>
    <row r="203" spans="2:8" ht="16" customHeight="1" x14ac:dyDescent="0.2">
      <c r="B203" s="56" t="s">
        <v>117</v>
      </c>
      <c r="C203" s="57"/>
      <c r="D203" s="57"/>
      <c r="E203" s="57"/>
      <c r="F203" s="57"/>
      <c r="G203" s="57"/>
      <c r="H203" s="57"/>
    </row>
    <row r="204" spans="2:8" ht="16" customHeight="1" x14ac:dyDescent="0.2">
      <c r="B204" s="56"/>
      <c r="C204" s="57"/>
      <c r="D204" s="57"/>
      <c r="E204" s="57"/>
      <c r="F204" s="57"/>
      <c r="G204" s="57"/>
      <c r="H204" s="57"/>
    </row>
    <row r="205" spans="2:8" ht="16" customHeight="1" x14ac:dyDescent="0.2">
      <c r="B205" s="56" t="s">
        <v>118</v>
      </c>
      <c r="C205" s="62">
        <v>674149437068</v>
      </c>
      <c r="D205" s="62">
        <v>3202198967068</v>
      </c>
      <c r="E205" s="62">
        <v>3211560416270</v>
      </c>
      <c r="F205" s="62">
        <v>3211560416270</v>
      </c>
      <c r="G205" s="62">
        <v>3211560416270</v>
      </c>
      <c r="H205" s="62">
        <v>3211560416270</v>
      </c>
    </row>
    <row r="206" spans="2:8" ht="16" customHeight="1" x14ac:dyDescent="0.2">
      <c r="B206" s="56"/>
      <c r="C206" s="62"/>
      <c r="D206" s="62"/>
      <c r="E206" s="62"/>
      <c r="F206" s="62"/>
      <c r="G206" s="62"/>
      <c r="H206" s="62"/>
    </row>
    <row r="207" spans="2:8" ht="16" customHeight="1" x14ac:dyDescent="0.2">
      <c r="B207" s="56" t="s">
        <v>119</v>
      </c>
      <c r="C207" s="57"/>
      <c r="D207" s="57"/>
      <c r="E207" s="57"/>
      <c r="F207" s="57"/>
      <c r="G207" s="57"/>
      <c r="H207" s="57"/>
    </row>
    <row r="208" spans="2:8" ht="16" customHeight="1" x14ac:dyDescent="0.2">
      <c r="B208" s="56"/>
      <c r="C208" s="57"/>
      <c r="D208" s="57"/>
      <c r="E208" s="57"/>
      <c r="F208" s="57"/>
      <c r="G208" s="57"/>
      <c r="H208" s="57"/>
    </row>
    <row r="209" spans="2:8" ht="16" customHeight="1" x14ac:dyDescent="0.2">
      <c r="B209" s="56" t="s">
        <v>120</v>
      </c>
      <c r="C209" s="57"/>
      <c r="D209" s="57"/>
      <c r="E209" s="57"/>
      <c r="F209" s="57"/>
      <c r="G209" s="57"/>
      <c r="H209" s="57"/>
    </row>
    <row r="210" spans="2:8" ht="16" customHeight="1" x14ac:dyDescent="0.2">
      <c r="B210" s="56"/>
      <c r="C210" s="57"/>
      <c r="D210" s="57"/>
      <c r="E210" s="57"/>
      <c r="F210" s="57"/>
      <c r="G210" s="57"/>
      <c r="H210" s="57"/>
    </row>
    <row r="211" spans="2:8" ht="16" customHeight="1" x14ac:dyDescent="0.2">
      <c r="B211" s="56" t="s">
        <v>121</v>
      </c>
      <c r="C211" s="57"/>
      <c r="D211" s="62">
        <v>-1693270000</v>
      </c>
      <c r="E211" s="57"/>
      <c r="F211" s="57"/>
      <c r="G211" s="57"/>
      <c r="H211" s="57"/>
    </row>
    <row r="212" spans="2:8" ht="16" customHeight="1" x14ac:dyDescent="0.2">
      <c r="B212" s="56"/>
      <c r="C212" s="57"/>
      <c r="D212" s="62"/>
      <c r="E212" s="57"/>
      <c r="F212" s="57"/>
      <c r="G212" s="57"/>
      <c r="H212" s="57"/>
    </row>
    <row r="213" spans="2:8" ht="16" customHeight="1" x14ac:dyDescent="0.2">
      <c r="B213" s="56" t="s">
        <v>122</v>
      </c>
      <c r="C213" s="57"/>
      <c r="D213" s="57"/>
      <c r="E213" s="57"/>
      <c r="F213" s="57"/>
      <c r="G213" s="57"/>
      <c r="H213" s="57"/>
    </row>
    <row r="214" spans="2:8" ht="16" customHeight="1" x14ac:dyDescent="0.2">
      <c r="B214" s="56"/>
      <c r="C214" s="57"/>
      <c r="D214" s="57"/>
      <c r="E214" s="57"/>
      <c r="F214" s="57"/>
      <c r="G214" s="57"/>
      <c r="H214" s="57"/>
    </row>
    <row r="215" spans="2:8" ht="16" customHeight="1" x14ac:dyDescent="0.2">
      <c r="B215" s="56" t="s">
        <v>123</v>
      </c>
      <c r="C215" s="57"/>
      <c r="D215" s="57"/>
      <c r="E215" s="62">
        <v>276819257</v>
      </c>
      <c r="F215" s="62">
        <v>565534994</v>
      </c>
      <c r="G215" s="62">
        <v>5568369072</v>
      </c>
      <c r="H215" s="62">
        <v>-1925960852</v>
      </c>
    </row>
    <row r="216" spans="2:8" ht="16" customHeight="1" x14ac:dyDescent="0.2">
      <c r="B216" s="56"/>
      <c r="C216" s="57"/>
      <c r="D216" s="57"/>
      <c r="E216" s="62"/>
      <c r="F216" s="62"/>
      <c r="G216" s="62"/>
      <c r="H216" s="62"/>
    </row>
    <row r="217" spans="2:8" ht="16" customHeight="1" x14ac:dyDescent="0.2">
      <c r="B217" s="56" t="s">
        <v>124</v>
      </c>
      <c r="C217" s="62">
        <v>1156415747213</v>
      </c>
      <c r="D217" s="62">
        <v>518641612156</v>
      </c>
      <c r="E217" s="62">
        <v>918641612156</v>
      </c>
      <c r="F217" s="62">
        <v>923641612156</v>
      </c>
      <c r="G217" s="62">
        <v>928641612156</v>
      </c>
      <c r="H217" s="62">
        <v>923549304122</v>
      </c>
    </row>
    <row r="218" spans="2:8" ht="16" customHeight="1" x14ac:dyDescent="0.2">
      <c r="B218" s="56"/>
      <c r="C218" s="62"/>
      <c r="D218" s="62"/>
      <c r="E218" s="62"/>
      <c r="F218" s="62"/>
      <c r="G218" s="62"/>
      <c r="H218" s="62"/>
    </row>
    <row r="219" spans="2:8" ht="16" customHeight="1" x14ac:dyDescent="0.2">
      <c r="B219" s="56" t="s">
        <v>125</v>
      </c>
      <c r="C219" s="57"/>
      <c r="D219" s="57"/>
      <c r="E219" s="57"/>
      <c r="F219" s="57"/>
      <c r="G219" s="57"/>
      <c r="H219" s="57"/>
    </row>
    <row r="220" spans="2:8" ht="16" customHeight="1" x14ac:dyDescent="0.2">
      <c r="B220" s="56"/>
      <c r="C220" s="57"/>
      <c r="D220" s="57"/>
      <c r="E220" s="57"/>
      <c r="F220" s="57"/>
      <c r="G220" s="57"/>
      <c r="H220" s="57"/>
    </row>
    <row r="221" spans="2:8" ht="16" customHeight="1" x14ac:dyDescent="0.2">
      <c r="B221" s="56" t="s">
        <v>126</v>
      </c>
      <c r="C221" s="57"/>
      <c r="D221" s="57"/>
      <c r="E221" s="57"/>
      <c r="F221" s="57"/>
      <c r="G221" s="57"/>
      <c r="H221" s="57"/>
    </row>
    <row r="222" spans="2:8" ht="16" customHeight="1" x14ac:dyDescent="0.2">
      <c r="B222" s="56"/>
      <c r="C222" s="57"/>
      <c r="D222" s="57"/>
      <c r="E222" s="57"/>
      <c r="F222" s="57"/>
      <c r="G222" s="57"/>
      <c r="H222" s="57"/>
    </row>
    <row r="223" spans="2:8" ht="16" customHeight="1" x14ac:dyDescent="0.2">
      <c r="B223" s="56" t="s">
        <v>127</v>
      </c>
      <c r="C223" s="62">
        <v>9486351633348</v>
      </c>
      <c r="D223" s="62">
        <v>13397029077196</v>
      </c>
      <c r="E223" s="62">
        <v>15126437863905</v>
      </c>
      <c r="F223" s="62">
        <v>15876913750948</v>
      </c>
      <c r="G223" s="62">
        <v>21792442633285</v>
      </c>
      <c r="H223" s="62">
        <v>41763425970912</v>
      </c>
    </row>
    <row r="224" spans="2:8" ht="16" customHeight="1" x14ac:dyDescent="0.2">
      <c r="B224" s="56"/>
      <c r="C224" s="62"/>
      <c r="D224" s="62"/>
      <c r="E224" s="62"/>
      <c r="F224" s="62"/>
      <c r="G224" s="62"/>
      <c r="H224" s="62"/>
    </row>
    <row r="225" spans="2:8" ht="16" customHeight="1" x14ac:dyDescent="0.2">
      <c r="B225" s="56" t="s">
        <v>128</v>
      </c>
      <c r="C225" s="62">
        <v>3317122322348</v>
      </c>
      <c r="D225" s="62">
        <v>8006672113847</v>
      </c>
      <c r="E225" s="62">
        <v>8573014210414</v>
      </c>
      <c r="F225" s="62">
        <v>7527442867874</v>
      </c>
      <c r="G225" s="62">
        <v>13450300052812</v>
      </c>
      <c r="H225" s="62">
        <v>34478143197460</v>
      </c>
    </row>
    <row r="226" spans="2:8" ht="16" customHeight="1" x14ac:dyDescent="0.2">
      <c r="B226" s="56"/>
      <c r="C226" s="62"/>
      <c r="D226" s="62"/>
      <c r="E226" s="62"/>
      <c r="F226" s="62"/>
      <c r="G226" s="62"/>
      <c r="H226" s="62"/>
    </row>
    <row r="227" spans="2:8" ht="16" customHeight="1" x14ac:dyDescent="0.2">
      <c r="B227" s="56" t="s">
        <v>129</v>
      </c>
      <c r="C227" s="62">
        <v>6169229311000</v>
      </c>
      <c r="D227" s="62">
        <v>5390356963349</v>
      </c>
      <c r="E227" s="62">
        <v>6553423653491</v>
      </c>
      <c r="F227" s="62">
        <v>8349470883074</v>
      </c>
      <c r="G227" s="62">
        <v>8342142580473</v>
      </c>
      <c r="H227" s="62">
        <v>7285282773452</v>
      </c>
    </row>
    <row r="228" spans="2:8" ht="16" customHeight="1" x14ac:dyDescent="0.2">
      <c r="B228" s="56"/>
      <c r="C228" s="62"/>
      <c r="D228" s="62"/>
      <c r="E228" s="62"/>
      <c r="F228" s="62"/>
      <c r="G228" s="62"/>
      <c r="H228" s="62"/>
    </row>
    <row r="229" spans="2:8" ht="16" customHeight="1" x14ac:dyDescent="0.2">
      <c r="B229" s="56" t="s">
        <v>130</v>
      </c>
      <c r="C229" s="57"/>
      <c r="D229" s="57"/>
      <c r="E229" s="57"/>
      <c r="F229" s="57"/>
      <c r="G229" s="57"/>
      <c r="H229" s="57"/>
    </row>
    <row r="230" spans="2:8" ht="16" customHeight="1" x14ac:dyDescent="0.2">
      <c r="B230" s="56"/>
      <c r="C230" s="57"/>
      <c r="D230" s="57"/>
      <c r="E230" s="57"/>
      <c r="F230" s="57"/>
      <c r="G230" s="57"/>
      <c r="H230" s="57"/>
    </row>
    <row r="231" spans="2:8" ht="16" customHeight="1" x14ac:dyDescent="0.2">
      <c r="B231" s="56" t="s">
        <v>131</v>
      </c>
      <c r="C231" s="62">
        <v>104594700335</v>
      </c>
      <c r="D231" s="62">
        <v>110613825490</v>
      </c>
      <c r="E231" s="62">
        <v>126961469222</v>
      </c>
      <c r="F231" s="62">
        <v>163213679327</v>
      </c>
      <c r="G231" s="62">
        <v>148746685328</v>
      </c>
      <c r="H231" s="62">
        <v>154788720987</v>
      </c>
    </row>
    <row r="232" spans="2:8" ht="16" customHeight="1" x14ac:dyDescent="0.2">
      <c r="B232" s="56"/>
      <c r="C232" s="62"/>
      <c r="D232" s="62"/>
      <c r="E232" s="62"/>
      <c r="F232" s="62"/>
      <c r="G232" s="62"/>
      <c r="H232" s="62"/>
    </row>
    <row r="233" spans="2:8" ht="16" customHeight="1" x14ac:dyDescent="0.2">
      <c r="B233" s="56" t="s">
        <v>132</v>
      </c>
      <c r="C233" s="57"/>
      <c r="D233" s="57"/>
      <c r="E233" s="57"/>
      <c r="F233" s="57"/>
      <c r="G233" s="57"/>
      <c r="H233" s="57"/>
    </row>
    <row r="234" spans="2:8" ht="16" customHeight="1" x14ac:dyDescent="0.2">
      <c r="B234" s="56"/>
      <c r="C234" s="57"/>
      <c r="D234" s="57"/>
      <c r="E234" s="57"/>
      <c r="F234" s="57"/>
      <c r="G234" s="57"/>
      <c r="H234" s="57"/>
    </row>
    <row r="235" spans="2:8" ht="16" customHeight="1" x14ac:dyDescent="0.2">
      <c r="B235" s="60" t="s">
        <v>133</v>
      </c>
      <c r="C235" s="74"/>
      <c r="D235" s="74"/>
      <c r="E235" s="74"/>
      <c r="F235" s="74"/>
      <c r="G235" s="74"/>
      <c r="H235" s="74"/>
    </row>
    <row r="236" spans="2:8" ht="16" customHeight="1" x14ac:dyDescent="0.2">
      <c r="B236" s="60"/>
      <c r="C236" s="74"/>
      <c r="D236" s="74"/>
      <c r="E236" s="74"/>
      <c r="F236" s="74"/>
      <c r="G236" s="74"/>
      <c r="H236" s="74"/>
    </row>
    <row r="237" spans="2:8" ht="16" customHeight="1" x14ac:dyDescent="0.2">
      <c r="B237" s="56" t="s">
        <v>134</v>
      </c>
      <c r="C237" s="57"/>
      <c r="D237" s="57"/>
      <c r="E237" s="57"/>
      <c r="F237" s="57"/>
      <c r="G237" s="57"/>
      <c r="H237" s="57"/>
    </row>
    <row r="238" spans="2:8" ht="16" customHeight="1" x14ac:dyDescent="0.2">
      <c r="B238" s="56"/>
      <c r="C238" s="57"/>
      <c r="D238" s="57"/>
      <c r="E238" s="57"/>
      <c r="F238" s="57"/>
      <c r="G238" s="57"/>
      <c r="H238" s="57"/>
    </row>
    <row r="239" spans="2:8" ht="16" customHeight="1" x14ac:dyDescent="0.2">
      <c r="B239" s="56" t="s">
        <v>135</v>
      </c>
      <c r="C239" s="57"/>
      <c r="D239" s="57"/>
      <c r="E239" s="57"/>
      <c r="F239" s="57"/>
      <c r="G239" s="57"/>
      <c r="H239" s="57"/>
    </row>
    <row r="240" spans="2:8" ht="16" customHeight="1" x14ac:dyDescent="0.2">
      <c r="B240" s="56"/>
      <c r="C240" s="57"/>
      <c r="D240" s="57"/>
      <c r="E240" s="57"/>
      <c r="F240" s="57"/>
      <c r="G240" s="57"/>
      <c r="H240" s="57"/>
    </row>
    <row r="241" spans="2:8" ht="17" customHeight="1" x14ac:dyDescent="0.2">
      <c r="B241" s="68" t="s">
        <v>136</v>
      </c>
      <c r="C241" s="69"/>
      <c r="D241" s="69"/>
      <c r="E241" s="69"/>
      <c r="F241" s="69"/>
      <c r="G241" s="69"/>
      <c r="H241" s="69"/>
    </row>
    <row r="242" spans="2:8" ht="16" customHeight="1" x14ac:dyDescent="0.2">
      <c r="B242" s="68"/>
      <c r="C242" s="69"/>
      <c r="D242" s="69"/>
      <c r="E242" s="69"/>
      <c r="F242" s="69"/>
      <c r="G242" s="69"/>
      <c r="H242" s="69"/>
    </row>
    <row r="243" spans="2:8" ht="17" customHeight="1" x14ac:dyDescent="0.2">
      <c r="B243" s="70" t="s">
        <v>137</v>
      </c>
      <c r="C243" s="72">
        <v>33226552317885</v>
      </c>
      <c r="D243" s="72">
        <v>53022184778251</v>
      </c>
      <c r="E243" s="72">
        <v>78223007670925</v>
      </c>
      <c r="F243" s="72">
        <v>101776030099900</v>
      </c>
      <c r="G243" s="72">
        <v>131511434388837</v>
      </c>
      <c r="H243" s="72">
        <v>178236422358249</v>
      </c>
    </row>
    <row r="244" spans="2:8" ht="16" customHeight="1" thickBot="1" x14ac:dyDescent="0.25">
      <c r="B244" s="71"/>
      <c r="C244" s="73"/>
      <c r="D244" s="73"/>
      <c r="E244" s="73"/>
      <c r="F244" s="73"/>
      <c r="G244" s="73"/>
      <c r="H244" s="73"/>
    </row>
  </sheetData>
  <mergeCells count="840">
    <mergeCell ref="B5:B6"/>
    <mergeCell ref="E5:E6"/>
    <mergeCell ref="F5:F6"/>
    <mergeCell ref="G5:G6"/>
    <mergeCell ref="H5:H6"/>
    <mergeCell ref="B7:B8"/>
    <mergeCell ref="E7:E8"/>
    <mergeCell ref="F7:F8"/>
    <mergeCell ref="G7:G8"/>
    <mergeCell ref="H7:H8"/>
    <mergeCell ref="C5:C6"/>
    <mergeCell ref="D5:D6"/>
    <mergeCell ref="C7:C8"/>
    <mergeCell ref="D7:D8"/>
    <mergeCell ref="B9:B10"/>
    <mergeCell ref="E9:E10"/>
    <mergeCell ref="F9:F10"/>
    <mergeCell ref="G9:G10"/>
    <mergeCell ref="H9:H10"/>
    <mergeCell ref="B11:B12"/>
    <mergeCell ref="E11:E12"/>
    <mergeCell ref="F11:F12"/>
    <mergeCell ref="G11:G12"/>
    <mergeCell ref="H11:H12"/>
    <mergeCell ref="C9:C10"/>
    <mergeCell ref="D9:D10"/>
    <mergeCell ref="C11:C12"/>
    <mergeCell ref="D11:D12"/>
    <mergeCell ref="B13:B14"/>
    <mergeCell ref="E13:E14"/>
    <mergeCell ref="F13:F14"/>
    <mergeCell ref="G13:G14"/>
    <mergeCell ref="H13:H14"/>
    <mergeCell ref="B15:B16"/>
    <mergeCell ref="E15:E16"/>
    <mergeCell ref="F15:F16"/>
    <mergeCell ref="G15:G16"/>
    <mergeCell ref="H15:H16"/>
    <mergeCell ref="C13:C14"/>
    <mergeCell ref="D13:D14"/>
    <mergeCell ref="C15:C16"/>
    <mergeCell ref="D15:D16"/>
    <mergeCell ref="B17:B18"/>
    <mergeCell ref="E17:E18"/>
    <mergeCell ref="F17:F18"/>
    <mergeCell ref="G17:G18"/>
    <mergeCell ref="H17:H18"/>
    <mergeCell ref="B19:B20"/>
    <mergeCell ref="E19:E20"/>
    <mergeCell ref="F19:F20"/>
    <mergeCell ref="G19:G20"/>
    <mergeCell ref="H19:H20"/>
    <mergeCell ref="C17:C18"/>
    <mergeCell ref="D17:D18"/>
    <mergeCell ref="C19:C20"/>
    <mergeCell ref="D19:D20"/>
    <mergeCell ref="B21:B22"/>
    <mergeCell ref="E21:E22"/>
    <mergeCell ref="F21:F22"/>
    <mergeCell ref="G21:G22"/>
    <mergeCell ref="H21:H22"/>
    <mergeCell ref="B23:B24"/>
    <mergeCell ref="E23:E24"/>
    <mergeCell ref="F23:F24"/>
    <mergeCell ref="G23:G24"/>
    <mergeCell ref="H23:H24"/>
    <mergeCell ref="C21:C22"/>
    <mergeCell ref="D21:D22"/>
    <mergeCell ref="C23:C24"/>
    <mergeCell ref="D23:D24"/>
    <mergeCell ref="B25:B26"/>
    <mergeCell ref="E25:E26"/>
    <mergeCell ref="F25:F26"/>
    <mergeCell ref="G25:G26"/>
    <mergeCell ref="H25:H26"/>
    <mergeCell ref="B27:B28"/>
    <mergeCell ref="E27:E28"/>
    <mergeCell ref="F27:F28"/>
    <mergeCell ref="G27:G28"/>
    <mergeCell ref="H27:H28"/>
    <mergeCell ref="C25:C26"/>
    <mergeCell ref="D25:D26"/>
    <mergeCell ref="C27:C28"/>
    <mergeCell ref="D27:D28"/>
    <mergeCell ref="B29:B30"/>
    <mergeCell ref="E29:E30"/>
    <mergeCell ref="F29:F30"/>
    <mergeCell ref="G29:G30"/>
    <mergeCell ref="H29:H30"/>
    <mergeCell ref="B31:B32"/>
    <mergeCell ref="E31:E32"/>
    <mergeCell ref="F31:F32"/>
    <mergeCell ref="G31:G32"/>
    <mergeCell ref="H31:H32"/>
    <mergeCell ref="C29:C30"/>
    <mergeCell ref="D29:D30"/>
    <mergeCell ref="C31:C32"/>
    <mergeCell ref="D31:D32"/>
    <mergeCell ref="B33:B34"/>
    <mergeCell ref="E33:E34"/>
    <mergeCell ref="F33:F34"/>
    <mergeCell ref="G33:G34"/>
    <mergeCell ref="H33:H34"/>
    <mergeCell ref="B35:B36"/>
    <mergeCell ref="E35:E36"/>
    <mergeCell ref="F35:F36"/>
    <mergeCell ref="G35:G36"/>
    <mergeCell ref="H35:H36"/>
    <mergeCell ref="C33:C34"/>
    <mergeCell ref="D33:D34"/>
    <mergeCell ref="C35:C36"/>
    <mergeCell ref="D35:D36"/>
    <mergeCell ref="B37:B38"/>
    <mergeCell ref="E37:E38"/>
    <mergeCell ref="F37:F38"/>
    <mergeCell ref="G37:G38"/>
    <mergeCell ref="H37:H38"/>
    <mergeCell ref="B39:B40"/>
    <mergeCell ref="E39:E40"/>
    <mergeCell ref="F39:F40"/>
    <mergeCell ref="G39:G40"/>
    <mergeCell ref="H39:H40"/>
    <mergeCell ref="C37:C38"/>
    <mergeCell ref="D37:D38"/>
    <mergeCell ref="C39:C40"/>
    <mergeCell ref="D39:D40"/>
    <mergeCell ref="B41:B42"/>
    <mergeCell ref="E41:E42"/>
    <mergeCell ref="F41:F42"/>
    <mergeCell ref="G41:G42"/>
    <mergeCell ref="H41:H42"/>
    <mergeCell ref="B43:B44"/>
    <mergeCell ref="E43:E44"/>
    <mergeCell ref="F43:F44"/>
    <mergeCell ref="G43:G44"/>
    <mergeCell ref="H43:H44"/>
    <mergeCell ref="C41:C42"/>
    <mergeCell ref="D41:D42"/>
    <mergeCell ref="C43:C44"/>
    <mergeCell ref="D43:D44"/>
    <mergeCell ref="B45:B46"/>
    <mergeCell ref="E45:E46"/>
    <mergeCell ref="F45:F46"/>
    <mergeCell ref="G45:G46"/>
    <mergeCell ref="H45:H46"/>
    <mergeCell ref="B47:B48"/>
    <mergeCell ref="E47:E48"/>
    <mergeCell ref="F47:F48"/>
    <mergeCell ref="G47:G48"/>
    <mergeCell ref="H47:H48"/>
    <mergeCell ref="C45:C46"/>
    <mergeCell ref="D45:D46"/>
    <mergeCell ref="C47:C48"/>
    <mergeCell ref="D47:D48"/>
    <mergeCell ref="B49:B50"/>
    <mergeCell ref="E49:E50"/>
    <mergeCell ref="F49:F50"/>
    <mergeCell ref="G49:G50"/>
    <mergeCell ref="H49:H50"/>
    <mergeCell ref="B51:B52"/>
    <mergeCell ref="E51:E52"/>
    <mergeCell ref="F51:F52"/>
    <mergeCell ref="G51:G52"/>
    <mergeCell ref="H51:H52"/>
    <mergeCell ref="C49:C50"/>
    <mergeCell ref="D49:D50"/>
    <mergeCell ref="C51:C52"/>
    <mergeCell ref="D51:D52"/>
    <mergeCell ref="B53:B54"/>
    <mergeCell ref="E53:E54"/>
    <mergeCell ref="F53:F54"/>
    <mergeCell ref="G53:G54"/>
    <mergeCell ref="H53:H54"/>
    <mergeCell ref="B55:B56"/>
    <mergeCell ref="E55:E56"/>
    <mergeCell ref="F55:F56"/>
    <mergeCell ref="G55:G56"/>
    <mergeCell ref="H55:H56"/>
    <mergeCell ref="C53:C54"/>
    <mergeCell ref="D53:D54"/>
    <mergeCell ref="C55:C56"/>
    <mergeCell ref="D55:D56"/>
    <mergeCell ref="B57:B58"/>
    <mergeCell ref="E57:E58"/>
    <mergeCell ref="F57:F58"/>
    <mergeCell ref="G57:G58"/>
    <mergeCell ref="H57:H58"/>
    <mergeCell ref="B59:B60"/>
    <mergeCell ref="E59:E60"/>
    <mergeCell ref="F59:F60"/>
    <mergeCell ref="G59:G60"/>
    <mergeCell ref="H59:H60"/>
    <mergeCell ref="C57:C58"/>
    <mergeCell ref="D57:D58"/>
    <mergeCell ref="C59:C60"/>
    <mergeCell ref="D59:D60"/>
    <mergeCell ref="B61:B62"/>
    <mergeCell ref="E61:E62"/>
    <mergeCell ref="F61:F62"/>
    <mergeCell ref="G61:G62"/>
    <mergeCell ref="H61:H62"/>
    <mergeCell ref="B63:B64"/>
    <mergeCell ref="E63:E64"/>
    <mergeCell ref="F63:F64"/>
    <mergeCell ref="G63:G64"/>
    <mergeCell ref="H63:H64"/>
    <mergeCell ref="C61:C62"/>
    <mergeCell ref="D61:D62"/>
    <mergeCell ref="C63:C64"/>
    <mergeCell ref="D63:D64"/>
    <mergeCell ref="B65:B66"/>
    <mergeCell ref="E65:E66"/>
    <mergeCell ref="F65:F66"/>
    <mergeCell ref="G65:G66"/>
    <mergeCell ref="H65:H66"/>
    <mergeCell ref="B67:B68"/>
    <mergeCell ref="E67:E68"/>
    <mergeCell ref="F67:F68"/>
    <mergeCell ref="G67:G68"/>
    <mergeCell ref="H67:H68"/>
    <mergeCell ref="C65:C66"/>
    <mergeCell ref="D65:D66"/>
    <mergeCell ref="C67:C68"/>
    <mergeCell ref="D67:D68"/>
    <mergeCell ref="B69:B70"/>
    <mergeCell ref="E69:E70"/>
    <mergeCell ref="F69:F70"/>
    <mergeCell ref="G69:G70"/>
    <mergeCell ref="H69:H70"/>
    <mergeCell ref="B71:B72"/>
    <mergeCell ref="E71:E72"/>
    <mergeCell ref="F71:F72"/>
    <mergeCell ref="G71:G72"/>
    <mergeCell ref="H71:H72"/>
    <mergeCell ref="C69:C70"/>
    <mergeCell ref="D69:D70"/>
    <mergeCell ref="C71:C72"/>
    <mergeCell ref="D71:D72"/>
    <mergeCell ref="B73:B74"/>
    <mergeCell ref="E73:E74"/>
    <mergeCell ref="F73:F74"/>
    <mergeCell ref="G73:G74"/>
    <mergeCell ref="H73:H74"/>
    <mergeCell ref="B75:B76"/>
    <mergeCell ref="E75:E76"/>
    <mergeCell ref="F75:F76"/>
    <mergeCell ref="G75:G76"/>
    <mergeCell ref="H75:H76"/>
    <mergeCell ref="C73:C74"/>
    <mergeCell ref="D73:D74"/>
    <mergeCell ref="C75:C76"/>
    <mergeCell ref="D75:D76"/>
    <mergeCell ref="B77:B78"/>
    <mergeCell ref="E77:E78"/>
    <mergeCell ref="F77:F78"/>
    <mergeCell ref="G77:G78"/>
    <mergeCell ref="H77:H78"/>
    <mergeCell ref="B79:B80"/>
    <mergeCell ref="E79:E80"/>
    <mergeCell ref="F79:F80"/>
    <mergeCell ref="G79:G80"/>
    <mergeCell ref="H79:H80"/>
    <mergeCell ref="C77:C78"/>
    <mergeCell ref="D77:D78"/>
    <mergeCell ref="C79:C80"/>
    <mergeCell ref="D79:D80"/>
    <mergeCell ref="B81:B82"/>
    <mergeCell ref="E81:E82"/>
    <mergeCell ref="F81:F82"/>
    <mergeCell ref="G81:G82"/>
    <mergeCell ref="H81:H82"/>
    <mergeCell ref="B83:B84"/>
    <mergeCell ref="E83:E84"/>
    <mergeCell ref="F83:F84"/>
    <mergeCell ref="G83:G84"/>
    <mergeCell ref="H83:H84"/>
    <mergeCell ref="C81:C82"/>
    <mergeCell ref="D81:D82"/>
    <mergeCell ref="C83:C84"/>
    <mergeCell ref="D83:D84"/>
    <mergeCell ref="B85:B86"/>
    <mergeCell ref="E85:E86"/>
    <mergeCell ref="F85:F86"/>
    <mergeCell ref="G85:G86"/>
    <mergeCell ref="H85:H86"/>
    <mergeCell ref="B87:B88"/>
    <mergeCell ref="E87:E88"/>
    <mergeCell ref="F87:F88"/>
    <mergeCell ref="G87:G88"/>
    <mergeCell ref="H87:H88"/>
    <mergeCell ref="C85:C86"/>
    <mergeCell ref="D85:D86"/>
    <mergeCell ref="C87:C88"/>
    <mergeCell ref="D87:D88"/>
    <mergeCell ref="B89:B90"/>
    <mergeCell ref="E89:E90"/>
    <mergeCell ref="F89:F90"/>
    <mergeCell ref="G89:G90"/>
    <mergeCell ref="H89:H90"/>
    <mergeCell ref="B91:B92"/>
    <mergeCell ref="E91:E92"/>
    <mergeCell ref="F91:F92"/>
    <mergeCell ref="G91:G92"/>
    <mergeCell ref="H91:H92"/>
    <mergeCell ref="C89:C90"/>
    <mergeCell ref="D89:D90"/>
    <mergeCell ref="C91:C92"/>
    <mergeCell ref="D91:D92"/>
    <mergeCell ref="B93:B94"/>
    <mergeCell ref="E93:E94"/>
    <mergeCell ref="F93:F94"/>
    <mergeCell ref="G93:G94"/>
    <mergeCell ref="H93:H94"/>
    <mergeCell ref="B95:B96"/>
    <mergeCell ref="E95:E96"/>
    <mergeCell ref="F95:F96"/>
    <mergeCell ref="G95:G96"/>
    <mergeCell ref="H95:H96"/>
    <mergeCell ref="C93:C94"/>
    <mergeCell ref="D93:D94"/>
    <mergeCell ref="C95:C96"/>
    <mergeCell ref="D95:D96"/>
    <mergeCell ref="B97:B98"/>
    <mergeCell ref="E97:E98"/>
    <mergeCell ref="F97:F98"/>
    <mergeCell ref="G97:G98"/>
    <mergeCell ref="H97:H98"/>
    <mergeCell ref="B99:B100"/>
    <mergeCell ref="E99:E100"/>
    <mergeCell ref="F99:F100"/>
    <mergeCell ref="G99:G100"/>
    <mergeCell ref="H99:H100"/>
    <mergeCell ref="C97:C98"/>
    <mergeCell ref="D97:D98"/>
    <mergeCell ref="C99:C100"/>
    <mergeCell ref="D99:D100"/>
    <mergeCell ref="B101:B102"/>
    <mergeCell ref="E101:E102"/>
    <mergeCell ref="F101:F102"/>
    <mergeCell ref="G101:G102"/>
    <mergeCell ref="H101:H102"/>
    <mergeCell ref="B103:B104"/>
    <mergeCell ref="E103:E104"/>
    <mergeCell ref="F103:F104"/>
    <mergeCell ref="G103:G104"/>
    <mergeCell ref="H103:H104"/>
    <mergeCell ref="C101:C102"/>
    <mergeCell ref="D101:D102"/>
    <mergeCell ref="C103:C104"/>
    <mergeCell ref="D103:D104"/>
    <mergeCell ref="B105:B106"/>
    <mergeCell ref="E105:E106"/>
    <mergeCell ref="F105:F106"/>
    <mergeCell ref="G105:G106"/>
    <mergeCell ref="H105:H106"/>
    <mergeCell ref="B107:B108"/>
    <mergeCell ref="E107:E108"/>
    <mergeCell ref="F107:F108"/>
    <mergeCell ref="G107:G108"/>
    <mergeCell ref="H107:H108"/>
    <mergeCell ref="C105:C106"/>
    <mergeCell ref="D105:D106"/>
    <mergeCell ref="C107:C108"/>
    <mergeCell ref="D107:D108"/>
    <mergeCell ref="B109:B110"/>
    <mergeCell ref="E109:E110"/>
    <mergeCell ref="F109:F110"/>
    <mergeCell ref="G109:G110"/>
    <mergeCell ref="H109:H110"/>
    <mergeCell ref="B111:B112"/>
    <mergeCell ref="E111:E112"/>
    <mergeCell ref="F111:F112"/>
    <mergeCell ref="G111:G112"/>
    <mergeCell ref="H111:H112"/>
    <mergeCell ref="C109:C110"/>
    <mergeCell ref="D109:D110"/>
    <mergeCell ref="C111:C112"/>
    <mergeCell ref="D111:D112"/>
    <mergeCell ref="B113:B114"/>
    <mergeCell ref="E113:E114"/>
    <mergeCell ref="F113:F114"/>
    <mergeCell ref="G113:G114"/>
    <mergeCell ref="H113:H114"/>
    <mergeCell ref="B115:B116"/>
    <mergeCell ref="E115:E116"/>
    <mergeCell ref="F115:F116"/>
    <mergeCell ref="G115:G116"/>
    <mergeCell ref="H115:H116"/>
    <mergeCell ref="C113:C114"/>
    <mergeCell ref="D113:D114"/>
    <mergeCell ref="C115:C116"/>
    <mergeCell ref="D115:D116"/>
    <mergeCell ref="B117:B118"/>
    <mergeCell ref="E117:E118"/>
    <mergeCell ref="F117:F118"/>
    <mergeCell ref="G117:G118"/>
    <mergeCell ref="H117:H118"/>
    <mergeCell ref="B119:B120"/>
    <mergeCell ref="E119:E120"/>
    <mergeCell ref="F119:F120"/>
    <mergeCell ref="G119:G120"/>
    <mergeCell ref="H119:H120"/>
    <mergeCell ref="C117:C118"/>
    <mergeCell ref="D117:D118"/>
    <mergeCell ref="C119:C120"/>
    <mergeCell ref="D119:D120"/>
    <mergeCell ref="B121:B122"/>
    <mergeCell ref="E121:E122"/>
    <mergeCell ref="F121:F122"/>
    <mergeCell ref="G121:G122"/>
    <mergeCell ref="H121:H122"/>
    <mergeCell ref="B123:B124"/>
    <mergeCell ref="E123:E124"/>
    <mergeCell ref="F123:F124"/>
    <mergeCell ref="G123:G124"/>
    <mergeCell ref="H123:H124"/>
    <mergeCell ref="C121:C122"/>
    <mergeCell ref="D121:D122"/>
    <mergeCell ref="C123:C124"/>
    <mergeCell ref="D123:D124"/>
    <mergeCell ref="B125:B126"/>
    <mergeCell ref="E125:E126"/>
    <mergeCell ref="F125:F126"/>
    <mergeCell ref="G125:G126"/>
    <mergeCell ref="H125:H126"/>
    <mergeCell ref="B127:B128"/>
    <mergeCell ref="E127:E128"/>
    <mergeCell ref="F127:F128"/>
    <mergeCell ref="G127:G128"/>
    <mergeCell ref="H127:H128"/>
    <mergeCell ref="C125:C126"/>
    <mergeCell ref="D125:D126"/>
    <mergeCell ref="C127:C128"/>
    <mergeCell ref="D127:D128"/>
    <mergeCell ref="B129:B130"/>
    <mergeCell ref="E129:E130"/>
    <mergeCell ref="F129:F130"/>
    <mergeCell ref="G129:G130"/>
    <mergeCell ref="H129:H130"/>
    <mergeCell ref="B131:B132"/>
    <mergeCell ref="E131:E132"/>
    <mergeCell ref="F131:F132"/>
    <mergeCell ref="G131:G132"/>
    <mergeCell ref="H131:H132"/>
    <mergeCell ref="C129:C130"/>
    <mergeCell ref="D129:D130"/>
    <mergeCell ref="C131:C132"/>
    <mergeCell ref="D131:D132"/>
    <mergeCell ref="B133:B134"/>
    <mergeCell ref="E133:E134"/>
    <mergeCell ref="F133:F134"/>
    <mergeCell ref="G133:G134"/>
    <mergeCell ref="H133:H134"/>
    <mergeCell ref="B135:B136"/>
    <mergeCell ref="E135:E136"/>
    <mergeCell ref="F135:F136"/>
    <mergeCell ref="G135:G136"/>
    <mergeCell ref="H135:H136"/>
    <mergeCell ref="C133:C134"/>
    <mergeCell ref="D133:D134"/>
    <mergeCell ref="C135:C136"/>
    <mergeCell ref="D135:D136"/>
    <mergeCell ref="B137:B138"/>
    <mergeCell ref="E137:E138"/>
    <mergeCell ref="F137:F138"/>
    <mergeCell ref="G137:G138"/>
    <mergeCell ref="H137:H138"/>
    <mergeCell ref="B139:B140"/>
    <mergeCell ref="E139:E140"/>
    <mergeCell ref="F139:F140"/>
    <mergeCell ref="G139:G140"/>
    <mergeCell ref="H139:H140"/>
    <mergeCell ref="C137:C138"/>
    <mergeCell ref="D137:D138"/>
    <mergeCell ref="C139:C140"/>
    <mergeCell ref="D139:D140"/>
    <mergeCell ref="B141:B142"/>
    <mergeCell ref="E141:E142"/>
    <mergeCell ref="F141:F142"/>
    <mergeCell ref="G141:G142"/>
    <mergeCell ref="H141:H142"/>
    <mergeCell ref="B143:B144"/>
    <mergeCell ref="E143:E144"/>
    <mergeCell ref="F143:F144"/>
    <mergeCell ref="G143:G144"/>
    <mergeCell ref="H143:H144"/>
    <mergeCell ref="C141:C142"/>
    <mergeCell ref="D141:D142"/>
    <mergeCell ref="C143:C144"/>
    <mergeCell ref="D143:D144"/>
    <mergeCell ref="B145:B146"/>
    <mergeCell ref="E145:E146"/>
    <mergeCell ref="F145:F146"/>
    <mergeCell ref="G145:G146"/>
    <mergeCell ref="H145:H146"/>
    <mergeCell ref="B147:B148"/>
    <mergeCell ref="E147:E148"/>
    <mergeCell ref="F147:F148"/>
    <mergeCell ref="G147:G148"/>
    <mergeCell ref="H147:H148"/>
    <mergeCell ref="C145:C146"/>
    <mergeCell ref="D145:D146"/>
    <mergeCell ref="C147:C148"/>
    <mergeCell ref="D147:D148"/>
    <mergeCell ref="B149:B150"/>
    <mergeCell ref="E149:E150"/>
    <mergeCell ref="F149:F150"/>
    <mergeCell ref="G149:G150"/>
    <mergeCell ref="H149:H150"/>
    <mergeCell ref="B151:B152"/>
    <mergeCell ref="E151:E152"/>
    <mergeCell ref="F151:F152"/>
    <mergeCell ref="G151:G152"/>
    <mergeCell ref="H151:H152"/>
    <mergeCell ref="C149:C150"/>
    <mergeCell ref="D149:D150"/>
    <mergeCell ref="C151:C152"/>
    <mergeCell ref="D151:D152"/>
    <mergeCell ref="B153:B154"/>
    <mergeCell ref="E153:E154"/>
    <mergeCell ref="F153:F154"/>
    <mergeCell ref="G153:G154"/>
    <mergeCell ref="H153:H154"/>
    <mergeCell ref="B155:B156"/>
    <mergeCell ref="E155:E156"/>
    <mergeCell ref="F155:F156"/>
    <mergeCell ref="G155:G156"/>
    <mergeCell ref="H155:H156"/>
    <mergeCell ref="C153:C154"/>
    <mergeCell ref="D153:D154"/>
    <mergeCell ref="C155:C156"/>
    <mergeCell ref="D155:D156"/>
    <mergeCell ref="B157:B158"/>
    <mergeCell ref="E157:E158"/>
    <mergeCell ref="F157:F158"/>
    <mergeCell ref="G157:G158"/>
    <mergeCell ref="H157:H158"/>
    <mergeCell ref="B159:B160"/>
    <mergeCell ref="E159:E160"/>
    <mergeCell ref="F159:F160"/>
    <mergeCell ref="G159:G160"/>
    <mergeCell ref="H159:H160"/>
    <mergeCell ref="C157:C158"/>
    <mergeCell ref="D157:D158"/>
    <mergeCell ref="C159:C160"/>
    <mergeCell ref="D159:D160"/>
    <mergeCell ref="B161:B162"/>
    <mergeCell ref="E161:E162"/>
    <mergeCell ref="F161:F162"/>
    <mergeCell ref="G161:G162"/>
    <mergeCell ref="H161:H162"/>
    <mergeCell ref="B163:B164"/>
    <mergeCell ref="E163:E164"/>
    <mergeCell ref="F163:F164"/>
    <mergeCell ref="G163:G164"/>
    <mergeCell ref="H163:H164"/>
    <mergeCell ref="C161:C162"/>
    <mergeCell ref="D161:D162"/>
    <mergeCell ref="C163:C164"/>
    <mergeCell ref="D163:D164"/>
    <mergeCell ref="B165:B166"/>
    <mergeCell ref="E165:E166"/>
    <mergeCell ref="F165:F166"/>
    <mergeCell ref="G165:G166"/>
    <mergeCell ref="H165:H166"/>
    <mergeCell ref="B167:B168"/>
    <mergeCell ref="E167:E168"/>
    <mergeCell ref="F167:F168"/>
    <mergeCell ref="G167:G168"/>
    <mergeCell ref="H167:H168"/>
    <mergeCell ref="C165:C166"/>
    <mergeCell ref="D165:D166"/>
    <mergeCell ref="C167:C168"/>
    <mergeCell ref="D167:D168"/>
    <mergeCell ref="B169:B170"/>
    <mergeCell ref="E169:E170"/>
    <mergeCell ref="F169:F170"/>
    <mergeCell ref="G169:G170"/>
    <mergeCell ref="H169:H170"/>
    <mergeCell ref="B171:B172"/>
    <mergeCell ref="E171:E172"/>
    <mergeCell ref="F171:F172"/>
    <mergeCell ref="G171:G172"/>
    <mergeCell ref="H171:H172"/>
    <mergeCell ref="C169:C170"/>
    <mergeCell ref="D169:D170"/>
    <mergeCell ref="C171:C172"/>
    <mergeCell ref="D171:D172"/>
    <mergeCell ref="B173:B174"/>
    <mergeCell ref="E173:E174"/>
    <mergeCell ref="F173:F174"/>
    <mergeCell ref="G173:G174"/>
    <mergeCell ref="H173:H174"/>
    <mergeCell ref="B175:B176"/>
    <mergeCell ref="E175:E176"/>
    <mergeCell ref="F175:F176"/>
    <mergeCell ref="G175:G176"/>
    <mergeCell ref="H175:H176"/>
    <mergeCell ref="C173:C174"/>
    <mergeCell ref="D173:D174"/>
    <mergeCell ref="C175:C176"/>
    <mergeCell ref="D175:D176"/>
    <mergeCell ref="B177:B178"/>
    <mergeCell ref="E177:E178"/>
    <mergeCell ref="F177:F178"/>
    <mergeCell ref="G177:G178"/>
    <mergeCell ref="H177:H178"/>
    <mergeCell ref="B179:B180"/>
    <mergeCell ref="E179:E180"/>
    <mergeCell ref="F179:F180"/>
    <mergeCell ref="G179:G180"/>
    <mergeCell ref="H179:H180"/>
    <mergeCell ref="C177:C178"/>
    <mergeCell ref="D177:D178"/>
    <mergeCell ref="C179:C180"/>
    <mergeCell ref="D179:D180"/>
    <mergeCell ref="B181:B182"/>
    <mergeCell ref="E181:E182"/>
    <mergeCell ref="F181:F182"/>
    <mergeCell ref="G181:G182"/>
    <mergeCell ref="H181:H182"/>
    <mergeCell ref="B183:B184"/>
    <mergeCell ref="E183:E184"/>
    <mergeCell ref="F183:F184"/>
    <mergeCell ref="G183:G184"/>
    <mergeCell ref="H183:H184"/>
    <mergeCell ref="C181:C182"/>
    <mergeCell ref="D181:D182"/>
    <mergeCell ref="C183:C184"/>
    <mergeCell ref="D183:D184"/>
    <mergeCell ref="B185:B186"/>
    <mergeCell ref="E185:E186"/>
    <mergeCell ref="F185:F186"/>
    <mergeCell ref="G185:G186"/>
    <mergeCell ref="H185:H186"/>
    <mergeCell ref="B187:B188"/>
    <mergeCell ref="E187:E188"/>
    <mergeCell ref="F187:F188"/>
    <mergeCell ref="G187:G188"/>
    <mergeCell ref="H187:H188"/>
    <mergeCell ref="C185:C186"/>
    <mergeCell ref="D185:D186"/>
    <mergeCell ref="C187:C188"/>
    <mergeCell ref="D187:D188"/>
    <mergeCell ref="B189:B190"/>
    <mergeCell ref="E189:E190"/>
    <mergeCell ref="F189:F190"/>
    <mergeCell ref="G189:G190"/>
    <mergeCell ref="H189:H190"/>
    <mergeCell ref="B191:B192"/>
    <mergeCell ref="E191:E192"/>
    <mergeCell ref="F191:F192"/>
    <mergeCell ref="G191:G192"/>
    <mergeCell ref="H191:H192"/>
    <mergeCell ref="C189:C190"/>
    <mergeCell ref="D189:D190"/>
    <mergeCell ref="C191:C192"/>
    <mergeCell ref="D191:D192"/>
    <mergeCell ref="B193:B194"/>
    <mergeCell ref="E193:E194"/>
    <mergeCell ref="F193:F194"/>
    <mergeCell ref="G193:G194"/>
    <mergeCell ref="H193:H194"/>
    <mergeCell ref="B195:B196"/>
    <mergeCell ref="E195:E196"/>
    <mergeCell ref="F195:F196"/>
    <mergeCell ref="G195:G196"/>
    <mergeCell ref="H195:H196"/>
    <mergeCell ref="C193:C194"/>
    <mergeCell ref="D193:D194"/>
    <mergeCell ref="C195:C196"/>
    <mergeCell ref="D195:D196"/>
    <mergeCell ref="B197:B198"/>
    <mergeCell ref="E197:E198"/>
    <mergeCell ref="F197:F198"/>
    <mergeCell ref="G197:G198"/>
    <mergeCell ref="H197:H198"/>
    <mergeCell ref="B199:B200"/>
    <mergeCell ref="E199:E200"/>
    <mergeCell ref="F199:F200"/>
    <mergeCell ref="G199:G200"/>
    <mergeCell ref="H199:H200"/>
    <mergeCell ref="C197:C198"/>
    <mergeCell ref="D197:D198"/>
    <mergeCell ref="C199:C200"/>
    <mergeCell ref="D199:D200"/>
    <mergeCell ref="B201:B202"/>
    <mergeCell ref="E201:E202"/>
    <mergeCell ref="F201:F202"/>
    <mergeCell ref="G201:G202"/>
    <mergeCell ref="H201:H202"/>
    <mergeCell ref="B203:B204"/>
    <mergeCell ref="E203:E204"/>
    <mergeCell ref="F203:F204"/>
    <mergeCell ref="G203:G204"/>
    <mergeCell ref="H203:H204"/>
    <mergeCell ref="C201:C202"/>
    <mergeCell ref="D201:D202"/>
    <mergeCell ref="C203:C204"/>
    <mergeCell ref="D203:D204"/>
    <mergeCell ref="B205:B206"/>
    <mergeCell ref="E205:E206"/>
    <mergeCell ref="F205:F206"/>
    <mergeCell ref="G205:G206"/>
    <mergeCell ref="H205:H206"/>
    <mergeCell ref="B207:B208"/>
    <mergeCell ref="E207:E208"/>
    <mergeCell ref="F207:F208"/>
    <mergeCell ref="G207:G208"/>
    <mergeCell ref="H207:H208"/>
    <mergeCell ref="C205:C206"/>
    <mergeCell ref="D205:D206"/>
    <mergeCell ref="C207:C208"/>
    <mergeCell ref="D207:D208"/>
    <mergeCell ref="B209:B210"/>
    <mergeCell ref="E209:E210"/>
    <mergeCell ref="F209:F210"/>
    <mergeCell ref="G209:G210"/>
    <mergeCell ref="H209:H210"/>
    <mergeCell ref="B211:B212"/>
    <mergeCell ref="E211:E212"/>
    <mergeCell ref="F211:F212"/>
    <mergeCell ref="G211:G212"/>
    <mergeCell ref="H211:H212"/>
    <mergeCell ref="C209:C210"/>
    <mergeCell ref="D209:D210"/>
    <mergeCell ref="C211:C212"/>
    <mergeCell ref="D211:D212"/>
    <mergeCell ref="B213:B214"/>
    <mergeCell ref="E213:E214"/>
    <mergeCell ref="F213:F214"/>
    <mergeCell ref="G213:G214"/>
    <mergeCell ref="H213:H214"/>
    <mergeCell ref="B215:B216"/>
    <mergeCell ref="E215:E216"/>
    <mergeCell ref="F215:F216"/>
    <mergeCell ref="G215:G216"/>
    <mergeCell ref="H215:H216"/>
    <mergeCell ref="C213:C214"/>
    <mergeCell ref="D213:D214"/>
    <mergeCell ref="C215:C216"/>
    <mergeCell ref="D215:D216"/>
    <mergeCell ref="B217:B218"/>
    <mergeCell ref="E217:E218"/>
    <mergeCell ref="F217:F218"/>
    <mergeCell ref="G217:G218"/>
    <mergeCell ref="H217:H218"/>
    <mergeCell ref="B219:B220"/>
    <mergeCell ref="E219:E220"/>
    <mergeCell ref="F219:F220"/>
    <mergeCell ref="G219:G220"/>
    <mergeCell ref="H219:H220"/>
    <mergeCell ref="C217:C218"/>
    <mergeCell ref="D217:D218"/>
    <mergeCell ref="C219:C220"/>
    <mergeCell ref="D219:D220"/>
    <mergeCell ref="B221:B222"/>
    <mergeCell ref="E221:E222"/>
    <mergeCell ref="F221:F222"/>
    <mergeCell ref="G221:G222"/>
    <mergeCell ref="H221:H222"/>
    <mergeCell ref="B223:B224"/>
    <mergeCell ref="E223:E224"/>
    <mergeCell ref="F223:F224"/>
    <mergeCell ref="G223:G224"/>
    <mergeCell ref="H223:H224"/>
    <mergeCell ref="C221:C222"/>
    <mergeCell ref="D221:D222"/>
    <mergeCell ref="C223:C224"/>
    <mergeCell ref="D223:D224"/>
    <mergeCell ref="B225:B226"/>
    <mergeCell ref="E225:E226"/>
    <mergeCell ref="F225:F226"/>
    <mergeCell ref="G225:G226"/>
    <mergeCell ref="H225:H226"/>
    <mergeCell ref="B227:B228"/>
    <mergeCell ref="E227:E228"/>
    <mergeCell ref="F227:F228"/>
    <mergeCell ref="G227:G228"/>
    <mergeCell ref="H227:H228"/>
    <mergeCell ref="C225:C226"/>
    <mergeCell ref="D225:D226"/>
    <mergeCell ref="C227:C228"/>
    <mergeCell ref="D227:D228"/>
    <mergeCell ref="B229:B230"/>
    <mergeCell ref="E229:E230"/>
    <mergeCell ref="F229:F230"/>
    <mergeCell ref="G229:G230"/>
    <mergeCell ref="H229:H230"/>
    <mergeCell ref="B231:B232"/>
    <mergeCell ref="E231:E232"/>
    <mergeCell ref="F231:F232"/>
    <mergeCell ref="G231:G232"/>
    <mergeCell ref="H231:H232"/>
    <mergeCell ref="C229:C230"/>
    <mergeCell ref="D229:D230"/>
    <mergeCell ref="C231:C232"/>
    <mergeCell ref="D231:D232"/>
    <mergeCell ref="B233:B234"/>
    <mergeCell ref="E233:E234"/>
    <mergeCell ref="F233:F234"/>
    <mergeCell ref="G233:G234"/>
    <mergeCell ref="H233:H234"/>
    <mergeCell ref="B235:B236"/>
    <mergeCell ref="E235:E236"/>
    <mergeCell ref="F235:F236"/>
    <mergeCell ref="G235:G236"/>
    <mergeCell ref="H235:H236"/>
    <mergeCell ref="C233:C234"/>
    <mergeCell ref="D233:D234"/>
    <mergeCell ref="C235:C236"/>
    <mergeCell ref="D235:D236"/>
    <mergeCell ref="B237:B238"/>
    <mergeCell ref="E237:E238"/>
    <mergeCell ref="F237:F238"/>
    <mergeCell ref="G237:G238"/>
    <mergeCell ref="H237:H238"/>
    <mergeCell ref="B239:B240"/>
    <mergeCell ref="E239:E240"/>
    <mergeCell ref="F239:F240"/>
    <mergeCell ref="G239:G240"/>
    <mergeCell ref="H239:H240"/>
    <mergeCell ref="C237:C238"/>
    <mergeCell ref="D237:D238"/>
    <mergeCell ref="C239:C240"/>
    <mergeCell ref="D239:D240"/>
    <mergeCell ref="B241:B242"/>
    <mergeCell ref="E241:E242"/>
    <mergeCell ref="F241:F242"/>
    <mergeCell ref="G241:G242"/>
    <mergeCell ref="H241:H242"/>
    <mergeCell ref="B243:B244"/>
    <mergeCell ref="E243:E244"/>
    <mergeCell ref="F243:F244"/>
    <mergeCell ref="G243:G244"/>
    <mergeCell ref="H243:H244"/>
    <mergeCell ref="C241:C242"/>
    <mergeCell ref="D241:D242"/>
    <mergeCell ref="C243:C244"/>
    <mergeCell ref="D243:D2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299F-E5C0-834F-8B69-F7259CFD3A3F}">
  <dimension ref="B2:H140"/>
  <sheetViews>
    <sheetView workbookViewId="0">
      <selection activeCell="J95" sqref="J95"/>
    </sheetView>
  </sheetViews>
  <sheetFormatPr baseColWidth="10" defaultRowHeight="16" x14ac:dyDescent="0.2"/>
  <cols>
    <col min="1" max="1" width="10.83203125" style="31"/>
    <col min="2" max="2" width="80.6640625" style="31" bestFit="1" customWidth="1"/>
    <col min="3" max="8" width="25.1640625" style="31" customWidth="1"/>
    <col min="9" max="16384" width="10.83203125" style="31"/>
  </cols>
  <sheetData>
    <row r="2" spans="2:8" ht="17" thickBot="1" x14ac:dyDescent="0.25"/>
    <row r="3" spans="2:8" ht="17" x14ac:dyDescent="0.2">
      <c r="B3" s="32" t="s">
        <v>284</v>
      </c>
      <c r="C3" s="33">
        <v>2016</v>
      </c>
      <c r="D3" s="33">
        <v>2017</v>
      </c>
      <c r="E3" s="33">
        <v>2018</v>
      </c>
      <c r="F3" s="33">
        <v>2019</v>
      </c>
      <c r="G3" s="33">
        <v>2020</v>
      </c>
      <c r="H3" s="33">
        <v>2021</v>
      </c>
    </row>
    <row r="4" spans="2:8" ht="17" thickBot="1" x14ac:dyDescent="0.25"/>
    <row r="5" spans="2:8" ht="16" customHeight="1" x14ac:dyDescent="0.2">
      <c r="B5" s="83" t="s">
        <v>138</v>
      </c>
      <c r="C5" s="84"/>
      <c r="D5" s="84"/>
      <c r="E5" s="84"/>
      <c r="F5" s="84"/>
      <c r="G5" s="84"/>
      <c r="H5" s="84"/>
    </row>
    <row r="6" spans="2:8" x14ac:dyDescent="0.2">
      <c r="B6" s="78"/>
      <c r="C6" s="79"/>
      <c r="D6" s="79"/>
      <c r="E6" s="79"/>
      <c r="F6" s="79"/>
      <c r="G6" s="79"/>
      <c r="H6" s="79"/>
    </row>
    <row r="7" spans="2:8" ht="16" customHeight="1" x14ac:dyDescent="0.2">
      <c r="B7" s="78" t="s">
        <v>139</v>
      </c>
      <c r="C7" s="82">
        <v>7701823953675</v>
      </c>
      <c r="D7" s="82">
        <v>9288369742697</v>
      </c>
      <c r="E7" s="82">
        <v>10071072872302</v>
      </c>
      <c r="F7" s="82">
        <v>9096662123386</v>
      </c>
      <c r="G7" s="82">
        <v>15356966791701</v>
      </c>
      <c r="H7" s="82">
        <v>37056777714190</v>
      </c>
    </row>
    <row r="8" spans="2:8" x14ac:dyDescent="0.2">
      <c r="B8" s="78"/>
      <c r="C8" s="82"/>
      <c r="D8" s="82"/>
      <c r="E8" s="82"/>
      <c r="F8" s="82"/>
      <c r="G8" s="82"/>
      <c r="H8" s="82"/>
    </row>
    <row r="9" spans="2:8" ht="17" customHeight="1" x14ac:dyDescent="0.2">
      <c r="B9" s="68" t="s">
        <v>140</v>
      </c>
      <c r="C9" s="69"/>
      <c r="D9" s="69"/>
      <c r="E9" s="69"/>
      <c r="F9" s="69"/>
      <c r="G9" s="69"/>
      <c r="H9" s="69"/>
    </row>
    <row r="10" spans="2:8" x14ac:dyDescent="0.2">
      <c r="B10" s="68"/>
      <c r="C10" s="69"/>
      <c r="D10" s="69"/>
      <c r="E10" s="69"/>
      <c r="F10" s="69"/>
      <c r="G10" s="69"/>
      <c r="H10" s="69"/>
    </row>
    <row r="11" spans="2:8" ht="16" customHeight="1" x14ac:dyDescent="0.2">
      <c r="B11" s="78" t="s">
        <v>141</v>
      </c>
      <c r="C11" s="82">
        <v>1674325806175</v>
      </c>
      <c r="D11" s="82">
        <v>2004656709264</v>
      </c>
      <c r="E11" s="82">
        <v>26051152720</v>
      </c>
      <c r="F11" s="82">
        <v>2593232573029</v>
      </c>
      <c r="G11" s="82">
        <v>4793856942121</v>
      </c>
      <c r="H11" s="82">
        <v>5988000000</v>
      </c>
    </row>
    <row r="12" spans="2:8" x14ac:dyDescent="0.2">
      <c r="B12" s="78"/>
      <c r="C12" s="82"/>
      <c r="D12" s="82"/>
      <c r="E12" s="82"/>
      <c r="F12" s="82"/>
      <c r="G12" s="82"/>
      <c r="H12" s="82"/>
    </row>
    <row r="13" spans="2:8" ht="16" customHeight="1" x14ac:dyDescent="0.2">
      <c r="B13" s="78" t="s">
        <v>142</v>
      </c>
      <c r="C13" s="82">
        <v>-113894221513</v>
      </c>
      <c r="D13" s="82">
        <v>-10870919019</v>
      </c>
      <c r="E13" s="82">
        <v>-72990493823</v>
      </c>
      <c r="F13" s="82">
        <v>-5772614376</v>
      </c>
      <c r="G13" s="82">
        <v>28314185442</v>
      </c>
      <c r="H13" s="82">
        <v>163177531627</v>
      </c>
    </row>
    <row r="14" spans="2:8" x14ac:dyDescent="0.2">
      <c r="B14" s="78"/>
      <c r="C14" s="82"/>
      <c r="D14" s="82"/>
      <c r="E14" s="82"/>
      <c r="F14" s="82"/>
      <c r="G14" s="82"/>
      <c r="H14" s="82"/>
    </row>
    <row r="15" spans="2:8" ht="16" customHeight="1" x14ac:dyDescent="0.2">
      <c r="B15" s="78" t="s">
        <v>143</v>
      </c>
      <c r="C15" s="79"/>
      <c r="D15" s="79"/>
      <c r="E15" s="79"/>
      <c r="F15" s="79"/>
      <c r="G15" s="79"/>
      <c r="H15" s="79"/>
    </row>
    <row r="16" spans="2:8" x14ac:dyDescent="0.2">
      <c r="B16" s="78"/>
      <c r="C16" s="79"/>
      <c r="D16" s="79"/>
      <c r="E16" s="79"/>
      <c r="F16" s="79"/>
      <c r="G16" s="79"/>
      <c r="H16" s="79"/>
    </row>
    <row r="17" spans="2:8" ht="16" customHeight="1" x14ac:dyDescent="0.2">
      <c r="B17" s="78" t="s">
        <v>144</v>
      </c>
      <c r="C17" s="82">
        <v>22123664306</v>
      </c>
      <c r="D17" s="82">
        <v>-4721135461</v>
      </c>
      <c r="E17" s="82">
        <v>29910869480</v>
      </c>
      <c r="F17" s="82">
        <v>24183514856</v>
      </c>
      <c r="G17" s="82">
        <v>52078870772</v>
      </c>
      <c r="H17" s="82">
        <v>41938831417</v>
      </c>
    </row>
    <row r="18" spans="2:8" x14ac:dyDescent="0.2">
      <c r="B18" s="78"/>
      <c r="C18" s="82"/>
      <c r="D18" s="82"/>
      <c r="E18" s="82"/>
      <c r="F18" s="82"/>
      <c r="G18" s="82"/>
      <c r="H18" s="82"/>
    </row>
    <row r="19" spans="2:8" ht="16" customHeight="1" x14ac:dyDescent="0.2">
      <c r="B19" s="78" t="s">
        <v>145</v>
      </c>
      <c r="C19" s="82">
        <v>-142785039051</v>
      </c>
      <c r="D19" s="82">
        <v>-100141408999</v>
      </c>
      <c r="E19" s="82">
        <v>-112985971103</v>
      </c>
      <c r="F19" s="82">
        <v>-286185193464</v>
      </c>
      <c r="G19" s="82">
        <v>-490559694590</v>
      </c>
      <c r="H19" s="82">
        <v>-1661082595981</v>
      </c>
    </row>
    <row r="20" spans="2:8" x14ac:dyDescent="0.2">
      <c r="B20" s="78"/>
      <c r="C20" s="82"/>
      <c r="D20" s="82"/>
      <c r="E20" s="82"/>
      <c r="F20" s="82"/>
      <c r="G20" s="82"/>
      <c r="H20" s="82"/>
    </row>
    <row r="21" spans="2:8" ht="16" customHeight="1" x14ac:dyDescent="0.2">
      <c r="B21" s="78" t="s">
        <v>146</v>
      </c>
      <c r="C21" s="82">
        <v>279951879407</v>
      </c>
      <c r="D21" s="82">
        <v>479707569855</v>
      </c>
      <c r="E21" s="82">
        <v>539861243640</v>
      </c>
      <c r="F21" s="82">
        <v>936710218359</v>
      </c>
      <c r="G21" s="82">
        <v>2191680923417</v>
      </c>
      <c r="H21" s="82">
        <v>2525823258237</v>
      </c>
    </row>
    <row r="22" spans="2:8" x14ac:dyDescent="0.2">
      <c r="B22" s="78"/>
      <c r="C22" s="82"/>
      <c r="D22" s="82"/>
      <c r="E22" s="82"/>
      <c r="F22" s="82"/>
      <c r="G22" s="82"/>
      <c r="H22" s="82"/>
    </row>
    <row r="23" spans="2:8" ht="16" customHeight="1" x14ac:dyDescent="0.2">
      <c r="B23" s="78" t="s">
        <v>264</v>
      </c>
      <c r="C23" s="79"/>
      <c r="D23" s="79"/>
      <c r="E23" s="79"/>
      <c r="F23" s="79"/>
      <c r="G23" s="79"/>
      <c r="H23" s="79"/>
    </row>
    <row r="24" spans="2:8" x14ac:dyDescent="0.2">
      <c r="B24" s="78"/>
      <c r="C24" s="79"/>
      <c r="D24" s="79"/>
      <c r="E24" s="79"/>
      <c r="F24" s="79"/>
      <c r="G24" s="79"/>
      <c r="H24" s="79"/>
    </row>
    <row r="25" spans="2:8" ht="16" customHeight="1" x14ac:dyDescent="0.2">
      <c r="B25" s="78" t="s">
        <v>265</v>
      </c>
      <c r="C25" s="79"/>
      <c r="D25" s="79"/>
      <c r="E25" s="79"/>
      <c r="F25" s="79"/>
      <c r="G25" s="79"/>
      <c r="H25" s="79"/>
    </row>
    <row r="26" spans="2:8" ht="16" customHeight="1" x14ac:dyDescent="0.2">
      <c r="B26" s="78"/>
      <c r="C26" s="79"/>
      <c r="D26" s="79"/>
      <c r="E26" s="79"/>
      <c r="F26" s="79"/>
      <c r="G26" s="79"/>
      <c r="H26" s="79"/>
    </row>
    <row r="27" spans="2:8" ht="16" customHeight="1" x14ac:dyDescent="0.2">
      <c r="B27" s="78" t="s">
        <v>266</v>
      </c>
      <c r="C27" s="79"/>
      <c r="D27" s="79"/>
      <c r="E27" s="79"/>
      <c r="F27" s="79"/>
      <c r="G27" s="79"/>
      <c r="H27" s="79"/>
    </row>
    <row r="28" spans="2:8" x14ac:dyDescent="0.2">
      <c r="B28" s="78"/>
      <c r="C28" s="79"/>
      <c r="D28" s="79"/>
      <c r="E28" s="79"/>
      <c r="F28" s="79"/>
      <c r="G28" s="79"/>
      <c r="H28" s="79"/>
    </row>
    <row r="29" spans="2:8" ht="16" customHeight="1" x14ac:dyDescent="0.2">
      <c r="B29" s="78" t="s">
        <v>267</v>
      </c>
      <c r="C29" s="79"/>
      <c r="D29" s="79"/>
      <c r="E29" s="79"/>
      <c r="F29" s="79"/>
      <c r="G29" s="79"/>
      <c r="H29" s="79"/>
    </row>
    <row r="30" spans="2:8" x14ac:dyDescent="0.2">
      <c r="B30" s="78"/>
      <c r="C30" s="79"/>
      <c r="D30" s="79"/>
      <c r="E30" s="79"/>
      <c r="F30" s="79"/>
      <c r="G30" s="79"/>
      <c r="H30" s="79"/>
    </row>
    <row r="31" spans="2:8" ht="17" customHeight="1" x14ac:dyDescent="0.2">
      <c r="B31" s="68" t="s">
        <v>147</v>
      </c>
      <c r="C31" s="75">
        <v>9421546042999</v>
      </c>
      <c r="D31" s="75">
        <v>11657000558337</v>
      </c>
      <c r="E31" s="75">
        <v>12740513971484</v>
      </c>
      <c r="F31" s="75">
        <v>12358830621790</v>
      </c>
      <c r="G31" s="75">
        <v>21932338018863</v>
      </c>
      <c r="H31" s="75">
        <v>44209139034907</v>
      </c>
    </row>
    <row r="32" spans="2:8" x14ac:dyDescent="0.2">
      <c r="B32" s="68"/>
      <c r="C32" s="75"/>
      <c r="D32" s="75"/>
      <c r="E32" s="75"/>
      <c r="F32" s="75"/>
      <c r="G32" s="75"/>
      <c r="H32" s="75"/>
    </row>
    <row r="33" spans="2:8" ht="17" customHeight="1" x14ac:dyDescent="0.2">
      <c r="B33" s="68" t="s">
        <v>148</v>
      </c>
      <c r="C33" s="75">
        <v>-486371890043</v>
      </c>
      <c r="D33" s="75">
        <v>-462712870273</v>
      </c>
      <c r="E33" s="75">
        <v>-1423156571992</v>
      </c>
      <c r="F33" s="75">
        <v>-288519564021</v>
      </c>
      <c r="G33" s="75">
        <v>-3374026162649</v>
      </c>
      <c r="H33" s="75">
        <v>-3039385771765</v>
      </c>
    </row>
    <row r="34" spans="2:8" x14ac:dyDescent="0.2">
      <c r="B34" s="68"/>
      <c r="C34" s="75"/>
      <c r="D34" s="75"/>
      <c r="E34" s="75"/>
      <c r="F34" s="75"/>
      <c r="G34" s="75"/>
      <c r="H34" s="75"/>
    </row>
    <row r="35" spans="2:8" ht="16" customHeight="1" x14ac:dyDescent="0.2">
      <c r="B35" s="78" t="s">
        <v>149</v>
      </c>
      <c r="C35" s="79"/>
      <c r="D35" s="82">
        <v>8508331024563</v>
      </c>
      <c r="E35" s="82">
        <v>9974551245364</v>
      </c>
      <c r="F35" s="79"/>
      <c r="G35" s="79"/>
      <c r="H35" s="82">
        <v>32656683083653</v>
      </c>
    </row>
    <row r="36" spans="2:8" x14ac:dyDescent="0.2">
      <c r="B36" s="78"/>
      <c r="C36" s="79"/>
      <c r="D36" s="82"/>
      <c r="E36" s="82"/>
      <c r="F36" s="79"/>
      <c r="G36" s="79"/>
      <c r="H36" s="82"/>
    </row>
    <row r="37" spans="2:8" ht="16" customHeight="1" x14ac:dyDescent="0.2">
      <c r="B37" s="78" t="s">
        <v>150</v>
      </c>
      <c r="C37" s="82">
        <v>-3334840113940</v>
      </c>
      <c r="D37" s="82">
        <v>-2201681306847</v>
      </c>
      <c r="E37" s="82">
        <v>-2301594154020</v>
      </c>
      <c r="F37" s="82">
        <v>-5132237172021</v>
      </c>
      <c r="G37" s="82">
        <v>-7061024985401</v>
      </c>
      <c r="H37" s="82">
        <v>-16949192989135</v>
      </c>
    </row>
    <row r="38" spans="2:8" x14ac:dyDescent="0.2">
      <c r="B38" s="78"/>
      <c r="C38" s="82"/>
      <c r="D38" s="82"/>
      <c r="E38" s="82"/>
      <c r="F38" s="82"/>
      <c r="G38" s="82"/>
      <c r="H38" s="82"/>
    </row>
    <row r="39" spans="2:8" ht="16" customHeight="1" x14ac:dyDescent="0.2">
      <c r="B39" s="78" t="s">
        <v>151</v>
      </c>
      <c r="C39" s="82">
        <v>2294022318780</v>
      </c>
      <c r="D39" s="82">
        <v>-427137753385</v>
      </c>
      <c r="E39" s="82">
        <v>1459709130157</v>
      </c>
      <c r="F39" s="82">
        <v>3557798129583</v>
      </c>
      <c r="G39" s="82">
        <v>4251742399296</v>
      </c>
      <c r="H39" s="82">
        <v>9250111116260</v>
      </c>
    </row>
    <row r="40" spans="2:8" x14ac:dyDescent="0.2">
      <c r="B40" s="78"/>
      <c r="C40" s="82"/>
      <c r="D40" s="82"/>
      <c r="E40" s="82"/>
      <c r="F40" s="82"/>
      <c r="G40" s="82"/>
      <c r="H40" s="82"/>
    </row>
    <row r="41" spans="2:8" ht="16" customHeight="1" x14ac:dyDescent="0.2">
      <c r="B41" s="78" t="s">
        <v>152</v>
      </c>
      <c r="C41" s="82">
        <v>121804325086</v>
      </c>
      <c r="D41" s="82">
        <v>-57137603269</v>
      </c>
      <c r="E41" s="82">
        <v>-500921130265</v>
      </c>
      <c r="F41" s="82">
        <v>-8476974345</v>
      </c>
      <c r="G41" s="82">
        <v>-89041139127</v>
      </c>
      <c r="H41" s="82">
        <v>-813988306614</v>
      </c>
    </row>
    <row r="42" spans="2:8" x14ac:dyDescent="0.2">
      <c r="B42" s="78"/>
      <c r="C42" s="82"/>
      <c r="D42" s="82"/>
      <c r="E42" s="82"/>
      <c r="F42" s="82"/>
      <c r="G42" s="82"/>
      <c r="H42" s="82"/>
    </row>
    <row r="43" spans="2:8" ht="16" customHeight="1" x14ac:dyDescent="0.2">
      <c r="B43" s="78" t="s">
        <v>153</v>
      </c>
      <c r="C43" s="82">
        <v>-280617909310</v>
      </c>
      <c r="D43" s="82">
        <v>-476521018456</v>
      </c>
      <c r="E43" s="82">
        <v>-611767789386</v>
      </c>
      <c r="F43" s="82">
        <v>-867276241172</v>
      </c>
      <c r="G43" s="82">
        <v>-2027572222288</v>
      </c>
      <c r="H43" s="82">
        <v>-2567276431082</v>
      </c>
    </row>
    <row r="44" spans="2:8" x14ac:dyDescent="0.2">
      <c r="B44" s="78"/>
      <c r="C44" s="82"/>
      <c r="D44" s="82"/>
      <c r="E44" s="82"/>
      <c r="F44" s="82"/>
      <c r="G44" s="82"/>
      <c r="H44" s="82"/>
    </row>
    <row r="45" spans="2:8" ht="16" customHeight="1" x14ac:dyDescent="0.2">
      <c r="B45" s="78" t="s">
        <v>154</v>
      </c>
      <c r="C45" s="82">
        <v>-752694098346</v>
      </c>
      <c r="D45" s="82">
        <v>-1723779496359</v>
      </c>
      <c r="E45" s="82">
        <v>-1416437918395</v>
      </c>
      <c r="F45" s="82">
        <v>-1552892549868</v>
      </c>
      <c r="G45" s="82">
        <v>-1716802619015</v>
      </c>
      <c r="H45" s="82">
        <v>-2743083962430</v>
      </c>
    </row>
    <row r="46" spans="2:8" x14ac:dyDescent="0.2">
      <c r="B46" s="78"/>
      <c r="C46" s="82"/>
      <c r="D46" s="82"/>
      <c r="E46" s="82"/>
      <c r="F46" s="82"/>
      <c r="G46" s="82"/>
      <c r="H46" s="82"/>
    </row>
    <row r="47" spans="2:8" ht="16" customHeight="1" x14ac:dyDescent="0.2">
      <c r="B47" s="78" t="s">
        <v>155</v>
      </c>
      <c r="C47" s="79"/>
      <c r="D47" s="79"/>
      <c r="E47" s="79"/>
      <c r="F47" s="79"/>
      <c r="G47" s="79"/>
      <c r="H47" s="79"/>
    </row>
    <row r="48" spans="2:8" ht="16" customHeight="1" x14ac:dyDescent="0.2">
      <c r="B48" s="78"/>
      <c r="C48" s="79"/>
      <c r="D48" s="79"/>
      <c r="E48" s="79"/>
      <c r="F48" s="79"/>
      <c r="G48" s="79"/>
      <c r="H48" s="79"/>
    </row>
    <row r="49" spans="2:8" ht="16" customHeight="1" x14ac:dyDescent="0.2">
      <c r="B49" s="78" t="s">
        <v>156</v>
      </c>
      <c r="C49" s="82">
        <v>-164128748378</v>
      </c>
      <c r="D49" s="82">
        <v>-249708157378</v>
      </c>
      <c r="E49" s="82">
        <v>-304001386852</v>
      </c>
      <c r="F49" s="82">
        <v>-352057555830</v>
      </c>
      <c r="G49" s="82">
        <v>-328363376705</v>
      </c>
      <c r="H49" s="82">
        <v>-625409387033</v>
      </c>
    </row>
    <row r="50" spans="2:8" ht="16" customHeight="1" x14ac:dyDescent="0.2">
      <c r="B50" s="78"/>
      <c r="C50" s="82"/>
      <c r="D50" s="82"/>
      <c r="E50" s="82"/>
      <c r="F50" s="82"/>
      <c r="G50" s="82"/>
      <c r="H50" s="82"/>
    </row>
    <row r="51" spans="2:8" ht="16" customHeight="1" x14ac:dyDescent="0.2">
      <c r="B51" s="78" t="s">
        <v>268</v>
      </c>
      <c r="C51" s="79"/>
      <c r="D51" s="79"/>
      <c r="E51" s="79"/>
      <c r="F51" s="79"/>
      <c r="G51" s="79"/>
      <c r="H51" s="79"/>
    </row>
    <row r="52" spans="2:8" x14ac:dyDescent="0.2">
      <c r="B52" s="78"/>
      <c r="C52" s="79"/>
      <c r="D52" s="79"/>
      <c r="E52" s="79"/>
      <c r="F52" s="79"/>
      <c r="G52" s="79"/>
      <c r="H52" s="79"/>
    </row>
    <row r="53" spans="2:8" ht="16" customHeight="1" x14ac:dyDescent="0.2">
      <c r="B53" s="78" t="s">
        <v>269</v>
      </c>
      <c r="C53" s="79"/>
      <c r="D53" s="79"/>
      <c r="E53" s="79"/>
      <c r="F53" s="79"/>
      <c r="G53" s="79"/>
      <c r="H53" s="79"/>
    </row>
    <row r="54" spans="2:8" x14ac:dyDescent="0.2">
      <c r="B54" s="78"/>
      <c r="C54" s="79"/>
      <c r="D54" s="79"/>
      <c r="E54" s="79"/>
      <c r="F54" s="79"/>
      <c r="G54" s="79"/>
      <c r="H54" s="79"/>
    </row>
    <row r="55" spans="2:8" ht="17" customHeight="1" x14ac:dyDescent="0.2">
      <c r="B55" s="68" t="s">
        <v>157</v>
      </c>
      <c r="C55" s="75">
        <v>6818719926848</v>
      </c>
      <c r="D55" s="75">
        <v>6058322352370</v>
      </c>
      <c r="E55" s="75">
        <v>7642344150731</v>
      </c>
      <c r="F55" s="75">
        <v>7715168694116</v>
      </c>
      <c r="G55" s="75">
        <v>11587249912974</v>
      </c>
      <c r="H55" s="75">
        <v>26720913303108</v>
      </c>
    </row>
    <row r="56" spans="2:8" ht="16" customHeight="1" x14ac:dyDescent="0.2">
      <c r="B56" s="68"/>
      <c r="C56" s="75"/>
      <c r="D56" s="75"/>
      <c r="E56" s="75"/>
      <c r="F56" s="75"/>
      <c r="G56" s="75"/>
      <c r="H56" s="75"/>
    </row>
    <row r="57" spans="2:8" ht="17" customHeight="1" x14ac:dyDescent="0.2">
      <c r="B57" s="68" t="s">
        <v>158</v>
      </c>
      <c r="C57" s="69"/>
      <c r="D57" s="69"/>
      <c r="E57" s="69"/>
      <c r="F57" s="69"/>
      <c r="G57" s="69"/>
      <c r="H57" s="69"/>
    </row>
    <row r="58" spans="2:8" x14ac:dyDescent="0.2">
      <c r="B58" s="68"/>
      <c r="C58" s="69"/>
      <c r="D58" s="69"/>
      <c r="E58" s="69"/>
      <c r="F58" s="69"/>
      <c r="G58" s="69"/>
      <c r="H58" s="69"/>
    </row>
    <row r="59" spans="2:8" ht="16" customHeight="1" x14ac:dyDescent="0.2">
      <c r="B59" s="78" t="s">
        <v>159</v>
      </c>
      <c r="C59" s="82">
        <v>-3416965133077</v>
      </c>
      <c r="D59" s="82">
        <v>-8875037848448</v>
      </c>
      <c r="E59" s="82">
        <v>-27594117760420</v>
      </c>
      <c r="F59" s="82">
        <v>-20825371574660</v>
      </c>
      <c r="G59" s="82">
        <v>-11915645555048</v>
      </c>
      <c r="H59" s="82">
        <v>-11621470092371</v>
      </c>
    </row>
    <row r="60" spans="2:8" x14ac:dyDescent="0.2">
      <c r="B60" s="78"/>
      <c r="C60" s="82"/>
      <c r="D60" s="82"/>
      <c r="E60" s="82"/>
      <c r="F60" s="82"/>
      <c r="G60" s="82"/>
      <c r="H60" s="82"/>
    </row>
    <row r="61" spans="2:8" ht="16" customHeight="1" x14ac:dyDescent="0.2">
      <c r="B61" s="78" t="s">
        <v>160</v>
      </c>
      <c r="C61" s="82">
        <v>27787679259</v>
      </c>
      <c r="D61" s="82">
        <v>6994210217</v>
      </c>
      <c r="E61" s="82">
        <v>64821767118</v>
      </c>
      <c r="F61" s="82">
        <v>26937572033</v>
      </c>
      <c r="G61" s="82">
        <v>34418355881</v>
      </c>
      <c r="H61" s="82">
        <v>49348550223</v>
      </c>
    </row>
    <row r="62" spans="2:8" x14ac:dyDescent="0.2">
      <c r="B62" s="78"/>
      <c r="C62" s="82"/>
      <c r="D62" s="82"/>
      <c r="E62" s="82"/>
      <c r="F62" s="82"/>
      <c r="G62" s="82"/>
      <c r="H62" s="82"/>
    </row>
    <row r="63" spans="2:8" ht="16" customHeight="1" x14ac:dyDescent="0.2">
      <c r="B63" s="78" t="s">
        <v>161</v>
      </c>
      <c r="C63" s="79"/>
      <c r="D63" s="82">
        <v>-13644057693450</v>
      </c>
      <c r="E63" s="82">
        <v>-11295502021543</v>
      </c>
      <c r="F63" s="82">
        <v>-4467553072509</v>
      </c>
      <c r="G63" s="82">
        <v>-11971173251594</v>
      </c>
      <c r="H63" s="82">
        <v>-41061488333969</v>
      </c>
    </row>
    <row r="64" spans="2:8" x14ac:dyDescent="0.2">
      <c r="B64" s="78"/>
      <c r="C64" s="79"/>
      <c r="D64" s="82"/>
      <c r="E64" s="82"/>
      <c r="F64" s="82"/>
      <c r="G64" s="82"/>
      <c r="H64" s="82"/>
    </row>
    <row r="65" spans="2:8" ht="16" customHeight="1" x14ac:dyDescent="0.2">
      <c r="B65" s="78" t="s">
        <v>162</v>
      </c>
      <c r="C65" s="82">
        <v>109242499518</v>
      </c>
      <c r="D65" s="82">
        <v>4461988265600</v>
      </c>
      <c r="E65" s="82">
        <v>17443013202984</v>
      </c>
      <c r="F65" s="82">
        <v>6832224480334</v>
      </c>
      <c r="G65" s="82">
        <v>5003441426581</v>
      </c>
      <c r="H65" s="82">
        <v>31076412522291</v>
      </c>
    </row>
    <row r="66" spans="2:8" x14ac:dyDescent="0.2">
      <c r="B66" s="78"/>
      <c r="C66" s="82"/>
      <c r="D66" s="82"/>
      <c r="E66" s="82"/>
      <c r="F66" s="82"/>
      <c r="G66" s="82"/>
      <c r="H66" s="82"/>
    </row>
    <row r="67" spans="2:8" ht="16" customHeight="1" x14ac:dyDescent="0.2">
      <c r="B67" s="78" t="s">
        <v>163</v>
      </c>
      <c r="C67" s="79"/>
      <c r="D67" s="82">
        <v>-40833411607</v>
      </c>
      <c r="E67" s="82">
        <v>-115947860804</v>
      </c>
      <c r="F67" s="79"/>
      <c r="G67" s="79"/>
      <c r="H67" s="79"/>
    </row>
    <row r="68" spans="2:8" x14ac:dyDescent="0.2">
      <c r="B68" s="78"/>
      <c r="C68" s="79"/>
      <c r="D68" s="82"/>
      <c r="E68" s="82"/>
      <c r="F68" s="79"/>
      <c r="G68" s="79"/>
      <c r="H68" s="79"/>
    </row>
    <row r="69" spans="2:8" ht="16" customHeight="1" x14ac:dyDescent="0.2">
      <c r="B69" s="78" t="s">
        <v>164</v>
      </c>
      <c r="C69" s="79"/>
      <c r="D69" s="82">
        <v>651015518</v>
      </c>
      <c r="E69" s="82">
        <v>17599680288</v>
      </c>
      <c r="F69" s="79"/>
      <c r="G69" s="79"/>
      <c r="H69" s="82">
        <v>833829028281</v>
      </c>
    </row>
    <row r="70" spans="2:8" x14ac:dyDescent="0.2">
      <c r="B70" s="78"/>
      <c r="C70" s="79"/>
      <c r="D70" s="82"/>
      <c r="E70" s="82"/>
      <c r="F70" s="79"/>
      <c r="G70" s="79"/>
      <c r="H70" s="82"/>
    </row>
    <row r="71" spans="2:8" ht="17" customHeight="1" x14ac:dyDescent="0.2">
      <c r="B71" s="68" t="s">
        <v>165</v>
      </c>
      <c r="C71" s="75">
        <v>162361726520</v>
      </c>
      <c r="D71" s="75">
        <v>164530335333</v>
      </c>
      <c r="E71" s="75">
        <v>946999021433</v>
      </c>
      <c r="F71" s="75">
        <v>369546551545</v>
      </c>
      <c r="G71" s="75">
        <v>353560779277</v>
      </c>
      <c r="H71" s="75">
        <v>1053915562539</v>
      </c>
    </row>
    <row r="72" spans="2:8" ht="16" customHeight="1" x14ac:dyDescent="0.2">
      <c r="B72" s="68"/>
      <c r="C72" s="75"/>
      <c r="D72" s="75"/>
      <c r="E72" s="75"/>
      <c r="F72" s="75"/>
      <c r="G72" s="75"/>
      <c r="H72" s="75"/>
    </row>
    <row r="73" spans="2:8" ht="16" customHeight="1" x14ac:dyDescent="0.2">
      <c r="B73" s="78" t="s">
        <v>270</v>
      </c>
      <c r="C73" s="79"/>
      <c r="D73" s="79"/>
      <c r="E73" s="79"/>
      <c r="F73" s="79"/>
      <c r="G73" s="79"/>
      <c r="H73" s="79"/>
    </row>
    <row r="74" spans="2:8" ht="16" customHeight="1" x14ac:dyDescent="0.2">
      <c r="B74" s="78"/>
      <c r="C74" s="79"/>
      <c r="D74" s="79"/>
      <c r="E74" s="79"/>
      <c r="F74" s="79"/>
      <c r="G74" s="79"/>
      <c r="H74" s="79"/>
    </row>
    <row r="75" spans="2:8" ht="16" customHeight="1" x14ac:dyDescent="0.2">
      <c r="B75" s="78" t="s">
        <v>271</v>
      </c>
      <c r="C75" s="79"/>
      <c r="D75" s="79"/>
      <c r="E75" s="79"/>
      <c r="F75" s="79"/>
      <c r="G75" s="79"/>
      <c r="H75" s="79"/>
    </row>
    <row r="76" spans="2:8" x14ac:dyDescent="0.2">
      <c r="B76" s="78"/>
      <c r="C76" s="79"/>
      <c r="D76" s="79"/>
      <c r="E76" s="79"/>
      <c r="F76" s="79"/>
      <c r="G76" s="79"/>
      <c r="H76" s="79"/>
    </row>
    <row r="77" spans="2:8" ht="16" customHeight="1" x14ac:dyDescent="0.2">
      <c r="B77" s="78" t="s">
        <v>272</v>
      </c>
      <c r="C77" s="79"/>
      <c r="D77" s="79"/>
      <c r="E77" s="79"/>
      <c r="F77" s="79"/>
      <c r="G77" s="79"/>
      <c r="H77" s="79"/>
    </row>
    <row r="78" spans="2:8" x14ac:dyDescent="0.2">
      <c r="B78" s="78"/>
      <c r="C78" s="79"/>
      <c r="D78" s="79"/>
      <c r="E78" s="79"/>
      <c r="F78" s="79"/>
      <c r="G78" s="79"/>
      <c r="H78" s="79"/>
    </row>
    <row r="79" spans="2:8" ht="16" customHeight="1" x14ac:dyDescent="0.2">
      <c r="B79" s="78" t="s">
        <v>273</v>
      </c>
      <c r="C79" s="79"/>
      <c r="D79" s="79"/>
      <c r="E79" s="79"/>
      <c r="F79" s="79"/>
      <c r="G79" s="79"/>
      <c r="H79" s="79"/>
    </row>
    <row r="80" spans="2:8" x14ac:dyDescent="0.2">
      <c r="B80" s="78"/>
      <c r="C80" s="79"/>
      <c r="D80" s="79"/>
      <c r="E80" s="79"/>
      <c r="F80" s="79"/>
      <c r="G80" s="79"/>
      <c r="H80" s="79"/>
    </row>
    <row r="81" spans="2:8" ht="16" customHeight="1" x14ac:dyDescent="0.2">
      <c r="B81" s="78" t="s">
        <v>274</v>
      </c>
      <c r="C81" s="82">
        <v>-10561686300</v>
      </c>
      <c r="D81" s="79"/>
      <c r="E81" s="79"/>
      <c r="F81" s="79"/>
      <c r="G81" s="79"/>
      <c r="H81" s="79"/>
    </row>
    <row r="82" spans="2:8" x14ac:dyDescent="0.2">
      <c r="B82" s="78"/>
      <c r="C82" s="82"/>
      <c r="D82" s="79"/>
      <c r="E82" s="79"/>
      <c r="F82" s="79"/>
      <c r="G82" s="79"/>
      <c r="H82" s="79"/>
    </row>
    <row r="83" spans="2:8" ht="16" customHeight="1" x14ac:dyDescent="0.2">
      <c r="B83" s="78" t="s">
        <v>275</v>
      </c>
      <c r="C83" s="79"/>
      <c r="D83" s="79"/>
      <c r="E83" s="79"/>
      <c r="F83" s="79"/>
      <c r="G83" s="79"/>
      <c r="H83" s="79"/>
    </row>
    <row r="84" spans="2:8" x14ac:dyDescent="0.2">
      <c r="B84" s="78"/>
      <c r="C84" s="79"/>
      <c r="D84" s="79"/>
      <c r="E84" s="79"/>
      <c r="F84" s="79"/>
      <c r="G84" s="79"/>
      <c r="H84" s="79"/>
    </row>
    <row r="85" spans="2:8" ht="16" customHeight="1" x14ac:dyDescent="0.2">
      <c r="B85" s="78" t="s">
        <v>276</v>
      </c>
      <c r="C85" s="79"/>
      <c r="D85" s="79"/>
      <c r="E85" s="79"/>
      <c r="F85" s="79"/>
      <c r="G85" s="79"/>
      <c r="H85" s="79"/>
    </row>
    <row r="86" spans="2:8" x14ac:dyDescent="0.2">
      <c r="B86" s="78"/>
      <c r="C86" s="79"/>
      <c r="D86" s="79"/>
      <c r="E86" s="79"/>
      <c r="F86" s="79"/>
      <c r="G86" s="79"/>
      <c r="H86" s="79"/>
    </row>
    <row r="87" spans="2:8" ht="16" customHeight="1" x14ac:dyDescent="0.2">
      <c r="B87" s="78" t="s">
        <v>277</v>
      </c>
      <c r="C87" s="79"/>
      <c r="D87" s="79"/>
      <c r="E87" s="79"/>
      <c r="F87" s="79"/>
      <c r="G87" s="79"/>
      <c r="H87" s="79"/>
    </row>
    <row r="88" spans="2:8" ht="16" customHeight="1" x14ac:dyDescent="0.2">
      <c r="B88" s="78"/>
      <c r="C88" s="79"/>
      <c r="D88" s="79"/>
      <c r="E88" s="79"/>
      <c r="F88" s="79"/>
      <c r="G88" s="79"/>
      <c r="H88" s="79"/>
    </row>
    <row r="89" spans="2:8" ht="16" customHeight="1" x14ac:dyDescent="0.2">
      <c r="B89" s="78" t="s">
        <v>278</v>
      </c>
      <c r="C89" s="79"/>
      <c r="D89" s="79"/>
      <c r="E89" s="79"/>
      <c r="F89" s="79"/>
      <c r="G89" s="79"/>
      <c r="H89" s="79"/>
    </row>
    <row r="90" spans="2:8" x14ac:dyDescent="0.2">
      <c r="B90" s="78"/>
      <c r="C90" s="79"/>
      <c r="D90" s="79"/>
      <c r="E90" s="79"/>
      <c r="F90" s="79"/>
      <c r="G90" s="79"/>
      <c r="H90" s="79"/>
    </row>
    <row r="91" spans="2:8" ht="16" customHeight="1" x14ac:dyDescent="0.2">
      <c r="B91" s="78" t="s">
        <v>279</v>
      </c>
      <c r="C91" s="79"/>
      <c r="D91" s="79"/>
      <c r="E91" s="79"/>
      <c r="F91" s="79"/>
      <c r="G91" s="79"/>
      <c r="H91" s="79"/>
    </row>
    <row r="92" spans="2:8" x14ac:dyDescent="0.2">
      <c r="B92" s="78"/>
      <c r="C92" s="79"/>
      <c r="D92" s="79"/>
      <c r="E92" s="79"/>
      <c r="F92" s="79"/>
      <c r="G92" s="79"/>
      <c r="H92" s="79"/>
    </row>
    <row r="93" spans="2:8" ht="16" customHeight="1" x14ac:dyDescent="0.2">
      <c r="B93" s="78" t="s">
        <v>280</v>
      </c>
      <c r="C93" s="79"/>
      <c r="D93" s="79"/>
      <c r="E93" s="79"/>
      <c r="F93" s="79"/>
      <c r="G93" s="79"/>
      <c r="H93" s="79"/>
    </row>
    <row r="94" spans="2:8" x14ac:dyDescent="0.2">
      <c r="B94" s="78"/>
      <c r="C94" s="79"/>
      <c r="D94" s="79"/>
      <c r="E94" s="79"/>
      <c r="F94" s="79"/>
      <c r="G94" s="79"/>
      <c r="H94" s="79"/>
    </row>
    <row r="95" spans="2:8" ht="16" customHeight="1" x14ac:dyDescent="0.2">
      <c r="B95" s="78" t="s">
        <v>281</v>
      </c>
      <c r="C95" s="79"/>
      <c r="D95" s="79"/>
      <c r="E95" s="79"/>
      <c r="F95" s="79"/>
      <c r="G95" s="79"/>
      <c r="H95" s="79"/>
    </row>
    <row r="96" spans="2:8" x14ac:dyDescent="0.2">
      <c r="B96" s="78"/>
      <c r="C96" s="79"/>
      <c r="D96" s="79"/>
      <c r="E96" s="79"/>
      <c r="F96" s="79"/>
      <c r="G96" s="79"/>
      <c r="H96" s="79"/>
    </row>
    <row r="97" spans="2:8" ht="16" customHeight="1" x14ac:dyDescent="0.2">
      <c r="B97" s="78" t="s">
        <v>282</v>
      </c>
      <c r="C97" s="79"/>
      <c r="D97" s="79"/>
      <c r="E97" s="79"/>
      <c r="F97" s="79"/>
      <c r="G97" s="79"/>
      <c r="H97" s="79"/>
    </row>
    <row r="98" spans="2:8" x14ac:dyDescent="0.2">
      <c r="B98" s="78"/>
      <c r="C98" s="79"/>
      <c r="D98" s="79"/>
      <c r="E98" s="79"/>
      <c r="F98" s="79"/>
      <c r="G98" s="79"/>
      <c r="H98" s="79"/>
    </row>
    <row r="99" spans="2:8" ht="16" customHeight="1" x14ac:dyDescent="0.2">
      <c r="B99" s="78" t="s">
        <v>283</v>
      </c>
      <c r="C99" s="79"/>
      <c r="D99" s="79"/>
      <c r="E99" s="79"/>
      <c r="F99" s="79"/>
      <c r="G99" s="79"/>
      <c r="H99" s="79"/>
    </row>
    <row r="100" spans="2:8" x14ac:dyDescent="0.2">
      <c r="B100" s="78"/>
      <c r="C100" s="79"/>
      <c r="D100" s="79"/>
      <c r="E100" s="79"/>
      <c r="F100" s="79"/>
      <c r="G100" s="79"/>
      <c r="H100" s="79"/>
    </row>
    <row r="101" spans="2:8" ht="17" customHeight="1" x14ac:dyDescent="0.2">
      <c r="B101" s="68" t="s">
        <v>166</v>
      </c>
      <c r="C101" s="75">
        <v>-3128134914080</v>
      </c>
      <c r="D101" s="75">
        <v>-17925765126837</v>
      </c>
      <c r="E101" s="75">
        <v>-20533133970944</v>
      </c>
      <c r="F101" s="75">
        <v>-18064216043257</v>
      </c>
      <c r="G101" s="75">
        <v>-18495398244903</v>
      </c>
      <c r="H101" s="75">
        <v>-19669452763006</v>
      </c>
    </row>
    <row r="102" spans="2:8" x14ac:dyDescent="0.2">
      <c r="B102" s="68"/>
      <c r="C102" s="75"/>
      <c r="D102" s="75"/>
      <c r="E102" s="75"/>
      <c r="F102" s="75"/>
      <c r="G102" s="75"/>
      <c r="H102" s="75"/>
    </row>
    <row r="103" spans="2:8" ht="17" customHeight="1" x14ac:dyDescent="0.2">
      <c r="B103" s="68" t="s">
        <v>167</v>
      </c>
      <c r="C103" s="69"/>
      <c r="D103" s="69"/>
      <c r="E103" s="69"/>
      <c r="F103" s="69"/>
      <c r="G103" s="69"/>
      <c r="H103" s="69"/>
    </row>
    <row r="104" spans="2:8" x14ac:dyDescent="0.2">
      <c r="B104" s="68"/>
      <c r="C104" s="69"/>
      <c r="D104" s="69"/>
      <c r="E104" s="69"/>
      <c r="F104" s="69"/>
      <c r="G104" s="69"/>
      <c r="H104" s="69"/>
    </row>
    <row r="105" spans="2:8" ht="16" customHeight="1" x14ac:dyDescent="0.2">
      <c r="B105" s="78" t="s">
        <v>168</v>
      </c>
      <c r="C105" s="79"/>
      <c r="D105" s="82">
        <v>5057285360000</v>
      </c>
      <c r="E105" s="82">
        <v>11424719202</v>
      </c>
      <c r="F105" s="82">
        <v>85000000</v>
      </c>
      <c r="G105" s="82">
        <v>2700000000</v>
      </c>
      <c r="H105" s="82">
        <v>10630000000</v>
      </c>
    </row>
    <row r="106" spans="2:8" x14ac:dyDescent="0.2">
      <c r="B106" s="78"/>
      <c r="C106" s="79"/>
      <c r="D106" s="82"/>
      <c r="E106" s="82"/>
      <c r="F106" s="82"/>
      <c r="G106" s="82"/>
      <c r="H106" s="82"/>
    </row>
    <row r="107" spans="2:8" ht="16" customHeight="1" x14ac:dyDescent="0.2">
      <c r="B107" s="78" t="s">
        <v>169</v>
      </c>
      <c r="C107" s="79"/>
      <c r="D107" s="79"/>
      <c r="E107" s="79"/>
      <c r="F107" s="79"/>
      <c r="G107" s="79"/>
      <c r="H107" s="79"/>
    </row>
    <row r="108" spans="2:8" x14ac:dyDescent="0.2">
      <c r="B108" s="78"/>
      <c r="C108" s="79"/>
      <c r="D108" s="79"/>
      <c r="E108" s="79"/>
      <c r="F108" s="79"/>
      <c r="G108" s="79"/>
      <c r="H108" s="79"/>
    </row>
    <row r="109" spans="2:8" ht="16" customHeight="1" x14ac:dyDescent="0.2">
      <c r="B109" s="78" t="s">
        <v>170</v>
      </c>
      <c r="C109" s="79"/>
      <c r="D109" s="79"/>
      <c r="E109" s="79"/>
      <c r="F109" s="79"/>
      <c r="G109" s="79"/>
      <c r="H109" s="79"/>
    </row>
    <row r="110" spans="2:8" x14ac:dyDescent="0.2">
      <c r="B110" s="78"/>
      <c r="C110" s="79"/>
      <c r="D110" s="79"/>
      <c r="E110" s="79"/>
      <c r="F110" s="79"/>
      <c r="G110" s="79"/>
      <c r="H110" s="79"/>
    </row>
    <row r="111" spans="2:8" ht="16" customHeight="1" x14ac:dyDescent="0.2">
      <c r="B111" s="78" t="s">
        <v>171</v>
      </c>
      <c r="C111" s="82">
        <v>28158082994564</v>
      </c>
      <c r="D111" s="82">
        <v>37194696510889</v>
      </c>
      <c r="E111" s="82">
        <v>53472014216173</v>
      </c>
      <c r="F111" s="82">
        <v>69584170644057</v>
      </c>
      <c r="G111" s="82">
        <v>83074115401537</v>
      </c>
      <c r="H111" s="82">
        <v>125075421125272</v>
      </c>
    </row>
    <row r="112" spans="2:8" x14ac:dyDescent="0.2">
      <c r="B112" s="78"/>
      <c r="C112" s="82"/>
      <c r="D112" s="82"/>
      <c r="E112" s="82"/>
      <c r="F112" s="82"/>
      <c r="G112" s="82"/>
      <c r="H112" s="82"/>
    </row>
    <row r="113" spans="2:8" ht="16" customHeight="1" x14ac:dyDescent="0.2">
      <c r="B113" s="78" t="s">
        <v>172</v>
      </c>
      <c r="C113" s="82">
        <v>-28560488372250</v>
      </c>
      <c r="D113" s="82">
        <v>-30674534262267</v>
      </c>
      <c r="E113" s="82">
        <v>-42335009094686</v>
      </c>
      <c r="F113" s="82">
        <v>-57193667828616</v>
      </c>
      <c r="G113" s="82">
        <v>-65603640057528</v>
      </c>
      <c r="H113" s="82">
        <v>-121652859327347</v>
      </c>
    </row>
    <row r="114" spans="2:8" x14ac:dyDescent="0.2">
      <c r="B114" s="78"/>
      <c r="C114" s="82"/>
      <c r="D114" s="82"/>
      <c r="E114" s="82"/>
      <c r="F114" s="82"/>
      <c r="G114" s="82"/>
      <c r="H114" s="82"/>
    </row>
    <row r="115" spans="2:8" ht="16" customHeight="1" x14ac:dyDescent="0.2">
      <c r="B115" s="78" t="s">
        <v>173</v>
      </c>
      <c r="C115" s="79"/>
      <c r="D115" s="79"/>
      <c r="E115" s="79"/>
      <c r="F115" s="79"/>
      <c r="G115" s="79"/>
      <c r="H115" s="79"/>
    </row>
    <row r="116" spans="2:8" x14ac:dyDescent="0.2">
      <c r="B116" s="78"/>
      <c r="C116" s="79"/>
      <c r="D116" s="79"/>
      <c r="E116" s="79"/>
      <c r="F116" s="79"/>
      <c r="G116" s="79"/>
      <c r="H116" s="79"/>
    </row>
    <row r="117" spans="2:8" ht="16" customHeight="1" x14ac:dyDescent="0.2">
      <c r="B117" s="78" t="s">
        <v>174</v>
      </c>
      <c r="C117" s="79"/>
      <c r="D117" s="79"/>
      <c r="E117" s="79"/>
      <c r="F117" s="79"/>
      <c r="G117" s="79"/>
      <c r="H117" s="79"/>
    </row>
    <row r="118" spans="2:8" ht="16" customHeight="1" x14ac:dyDescent="0.2">
      <c r="B118" s="78"/>
      <c r="C118" s="79"/>
      <c r="D118" s="79"/>
      <c r="E118" s="79"/>
      <c r="F118" s="79"/>
      <c r="G118" s="79"/>
      <c r="H118" s="79"/>
    </row>
    <row r="119" spans="2:8" ht="16" customHeight="1" x14ac:dyDescent="0.2">
      <c r="B119" s="78" t="s">
        <v>175</v>
      </c>
      <c r="C119" s="82">
        <v>-1102410958562</v>
      </c>
      <c r="D119" s="82">
        <v>-3754507141</v>
      </c>
      <c r="E119" s="82">
        <v>-5918198429</v>
      </c>
      <c r="F119" s="82">
        <v>-12646859136</v>
      </c>
      <c r="G119" s="82">
        <v>-1419473748756</v>
      </c>
      <c r="H119" s="82">
        <v>-1693086647969</v>
      </c>
    </row>
    <row r="120" spans="2:8" ht="16" customHeight="1" x14ac:dyDescent="0.2">
      <c r="B120" s="78"/>
      <c r="C120" s="82"/>
      <c r="D120" s="82"/>
      <c r="E120" s="82"/>
      <c r="F120" s="82"/>
      <c r="G120" s="82"/>
      <c r="H120" s="82"/>
    </row>
    <row r="121" spans="2:8" ht="16" customHeight="1" x14ac:dyDescent="0.2">
      <c r="B121" s="78" t="s">
        <v>176</v>
      </c>
      <c r="C121" s="79"/>
      <c r="D121" s="79"/>
      <c r="E121" s="79"/>
      <c r="F121" s="79"/>
      <c r="G121" s="79"/>
      <c r="H121" s="79"/>
    </row>
    <row r="122" spans="2:8" x14ac:dyDescent="0.2">
      <c r="B122" s="78"/>
      <c r="C122" s="79"/>
      <c r="D122" s="79"/>
      <c r="E122" s="79"/>
      <c r="F122" s="79"/>
      <c r="G122" s="79"/>
      <c r="H122" s="79"/>
    </row>
    <row r="123" spans="2:8" ht="16" customHeight="1" x14ac:dyDescent="0.2">
      <c r="B123" s="78" t="s">
        <v>177</v>
      </c>
      <c r="C123" s="82">
        <v>10000000</v>
      </c>
      <c r="D123" s="79"/>
      <c r="E123" s="79"/>
      <c r="F123" s="79"/>
      <c r="G123" s="79"/>
      <c r="H123" s="79"/>
    </row>
    <row r="124" spans="2:8" ht="16" customHeight="1" x14ac:dyDescent="0.2">
      <c r="B124" s="78"/>
      <c r="C124" s="82"/>
      <c r="D124" s="79"/>
      <c r="E124" s="79"/>
      <c r="F124" s="79"/>
      <c r="G124" s="79"/>
      <c r="H124" s="79"/>
    </row>
    <row r="125" spans="2:8" ht="16" customHeight="1" x14ac:dyDescent="0.2">
      <c r="B125" s="78" t="s">
        <v>178</v>
      </c>
      <c r="C125" s="79"/>
      <c r="D125" s="79"/>
      <c r="E125" s="79"/>
      <c r="F125" s="79"/>
      <c r="G125" s="79"/>
      <c r="H125" s="79"/>
    </row>
    <row r="126" spans="2:8" x14ac:dyDescent="0.2">
      <c r="B126" s="78"/>
      <c r="C126" s="79"/>
      <c r="D126" s="79"/>
      <c r="E126" s="79"/>
      <c r="F126" s="79"/>
      <c r="G126" s="79"/>
      <c r="H126" s="79"/>
    </row>
    <row r="127" spans="2:8" ht="16" customHeight="1" x14ac:dyDescent="0.2">
      <c r="B127" s="78" t="s">
        <v>179</v>
      </c>
      <c r="C127" s="79"/>
      <c r="D127" s="79"/>
      <c r="E127" s="79"/>
      <c r="F127" s="79"/>
      <c r="G127" s="79"/>
      <c r="H127" s="79"/>
    </row>
    <row r="128" spans="2:8" x14ac:dyDescent="0.2">
      <c r="B128" s="78"/>
      <c r="C128" s="79"/>
      <c r="D128" s="79"/>
      <c r="E128" s="79"/>
      <c r="F128" s="79"/>
      <c r="G128" s="79"/>
      <c r="H128" s="79"/>
    </row>
    <row r="129" spans="2:8" ht="17" customHeight="1" x14ac:dyDescent="0.2">
      <c r="B129" s="68" t="s">
        <v>180</v>
      </c>
      <c r="C129" s="75">
        <v>-1504806336248</v>
      </c>
      <c r="D129" s="75">
        <v>11573693101481</v>
      </c>
      <c r="E129" s="75">
        <v>11142511642260</v>
      </c>
      <c r="F129" s="75">
        <v>12377940956305</v>
      </c>
      <c r="G129" s="75">
        <v>16053701595253</v>
      </c>
      <c r="H129" s="75">
        <v>1740105149956</v>
      </c>
    </row>
    <row r="130" spans="2:8" x14ac:dyDescent="0.2">
      <c r="B130" s="68"/>
      <c r="C130" s="75"/>
      <c r="D130" s="75"/>
      <c r="E130" s="75"/>
      <c r="F130" s="75"/>
      <c r="G130" s="75"/>
      <c r="H130" s="75"/>
    </row>
    <row r="131" spans="2:8" ht="17" customHeight="1" x14ac:dyDescent="0.2">
      <c r="B131" s="68" t="s">
        <v>181</v>
      </c>
      <c r="C131" s="75">
        <v>2185778676520</v>
      </c>
      <c r="D131" s="75">
        <v>-293749672986</v>
      </c>
      <c r="E131" s="75">
        <v>-1748278177953</v>
      </c>
      <c r="F131" s="75">
        <v>2028893607164</v>
      </c>
      <c r="G131" s="75">
        <v>9145553263324</v>
      </c>
      <c r="H131" s="75">
        <v>8791565690058</v>
      </c>
    </row>
    <row r="132" spans="2:8" x14ac:dyDescent="0.2">
      <c r="B132" s="68"/>
      <c r="C132" s="75"/>
      <c r="D132" s="75"/>
      <c r="E132" s="75"/>
      <c r="F132" s="75"/>
      <c r="G132" s="75"/>
      <c r="H132" s="75"/>
    </row>
    <row r="133" spans="2:8" ht="16" customHeight="1" x14ac:dyDescent="0.2">
      <c r="B133" s="78" t="s">
        <v>182</v>
      </c>
      <c r="C133" s="82">
        <v>2371680070865</v>
      </c>
      <c r="D133" s="82">
        <v>4558660713745</v>
      </c>
      <c r="E133" s="82">
        <v>4264641954689</v>
      </c>
      <c r="F133" s="82">
        <v>2515617135457</v>
      </c>
      <c r="G133" s="82">
        <v>4544900252204</v>
      </c>
      <c r="H133" s="82">
        <v>13696099298228</v>
      </c>
    </row>
    <row r="134" spans="2:8" x14ac:dyDescent="0.2">
      <c r="B134" s="78"/>
      <c r="C134" s="82"/>
      <c r="D134" s="82"/>
      <c r="E134" s="82"/>
      <c r="F134" s="82"/>
      <c r="G134" s="82"/>
      <c r="H134" s="82"/>
    </row>
    <row r="135" spans="2:8" ht="16" customHeight="1" x14ac:dyDescent="0.2">
      <c r="B135" s="78" t="s">
        <v>183</v>
      </c>
      <c r="C135" s="82">
        <v>1201966360</v>
      </c>
      <c r="D135" s="82">
        <v>-269086070</v>
      </c>
      <c r="E135" s="82">
        <v>-746641279</v>
      </c>
      <c r="F135" s="82">
        <v>389509583</v>
      </c>
      <c r="G135" s="82">
        <v>5645782700</v>
      </c>
      <c r="H135" s="82">
        <v>-16289426156</v>
      </c>
    </row>
    <row r="136" spans="2:8" x14ac:dyDescent="0.2">
      <c r="B136" s="78"/>
      <c r="C136" s="82"/>
      <c r="D136" s="82"/>
      <c r="E136" s="82"/>
      <c r="F136" s="82"/>
      <c r="G136" s="82"/>
      <c r="H136" s="82"/>
    </row>
    <row r="137" spans="2:8" ht="16" customHeight="1" x14ac:dyDescent="0.2">
      <c r="B137" s="78" t="s">
        <v>184</v>
      </c>
      <c r="C137" s="79"/>
      <c r="D137" s="79"/>
      <c r="E137" s="79"/>
      <c r="F137" s="79"/>
      <c r="G137" s="79"/>
      <c r="H137" s="79"/>
    </row>
    <row r="138" spans="2:8" x14ac:dyDescent="0.2">
      <c r="B138" s="78"/>
      <c r="C138" s="79"/>
      <c r="D138" s="79"/>
      <c r="E138" s="79"/>
      <c r="F138" s="79"/>
      <c r="G138" s="79"/>
      <c r="H138" s="79"/>
    </row>
    <row r="139" spans="2:8" ht="17" customHeight="1" x14ac:dyDescent="0.2">
      <c r="B139" s="68" t="s">
        <v>185</v>
      </c>
      <c r="C139" s="75">
        <v>4558660713745</v>
      </c>
      <c r="D139" s="75">
        <v>4264641954689</v>
      </c>
      <c r="E139" s="75">
        <v>2515617135457</v>
      </c>
      <c r="F139" s="75">
        <v>4544900252204</v>
      </c>
      <c r="G139" s="75">
        <v>13696099298228</v>
      </c>
      <c r="H139" s="75">
        <v>22471375562130</v>
      </c>
    </row>
    <row r="140" spans="2:8" ht="17" thickBot="1" x14ac:dyDescent="0.25">
      <c r="B140" s="80"/>
      <c r="C140" s="81"/>
      <c r="D140" s="81"/>
      <c r="E140" s="81"/>
      <c r="F140" s="81"/>
      <c r="G140" s="81"/>
      <c r="H140" s="81"/>
    </row>
  </sheetData>
  <mergeCells count="476">
    <mergeCell ref="B5:B6"/>
    <mergeCell ref="E5:E6"/>
    <mergeCell ref="F5:F6"/>
    <mergeCell ref="G5:G6"/>
    <mergeCell ref="H5:H6"/>
    <mergeCell ref="B7:B8"/>
    <mergeCell ref="E7:E8"/>
    <mergeCell ref="F7:F8"/>
    <mergeCell ref="G7:G8"/>
    <mergeCell ref="H7:H8"/>
    <mergeCell ref="C5:C6"/>
    <mergeCell ref="D5:D6"/>
    <mergeCell ref="C7:C8"/>
    <mergeCell ref="D7:D8"/>
    <mergeCell ref="B9:B10"/>
    <mergeCell ref="E9:E10"/>
    <mergeCell ref="F9:F10"/>
    <mergeCell ref="G9:G10"/>
    <mergeCell ref="H9:H10"/>
    <mergeCell ref="B11:B12"/>
    <mergeCell ref="E11:E12"/>
    <mergeCell ref="F11:F12"/>
    <mergeCell ref="G11:G12"/>
    <mergeCell ref="H11:H12"/>
    <mergeCell ref="C9:C10"/>
    <mergeCell ref="D9:D10"/>
    <mergeCell ref="C11:C12"/>
    <mergeCell ref="D11:D12"/>
    <mergeCell ref="B13:B14"/>
    <mergeCell ref="E13:E14"/>
    <mergeCell ref="F13:F14"/>
    <mergeCell ref="G13:G14"/>
    <mergeCell ref="H13:H14"/>
    <mergeCell ref="B15:B16"/>
    <mergeCell ref="E15:E16"/>
    <mergeCell ref="F15:F16"/>
    <mergeCell ref="G15:G16"/>
    <mergeCell ref="H15:H16"/>
    <mergeCell ref="C13:C14"/>
    <mergeCell ref="D13:D14"/>
    <mergeCell ref="C15:C16"/>
    <mergeCell ref="D15:D16"/>
    <mergeCell ref="B17:B18"/>
    <mergeCell ref="E17:E18"/>
    <mergeCell ref="F17:F18"/>
    <mergeCell ref="G17:G18"/>
    <mergeCell ref="H17:H18"/>
    <mergeCell ref="B19:B20"/>
    <mergeCell ref="E19:E20"/>
    <mergeCell ref="F19:F20"/>
    <mergeCell ref="G19:G20"/>
    <mergeCell ref="H19:H20"/>
    <mergeCell ref="C17:C18"/>
    <mergeCell ref="D17:D18"/>
    <mergeCell ref="C19:C20"/>
    <mergeCell ref="D19:D20"/>
    <mergeCell ref="B21:B22"/>
    <mergeCell ref="E21:E22"/>
    <mergeCell ref="F21:F22"/>
    <mergeCell ref="G21:G22"/>
    <mergeCell ref="H21:H22"/>
    <mergeCell ref="B23:B24"/>
    <mergeCell ref="E23:E24"/>
    <mergeCell ref="F23:F24"/>
    <mergeCell ref="G23:G24"/>
    <mergeCell ref="H23:H24"/>
    <mergeCell ref="C21:C22"/>
    <mergeCell ref="D21:D22"/>
    <mergeCell ref="C23:C24"/>
    <mergeCell ref="D23:D24"/>
    <mergeCell ref="B25:B26"/>
    <mergeCell ref="E25:E26"/>
    <mergeCell ref="F25:F26"/>
    <mergeCell ref="G25:G26"/>
    <mergeCell ref="H25:H26"/>
    <mergeCell ref="B27:B28"/>
    <mergeCell ref="E27:E28"/>
    <mergeCell ref="F27:F28"/>
    <mergeCell ref="G27:G28"/>
    <mergeCell ref="H27:H28"/>
    <mergeCell ref="C25:C26"/>
    <mergeCell ref="D25:D26"/>
    <mergeCell ref="C27:C28"/>
    <mergeCell ref="D27:D28"/>
    <mergeCell ref="B29:B30"/>
    <mergeCell ref="E29:E30"/>
    <mergeCell ref="F29:F30"/>
    <mergeCell ref="G29:G30"/>
    <mergeCell ref="H29:H30"/>
    <mergeCell ref="B31:B32"/>
    <mergeCell ref="E31:E32"/>
    <mergeCell ref="F31:F32"/>
    <mergeCell ref="G31:G32"/>
    <mergeCell ref="H31:H32"/>
    <mergeCell ref="C29:C30"/>
    <mergeCell ref="D29:D30"/>
    <mergeCell ref="C31:C32"/>
    <mergeCell ref="D31:D32"/>
    <mergeCell ref="B33:B34"/>
    <mergeCell ref="E33:E34"/>
    <mergeCell ref="F33:F34"/>
    <mergeCell ref="G33:G34"/>
    <mergeCell ref="H33:H34"/>
    <mergeCell ref="B35:B36"/>
    <mergeCell ref="E35:E36"/>
    <mergeCell ref="F35:F36"/>
    <mergeCell ref="G35:G36"/>
    <mergeCell ref="H35:H36"/>
    <mergeCell ref="C33:C34"/>
    <mergeCell ref="D33:D34"/>
    <mergeCell ref="C35:C36"/>
    <mergeCell ref="D35:D36"/>
    <mergeCell ref="B37:B38"/>
    <mergeCell ref="E37:E38"/>
    <mergeCell ref="F37:F38"/>
    <mergeCell ref="G37:G38"/>
    <mergeCell ref="H37:H38"/>
    <mergeCell ref="B39:B40"/>
    <mergeCell ref="E39:E40"/>
    <mergeCell ref="F39:F40"/>
    <mergeCell ref="G39:G40"/>
    <mergeCell ref="H39:H40"/>
    <mergeCell ref="C37:C38"/>
    <mergeCell ref="D37:D38"/>
    <mergeCell ref="C39:C40"/>
    <mergeCell ref="D39:D40"/>
    <mergeCell ref="B41:B42"/>
    <mergeCell ref="E41:E42"/>
    <mergeCell ref="F41:F42"/>
    <mergeCell ref="G41:G42"/>
    <mergeCell ref="H41:H42"/>
    <mergeCell ref="B43:B44"/>
    <mergeCell ref="E43:E44"/>
    <mergeCell ref="F43:F44"/>
    <mergeCell ref="G43:G44"/>
    <mergeCell ref="H43:H44"/>
    <mergeCell ref="C41:C42"/>
    <mergeCell ref="D41:D42"/>
    <mergeCell ref="C43:C44"/>
    <mergeCell ref="D43:D44"/>
    <mergeCell ref="B45:B46"/>
    <mergeCell ref="E45:E46"/>
    <mergeCell ref="F45:F46"/>
    <mergeCell ref="G45:G46"/>
    <mergeCell ref="H45:H46"/>
    <mergeCell ref="B47:B48"/>
    <mergeCell ref="E47:E48"/>
    <mergeCell ref="F47:F48"/>
    <mergeCell ref="G47:G48"/>
    <mergeCell ref="H47:H48"/>
    <mergeCell ref="C45:C46"/>
    <mergeCell ref="D45:D46"/>
    <mergeCell ref="C47:C48"/>
    <mergeCell ref="D47:D48"/>
    <mergeCell ref="B49:B50"/>
    <mergeCell ref="E49:E50"/>
    <mergeCell ref="F49:F50"/>
    <mergeCell ref="G49:G50"/>
    <mergeCell ref="H49:H50"/>
    <mergeCell ref="B51:B52"/>
    <mergeCell ref="E51:E52"/>
    <mergeCell ref="F51:F52"/>
    <mergeCell ref="G51:G52"/>
    <mergeCell ref="H51:H52"/>
    <mergeCell ref="C49:C50"/>
    <mergeCell ref="D49:D50"/>
    <mergeCell ref="C51:C52"/>
    <mergeCell ref="D51:D52"/>
    <mergeCell ref="B53:B54"/>
    <mergeCell ref="E53:E54"/>
    <mergeCell ref="F53:F54"/>
    <mergeCell ref="G53:G54"/>
    <mergeCell ref="H53:H54"/>
    <mergeCell ref="B55:B56"/>
    <mergeCell ref="E55:E56"/>
    <mergeCell ref="F55:F56"/>
    <mergeCell ref="G55:G56"/>
    <mergeCell ref="H55:H56"/>
    <mergeCell ref="C53:C54"/>
    <mergeCell ref="D53:D54"/>
    <mergeCell ref="C55:C56"/>
    <mergeCell ref="D55:D56"/>
    <mergeCell ref="B57:B58"/>
    <mergeCell ref="E57:E58"/>
    <mergeCell ref="F57:F58"/>
    <mergeCell ref="G57:G58"/>
    <mergeCell ref="H57:H58"/>
    <mergeCell ref="B59:B60"/>
    <mergeCell ref="E59:E60"/>
    <mergeCell ref="F59:F60"/>
    <mergeCell ref="G59:G60"/>
    <mergeCell ref="H59:H60"/>
    <mergeCell ref="C57:C58"/>
    <mergeCell ref="D57:D58"/>
    <mergeCell ref="C59:C60"/>
    <mergeCell ref="D59:D60"/>
    <mergeCell ref="B61:B62"/>
    <mergeCell ref="E61:E62"/>
    <mergeCell ref="F61:F62"/>
    <mergeCell ref="G61:G62"/>
    <mergeCell ref="H61:H62"/>
    <mergeCell ref="B63:B64"/>
    <mergeCell ref="E63:E64"/>
    <mergeCell ref="F63:F64"/>
    <mergeCell ref="G63:G64"/>
    <mergeCell ref="H63:H64"/>
    <mergeCell ref="C61:C62"/>
    <mergeCell ref="D61:D62"/>
    <mergeCell ref="C63:C64"/>
    <mergeCell ref="D63:D64"/>
    <mergeCell ref="B65:B66"/>
    <mergeCell ref="E65:E66"/>
    <mergeCell ref="F65:F66"/>
    <mergeCell ref="G65:G66"/>
    <mergeCell ref="H65:H66"/>
    <mergeCell ref="B67:B68"/>
    <mergeCell ref="E67:E68"/>
    <mergeCell ref="F67:F68"/>
    <mergeCell ref="G67:G68"/>
    <mergeCell ref="H67:H68"/>
    <mergeCell ref="C65:C66"/>
    <mergeCell ref="D65:D66"/>
    <mergeCell ref="C67:C68"/>
    <mergeCell ref="D67:D68"/>
    <mergeCell ref="B69:B70"/>
    <mergeCell ref="E69:E70"/>
    <mergeCell ref="F69:F70"/>
    <mergeCell ref="G69:G70"/>
    <mergeCell ref="H69:H70"/>
    <mergeCell ref="B71:B72"/>
    <mergeCell ref="E71:E72"/>
    <mergeCell ref="F71:F72"/>
    <mergeCell ref="G71:G72"/>
    <mergeCell ref="H71:H72"/>
    <mergeCell ref="C69:C70"/>
    <mergeCell ref="D69:D70"/>
    <mergeCell ref="C71:C72"/>
    <mergeCell ref="D71:D72"/>
    <mergeCell ref="B73:B74"/>
    <mergeCell ref="E73:E74"/>
    <mergeCell ref="F73:F74"/>
    <mergeCell ref="G73:G74"/>
    <mergeCell ref="H73:H74"/>
    <mergeCell ref="B75:B76"/>
    <mergeCell ref="E75:E76"/>
    <mergeCell ref="F75:F76"/>
    <mergeCell ref="G75:G76"/>
    <mergeCell ref="H75:H76"/>
    <mergeCell ref="C73:C74"/>
    <mergeCell ref="D73:D74"/>
    <mergeCell ref="C75:C76"/>
    <mergeCell ref="D75:D76"/>
    <mergeCell ref="B77:B78"/>
    <mergeCell ref="E77:E78"/>
    <mergeCell ref="F77:F78"/>
    <mergeCell ref="G77:G78"/>
    <mergeCell ref="H77:H78"/>
    <mergeCell ref="B79:B80"/>
    <mergeCell ref="E79:E80"/>
    <mergeCell ref="F79:F80"/>
    <mergeCell ref="G79:G80"/>
    <mergeCell ref="H79:H80"/>
    <mergeCell ref="C77:C78"/>
    <mergeCell ref="D77:D78"/>
    <mergeCell ref="C79:C80"/>
    <mergeCell ref="D79:D80"/>
    <mergeCell ref="B81:B82"/>
    <mergeCell ref="E81:E82"/>
    <mergeCell ref="F81:F82"/>
    <mergeCell ref="G81:G82"/>
    <mergeCell ref="H81:H82"/>
    <mergeCell ref="B83:B84"/>
    <mergeCell ref="E83:E84"/>
    <mergeCell ref="F83:F84"/>
    <mergeCell ref="G83:G84"/>
    <mergeCell ref="H83:H84"/>
    <mergeCell ref="C81:C82"/>
    <mergeCell ref="D81:D82"/>
    <mergeCell ref="C83:C84"/>
    <mergeCell ref="D83:D84"/>
    <mergeCell ref="B85:B86"/>
    <mergeCell ref="E85:E86"/>
    <mergeCell ref="F85:F86"/>
    <mergeCell ref="G85:G86"/>
    <mergeCell ref="H85:H86"/>
    <mergeCell ref="B87:B88"/>
    <mergeCell ref="E87:E88"/>
    <mergeCell ref="F87:F88"/>
    <mergeCell ref="G87:G88"/>
    <mergeCell ref="H87:H88"/>
    <mergeCell ref="C85:C86"/>
    <mergeCell ref="D85:D86"/>
    <mergeCell ref="C87:C88"/>
    <mergeCell ref="D87:D88"/>
    <mergeCell ref="B89:B90"/>
    <mergeCell ref="E89:E90"/>
    <mergeCell ref="F89:F90"/>
    <mergeCell ref="G89:G90"/>
    <mergeCell ref="H89:H90"/>
    <mergeCell ref="B91:B92"/>
    <mergeCell ref="E91:E92"/>
    <mergeCell ref="F91:F92"/>
    <mergeCell ref="G91:G92"/>
    <mergeCell ref="H91:H92"/>
    <mergeCell ref="C89:C90"/>
    <mergeCell ref="D89:D90"/>
    <mergeCell ref="C91:C92"/>
    <mergeCell ref="D91:D92"/>
    <mergeCell ref="B93:B94"/>
    <mergeCell ref="E93:E94"/>
    <mergeCell ref="F93:F94"/>
    <mergeCell ref="G93:G94"/>
    <mergeCell ref="H93:H94"/>
    <mergeCell ref="B95:B96"/>
    <mergeCell ref="E95:E96"/>
    <mergeCell ref="F95:F96"/>
    <mergeCell ref="G95:G96"/>
    <mergeCell ref="H95:H96"/>
    <mergeCell ref="C93:C94"/>
    <mergeCell ref="D93:D94"/>
    <mergeCell ref="C95:C96"/>
    <mergeCell ref="D95:D96"/>
    <mergeCell ref="B97:B98"/>
    <mergeCell ref="E97:E98"/>
    <mergeCell ref="F97:F98"/>
    <mergeCell ref="G97:G98"/>
    <mergeCell ref="H97:H98"/>
    <mergeCell ref="B99:B100"/>
    <mergeCell ref="E99:E100"/>
    <mergeCell ref="F99:F100"/>
    <mergeCell ref="G99:G100"/>
    <mergeCell ref="H99:H100"/>
    <mergeCell ref="C97:C98"/>
    <mergeCell ref="D97:D98"/>
    <mergeCell ref="C99:C100"/>
    <mergeCell ref="D99:D100"/>
    <mergeCell ref="B101:B102"/>
    <mergeCell ref="E101:E102"/>
    <mergeCell ref="F101:F102"/>
    <mergeCell ref="G101:G102"/>
    <mergeCell ref="H101:H102"/>
    <mergeCell ref="B103:B104"/>
    <mergeCell ref="E103:E104"/>
    <mergeCell ref="F103:F104"/>
    <mergeCell ref="G103:G104"/>
    <mergeCell ref="H103:H104"/>
    <mergeCell ref="C101:C102"/>
    <mergeCell ref="D101:D102"/>
    <mergeCell ref="C103:C104"/>
    <mergeCell ref="D103:D104"/>
    <mergeCell ref="B105:B106"/>
    <mergeCell ref="E105:E106"/>
    <mergeCell ref="F105:F106"/>
    <mergeCell ref="G105:G106"/>
    <mergeCell ref="H105:H106"/>
    <mergeCell ref="B107:B108"/>
    <mergeCell ref="E107:E108"/>
    <mergeCell ref="F107:F108"/>
    <mergeCell ref="G107:G108"/>
    <mergeCell ref="H107:H108"/>
    <mergeCell ref="C105:C106"/>
    <mergeCell ref="D105:D106"/>
    <mergeCell ref="C107:C108"/>
    <mergeCell ref="D107:D108"/>
    <mergeCell ref="B109:B110"/>
    <mergeCell ref="E109:E110"/>
    <mergeCell ref="F109:F110"/>
    <mergeCell ref="G109:G110"/>
    <mergeCell ref="H109:H110"/>
    <mergeCell ref="B111:B112"/>
    <mergeCell ref="E111:E112"/>
    <mergeCell ref="F111:F112"/>
    <mergeCell ref="G111:G112"/>
    <mergeCell ref="H111:H112"/>
    <mergeCell ref="C109:C110"/>
    <mergeCell ref="D109:D110"/>
    <mergeCell ref="C111:C112"/>
    <mergeCell ref="D111:D112"/>
    <mergeCell ref="B113:B114"/>
    <mergeCell ref="E113:E114"/>
    <mergeCell ref="F113:F114"/>
    <mergeCell ref="G113:G114"/>
    <mergeCell ref="H113:H114"/>
    <mergeCell ref="B115:B116"/>
    <mergeCell ref="E115:E116"/>
    <mergeCell ref="F115:F116"/>
    <mergeCell ref="G115:G116"/>
    <mergeCell ref="H115:H116"/>
    <mergeCell ref="C113:C114"/>
    <mergeCell ref="D113:D114"/>
    <mergeCell ref="C115:C116"/>
    <mergeCell ref="D115:D116"/>
    <mergeCell ref="B117:B118"/>
    <mergeCell ref="E117:E118"/>
    <mergeCell ref="F117:F118"/>
    <mergeCell ref="G117:G118"/>
    <mergeCell ref="H117:H118"/>
    <mergeCell ref="B119:B120"/>
    <mergeCell ref="E119:E120"/>
    <mergeCell ref="F119:F120"/>
    <mergeCell ref="G119:G120"/>
    <mergeCell ref="H119:H120"/>
    <mergeCell ref="C117:C118"/>
    <mergeCell ref="D117:D118"/>
    <mergeCell ref="C119:C120"/>
    <mergeCell ref="D119:D120"/>
    <mergeCell ref="B121:B122"/>
    <mergeCell ref="E121:E122"/>
    <mergeCell ref="F121:F122"/>
    <mergeCell ref="G121:G122"/>
    <mergeCell ref="H121:H122"/>
    <mergeCell ref="B123:B124"/>
    <mergeCell ref="E123:E124"/>
    <mergeCell ref="F123:F124"/>
    <mergeCell ref="G123:G124"/>
    <mergeCell ref="H123:H124"/>
    <mergeCell ref="C121:C122"/>
    <mergeCell ref="D121:D122"/>
    <mergeCell ref="C123:C124"/>
    <mergeCell ref="D123:D124"/>
    <mergeCell ref="B125:B126"/>
    <mergeCell ref="E125:E126"/>
    <mergeCell ref="F125:F126"/>
    <mergeCell ref="G125:G126"/>
    <mergeCell ref="H125:H126"/>
    <mergeCell ref="B127:B128"/>
    <mergeCell ref="E127:E128"/>
    <mergeCell ref="F127:F128"/>
    <mergeCell ref="G127:G128"/>
    <mergeCell ref="H127:H128"/>
    <mergeCell ref="C125:C126"/>
    <mergeCell ref="D125:D126"/>
    <mergeCell ref="C127:C128"/>
    <mergeCell ref="D127:D128"/>
    <mergeCell ref="B129:B130"/>
    <mergeCell ref="E129:E130"/>
    <mergeCell ref="F129:F130"/>
    <mergeCell ref="G129:G130"/>
    <mergeCell ref="H129:H130"/>
    <mergeCell ref="B131:B132"/>
    <mergeCell ref="E131:E132"/>
    <mergeCell ref="F131:F132"/>
    <mergeCell ref="G131:G132"/>
    <mergeCell ref="H131:H132"/>
    <mergeCell ref="C129:C130"/>
    <mergeCell ref="D129:D130"/>
    <mergeCell ref="C131:C132"/>
    <mergeCell ref="D131:D132"/>
    <mergeCell ref="B133:B134"/>
    <mergeCell ref="E133:E134"/>
    <mergeCell ref="F133:F134"/>
    <mergeCell ref="G133:G134"/>
    <mergeCell ref="H133:H134"/>
    <mergeCell ref="B135:B136"/>
    <mergeCell ref="E135:E136"/>
    <mergeCell ref="F135:F136"/>
    <mergeCell ref="G135:G136"/>
    <mergeCell ref="H135:H136"/>
    <mergeCell ref="C133:C134"/>
    <mergeCell ref="D133:D134"/>
    <mergeCell ref="C135:C136"/>
    <mergeCell ref="D135:D136"/>
    <mergeCell ref="B137:B138"/>
    <mergeCell ref="E137:E138"/>
    <mergeCell ref="F137:F138"/>
    <mergeCell ref="G137:G138"/>
    <mergeCell ref="H137:H138"/>
    <mergeCell ref="B139:B140"/>
    <mergeCell ref="E139:E140"/>
    <mergeCell ref="F139:F140"/>
    <mergeCell ref="G139:G140"/>
    <mergeCell ref="H139:H140"/>
    <mergeCell ref="C137:C138"/>
    <mergeCell ref="D137:D138"/>
    <mergeCell ref="C139:C140"/>
    <mergeCell ref="D139:D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Free Cash Flow</vt:lpstr>
      <vt:lpstr>Fixed Assets</vt:lpstr>
      <vt:lpstr>Net Working Capital</vt:lpstr>
      <vt:lpstr>DCF</vt:lpstr>
      <vt:lpstr>WACC</vt:lpstr>
      <vt:lpstr>Data Source</vt:lpstr>
      <vt:lpstr>IS</vt:lpstr>
      <vt:lpstr>BS</vt:lpstr>
      <vt:lpstr>CF</vt:lpstr>
      <vt:lpstr>BS!Data.iqy</vt:lpstr>
      <vt:lpstr>CF!Data.iqy</vt:lpstr>
      <vt:lpstr>IS!Data.iqy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2022-11-05T20:24:05Z</dcterms:created>
  <dcterms:modified xsi:type="dcterms:W3CDTF">2022-11-13T06:21:19Z</dcterms:modified>
</cp:coreProperties>
</file>