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9720" windowHeight="11955" tabRatio="987" firstSheet="4" activeTab="5"/>
  </bookViews>
  <sheets>
    <sheet name="Danh muc NL" sheetId="1" r:id="rId1"/>
    <sheet name="Điểm NL" sheetId="2" r:id="rId2"/>
    <sheet name="NV 7 - CV vận hành khai thác" sheetId="3" r:id="rId3"/>
    <sheet name="NV 7 - CV hỗ trợ kỹ thuật" sheetId="4" r:id="rId4"/>
    <sheet name="NV 7 - CV QLcấp phát tài nguyên" sheetId="5" r:id="rId5"/>
    <sheet name="NV 7 - Quản trị mạng" sheetId="6" r:id="rId6"/>
    <sheet name="QL 1 (&lt;15 NV) TT Tổ quản lý HT" sheetId="7" r:id="rId7"/>
    <sheet name="QL 1 (&lt;15 NV) TT Tổ vận hành" sheetId="8" r:id="rId8"/>
    <sheet name="QL 2 - Pho phong" sheetId="9" r:id="rId9"/>
    <sheet name="QL 3 - Truong phòng" sheetId="10" r:id="rId10"/>
    <sheet name="NV 2CN 2CM" sheetId="11" state="hidden" r:id="rId11"/>
    <sheet name="NV 3CN 2CM" sheetId="12" state="hidden" r:id="rId12"/>
    <sheet name="NV 1" sheetId="13" state="hidden" r:id="rId13"/>
    <sheet name="NV 2" sheetId="14" state="hidden" r:id="rId14"/>
    <sheet name="NV 3" sheetId="15" state="hidden" r:id="rId15"/>
    <sheet name="NV 4" sheetId="16" state="hidden" r:id="rId16"/>
    <sheet name="NV 5" sheetId="17" state="hidden" r:id="rId17"/>
    <sheet name="NV 6" sheetId="18" state="hidden" r:id="rId18"/>
    <sheet name="NV 7" sheetId="19" state="hidden" r:id="rId19"/>
    <sheet name="NV 8" sheetId="20" state="hidden" r:id="rId20"/>
    <sheet name="NV 9" sheetId="21" state="hidden" r:id="rId21"/>
    <sheet name="NV 9 - Chuyên viên tích hợp HT" sheetId="22" r:id="rId22"/>
    <sheet name="NV 9 - Chuyên viên quản lý DA" sheetId="23" r:id="rId23"/>
    <sheet name="QL 1 (&lt;15 NV)" sheetId="24" state="hidden" r:id="rId24"/>
    <sheet name="QL1 (&gt;15 NV)" sheetId="25" state="hidden" r:id="rId25"/>
    <sheet name="QL2" sheetId="26" state="hidden" r:id="rId26"/>
    <sheet name="QL3" sheetId="27" state="hidden" r:id="rId27"/>
    <sheet name="QL4" sheetId="28" state="hidden" r:id="rId28"/>
    <sheet name="QL5" sheetId="29" state="hidden" r:id="rId29"/>
    <sheet name="QL6" sheetId="30" state="hidden" r:id="rId30"/>
    <sheet name="QL7" sheetId="31" state="hidden" r:id="rId31"/>
    <sheet name="QL8" sheetId="32" state="hidden" r:id="rId32"/>
    <sheet name="QL9" sheetId="33" state="hidden" r:id="rId33"/>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9" i="23"/>
  <c r="C9" i="22"/>
  <c r="C9" i="10"/>
  <c r="C9" i="9"/>
  <c r="C9" i="8"/>
  <c r="C9" i="7"/>
  <c r="C9" i="6"/>
  <c r="C9" i="5"/>
  <c r="C9" i="4"/>
  <c r="C9" i="3"/>
  <c r="C20" i="6" l="1"/>
  <c r="Q38" i="33" l="1"/>
  <c r="L38" s="1"/>
  <c r="Q37"/>
  <c r="L36" s="1"/>
  <c r="L37"/>
  <c r="Q36"/>
  <c r="P32"/>
  <c r="P31"/>
  <c r="R27"/>
  <c r="R26"/>
  <c r="L26" s="1"/>
  <c r="R25"/>
  <c r="C25"/>
  <c r="M38" s="1"/>
  <c r="P35" s="1"/>
  <c r="R24"/>
  <c r="L24" s="1"/>
  <c r="C24"/>
  <c r="M37" s="1"/>
  <c r="O35" s="1"/>
  <c r="C23"/>
  <c r="M36" s="1"/>
  <c r="N35" s="1"/>
  <c r="C21"/>
  <c r="M32" s="1"/>
  <c r="O30" s="1"/>
  <c r="S20"/>
  <c r="C20"/>
  <c r="M31" s="1"/>
  <c r="N30" s="1"/>
  <c r="S19"/>
  <c r="L19" s="1"/>
  <c r="S18"/>
  <c r="L18" s="1"/>
  <c r="C18"/>
  <c r="M27" s="1"/>
  <c r="Q23" s="1"/>
  <c r="S17"/>
  <c r="C17"/>
  <c r="M26" s="1"/>
  <c r="P23" s="1"/>
  <c r="S16"/>
  <c r="L16" s="1"/>
  <c r="C16"/>
  <c r="M25" s="1"/>
  <c r="O23" s="1"/>
  <c r="C15"/>
  <c r="M24" s="1"/>
  <c r="N23" s="1"/>
  <c r="C13"/>
  <c r="M20" s="1"/>
  <c r="R15" s="1"/>
  <c r="R12"/>
  <c r="M12"/>
  <c r="L12"/>
  <c r="D22" s="1"/>
  <c r="C12"/>
  <c r="M19" s="1"/>
  <c r="Q15" s="1"/>
  <c r="R11"/>
  <c r="L11" s="1"/>
  <c r="D19" s="1"/>
  <c r="M11"/>
  <c r="C11"/>
  <c r="M18" s="1"/>
  <c r="P15" s="1"/>
  <c r="R10"/>
  <c r="M10"/>
  <c r="L10"/>
  <c r="D14" s="1"/>
  <c r="C10"/>
  <c r="M17" s="1"/>
  <c r="O15" s="1"/>
  <c r="R9"/>
  <c r="L9" s="1"/>
  <c r="D8" s="1"/>
  <c r="M9"/>
  <c r="C9"/>
  <c r="M16" s="1"/>
  <c r="N15" s="1"/>
  <c r="Q8"/>
  <c r="P8"/>
  <c r="O8"/>
  <c r="N8"/>
  <c r="Q38" i="32"/>
  <c r="L38" s="1"/>
  <c r="D25" s="1"/>
  <c r="J25" s="1"/>
  <c r="Q37"/>
  <c r="L36" s="1"/>
  <c r="L37"/>
  <c r="Q36"/>
  <c r="P32"/>
  <c r="P31"/>
  <c r="R27"/>
  <c r="R26"/>
  <c r="L26" s="1"/>
  <c r="R25"/>
  <c r="C25"/>
  <c r="M38" s="1"/>
  <c r="P35" s="1"/>
  <c r="R24"/>
  <c r="L27" s="1"/>
  <c r="C24"/>
  <c r="M37" s="1"/>
  <c r="O35" s="1"/>
  <c r="C23"/>
  <c r="M36" s="1"/>
  <c r="N35" s="1"/>
  <c r="C21"/>
  <c r="M32" s="1"/>
  <c r="O30" s="1"/>
  <c r="S20"/>
  <c r="C20"/>
  <c r="M31" s="1"/>
  <c r="N30" s="1"/>
  <c r="S19"/>
  <c r="L19" s="1"/>
  <c r="D12" s="1"/>
  <c r="J12" s="1"/>
  <c r="S18"/>
  <c r="L18" s="1"/>
  <c r="D11" s="1"/>
  <c r="J11" s="1"/>
  <c r="C18"/>
  <c r="M27" s="1"/>
  <c r="Q23" s="1"/>
  <c r="S17"/>
  <c r="C17"/>
  <c r="M26" s="1"/>
  <c r="P23" s="1"/>
  <c r="S16"/>
  <c r="L17" s="1"/>
  <c r="D10" s="1"/>
  <c r="J10" s="1"/>
  <c r="C16"/>
  <c r="M25" s="1"/>
  <c r="O23" s="1"/>
  <c r="C15"/>
  <c r="M24" s="1"/>
  <c r="N23" s="1"/>
  <c r="C13"/>
  <c r="M20" s="1"/>
  <c r="R15" s="1"/>
  <c r="R12"/>
  <c r="L12" s="1"/>
  <c r="D22" s="1"/>
  <c r="M12"/>
  <c r="Q8" s="1"/>
  <c r="C12"/>
  <c r="M19" s="1"/>
  <c r="Q15" s="1"/>
  <c r="R11"/>
  <c r="M11"/>
  <c r="L11"/>
  <c r="D19" s="1"/>
  <c r="C11"/>
  <c r="M18" s="1"/>
  <c r="P15" s="1"/>
  <c r="R10"/>
  <c r="L10" s="1"/>
  <c r="D14" s="1"/>
  <c r="M10"/>
  <c r="O8" s="1"/>
  <c r="C10"/>
  <c r="M17" s="1"/>
  <c r="O15" s="1"/>
  <c r="R9"/>
  <c r="M9"/>
  <c r="L9"/>
  <c r="C9"/>
  <c r="M16" s="1"/>
  <c r="N15" s="1"/>
  <c r="P8"/>
  <c r="N8"/>
  <c r="D8"/>
  <c r="Q38" i="31"/>
  <c r="Q37"/>
  <c r="L37"/>
  <c r="Q36"/>
  <c r="L38" s="1"/>
  <c r="P32"/>
  <c r="P31"/>
  <c r="R27"/>
  <c r="L27" s="1"/>
  <c r="R26"/>
  <c r="L26" s="1"/>
  <c r="R25"/>
  <c r="L25" s="1"/>
  <c r="C25"/>
  <c r="M38" s="1"/>
  <c r="P35" s="1"/>
  <c r="R24"/>
  <c r="L24" s="1"/>
  <c r="C24"/>
  <c r="M37" s="1"/>
  <c r="O35" s="1"/>
  <c r="C23"/>
  <c r="M36" s="1"/>
  <c r="N35" s="1"/>
  <c r="C21"/>
  <c r="M32" s="1"/>
  <c r="O30" s="1"/>
  <c r="S20"/>
  <c r="C20"/>
  <c r="M31" s="1"/>
  <c r="N30" s="1"/>
  <c r="S19"/>
  <c r="L19" s="1"/>
  <c r="S18"/>
  <c r="L18" s="1"/>
  <c r="C18"/>
  <c r="M27" s="1"/>
  <c r="Q23" s="1"/>
  <c r="S17"/>
  <c r="C17"/>
  <c r="M26" s="1"/>
  <c r="P23" s="1"/>
  <c r="S16"/>
  <c r="L16" s="1"/>
  <c r="C16"/>
  <c r="M25" s="1"/>
  <c r="O23" s="1"/>
  <c r="C15"/>
  <c r="M24" s="1"/>
  <c r="N23" s="1"/>
  <c r="C13"/>
  <c r="M20" s="1"/>
  <c r="R15" s="1"/>
  <c r="R12"/>
  <c r="M12"/>
  <c r="Q8" s="1"/>
  <c r="L12"/>
  <c r="D22" s="1"/>
  <c r="C12"/>
  <c r="M19" s="1"/>
  <c r="Q15" s="1"/>
  <c r="R11"/>
  <c r="L11" s="1"/>
  <c r="D19" s="1"/>
  <c r="M11"/>
  <c r="C11"/>
  <c r="M18" s="1"/>
  <c r="P15" s="1"/>
  <c r="R10"/>
  <c r="M10"/>
  <c r="O8" s="1"/>
  <c r="L10"/>
  <c r="D14" s="1"/>
  <c r="C10"/>
  <c r="M17" s="1"/>
  <c r="O15" s="1"/>
  <c r="R9"/>
  <c r="L9" s="1"/>
  <c r="D8" s="1"/>
  <c r="M9"/>
  <c r="C9"/>
  <c r="M16" s="1"/>
  <c r="N15" s="1"/>
  <c r="P8"/>
  <c r="N8"/>
  <c r="Q38" i="30"/>
  <c r="L38" s="1"/>
  <c r="Q37"/>
  <c r="L37" s="1"/>
  <c r="D24" s="1"/>
  <c r="J24" s="1"/>
  <c r="M37"/>
  <c r="O35" s="1"/>
  <c r="Q36"/>
  <c r="P32"/>
  <c r="P31"/>
  <c r="R27"/>
  <c r="R26"/>
  <c r="L26"/>
  <c r="D17" s="1"/>
  <c r="J17" s="1"/>
  <c r="R25"/>
  <c r="C25"/>
  <c r="M38" s="1"/>
  <c r="P35" s="1"/>
  <c r="R24"/>
  <c r="L27" s="1"/>
  <c r="D18" s="1"/>
  <c r="J18" s="1"/>
  <c r="C23"/>
  <c r="M36" s="1"/>
  <c r="N35" s="1"/>
  <c r="C21"/>
  <c r="M32" s="1"/>
  <c r="O30" s="1"/>
  <c r="S20"/>
  <c r="C20"/>
  <c r="M31" s="1"/>
  <c r="N30" s="1"/>
  <c r="S19"/>
  <c r="L19" s="1"/>
  <c r="D12" s="1"/>
  <c r="J12" s="1"/>
  <c r="D19"/>
  <c r="D20" s="1"/>
  <c r="J20" s="1"/>
  <c r="S18"/>
  <c r="L18" s="1"/>
  <c r="D11" s="1"/>
  <c r="J11" s="1"/>
  <c r="C18"/>
  <c r="M27" s="1"/>
  <c r="Q23" s="1"/>
  <c r="S17"/>
  <c r="C17"/>
  <c r="M26" s="1"/>
  <c r="P23" s="1"/>
  <c r="S16"/>
  <c r="L17" s="1"/>
  <c r="D10" s="1"/>
  <c r="J10" s="1"/>
  <c r="C16"/>
  <c r="M25" s="1"/>
  <c r="O23" s="1"/>
  <c r="C15"/>
  <c r="M24" s="1"/>
  <c r="N23" s="1"/>
  <c r="C13"/>
  <c r="M20" s="1"/>
  <c r="R15" s="1"/>
  <c r="R12"/>
  <c r="L12" s="1"/>
  <c r="D22" s="1"/>
  <c r="M12"/>
  <c r="Q8" s="1"/>
  <c r="C12"/>
  <c r="M19" s="1"/>
  <c r="Q15" s="1"/>
  <c r="R11"/>
  <c r="M11"/>
  <c r="L11"/>
  <c r="C11"/>
  <c r="M18" s="1"/>
  <c r="P15" s="1"/>
  <c r="R10"/>
  <c r="L10" s="1"/>
  <c r="D14" s="1"/>
  <c r="M10"/>
  <c r="O8" s="1"/>
  <c r="C10"/>
  <c r="M17" s="1"/>
  <c r="O15" s="1"/>
  <c r="R9"/>
  <c r="M9"/>
  <c r="L9"/>
  <c r="C9"/>
  <c r="M16" s="1"/>
  <c r="N15" s="1"/>
  <c r="P8"/>
  <c r="N8"/>
  <c r="D8"/>
  <c r="Q38" i="29"/>
  <c r="Q37"/>
  <c r="M37"/>
  <c r="L37"/>
  <c r="Q36"/>
  <c r="L38" s="1"/>
  <c r="D25" s="1"/>
  <c r="J25" s="1"/>
  <c r="O35"/>
  <c r="P32"/>
  <c r="P31"/>
  <c r="R27"/>
  <c r="L27" s="1"/>
  <c r="R26"/>
  <c r="L26" s="1"/>
  <c r="D17" s="1"/>
  <c r="J17" s="1"/>
  <c r="R25"/>
  <c r="L25" s="1"/>
  <c r="D16" s="1"/>
  <c r="J16" s="1"/>
  <c r="C25"/>
  <c r="M38" s="1"/>
  <c r="P35" s="1"/>
  <c r="R24"/>
  <c r="C23"/>
  <c r="M36" s="1"/>
  <c r="N35" s="1"/>
  <c r="C21"/>
  <c r="M32" s="1"/>
  <c r="O30" s="1"/>
  <c r="S20"/>
  <c r="C20"/>
  <c r="M31" s="1"/>
  <c r="N30" s="1"/>
  <c r="S19"/>
  <c r="L20" s="1"/>
  <c r="S18"/>
  <c r="C18"/>
  <c r="M27" s="1"/>
  <c r="Q23" s="1"/>
  <c r="S17"/>
  <c r="L17" s="1"/>
  <c r="C17"/>
  <c r="M26" s="1"/>
  <c r="P23" s="1"/>
  <c r="S16"/>
  <c r="L18" s="1"/>
  <c r="C16"/>
  <c r="M25" s="1"/>
  <c r="O23" s="1"/>
  <c r="C15"/>
  <c r="M24" s="1"/>
  <c r="N23" s="1"/>
  <c r="C13"/>
  <c r="M20" s="1"/>
  <c r="R15" s="1"/>
  <c r="R12"/>
  <c r="M12"/>
  <c r="L12"/>
  <c r="D22" s="1"/>
  <c r="C12"/>
  <c r="M19" s="1"/>
  <c r="Q15" s="1"/>
  <c r="R11"/>
  <c r="L11" s="1"/>
  <c r="D19" s="1"/>
  <c r="M11"/>
  <c r="C11"/>
  <c r="M18" s="1"/>
  <c r="P15" s="1"/>
  <c r="R10"/>
  <c r="M10"/>
  <c r="L10"/>
  <c r="D14" s="1"/>
  <c r="C10"/>
  <c r="M17" s="1"/>
  <c r="O15" s="1"/>
  <c r="R9"/>
  <c r="L9" s="1"/>
  <c r="D8" s="1"/>
  <c r="D26" s="1"/>
  <c r="M9"/>
  <c r="C9"/>
  <c r="M16" s="1"/>
  <c r="N15" s="1"/>
  <c r="Q8"/>
  <c r="P8"/>
  <c r="O8"/>
  <c r="N8"/>
  <c r="Q38" i="28"/>
  <c r="L38" s="1"/>
  <c r="Q37"/>
  <c r="M37"/>
  <c r="O35" s="1"/>
  <c r="Q36"/>
  <c r="L37" s="1"/>
  <c r="L36"/>
  <c r="P32"/>
  <c r="P31"/>
  <c r="R27"/>
  <c r="R26"/>
  <c r="L26" s="1"/>
  <c r="R25"/>
  <c r="C25"/>
  <c r="M38" s="1"/>
  <c r="P35" s="1"/>
  <c r="R24"/>
  <c r="L24" s="1"/>
  <c r="C23"/>
  <c r="M36" s="1"/>
  <c r="N35" s="1"/>
  <c r="C21"/>
  <c r="M32" s="1"/>
  <c r="O30" s="1"/>
  <c r="S20"/>
  <c r="C20"/>
  <c r="M31" s="1"/>
  <c r="N30" s="1"/>
  <c r="S19"/>
  <c r="L19" s="1"/>
  <c r="D12" s="1"/>
  <c r="J12" s="1"/>
  <c r="S18"/>
  <c r="L18" s="1"/>
  <c r="C18"/>
  <c r="M27" s="1"/>
  <c r="Q23" s="1"/>
  <c r="S17"/>
  <c r="C17"/>
  <c r="M26" s="1"/>
  <c r="P23" s="1"/>
  <c r="S16"/>
  <c r="L16" s="1"/>
  <c r="C16"/>
  <c r="M25" s="1"/>
  <c r="O23" s="1"/>
  <c r="C15"/>
  <c r="M24" s="1"/>
  <c r="N23" s="1"/>
  <c r="C13"/>
  <c r="M20" s="1"/>
  <c r="R15" s="1"/>
  <c r="R12"/>
  <c r="M12"/>
  <c r="Q8" s="1"/>
  <c r="C12"/>
  <c r="M19" s="1"/>
  <c r="Q15" s="1"/>
  <c r="R11"/>
  <c r="L11" s="1"/>
  <c r="D19" s="1"/>
  <c r="M11"/>
  <c r="C11"/>
  <c r="M18" s="1"/>
  <c r="P15" s="1"/>
  <c r="R10"/>
  <c r="M10"/>
  <c r="O8" s="1"/>
  <c r="C10"/>
  <c r="M17" s="1"/>
  <c r="O15" s="1"/>
  <c r="R9"/>
  <c r="L9" s="1"/>
  <c r="D8" s="1"/>
  <c r="M9"/>
  <c r="C9"/>
  <c r="M16" s="1"/>
  <c r="N15" s="1"/>
  <c r="P8"/>
  <c r="N8"/>
  <c r="Q38" i="27"/>
  <c r="L38" s="1"/>
  <c r="Q37"/>
  <c r="L37" s="1"/>
  <c r="M37"/>
  <c r="O35" s="1"/>
  <c r="Q36"/>
  <c r="P32"/>
  <c r="P31"/>
  <c r="R27"/>
  <c r="L27" s="1"/>
  <c r="R26"/>
  <c r="R25"/>
  <c r="L25" s="1"/>
  <c r="C25"/>
  <c r="M38" s="1"/>
  <c r="P35" s="1"/>
  <c r="R24"/>
  <c r="L26" s="1"/>
  <c r="L24"/>
  <c r="L28" s="1"/>
  <c r="C23"/>
  <c r="M36" s="1"/>
  <c r="N35" s="1"/>
  <c r="C21"/>
  <c r="M32" s="1"/>
  <c r="O30" s="1"/>
  <c r="S20"/>
  <c r="C20"/>
  <c r="M31" s="1"/>
  <c r="N30" s="1"/>
  <c r="S19"/>
  <c r="L19" s="1"/>
  <c r="S18"/>
  <c r="C18"/>
  <c r="M27" s="1"/>
  <c r="Q23" s="1"/>
  <c r="S17"/>
  <c r="L17" s="1"/>
  <c r="C17"/>
  <c r="M26" s="1"/>
  <c r="P23" s="1"/>
  <c r="S16"/>
  <c r="L20" s="1"/>
  <c r="L16"/>
  <c r="C16"/>
  <c r="M25" s="1"/>
  <c r="O23" s="1"/>
  <c r="C15"/>
  <c r="M24" s="1"/>
  <c r="N23" s="1"/>
  <c r="C13"/>
  <c r="M20" s="1"/>
  <c r="R15" s="1"/>
  <c r="R12"/>
  <c r="M12"/>
  <c r="Q8" s="1"/>
  <c r="C12"/>
  <c r="M19" s="1"/>
  <c r="Q15" s="1"/>
  <c r="R11"/>
  <c r="L11" s="1"/>
  <c r="D19" s="1"/>
  <c r="M11"/>
  <c r="C11"/>
  <c r="M18" s="1"/>
  <c r="P15" s="1"/>
  <c r="R10"/>
  <c r="M10"/>
  <c r="O8" s="1"/>
  <c r="C10"/>
  <c r="M17" s="1"/>
  <c r="O15" s="1"/>
  <c r="R9"/>
  <c r="L9" s="1"/>
  <c r="D8" s="1"/>
  <c r="M9"/>
  <c r="C9"/>
  <c r="M16" s="1"/>
  <c r="N15" s="1"/>
  <c r="P8"/>
  <c r="N8"/>
  <c r="Q38" i="26"/>
  <c r="L38" s="1"/>
  <c r="Q37"/>
  <c r="L36" s="1"/>
  <c r="M37"/>
  <c r="O35" s="1"/>
  <c r="L37"/>
  <c r="Q36"/>
  <c r="P32"/>
  <c r="P31"/>
  <c r="R27"/>
  <c r="R26"/>
  <c r="L26" s="1"/>
  <c r="D17" s="1"/>
  <c r="J17" s="1"/>
  <c r="R25"/>
  <c r="C25"/>
  <c r="M38" s="1"/>
  <c r="P35" s="1"/>
  <c r="R24"/>
  <c r="L24" s="1"/>
  <c r="D15" s="1"/>
  <c r="J15" s="1"/>
  <c r="C23"/>
  <c r="M36" s="1"/>
  <c r="N35" s="1"/>
  <c r="C21"/>
  <c r="M32" s="1"/>
  <c r="O30" s="1"/>
  <c r="S20"/>
  <c r="C20"/>
  <c r="M31" s="1"/>
  <c r="N30" s="1"/>
  <c r="S19"/>
  <c r="L20" s="1"/>
  <c r="S18"/>
  <c r="C18"/>
  <c r="M27" s="1"/>
  <c r="Q23" s="1"/>
  <c r="S17"/>
  <c r="L17" s="1"/>
  <c r="C17"/>
  <c r="M26" s="1"/>
  <c r="P23" s="1"/>
  <c r="S16"/>
  <c r="L18" s="1"/>
  <c r="C16"/>
  <c r="M25" s="1"/>
  <c r="O23" s="1"/>
  <c r="C15"/>
  <c r="M24" s="1"/>
  <c r="N23" s="1"/>
  <c r="C13"/>
  <c r="M20" s="1"/>
  <c r="R15" s="1"/>
  <c r="R12"/>
  <c r="M12"/>
  <c r="L12"/>
  <c r="D22" s="1"/>
  <c r="C12"/>
  <c r="M19" s="1"/>
  <c r="Q15" s="1"/>
  <c r="R11"/>
  <c r="L11" s="1"/>
  <c r="D19" s="1"/>
  <c r="M11"/>
  <c r="C11"/>
  <c r="M18" s="1"/>
  <c r="P15" s="1"/>
  <c r="R10"/>
  <c r="M10"/>
  <c r="L10"/>
  <c r="D14" s="1"/>
  <c r="C10"/>
  <c r="M17" s="1"/>
  <c r="O15" s="1"/>
  <c r="R9"/>
  <c r="L9" s="1"/>
  <c r="D8" s="1"/>
  <c r="D26" s="1"/>
  <c r="M9"/>
  <c r="C9"/>
  <c r="M16" s="1"/>
  <c r="N15" s="1"/>
  <c r="Q8"/>
  <c r="P8"/>
  <c r="O8"/>
  <c r="N8"/>
  <c r="Q38" i="25"/>
  <c r="L38" s="1"/>
  <c r="Q37"/>
  <c r="Q36"/>
  <c r="L37" s="1"/>
  <c r="L36"/>
  <c r="P32"/>
  <c r="P31"/>
  <c r="R27"/>
  <c r="R26"/>
  <c r="L12" s="1"/>
  <c r="D22" s="1"/>
  <c r="D23" s="1"/>
  <c r="J23" s="1"/>
  <c r="L26"/>
  <c r="R25"/>
  <c r="C25"/>
  <c r="M38" s="1"/>
  <c r="P35" s="1"/>
  <c r="R24"/>
  <c r="L27" s="1"/>
  <c r="C24"/>
  <c r="M37" s="1"/>
  <c r="O35" s="1"/>
  <c r="C23"/>
  <c r="M36" s="1"/>
  <c r="N35" s="1"/>
  <c r="C21"/>
  <c r="M32" s="1"/>
  <c r="O30" s="1"/>
  <c r="S20"/>
  <c r="C20"/>
  <c r="M31" s="1"/>
  <c r="N30" s="1"/>
  <c r="S19"/>
  <c r="L19" s="1"/>
  <c r="S18"/>
  <c r="C18"/>
  <c r="M27" s="1"/>
  <c r="Q23" s="1"/>
  <c r="S17"/>
  <c r="L17" s="1"/>
  <c r="C17"/>
  <c r="M26" s="1"/>
  <c r="P23" s="1"/>
  <c r="S16"/>
  <c r="L20" s="1"/>
  <c r="L16"/>
  <c r="C16"/>
  <c r="M25" s="1"/>
  <c r="O23" s="1"/>
  <c r="C15"/>
  <c r="M24" s="1"/>
  <c r="N23" s="1"/>
  <c r="C13"/>
  <c r="M20" s="1"/>
  <c r="R15" s="1"/>
  <c r="R12"/>
  <c r="M12"/>
  <c r="Q8" s="1"/>
  <c r="C12"/>
  <c r="M19" s="1"/>
  <c r="Q15" s="1"/>
  <c r="R11"/>
  <c r="L11" s="1"/>
  <c r="D19" s="1"/>
  <c r="M11"/>
  <c r="P8" s="1"/>
  <c r="C11"/>
  <c r="M18" s="1"/>
  <c r="P15" s="1"/>
  <c r="R10"/>
  <c r="M10"/>
  <c r="O8" s="1"/>
  <c r="C10"/>
  <c r="M17" s="1"/>
  <c r="O15" s="1"/>
  <c r="R9"/>
  <c r="L9" s="1"/>
  <c r="D8" s="1"/>
  <c r="M9"/>
  <c r="C9"/>
  <c r="M16" s="1"/>
  <c r="N15" s="1"/>
  <c r="N8"/>
  <c r="Q36" i="24"/>
  <c r="L36" s="1"/>
  <c r="D23" s="1"/>
  <c r="J23" s="1"/>
  <c r="Q35"/>
  <c r="L34" s="1"/>
  <c r="L35"/>
  <c r="Q34"/>
  <c r="C23"/>
  <c r="M36" s="1"/>
  <c r="P33" s="1"/>
  <c r="C22"/>
  <c r="M35" s="1"/>
  <c r="O33" s="1"/>
  <c r="C21"/>
  <c r="M34" s="1"/>
  <c r="N33" s="1"/>
  <c r="R20"/>
  <c r="R19"/>
  <c r="L19" s="1"/>
  <c r="C19"/>
  <c r="M30" s="1"/>
  <c r="R18"/>
  <c r="C18"/>
  <c r="M29" s="1"/>
  <c r="R17"/>
  <c r="L17" s="1"/>
  <c r="R16"/>
  <c r="L16" s="1"/>
  <c r="C16"/>
  <c r="M25" s="1"/>
  <c r="C15"/>
  <c r="M24" s="1"/>
  <c r="C13"/>
  <c r="M20" s="1"/>
  <c r="R12"/>
  <c r="M12"/>
  <c r="Q8" s="1"/>
  <c r="C12"/>
  <c r="M19" s="1"/>
  <c r="Q15" s="1"/>
  <c r="R11"/>
  <c r="L11" s="1"/>
  <c r="D17" s="1"/>
  <c r="M11"/>
  <c r="C11"/>
  <c r="M18" s="1"/>
  <c r="P15" s="1"/>
  <c r="R10"/>
  <c r="M10"/>
  <c r="O8" s="1"/>
  <c r="C10"/>
  <c r="M17" s="1"/>
  <c r="O15" s="1"/>
  <c r="R9"/>
  <c r="L12" s="1"/>
  <c r="D20" s="1"/>
  <c r="M9"/>
  <c r="C9"/>
  <c r="M16" s="1"/>
  <c r="N15" s="1"/>
  <c r="P8"/>
  <c r="N8"/>
  <c r="Q31" i="23"/>
  <c r="L31" s="1"/>
  <c r="Q30"/>
  <c r="L30" s="1"/>
  <c r="Q29"/>
  <c r="P25"/>
  <c r="L25" s="1"/>
  <c r="P24"/>
  <c r="L24" s="1"/>
  <c r="S20"/>
  <c r="C20"/>
  <c r="M31" s="1"/>
  <c r="P28" s="1"/>
  <c r="S19"/>
  <c r="L19" s="1"/>
  <c r="C19"/>
  <c r="M30" s="1"/>
  <c r="O28" s="1"/>
  <c r="S18"/>
  <c r="C18"/>
  <c r="M29" s="1"/>
  <c r="N28" s="1"/>
  <c r="S17"/>
  <c r="L17" s="1"/>
  <c r="D10" s="1"/>
  <c r="J10" s="1"/>
  <c r="S16"/>
  <c r="L20" s="1"/>
  <c r="L16"/>
  <c r="C16"/>
  <c r="M25" s="1"/>
  <c r="O23" s="1"/>
  <c r="C15"/>
  <c r="M24" s="1"/>
  <c r="N23" s="1"/>
  <c r="C13"/>
  <c r="M20" s="1"/>
  <c r="R15" s="1"/>
  <c r="C12"/>
  <c r="M19" s="1"/>
  <c r="Q15" s="1"/>
  <c r="Q11"/>
  <c r="L11" s="1"/>
  <c r="D17" s="1"/>
  <c r="M11"/>
  <c r="C11"/>
  <c r="M18" s="1"/>
  <c r="P15" s="1"/>
  <c r="Q10"/>
  <c r="M10"/>
  <c r="C10"/>
  <c r="M17" s="1"/>
  <c r="O15" s="1"/>
  <c r="Q9"/>
  <c r="L9" s="1"/>
  <c r="D8" s="1"/>
  <c r="D9" s="1"/>
  <c r="J9" s="1"/>
  <c r="M9"/>
  <c r="M16"/>
  <c r="N15" s="1"/>
  <c r="P8"/>
  <c r="O8"/>
  <c r="N8"/>
  <c r="Q31" i="22"/>
  <c r="L31" s="1"/>
  <c r="Q30"/>
  <c r="L29" s="1"/>
  <c r="L30"/>
  <c r="Q29"/>
  <c r="P25"/>
  <c r="L25" s="1"/>
  <c r="P24"/>
  <c r="L24"/>
  <c r="S20"/>
  <c r="C20"/>
  <c r="M31" s="1"/>
  <c r="P28" s="1"/>
  <c r="S19"/>
  <c r="C19"/>
  <c r="M30" s="1"/>
  <c r="O28" s="1"/>
  <c r="S18"/>
  <c r="C18"/>
  <c r="M29" s="1"/>
  <c r="N28" s="1"/>
  <c r="S17"/>
  <c r="S16"/>
  <c r="L16" s="1"/>
  <c r="C16"/>
  <c r="M25" s="1"/>
  <c r="O23" s="1"/>
  <c r="C15"/>
  <c r="M24" s="1"/>
  <c r="N23" s="1"/>
  <c r="C13"/>
  <c r="M20" s="1"/>
  <c r="R15" s="1"/>
  <c r="C12"/>
  <c r="M19" s="1"/>
  <c r="Q15" s="1"/>
  <c r="Q11"/>
  <c r="M11"/>
  <c r="C11"/>
  <c r="M18" s="1"/>
  <c r="P15" s="1"/>
  <c r="Q10"/>
  <c r="L10" s="1"/>
  <c r="D14" s="1"/>
  <c r="M10"/>
  <c r="C10"/>
  <c r="M17" s="1"/>
  <c r="O15" s="1"/>
  <c r="Q9"/>
  <c r="L11" s="1"/>
  <c r="D17" s="1"/>
  <c r="M9"/>
  <c r="M16"/>
  <c r="N15" s="1"/>
  <c r="P8"/>
  <c r="O8"/>
  <c r="N8"/>
  <c r="Q31" i="21"/>
  <c r="Q30"/>
  <c r="L29" s="1"/>
  <c r="L30"/>
  <c r="Q29"/>
  <c r="P25"/>
  <c r="P24"/>
  <c r="L24"/>
  <c r="S20"/>
  <c r="C20"/>
  <c r="M31" s="1"/>
  <c r="P28" s="1"/>
  <c r="S19"/>
  <c r="L19" s="1"/>
  <c r="D12" s="1"/>
  <c r="J12" s="1"/>
  <c r="C19"/>
  <c r="M30" s="1"/>
  <c r="O28" s="1"/>
  <c r="S18"/>
  <c r="C18"/>
  <c r="M29" s="1"/>
  <c r="N28" s="1"/>
  <c r="S17"/>
  <c r="L17" s="1"/>
  <c r="S16"/>
  <c r="L16"/>
  <c r="D9" s="1"/>
  <c r="J9" s="1"/>
  <c r="C16"/>
  <c r="M25" s="1"/>
  <c r="O23" s="1"/>
  <c r="C15"/>
  <c r="M24" s="1"/>
  <c r="N23" s="1"/>
  <c r="C13"/>
  <c r="M20" s="1"/>
  <c r="R15" s="1"/>
  <c r="C12"/>
  <c r="M19" s="1"/>
  <c r="Q15" s="1"/>
  <c r="Q11"/>
  <c r="L10" s="1"/>
  <c r="D14" s="1"/>
  <c r="M11"/>
  <c r="C11"/>
  <c r="M18" s="1"/>
  <c r="P15" s="1"/>
  <c r="Q10"/>
  <c r="M10"/>
  <c r="C10"/>
  <c r="M17" s="1"/>
  <c r="O15" s="1"/>
  <c r="Q9"/>
  <c r="M9"/>
  <c r="L9"/>
  <c r="D8" s="1"/>
  <c r="D10" s="1"/>
  <c r="J10" s="1"/>
  <c r="C9"/>
  <c r="M16" s="1"/>
  <c r="N15" s="1"/>
  <c r="P8"/>
  <c r="O8"/>
  <c r="N8"/>
  <c r="Q31" i="20"/>
  <c r="L31" s="1"/>
  <c r="Q30"/>
  <c r="L29" s="1"/>
  <c r="L30"/>
  <c r="Q29"/>
  <c r="P25"/>
  <c r="L25" s="1"/>
  <c r="D16" s="1"/>
  <c r="J16" s="1"/>
  <c r="P24"/>
  <c r="L24"/>
  <c r="S20"/>
  <c r="C20"/>
  <c r="M31" s="1"/>
  <c r="P28" s="1"/>
  <c r="S19"/>
  <c r="C19"/>
  <c r="M30" s="1"/>
  <c r="O28" s="1"/>
  <c r="S18"/>
  <c r="L18"/>
  <c r="C18"/>
  <c r="M29" s="1"/>
  <c r="N28" s="1"/>
  <c r="S17"/>
  <c r="S16"/>
  <c r="L20" s="1"/>
  <c r="L16"/>
  <c r="C16"/>
  <c r="M25" s="1"/>
  <c r="O23" s="1"/>
  <c r="C15"/>
  <c r="M24" s="1"/>
  <c r="N23" s="1"/>
  <c r="C13"/>
  <c r="M20" s="1"/>
  <c r="R15" s="1"/>
  <c r="C12"/>
  <c r="M19" s="1"/>
  <c r="Q15" s="1"/>
  <c r="Q11"/>
  <c r="L11" s="1"/>
  <c r="D17" s="1"/>
  <c r="M11"/>
  <c r="P8" s="1"/>
  <c r="C11"/>
  <c r="M18" s="1"/>
  <c r="P15" s="1"/>
  <c r="Q10"/>
  <c r="M10"/>
  <c r="C10"/>
  <c r="M17" s="1"/>
  <c r="O15" s="1"/>
  <c r="Q9"/>
  <c r="L10" s="1"/>
  <c r="D14" s="1"/>
  <c r="M9"/>
  <c r="N8" s="1"/>
  <c r="C9"/>
  <c r="M16" s="1"/>
  <c r="N15" s="1"/>
  <c r="O8"/>
  <c r="Q31" i="19"/>
  <c r="Q30"/>
  <c r="Q29"/>
  <c r="L31" s="1"/>
  <c r="P25"/>
  <c r="L25"/>
  <c r="P24"/>
  <c r="L24"/>
  <c r="S20"/>
  <c r="L20" s="1"/>
  <c r="D13" s="1"/>
  <c r="J13" s="1"/>
  <c r="C20"/>
  <c r="M31" s="1"/>
  <c r="P28" s="1"/>
  <c r="S19"/>
  <c r="C19"/>
  <c r="M30" s="1"/>
  <c r="O28" s="1"/>
  <c r="S18"/>
  <c r="L19" s="1"/>
  <c r="D12" s="1"/>
  <c r="J12" s="1"/>
  <c r="C18"/>
  <c r="M29" s="1"/>
  <c r="N28" s="1"/>
  <c r="S17"/>
  <c r="L17"/>
  <c r="D10" s="1"/>
  <c r="J10" s="1"/>
  <c r="S16"/>
  <c r="L16" s="1"/>
  <c r="D9" s="1"/>
  <c r="J9" s="1"/>
  <c r="C16"/>
  <c r="M25" s="1"/>
  <c r="O23" s="1"/>
  <c r="C15"/>
  <c r="M24" s="1"/>
  <c r="N23" s="1"/>
  <c r="C13"/>
  <c r="M20" s="1"/>
  <c r="R15" s="1"/>
  <c r="C12"/>
  <c r="M19" s="1"/>
  <c r="Q15" s="1"/>
  <c r="Q11"/>
  <c r="M11"/>
  <c r="C11"/>
  <c r="M18" s="1"/>
  <c r="P15" s="1"/>
  <c r="Q10"/>
  <c r="L11" s="1"/>
  <c r="D17" s="1"/>
  <c r="M10"/>
  <c r="C10"/>
  <c r="M17" s="1"/>
  <c r="O15" s="1"/>
  <c r="Q9"/>
  <c r="M9"/>
  <c r="N8" s="1"/>
  <c r="L9"/>
  <c r="C9"/>
  <c r="M16" s="1"/>
  <c r="N15" s="1"/>
  <c r="P8"/>
  <c r="O8"/>
  <c r="D8"/>
  <c r="Q31" i="18"/>
  <c r="L31" s="1"/>
  <c r="Q30"/>
  <c r="L30" s="1"/>
  <c r="D19" s="1"/>
  <c r="J19" s="1"/>
  <c r="Q29"/>
  <c r="L29"/>
  <c r="P25"/>
  <c r="L25" s="1"/>
  <c r="P24"/>
  <c r="L24" s="1"/>
  <c r="S20"/>
  <c r="C20"/>
  <c r="M31" s="1"/>
  <c r="P28" s="1"/>
  <c r="S19"/>
  <c r="L19" s="1"/>
  <c r="C19"/>
  <c r="M30" s="1"/>
  <c r="O28" s="1"/>
  <c r="S18"/>
  <c r="C18"/>
  <c r="M29" s="1"/>
  <c r="N28" s="1"/>
  <c r="S17"/>
  <c r="L20" s="1"/>
  <c r="S16"/>
  <c r="C16"/>
  <c r="M25" s="1"/>
  <c r="O23" s="1"/>
  <c r="C15"/>
  <c r="M24" s="1"/>
  <c r="N23" s="1"/>
  <c r="C13"/>
  <c r="M20" s="1"/>
  <c r="R15" s="1"/>
  <c r="C12"/>
  <c r="M19" s="1"/>
  <c r="Q15" s="1"/>
  <c r="Q11"/>
  <c r="L11" s="1"/>
  <c r="D17" s="1"/>
  <c r="M11"/>
  <c r="P8" s="1"/>
  <c r="C11"/>
  <c r="M18" s="1"/>
  <c r="P15" s="1"/>
  <c r="Q10"/>
  <c r="M10"/>
  <c r="C10"/>
  <c r="M17" s="1"/>
  <c r="O15" s="1"/>
  <c r="Q9"/>
  <c r="L10" s="1"/>
  <c r="D14" s="1"/>
  <c r="M9"/>
  <c r="N8" s="1"/>
  <c r="C9"/>
  <c r="M16" s="1"/>
  <c r="N15" s="1"/>
  <c r="O8"/>
  <c r="Q31" i="17"/>
  <c r="Q30"/>
  <c r="Q29"/>
  <c r="L31" s="1"/>
  <c r="D20" s="1"/>
  <c r="J20" s="1"/>
  <c r="P25"/>
  <c r="L25"/>
  <c r="P24"/>
  <c r="L24"/>
  <c r="S20"/>
  <c r="L20" s="1"/>
  <c r="D13" s="1"/>
  <c r="J13" s="1"/>
  <c r="C20"/>
  <c r="M31" s="1"/>
  <c r="P28" s="1"/>
  <c r="S19"/>
  <c r="C19"/>
  <c r="M30" s="1"/>
  <c r="O28" s="1"/>
  <c r="S18"/>
  <c r="L19" s="1"/>
  <c r="D12" s="1"/>
  <c r="J12" s="1"/>
  <c r="C18"/>
  <c r="M29" s="1"/>
  <c r="N28" s="1"/>
  <c r="S17"/>
  <c r="L17"/>
  <c r="D10" s="1"/>
  <c r="J10" s="1"/>
  <c r="S16"/>
  <c r="L16" s="1"/>
  <c r="D9" s="1"/>
  <c r="J9" s="1"/>
  <c r="C16"/>
  <c r="M25" s="1"/>
  <c r="O23" s="1"/>
  <c r="C15"/>
  <c r="M24" s="1"/>
  <c r="N23" s="1"/>
  <c r="C13"/>
  <c r="M20" s="1"/>
  <c r="R15" s="1"/>
  <c r="C12"/>
  <c r="M19" s="1"/>
  <c r="Q15" s="1"/>
  <c r="Q11"/>
  <c r="M11"/>
  <c r="C11"/>
  <c r="M18" s="1"/>
  <c r="P15" s="1"/>
  <c r="Q10"/>
  <c r="L11" s="1"/>
  <c r="D17" s="1"/>
  <c r="M10"/>
  <c r="C10"/>
  <c r="M17" s="1"/>
  <c r="O15" s="1"/>
  <c r="Q9"/>
  <c r="M9"/>
  <c r="N8" s="1"/>
  <c r="L9"/>
  <c r="C9"/>
  <c r="M16" s="1"/>
  <c r="N15" s="1"/>
  <c r="P8"/>
  <c r="O8"/>
  <c r="D8"/>
  <c r="Q31" i="16"/>
  <c r="L31" s="1"/>
  <c r="Q30"/>
  <c r="L30" s="1"/>
  <c r="Q29"/>
  <c r="L29"/>
  <c r="P25"/>
  <c r="L25" s="1"/>
  <c r="D16" s="1"/>
  <c r="J16" s="1"/>
  <c r="P24"/>
  <c r="L24" s="1"/>
  <c r="S20"/>
  <c r="C20"/>
  <c r="M31" s="1"/>
  <c r="P28" s="1"/>
  <c r="S19"/>
  <c r="L19" s="1"/>
  <c r="C19"/>
  <c r="M30" s="1"/>
  <c r="O28" s="1"/>
  <c r="S18"/>
  <c r="C18"/>
  <c r="M29" s="1"/>
  <c r="N28" s="1"/>
  <c r="S17"/>
  <c r="L20" s="1"/>
  <c r="S16"/>
  <c r="C16"/>
  <c r="M25" s="1"/>
  <c r="O23" s="1"/>
  <c r="C15"/>
  <c r="M24" s="1"/>
  <c r="N23" s="1"/>
  <c r="C13"/>
  <c r="M20" s="1"/>
  <c r="R15" s="1"/>
  <c r="C12"/>
  <c r="M19" s="1"/>
  <c r="Q15" s="1"/>
  <c r="Q11"/>
  <c r="L11" s="1"/>
  <c r="D17" s="1"/>
  <c r="M11"/>
  <c r="P8" s="1"/>
  <c r="C11"/>
  <c r="M18" s="1"/>
  <c r="P15" s="1"/>
  <c r="Q10"/>
  <c r="M10"/>
  <c r="C10"/>
  <c r="M17" s="1"/>
  <c r="O15" s="1"/>
  <c r="Q9"/>
  <c r="L10" s="1"/>
  <c r="D14" s="1"/>
  <c r="M9"/>
  <c r="N8" s="1"/>
  <c r="C9"/>
  <c r="M16" s="1"/>
  <c r="N15" s="1"/>
  <c r="O8"/>
  <c r="Q31" i="15"/>
  <c r="Q30"/>
  <c r="Q29"/>
  <c r="L31" s="1"/>
  <c r="P25"/>
  <c r="L25"/>
  <c r="P24"/>
  <c r="L24"/>
  <c r="S20"/>
  <c r="L20" s="1"/>
  <c r="D13" s="1"/>
  <c r="J13" s="1"/>
  <c r="C20"/>
  <c r="M31" s="1"/>
  <c r="P28" s="1"/>
  <c r="S19"/>
  <c r="C19"/>
  <c r="M30" s="1"/>
  <c r="O28" s="1"/>
  <c r="S18"/>
  <c r="L19" s="1"/>
  <c r="D12" s="1"/>
  <c r="J12" s="1"/>
  <c r="C18"/>
  <c r="M29" s="1"/>
  <c r="N28" s="1"/>
  <c r="S17"/>
  <c r="L17"/>
  <c r="D10" s="1"/>
  <c r="J10" s="1"/>
  <c r="S16"/>
  <c r="L16" s="1"/>
  <c r="D9" s="1"/>
  <c r="J9" s="1"/>
  <c r="C16"/>
  <c r="M25" s="1"/>
  <c r="O23" s="1"/>
  <c r="C15"/>
  <c r="M24" s="1"/>
  <c r="N23" s="1"/>
  <c r="C13"/>
  <c r="M20" s="1"/>
  <c r="R15" s="1"/>
  <c r="C12"/>
  <c r="M19" s="1"/>
  <c r="Q15" s="1"/>
  <c r="Q11"/>
  <c r="M11"/>
  <c r="C11"/>
  <c r="M18" s="1"/>
  <c r="P15" s="1"/>
  <c r="Q10"/>
  <c r="L11" s="1"/>
  <c r="D17" s="1"/>
  <c r="M10"/>
  <c r="C10"/>
  <c r="M17" s="1"/>
  <c r="O15" s="1"/>
  <c r="Q9"/>
  <c r="M9"/>
  <c r="N8" s="1"/>
  <c r="L9"/>
  <c r="C9"/>
  <c r="M16" s="1"/>
  <c r="N15" s="1"/>
  <c r="P8"/>
  <c r="O8"/>
  <c r="D8"/>
  <c r="Q31" i="14"/>
  <c r="L31" s="1"/>
  <c r="Q30"/>
  <c r="L30" s="1"/>
  <c r="D19" s="1"/>
  <c r="J19" s="1"/>
  <c r="Q29"/>
  <c r="L29"/>
  <c r="P25"/>
  <c r="L25" s="1"/>
  <c r="P24"/>
  <c r="L24" s="1"/>
  <c r="S20"/>
  <c r="C20"/>
  <c r="M31" s="1"/>
  <c r="P28" s="1"/>
  <c r="S19"/>
  <c r="L19" s="1"/>
  <c r="C19"/>
  <c r="M30" s="1"/>
  <c r="O28" s="1"/>
  <c r="S18"/>
  <c r="C18"/>
  <c r="M29" s="1"/>
  <c r="N28" s="1"/>
  <c r="S17"/>
  <c r="L20" s="1"/>
  <c r="S16"/>
  <c r="C16"/>
  <c r="M25" s="1"/>
  <c r="O23" s="1"/>
  <c r="C15"/>
  <c r="M24" s="1"/>
  <c r="N23" s="1"/>
  <c r="C13"/>
  <c r="M20" s="1"/>
  <c r="R15" s="1"/>
  <c r="C12"/>
  <c r="M19" s="1"/>
  <c r="Q15" s="1"/>
  <c r="Q11"/>
  <c r="L11" s="1"/>
  <c r="D17" s="1"/>
  <c r="M11"/>
  <c r="P8" s="1"/>
  <c r="C11"/>
  <c r="M18" s="1"/>
  <c r="P15" s="1"/>
  <c r="Q10"/>
  <c r="M10"/>
  <c r="C10"/>
  <c r="M17" s="1"/>
  <c r="O15" s="1"/>
  <c r="Q9"/>
  <c r="L10" s="1"/>
  <c r="D14" s="1"/>
  <c r="M9"/>
  <c r="N8" s="1"/>
  <c r="C9"/>
  <c r="M16" s="1"/>
  <c r="N15" s="1"/>
  <c r="O8"/>
  <c r="Q31" i="13"/>
  <c r="Q30"/>
  <c r="Q29"/>
  <c r="L31" s="1"/>
  <c r="P25"/>
  <c r="L25"/>
  <c r="P24"/>
  <c r="L24"/>
  <c r="S20"/>
  <c r="L20" s="1"/>
  <c r="D13" s="1"/>
  <c r="J13" s="1"/>
  <c r="C20"/>
  <c r="M31" s="1"/>
  <c r="P28" s="1"/>
  <c r="S19"/>
  <c r="C19"/>
  <c r="M30" s="1"/>
  <c r="O28" s="1"/>
  <c r="S18"/>
  <c r="L19" s="1"/>
  <c r="D12" s="1"/>
  <c r="J12" s="1"/>
  <c r="C18"/>
  <c r="M29" s="1"/>
  <c r="N28" s="1"/>
  <c r="S17"/>
  <c r="L17"/>
  <c r="D10" s="1"/>
  <c r="J10" s="1"/>
  <c r="S16"/>
  <c r="L16" s="1"/>
  <c r="D9" s="1"/>
  <c r="J9" s="1"/>
  <c r="C16"/>
  <c r="M25" s="1"/>
  <c r="O23" s="1"/>
  <c r="C15"/>
  <c r="M24" s="1"/>
  <c r="N23" s="1"/>
  <c r="C13"/>
  <c r="M20" s="1"/>
  <c r="R15" s="1"/>
  <c r="C12"/>
  <c r="M19" s="1"/>
  <c r="Q15" s="1"/>
  <c r="Q11"/>
  <c r="M11"/>
  <c r="C11"/>
  <c r="M18" s="1"/>
  <c r="P15" s="1"/>
  <c r="Q10"/>
  <c r="L11" s="1"/>
  <c r="D17" s="1"/>
  <c r="M10"/>
  <c r="C10"/>
  <c r="M17" s="1"/>
  <c r="O15" s="1"/>
  <c r="Q9"/>
  <c r="M9"/>
  <c r="N8" s="1"/>
  <c r="L9"/>
  <c r="C9"/>
  <c r="M16" s="1"/>
  <c r="N15" s="1"/>
  <c r="P8"/>
  <c r="O8"/>
  <c r="D8"/>
  <c r="Q25" i="12"/>
  <c r="L25"/>
  <c r="Q24"/>
  <c r="Q23"/>
  <c r="L23" s="1"/>
  <c r="C20"/>
  <c r="M30" s="1"/>
  <c r="S19"/>
  <c r="L19" s="1"/>
  <c r="D13" s="1"/>
  <c r="J13" s="1"/>
  <c r="C19"/>
  <c r="M29" s="1"/>
  <c r="S18"/>
  <c r="S17"/>
  <c r="C17"/>
  <c r="M25" s="1"/>
  <c r="P22" s="1"/>
  <c r="S16"/>
  <c r="L17" s="1"/>
  <c r="D11" s="1"/>
  <c r="J11" s="1"/>
  <c r="C16"/>
  <c r="M24" s="1"/>
  <c r="O22" s="1"/>
  <c r="S15"/>
  <c r="L15"/>
  <c r="D9" s="1"/>
  <c r="J9" s="1"/>
  <c r="C15"/>
  <c r="M23" s="1"/>
  <c r="N22" s="1"/>
  <c r="C13"/>
  <c r="M19" s="1"/>
  <c r="R14" s="1"/>
  <c r="C12"/>
  <c r="M18" s="1"/>
  <c r="Q14" s="1"/>
  <c r="Q11"/>
  <c r="M11"/>
  <c r="C11"/>
  <c r="M17" s="1"/>
  <c r="P14" s="1"/>
  <c r="Q10"/>
  <c r="L24" s="1"/>
  <c r="M10"/>
  <c r="C10"/>
  <c r="M16" s="1"/>
  <c r="O14" s="1"/>
  <c r="Q9"/>
  <c r="M9"/>
  <c r="N8" s="1"/>
  <c r="L9"/>
  <c r="C9"/>
  <c r="M15" s="1"/>
  <c r="N14" s="1"/>
  <c r="P8"/>
  <c r="O8"/>
  <c r="D8"/>
  <c r="S19" i="11"/>
  <c r="C19"/>
  <c r="M29" s="1"/>
  <c r="S18"/>
  <c r="L19" s="1"/>
  <c r="C18"/>
  <c r="M28" s="1"/>
  <c r="S17"/>
  <c r="L17"/>
  <c r="S16"/>
  <c r="L16" s="1"/>
  <c r="C16"/>
  <c r="M24" s="1"/>
  <c r="S15"/>
  <c r="C15"/>
  <c r="M23" s="1"/>
  <c r="C13"/>
  <c r="M19" s="1"/>
  <c r="R14" s="1"/>
  <c r="C12"/>
  <c r="M18" s="1"/>
  <c r="Q14" s="1"/>
  <c r="Q11"/>
  <c r="L11" s="1"/>
  <c r="D17" s="1"/>
  <c r="M11"/>
  <c r="C11"/>
  <c r="M17" s="1"/>
  <c r="P14" s="1"/>
  <c r="Q10"/>
  <c r="M10"/>
  <c r="C10"/>
  <c r="M16" s="1"/>
  <c r="O14" s="1"/>
  <c r="Q9"/>
  <c r="L10" s="1"/>
  <c r="D14" s="1"/>
  <c r="M9"/>
  <c r="C9"/>
  <c r="M15" s="1"/>
  <c r="N14" s="1"/>
  <c r="P8"/>
  <c r="O8"/>
  <c r="N8"/>
  <c r="Q38" i="10"/>
  <c r="L38" s="1"/>
  <c r="D25" s="1"/>
  <c r="J25" s="1"/>
  <c r="Q37"/>
  <c r="L37"/>
  <c r="Q36"/>
  <c r="L36"/>
  <c r="P32"/>
  <c r="P31"/>
  <c r="R27"/>
  <c r="R26"/>
  <c r="R25"/>
  <c r="C25"/>
  <c r="M38" s="1"/>
  <c r="P35" s="1"/>
  <c r="R24"/>
  <c r="L27" s="1"/>
  <c r="C24"/>
  <c r="M37" s="1"/>
  <c r="O35" s="1"/>
  <c r="C23"/>
  <c r="M36" s="1"/>
  <c r="N35" s="1"/>
  <c r="J21"/>
  <c r="C21"/>
  <c r="M32" s="1"/>
  <c r="O30" s="1"/>
  <c r="S20"/>
  <c r="J20"/>
  <c r="J19" s="1"/>
  <c r="C20"/>
  <c r="M31" s="1"/>
  <c r="N30" s="1"/>
  <c r="S19"/>
  <c r="L19"/>
  <c r="S18"/>
  <c r="L18" s="1"/>
  <c r="D11" s="1"/>
  <c r="J11" s="1"/>
  <c r="C18"/>
  <c r="M27" s="1"/>
  <c r="Q23" s="1"/>
  <c r="S17"/>
  <c r="C17"/>
  <c r="M26" s="1"/>
  <c r="P23" s="1"/>
  <c r="S16"/>
  <c r="L20" s="1"/>
  <c r="D13" s="1"/>
  <c r="J13" s="1"/>
  <c r="C16"/>
  <c r="M25" s="1"/>
  <c r="O23" s="1"/>
  <c r="C15"/>
  <c r="M24" s="1"/>
  <c r="N23" s="1"/>
  <c r="C13"/>
  <c r="M20" s="1"/>
  <c r="R15" s="1"/>
  <c r="R12"/>
  <c r="M12"/>
  <c r="Q8" s="1"/>
  <c r="L12"/>
  <c r="D22" s="1"/>
  <c r="C12"/>
  <c r="M19" s="1"/>
  <c r="Q15" s="1"/>
  <c r="R11"/>
  <c r="L11" s="1"/>
  <c r="D19" s="1"/>
  <c r="M11"/>
  <c r="C11"/>
  <c r="M18" s="1"/>
  <c r="P15" s="1"/>
  <c r="R10"/>
  <c r="M10"/>
  <c r="L10"/>
  <c r="D14" s="1"/>
  <c r="C10"/>
  <c r="M17" s="1"/>
  <c r="O15" s="1"/>
  <c r="R9"/>
  <c r="L9" s="1"/>
  <c r="D8" s="1"/>
  <c r="D26" s="1"/>
  <c r="M9"/>
  <c r="M16"/>
  <c r="N15" s="1"/>
  <c r="P8"/>
  <c r="O8"/>
  <c r="N8"/>
  <c r="Q38" i="9"/>
  <c r="L38" s="1"/>
  <c r="Q37"/>
  <c r="Q36"/>
  <c r="L36"/>
  <c r="P32"/>
  <c r="P31"/>
  <c r="R27"/>
  <c r="R26"/>
  <c r="R25"/>
  <c r="C25"/>
  <c r="M38" s="1"/>
  <c r="P35" s="1"/>
  <c r="R24"/>
  <c r="L10" s="1"/>
  <c r="D14" s="1"/>
  <c r="C24"/>
  <c r="M37" s="1"/>
  <c r="O35" s="1"/>
  <c r="C23"/>
  <c r="M36" s="1"/>
  <c r="N35" s="1"/>
  <c r="J21"/>
  <c r="C21"/>
  <c r="M32" s="1"/>
  <c r="O30" s="1"/>
  <c r="S20"/>
  <c r="J20"/>
  <c r="J19" s="1"/>
  <c r="C20"/>
  <c r="M31" s="1"/>
  <c r="N30" s="1"/>
  <c r="S19"/>
  <c r="L19"/>
  <c r="S18"/>
  <c r="C18"/>
  <c r="M27" s="1"/>
  <c r="Q23" s="1"/>
  <c r="S17"/>
  <c r="C17"/>
  <c r="M26" s="1"/>
  <c r="P23" s="1"/>
  <c r="S16"/>
  <c r="L16" s="1"/>
  <c r="C16"/>
  <c r="M25" s="1"/>
  <c r="O23" s="1"/>
  <c r="C15"/>
  <c r="M24" s="1"/>
  <c r="N23" s="1"/>
  <c r="C13"/>
  <c r="M20" s="1"/>
  <c r="R15" s="1"/>
  <c r="R12"/>
  <c r="M12"/>
  <c r="Q8" s="1"/>
  <c r="C12"/>
  <c r="M19" s="1"/>
  <c r="Q15" s="1"/>
  <c r="R11"/>
  <c r="L11" s="1"/>
  <c r="D19" s="1"/>
  <c r="M11"/>
  <c r="C11"/>
  <c r="M18" s="1"/>
  <c r="P15" s="1"/>
  <c r="R10"/>
  <c r="M10"/>
  <c r="O8" s="1"/>
  <c r="C10"/>
  <c r="M17" s="1"/>
  <c r="O15" s="1"/>
  <c r="R9"/>
  <c r="M9"/>
  <c r="M16"/>
  <c r="N15" s="1"/>
  <c r="P8"/>
  <c r="N8"/>
  <c r="P34" i="8"/>
  <c r="L34" s="1"/>
  <c r="P33"/>
  <c r="C22"/>
  <c r="M34" s="1"/>
  <c r="O32" s="1"/>
  <c r="C21"/>
  <c r="M33" s="1"/>
  <c r="N32" s="1"/>
  <c r="R20"/>
  <c r="L20" s="1"/>
  <c r="R19"/>
  <c r="L19"/>
  <c r="C19"/>
  <c r="M29" s="1"/>
  <c r="R18"/>
  <c r="C18"/>
  <c r="M28" s="1"/>
  <c r="R17"/>
  <c r="L17"/>
  <c r="R16"/>
  <c r="L16"/>
  <c r="C16"/>
  <c r="M24" s="1"/>
  <c r="C15"/>
  <c r="M23" s="1"/>
  <c r="C13"/>
  <c r="M20" s="1"/>
  <c r="R12"/>
  <c r="M12"/>
  <c r="C12"/>
  <c r="M19" s="1"/>
  <c r="Q15" s="1"/>
  <c r="R11"/>
  <c r="M11"/>
  <c r="P8" s="1"/>
  <c r="C11"/>
  <c r="M18" s="1"/>
  <c r="P15" s="1"/>
  <c r="R10"/>
  <c r="M10"/>
  <c r="C10"/>
  <c r="M17" s="1"/>
  <c r="O15" s="1"/>
  <c r="R9"/>
  <c r="L9" s="1"/>
  <c r="M9"/>
  <c r="N8" s="1"/>
  <c r="M16"/>
  <c r="N15" s="1"/>
  <c r="Q8"/>
  <c r="O8"/>
  <c r="P34" i="7"/>
  <c r="L34" s="1"/>
  <c r="P33"/>
  <c r="L33"/>
  <c r="C22"/>
  <c r="M34" s="1"/>
  <c r="O32" s="1"/>
  <c r="C21"/>
  <c r="M33" s="1"/>
  <c r="N32" s="1"/>
  <c r="R20"/>
  <c r="R19"/>
  <c r="C19"/>
  <c r="M29" s="1"/>
  <c r="R18"/>
  <c r="L18"/>
  <c r="C18"/>
  <c r="M28" s="1"/>
  <c r="R17"/>
  <c r="L17" s="1"/>
  <c r="R16"/>
  <c r="L16"/>
  <c r="C16"/>
  <c r="M24" s="1"/>
  <c r="C15"/>
  <c r="M23" s="1"/>
  <c r="C13"/>
  <c r="M20" s="1"/>
  <c r="R12"/>
  <c r="L12" s="1"/>
  <c r="M12"/>
  <c r="C12"/>
  <c r="M19" s="1"/>
  <c r="Q15" s="1"/>
  <c r="R11"/>
  <c r="M11"/>
  <c r="L11"/>
  <c r="D17" s="1"/>
  <c r="C11"/>
  <c r="M18" s="1"/>
  <c r="P15" s="1"/>
  <c r="R10"/>
  <c r="M10"/>
  <c r="O8" s="1"/>
  <c r="C10"/>
  <c r="M17" s="1"/>
  <c r="O15" s="1"/>
  <c r="R9"/>
  <c r="M9"/>
  <c r="N8" s="1"/>
  <c r="M16"/>
  <c r="N15" s="1"/>
  <c r="Q8"/>
  <c r="P8"/>
  <c r="Q31" i="6"/>
  <c r="Q30"/>
  <c r="L30" s="1"/>
  <c r="Q29"/>
  <c r="L31" s="1"/>
  <c r="P25"/>
  <c r="L25"/>
  <c r="P24"/>
  <c r="L24" s="1"/>
  <c r="S20"/>
  <c r="L20" s="1"/>
  <c r="M31"/>
  <c r="P28" s="1"/>
  <c r="S19"/>
  <c r="C19"/>
  <c r="M30" s="1"/>
  <c r="O28" s="1"/>
  <c r="S18"/>
  <c r="L16" s="1"/>
  <c r="C18"/>
  <c r="M29" s="1"/>
  <c r="N28" s="1"/>
  <c r="S17"/>
  <c r="L17"/>
  <c r="S16"/>
  <c r="C16"/>
  <c r="M25" s="1"/>
  <c r="O23" s="1"/>
  <c r="C15"/>
  <c r="M24" s="1"/>
  <c r="N23" s="1"/>
  <c r="C13"/>
  <c r="M20" s="1"/>
  <c r="R15" s="1"/>
  <c r="C12"/>
  <c r="M19" s="1"/>
  <c r="Q15" s="1"/>
  <c r="Q11"/>
  <c r="L11" s="1"/>
  <c r="D17" s="1"/>
  <c r="M11"/>
  <c r="P8" s="1"/>
  <c r="C11"/>
  <c r="M18" s="1"/>
  <c r="P15" s="1"/>
  <c r="Q10"/>
  <c r="M10"/>
  <c r="C10"/>
  <c r="M17" s="1"/>
  <c r="O15" s="1"/>
  <c r="Q9"/>
  <c r="L10" s="1"/>
  <c r="D14" s="1"/>
  <c r="M9"/>
  <c r="M16"/>
  <c r="N15" s="1"/>
  <c r="O8"/>
  <c r="N8"/>
  <c r="Q31" i="5"/>
  <c r="L30" s="1"/>
  <c r="D19" s="1"/>
  <c r="J19" s="1"/>
  <c r="Q30"/>
  <c r="Q29"/>
  <c r="L29"/>
  <c r="D18" s="1"/>
  <c r="J18" s="1"/>
  <c r="P25"/>
  <c r="L24" s="1"/>
  <c r="P24"/>
  <c r="S20"/>
  <c r="C20"/>
  <c r="M31" s="1"/>
  <c r="P28" s="1"/>
  <c r="S19"/>
  <c r="L19" s="1"/>
  <c r="D12" s="1"/>
  <c r="J12" s="1"/>
  <c r="C19"/>
  <c r="M30" s="1"/>
  <c r="O28" s="1"/>
  <c r="S18"/>
  <c r="C18"/>
  <c r="M29" s="1"/>
  <c r="N28" s="1"/>
  <c r="S17"/>
  <c r="L20" s="1"/>
  <c r="D13" s="1"/>
  <c r="J13" s="1"/>
  <c r="D17"/>
  <c r="S16"/>
  <c r="L16" s="1"/>
  <c r="D9" s="1"/>
  <c r="J9" s="1"/>
  <c r="C16"/>
  <c r="M25" s="1"/>
  <c r="O23" s="1"/>
  <c r="C15"/>
  <c r="M24" s="1"/>
  <c r="N23" s="1"/>
  <c r="C13"/>
  <c r="M20" s="1"/>
  <c r="R15" s="1"/>
  <c r="C12"/>
  <c r="M19" s="1"/>
  <c r="Q15" s="1"/>
  <c r="Q11"/>
  <c r="M11"/>
  <c r="P8" s="1"/>
  <c r="L11"/>
  <c r="C11"/>
  <c r="M18" s="1"/>
  <c r="P15" s="1"/>
  <c r="Q10"/>
  <c r="L10" s="1"/>
  <c r="D14" s="1"/>
  <c r="M10"/>
  <c r="C10"/>
  <c r="M17" s="1"/>
  <c r="O15" s="1"/>
  <c r="Q9"/>
  <c r="M9"/>
  <c r="N8" s="1"/>
  <c r="L9"/>
  <c r="D8" s="1"/>
  <c r="M16"/>
  <c r="N15" s="1"/>
  <c r="O8"/>
  <c r="Q31" i="4"/>
  <c r="Q30"/>
  <c r="L30" s="1"/>
  <c r="Q29"/>
  <c r="L29" s="1"/>
  <c r="D18" s="1"/>
  <c r="J18" s="1"/>
  <c r="P25"/>
  <c r="L25"/>
  <c r="P24"/>
  <c r="L24" s="1"/>
  <c r="S20"/>
  <c r="L20" s="1"/>
  <c r="D13" s="1"/>
  <c r="J13" s="1"/>
  <c r="C20"/>
  <c r="M31" s="1"/>
  <c r="P28" s="1"/>
  <c r="S19"/>
  <c r="C19"/>
  <c r="M30" s="1"/>
  <c r="O28" s="1"/>
  <c r="S18"/>
  <c r="L18" s="1"/>
  <c r="D11" s="1"/>
  <c r="J11" s="1"/>
  <c r="C18"/>
  <c r="M29" s="1"/>
  <c r="N28" s="1"/>
  <c r="S17"/>
  <c r="L17"/>
  <c r="D10" s="1"/>
  <c r="J10" s="1"/>
  <c r="S16"/>
  <c r="C16"/>
  <c r="M25" s="1"/>
  <c r="O23" s="1"/>
  <c r="C15"/>
  <c r="M24" s="1"/>
  <c r="N23" s="1"/>
  <c r="C13"/>
  <c r="M20" s="1"/>
  <c r="R15" s="1"/>
  <c r="C12"/>
  <c r="M19" s="1"/>
  <c r="Q15" s="1"/>
  <c r="Q11"/>
  <c r="L11" s="1"/>
  <c r="D17" s="1"/>
  <c r="M11"/>
  <c r="C11"/>
  <c r="M18" s="1"/>
  <c r="P15" s="1"/>
  <c r="Q10"/>
  <c r="M10"/>
  <c r="C10"/>
  <c r="M17" s="1"/>
  <c r="O15" s="1"/>
  <c r="Q9"/>
  <c r="L9" s="1"/>
  <c r="D8" s="1"/>
  <c r="M9"/>
  <c r="M16"/>
  <c r="N15" s="1"/>
  <c r="P8"/>
  <c r="O8"/>
  <c r="N8"/>
  <c r="Q31" i="3"/>
  <c r="L30" s="1"/>
  <c r="D19" s="1"/>
  <c r="J19" s="1"/>
  <c r="Q30"/>
  <c r="Q29"/>
  <c r="L29"/>
  <c r="D18" s="1"/>
  <c r="J18" s="1"/>
  <c r="P25"/>
  <c r="L24" s="1"/>
  <c r="D15" s="1"/>
  <c r="J15" s="1"/>
  <c r="P24"/>
  <c r="S20"/>
  <c r="C20"/>
  <c r="M31" s="1"/>
  <c r="P28" s="1"/>
  <c r="S19"/>
  <c r="L19" s="1"/>
  <c r="D12" s="1"/>
  <c r="J12" s="1"/>
  <c r="C19"/>
  <c r="M30" s="1"/>
  <c r="O28" s="1"/>
  <c r="S18"/>
  <c r="L18"/>
  <c r="D11" s="1"/>
  <c r="J11" s="1"/>
  <c r="C18"/>
  <c r="M29" s="1"/>
  <c r="N28" s="1"/>
  <c r="S17"/>
  <c r="L20" s="1"/>
  <c r="D13" s="1"/>
  <c r="J13" s="1"/>
  <c r="D17"/>
  <c r="D21" s="1"/>
  <c r="S16"/>
  <c r="L16" s="1"/>
  <c r="D9" s="1"/>
  <c r="J9" s="1"/>
  <c r="C16"/>
  <c r="M25" s="1"/>
  <c r="O23" s="1"/>
  <c r="C15"/>
  <c r="M24" s="1"/>
  <c r="N23" s="1"/>
  <c r="C13"/>
  <c r="M20" s="1"/>
  <c r="R15" s="1"/>
  <c r="C12"/>
  <c r="M19" s="1"/>
  <c r="Q15" s="1"/>
  <c r="Q11"/>
  <c r="M11"/>
  <c r="P8" s="1"/>
  <c r="L11"/>
  <c r="C11"/>
  <c r="M18" s="1"/>
  <c r="P15" s="1"/>
  <c r="Q10"/>
  <c r="L10" s="1"/>
  <c r="D14" s="1"/>
  <c r="M10"/>
  <c r="C10"/>
  <c r="M17" s="1"/>
  <c r="O15" s="1"/>
  <c r="Q9"/>
  <c r="M9"/>
  <c r="N8" s="1"/>
  <c r="L9"/>
  <c r="M16"/>
  <c r="N15" s="1"/>
  <c r="O8"/>
  <c r="D8"/>
  <c r="D18" i="7" l="1"/>
  <c r="J18" s="1"/>
  <c r="D19"/>
  <c r="J19" s="1"/>
  <c r="D16" i="4"/>
  <c r="J16" s="1"/>
  <c r="D15" i="5"/>
  <c r="J15" s="1"/>
  <c r="D19" i="6"/>
  <c r="J19" s="1"/>
  <c r="D15" i="4"/>
  <c r="J15" s="1"/>
  <c r="J14" s="1"/>
  <c r="D19"/>
  <c r="J19" s="1"/>
  <c r="D21" i="5"/>
  <c r="D16" i="6"/>
  <c r="J16" s="1"/>
  <c r="D15"/>
  <c r="J15" s="1"/>
  <c r="J14" s="1"/>
  <c r="D20"/>
  <c r="J20" s="1"/>
  <c r="D10"/>
  <c r="J10" s="1"/>
  <c r="D13"/>
  <c r="J13" s="1"/>
  <c r="D16" i="11"/>
  <c r="J16" s="1"/>
  <c r="D15"/>
  <c r="J15" s="1"/>
  <c r="J14" s="1"/>
  <c r="L19" i="4"/>
  <c r="D12" s="1"/>
  <c r="J12" s="1"/>
  <c r="L31"/>
  <c r="D20" s="1"/>
  <c r="J20" s="1"/>
  <c r="J17" s="1"/>
  <c r="L10"/>
  <c r="D14" s="1"/>
  <c r="D21" s="1"/>
  <c r="L16"/>
  <c r="D9" s="1"/>
  <c r="J9" s="1"/>
  <c r="J8" s="1"/>
  <c r="L17" i="3"/>
  <c r="D10" s="1"/>
  <c r="J10" s="1"/>
  <c r="J8" s="1"/>
  <c r="L25"/>
  <c r="D16" s="1"/>
  <c r="J16" s="1"/>
  <c r="J14" s="1"/>
  <c r="L31"/>
  <c r="D20" s="1"/>
  <c r="J20" s="1"/>
  <c r="J17" s="1"/>
  <c r="L17" i="5"/>
  <c r="D10" s="1"/>
  <c r="J10" s="1"/>
  <c r="J8" s="1"/>
  <c r="L25"/>
  <c r="D16" s="1"/>
  <c r="J16" s="1"/>
  <c r="L31"/>
  <c r="D20" s="1"/>
  <c r="J20" s="1"/>
  <c r="J17" s="1"/>
  <c r="L18" i="6"/>
  <c r="L29"/>
  <c r="D18" s="1"/>
  <c r="J18" s="1"/>
  <c r="J17" s="1"/>
  <c r="L9" i="7"/>
  <c r="L19"/>
  <c r="L12" i="9"/>
  <c r="D22" s="1"/>
  <c r="D23" s="1"/>
  <c r="J23" s="1"/>
  <c r="J22" s="1"/>
  <c r="L17"/>
  <c r="L25"/>
  <c r="D16" s="1"/>
  <c r="J16" s="1"/>
  <c r="L27"/>
  <c r="D18" s="1"/>
  <c r="J18" s="1"/>
  <c r="D18" i="10"/>
  <c r="J18" s="1"/>
  <c r="D16" i="13"/>
  <c r="J16" s="1"/>
  <c r="D18" i="14"/>
  <c r="J18" s="1"/>
  <c r="J17" s="1"/>
  <c r="D20"/>
  <c r="J20" s="1"/>
  <c r="D15" i="16"/>
  <c r="J15" s="1"/>
  <c r="J14" s="1"/>
  <c r="D16" i="17"/>
  <c r="J16" s="1"/>
  <c r="D18" i="18"/>
  <c r="J18" s="1"/>
  <c r="J17" s="1"/>
  <c r="D20"/>
  <c r="J20" s="1"/>
  <c r="D21" i="22"/>
  <c r="D24" i="10"/>
  <c r="J24" s="1"/>
  <c r="D23"/>
  <c r="J23" s="1"/>
  <c r="J22" s="1"/>
  <c r="D15" i="22"/>
  <c r="J15" s="1"/>
  <c r="D16"/>
  <c r="J16" s="1"/>
  <c r="L9" i="6"/>
  <c r="D8" s="1"/>
  <c r="D21" s="1"/>
  <c r="L10" i="7"/>
  <c r="D14" s="1"/>
  <c r="L20"/>
  <c r="L11" i="8"/>
  <c r="D17" s="1"/>
  <c r="L18"/>
  <c r="L33"/>
  <c r="L20" i="9"/>
  <c r="D12" i="10"/>
  <c r="J12" s="1"/>
  <c r="D20" i="13"/>
  <c r="J20" s="1"/>
  <c r="D16" i="14"/>
  <c r="J16" s="1"/>
  <c r="D16" i="18"/>
  <c r="J16" s="1"/>
  <c r="D15" i="20"/>
  <c r="J15" s="1"/>
  <c r="J14" s="1"/>
  <c r="D15" i="21"/>
  <c r="J15" s="1"/>
  <c r="D8" i="8"/>
  <c r="D10" s="1"/>
  <c r="J10" s="1"/>
  <c r="L26" i="9"/>
  <c r="D17" s="1"/>
  <c r="J17" s="1"/>
  <c r="L24"/>
  <c r="D15" s="1"/>
  <c r="J15" s="1"/>
  <c r="D18" i="11"/>
  <c r="J18" s="1"/>
  <c r="J17" s="1"/>
  <c r="D19"/>
  <c r="J19" s="1"/>
  <c r="L18" i="5"/>
  <c r="D11" s="1"/>
  <c r="J11" s="1"/>
  <c r="L19" i="6"/>
  <c r="D12" s="1"/>
  <c r="J12" s="1"/>
  <c r="L12" i="8"/>
  <c r="D12"/>
  <c r="J12" s="1"/>
  <c r="D25" i="9"/>
  <c r="J25" s="1"/>
  <c r="D15" i="14"/>
  <c r="J15" s="1"/>
  <c r="D21" i="15"/>
  <c r="D18" i="16"/>
  <c r="J18" s="1"/>
  <c r="D20"/>
  <c r="J20" s="1"/>
  <c r="D15" i="18"/>
  <c r="J15" s="1"/>
  <c r="D21" i="19"/>
  <c r="D22" i="7"/>
  <c r="J22" s="1"/>
  <c r="D21"/>
  <c r="J21" s="1"/>
  <c r="D20"/>
  <c r="L10" i="8"/>
  <c r="D14" s="1"/>
  <c r="L9" i="9"/>
  <c r="D8" s="1"/>
  <c r="L18"/>
  <c r="L37"/>
  <c r="D24" s="1"/>
  <c r="J24" s="1"/>
  <c r="D20" i="15"/>
  <c r="J20" s="1"/>
  <c r="D19" i="16"/>
  <c r="J19" s="1"/>
  <c r="J8" i="17"/>
  <c r="D20" i="19"/>
  <c r="J20" s="1"/>
  <c r="D9" i="22"/>
  <c r="J9" s="1"/>
  <c r="D21" i="25"/>
  <c r="J21" s="1"/>
  <c r="D20"/>
  <c r="J20" s="1"/>
  <c r="J19" s="1"/>
  <c r="D21" i="26"/>
  <c r="J21" s="1"/>
  <c r="D20"/>
  <c r="J20" s="1"/>
  <c r="J19" s="1"/>
  <c r="L16" i="10"/>
  <c r="D9" s="1"/>
  <c r="J9" s="1"/>
  <c r="L10" i="12"/>
  <c r="D14" s="1"/>
  <c r="D17" s="1"/>
  <c r="J17" s="1"/>
  <c r="L10" i="13"/>
  <c r="D14" s="1"/>
  <c r="D15" s="1"/>
  <c r="J15" s="1"/>
  <c r="L9" i="14"/>
  <c r="D8" s="1"/>
  <c r="D12" s="1"/>
  <c r="J12" s="1"/>
  <c r="L10" i="15"/>
  <c r="D14" s="1"/>
  <c r="D15" s="1"/>
  <c r="J15" s="1"/>
  <c r="L9" i="16"/>
  <c r="D8" s="1"/>
  <c r="D21" s="1"/>
  <c r="L10" i="17"/>
  <c r="D14" s="1"/>
  <c r="D15" s="1"/>
  <c r="J15" s="1"/>
  <c r="L9" i="18"/>
  <c r="D8" s="1"/>
  <c r="D12" s="1"/>
  <c r="J12" s="1"/>
  <c r="L10" i="19"/>
  <c r="D14" s="1"/>
  <c r="D15" s="1"/>
  <c r="J15" s="1"/>
  <c r="L9" i="20"/>
  <c r="D8" s="1"/>
  <c r="L19"/>
  <c r="D18"/>
  <c r="J18" s="1"/>
  <c r="J17" s="1"/>
  <c r="L25" i="21"/>
  <c r="D16" s="1"/>
  <c r="J16" s="1"/>
  <c r="L31"/>
  <c r="L17" i="22"/>
  <c r="D21" i="24"/>
  <c r="J21" s="1"/>
  <c r="D13" i="25"/>
  <c r="J13" s="1"/>
  <c r="D24"/>
  <c r="J24" s="1"/>
  <c r="D25" i="26"/>
  <c r="J25" s="1"/>
  <c r="D12" i="27"/>
  <c r="J12" s="1"/>
  <c r="D9" i="28"/>
  <c r="J9" s="1"/>
  <c r="D11"/>
  <c r="J11" s="1"/>
  <c r="D24"/>
  <c r="J24" s="1"/>
  <c r="D26" i="31"/>
  <c r="D12"/>
  <c r="J12" s="1"/>
  <c r="D15"/>
  <c r="J15" s="1"/>
  <c r="D24"/>
  <c r="J24" s="1"/>
  <c r="D26" i="32"/>
  <c r="D23"/>
  <c r="J23" s="1"/>
  <c r="D26" i="33"/>
  <c r="D12"/>
  <c r="J12" s="1"/>
  <c r="D25"/>
  <c r="J25" s="1"/>
  <c r="L20" i="21"/>
  <c r="D13" s="1"/>
  <c r="J13" s="1"/>
  <c r="L18"/>
  <c r="D11" s="1"/>
  <c r="J11" s="1"/>
  <c r="J8" s="1"/>
  <c r="D21" i="27"/>
  <c r="J21" s="1"/>
  <c r="D20"/>
  <c r="J20" s="1"/>
  <c r="J19" s="1"/>
  <c r="D20" i="31"/>
  <c r="J20" s="1"/>
  <c r="D21"/>
  <c r="J21" s="1"/>
  <c r="D21" i="32"/>
  <c r="J21" s="1"/>
  <c r="D20"/>
  <c r="J20" s="1"/>
  <c r="J19" s="1"/>
  <c r="D20" i="33"/>
  <c r="J20" s="1"/>
  <c r="D21"/>
  <c r="J21" s="1"/>
  <c r="L24" i="10"/>
  <c r="L9" i="11"/>
  <c r="D8" s="1"/>
  <c r="D11" s="1"/>
  <c r="J11" s="1"/>
  <c r="L18"/>
  <c r="L16" i="12"/>
  <c r="D10" s="1"/>
  <c r="J10" s="1"/>
  <c r="J8" s="1"/>
  <c r="L18" i="13"/>
  <c r="D11" s="1"/>
  <c r="J11" s="1"/>
  <c r="J8" s="1"/>
  <c r="L29"/>
  <c r="D18" s="1"/>
  <c r="J18" s="1"/>
  <c r="L17" i="14"/>
  <c r="L18" i="15"/>
  <c r="D11" s="1"/>
  <c r="J11" s="1"/>
  <c r="J8" s="1"/>
  <c r="L29"/>
  <c r="D18" s="1"/>
  <c r="J18" s="1"/>
  <c r="L17" i="16"/>
  <c r="D10" s="1"/>
  <c r="J10" s="1"/>
  <c r="L18" i="17"/>
  <c r="D11" s="1"/>
  <c r="J11" s="1"/>
  <c r="L29"/>
  <c r="D18" s="1"/>
  <c r="J18" s="1"/>
  <c r="L17" i="18"/>
  <c r="L18" i="19"/>
  <c r="D11" s="1"/>
  <c r="J11" s="1"/>
  <c r="J8" s="1"/>
  <c r="L29"/>
  <c r="D18" s="1"/>
  <c r="J18" s="1"/>
  <c r="L17" i="20"/>
  <c r="D10" s="1"/>
  <c r="J10" s="1"/>
  <c r="D19"/>
  <c r="J19" s="1"/>
  <c r="L11" i="21"/>
  <c r="D17" s="1"/>
  <c r="D21" s="1"/>
  <c r="L9" i="22"/>
  <c r="D8" s="1"/>
  <c r="L19"/>
  <c r="D12" s="1"/>
  <c r="J12" s="1"/>
  <c r="D18"/>
  <c r="J18" s="1"/>
  <c r="D13" i="23"/>
  <c r="J13" s="1"/>
  <c r="D12"/>
  <c r="J12" s="1"/>
  <c r="D20"/>
  <c r="J20" s="1"/>
  <c r="D22" i="24"/>
  <c r="J22" s="1"/>
  <c r="D9" i="25"/>
  <c r="J9" s="1"/>
  <c r="D23" i="26"/>
  <c r="J23" s="1"/>
  <c r="D13" i="27"/>
  <c r="J13" s="1"/>
  <c r="D23" i="28"/>
  <c r="J23" s="1"/>
  <c r="D11" i="29"/>
  <c r="J11" s="1"/>
  <c r="D18"/>
  <c r="J18" s="1"/>
  <c r="D24"/>
  <c r="J24" s="1"/>
  <c r="D26" i="30"/>
  <c r="L13"/>
  <c r="D25"/>
  <c r="J25" s="1"/>
  <c r="D9" i="31"/>
  <c r="J9" s="1"/>
  <c r="D11"/>
  <c r="J11" s="1"/>
  <c r="D17"/>
  <c r="J17" s="1"/>
  <c r="D25"/>
  <c r="J25" s="1"/>
  <c r="D18" i="32"/>
  <c r="J18" s="1"/>
  <c r="D24"/>
  <c r="J24" s="1"/>
  <c r="D9" i="33"/>
  <c r="J9" s="1"/>
  <c r="J8" s="1"/>
  <c r="D11"/>
  <c r="J11" s="1"/>
  <c r="D23"/>
  <c r="J23" s="1"/>
  <c r="J22" s="1"/>
  <c r="D18" i="24"/>
  <c r="J18" s="1"/>
  <c r="D19"/>
  <c r="J19" s="1"/>
  <c r="L17" i="10"/>
  <c r="D10" s="1"/>
  <c r="J10" s="1"/>
  <c r="L26"/>
  <c r="D17" s="1"/>
  <c r="J17" s="1"/>
  <c r="L15" i="11"/>
  <c r="L11" i="12"/>
  <c r="D18" s="1"/>
  <c r="L18"/>
  <c r="D12" s="1"/>
  <c r="J12" s="1"/>
  <c r="L30" i="13"/>
  <c r="D19" s="1"/>
  <c r="J19" s="1"/>
  <c r="L16" i="14"/>
  <c r="L30" i="15"/>
  <c r="D19" s="1"/>
  <c r="J19" s="1"/>
  <c r="L16" i="16"/>
  <c r="L30" i="17"/>
  <c r="D19" s="1"/>
  <c r="J19" s="1"/>
  <c r="L16" i="18"/>
  <c r="L30" i="19"/>
  <c r="D19" s="1"/>
  <c r="J19" s="1"/>
  <c r="D20" i="20"/>
  <c r="J20" s="1"/>
  <c r="D18" i="21"/>
  <c r="J18" s="1"/>
  <c r="D19" i="22"/>
  <c r="J19" s="1"/>
  <c r="D19" i="23"/>
  <c r="J19" s="1"/>
  <c r="D10" i="25"/>
  <c r="J10" s="1"/>
  <c r="J22"/>
  <c r="D25"/>
  <c r="J25" s="1"/>
  <c r="D11" i="26"/>
  <c r="J11" s="1"/>
  <c r="D9" i="27"/>
  <c r="J9" s="1"/>
  <c r="D10" i="29"/>
  <c r="J10" s="1"/>
  <c r="D13"/>
  <c r="J13" s="1"/>
  <c r="D16" i="31"/>
  <c r="J16" s="1"/>
  <c r="D17" i="32"/>
  <c r="J17" s="1"/>
  <c r="D15" i="33"/>
  <c r="J15" s="1"/>
  <c r="D24"/>
  <c r="J24" s="1"/>
  <c r="L20" i="22"/>
  <c r="D13" s="1"/>
  <c r="J13" s="1"/>
  <c r="L18"/>
  <c r="D11" s="1"/>
  <c r="J11" s="1"/>
  <c r="D20" i="28"/>
  <c r="J20" s="1"/>
  <c r="J19" s="1"/>
  <c r="D21"/>
  <c r="J21" s="1"/>
  <c r="D21" i="29"/>
  <c r="J21" s="1"/>
  <c r="D20"/>
  <c r="J20" s="1"/>
  <c r="L25" i="10"/>
  <c r="D16" s="1"/>
  <c r="J16" s="1"/>
  <c r="L18" i="14"/>
  <c r="L18" i="16"/>
  <c r="D11" s="1"/>
  <c r="J11" s="1"/>
  <c r="L18" i="18"/>
  <c r="D19" i="21"/>
  <c r="J19" s="1"/>
  <c r="D20" i="22"/>
  <c r="J20" s="1"/>
  <c r="D12" i="25"/>
  <c r="J12" s="1"/>
  <c r="D10" i="26"/>
  <c r="J10" s="1"/>
  <c r="D13"/>
  <c r="J13" s="1"/>
  <c r="D24"/>
  <c r="J24" s="1"/>
  <c r="D10" i="27"/>
  <c r="J10" s="1"/>
  <c r="D18" i="31"/>
  <c r="J18" s="1"/>
  <c r="D17" i="33"/>
  <c r="J17" s="1"/>
  <c r="L9" i="24"/>
  <c r="L18"/>
  <c r="L10" i="25"/>
  <c r="D14" s="1"/>
  <c r="D17" s="1"/>
  <c r="J17" s="1"/>
  <c r="L24"/>
  <c r="L25" i="26"/>
  <c r="D16" s="1"/>
  <c r="J16" s="1"/>
  <c r="J14" s="1"/>
  <c r="L27"/>
  <c r="D18" s="1"/>
  <c r="J18" s="1"/>
  <c r="L10" i="27"/>
  <c r="D14" s="1"/>
  <c r="D15" s="1"/>
  <c r="J15" s="1"/>
  <c r="L12"/>
  <c r="D22" s="1"/>
  <c r="D24" s="1"/>
  <c r="J24" s="1"/>
  <c r="L20" i="28"/>
  <c r="D13" s="1"/>
  <c r="J13" s="1"/>
  <c r="L36" i="29"/>
  <c r="D23" s="1"/>
  <c r="J23" s="1"/>
  <c r="L16" i="30"/>
  <c r="D9" s="1"/>
  <c r="J9" s="1"/>
  <c r="J8" s="1"/>
  <c r="L24"/>
  <c r="D15" s="1"/>
  <c r="J15" s="1"/>
  <c r="L20" i="31"/>
  <c r="D13" s="1"/>
  <c r="J13" s="1"/>
  <c r="L36"/>
  <c r="D23" s="1"/>
  <c r="J23" s="1"/>
  <c r="J22" s="1"/>
  <c r="L24" i="32"/>
  <c r="D15" s="1"/>
  <c r="J15" s="1"/>
  <c r="J14" s="1"/>
  <c r="L20" i="33"/>
  <c r="D13" s="1"/>
  <c r="J13" s="1"/>
  <c r="L25"/>
  <c r="D16" s="1"/>
  <c r="J16" s="1"/>
  <c r="L27"/>
  <c r="D18" s="1"/>
  <c r="J18" s="1"/>
  <c r="L10" i="23"/>
  <c r="D14" s="1"/>
  <c r="D15" s="1"/>
  <c r="J15" s="1"/>
  <c r="L20" i="24"/>
  <c r="L18" i="25"/>
  <c r="D11" s="1"/>
  <c r="J11" s="1"/>
  <c r="L19" i="26"/>
  <c r="D12" s="1"/>
  <c r="J12" s="1"/>
  <c r="L18" i="27"/>
  <c r="D11" s="1"/>
  <c r="J11" s="1"/>
  <c r="L17" i="28"/>
  <c r="D10" s="1"/>
  <c r="J10" s="1"/>
  <c r="L25"/>
  <c r="L27"/>
  <c r="L19" i="29"/>
  <c r="D12" s="1"/>
  <c r="J12" s="1"/>
  <c r="L20" i="30"/>
  <c r="D13" s="1"/>
  <c r="J13" s="1"/>
  <c r="D21"/>
  <c r="J21" s="1"/>
  <c r="J19" s="1"/>
  <c r="L17" i="31"/>
  <c r="D10" s="1"/>
  <c r="J10" s="1"/>
  <c r="L16" i="32"/>
  <c r="D9" s="1"/>
  <c r="J9" s="1"/>
  <c r="L17" i="33"/>
  <c r="D10" s="1"/>
  <c r="J10" s="1"/>
  <c r="L18" i="23"/>
  <c r="D11" s="1"/>
  <c r="J11" s="1"/>
  <c r="J8" s="1"/>
  <c r="L29"/>
  <c r="D18" s="1"/>
  <c r="J18" s="1"/>
  <c r="J17" s="1"/>
  <c r="L10" i="24"/>
  <c r="D14" s="1"/>
  <c r="L25" i="25"/>
  <c r="L16" i="26"/>
  <c r="D9" s="1"/>
  <c r="J9" s="1"/>
  <c r="J8" s="1"/>
  <c r="L36" i="27"/>
  <c r="D23" s="1"/>
  <c r="J23" s="1"/>
  <c r="L10" i="28"/>
  <c r="D14" s="1"/>
  <c r="D17" s="1"/>
  <c r="J17" s="1"/>
  <c r="L12"/>
  <c r="D22" s="1"/>
  <c r="D25" s="1"/>
  <c r="J25" s="1"/>
  <c r="L16" i="29"/>
  <c r="D9" s="1"/>
  <c r="J9" s="1"/>
  <c r="J8" s="1"/>
  <c r="L24"/>
  <c r="D15" s="1"/>
  <c r="J15" s="1"/>
  <c r="J14" s="1"/>
  <c r="L25" i="30"/>
  <c r="D16" s="1"/>
  <c r="J16" s="1"/>
  <c r="L36"/>
  <c r="D23" s="1"/>
  <c r="J23" s="1"/>
  <c r="J22" s="1"/>
  <c r="L20" i="32"/>
  <c r="D13" s="1"/>
  <c r="J13" s="1"/>
  <c r="L25"/>
  <c r="D16" s="1"/>
  <c r="J16" s="1"/>
  <c r="J21" i="3" l="1"/>
  <c r="D8" i="24"/>
  <c r="L13"/>
  <c r="D16" i="8"/>
  <c r="J16" s="1"/>
  <c r="D15"/>
  <c r="J15" s="1"/>
  <c r="J14" s="1"/>
  <c r="D21" i="23"/>
  <c r="J8" i="27"/>
  <c r="J8" i="31"/>
  <c r="J22" i="28"/>
  <c r="D17" i="27"/>
  <c r="J17" s="1"/>
  <c r="J8" i="28"/>
  <c r="D16" i="23"/>
  <c r="J16" s="1"/>
  <c r="J14" s="1"/>
  <c r="J21" s="1"/>
  <c r="D18" i="28"/>
  <c r="J18" s="1"/>
  <c r="J22" i="29"/>
  <c r="D11" i="24"/>
  <c r="J11" s="1"/>
  <c r="D16" i="27"/>
  <c r="J16" s="1"/>
  <c r="D11" i="18"/>
  <c r="J11" s="1"/>
  <c r="J19" i="29"/>
  <c r="D25" i="27"/>
  <c r="J25" s="1"/>
  <c r="J22" s="1"/>
  <c r="D9" i="18"/>
  <c r="J9" s="1"/>
  <c r="D9" i="14"/>
  <c r="J9" s="1"/>
  <c r="D9" i="11"/>
  <c r="J9" s="1"/>
  <c r="J17" i="24"/>
  <c r="D26" i="28"/>
  <c r="J8" i="25"/>
  <c r="J17" i="19"/>
  <c r="D10" i="14"/>
  <c r="J10" s="1"/>
  <c r="D12" i="11"/>
  <c r="J12" s="1"/>
  <c r="J19" i="33"/>
  <c r="J19" i="31"/>
  <c r="J22" i="32"/>
  <c r="J20" i="24"/>
  <c r="J8" i="10"/>
  <c r="D10" i="11"/>
  <c r="J10" s="1"/>
  <c r="J14" i="18"/>
  <c r="J17" i="16"/>
  <c r="J14" i="14"/>
  <c r="D13" i="11"/>
  <c r="J13" s="1"/>
  <c r="J14" i="9"/>
  <c r="J14" i="21"/>
  <c r="D13" i="9"/>
  <c r="J13" s="1"/>
  <c r="J14" i="22"/>
  <c r="D21" i="17"/>
  <c r="D21" i="13"/>
  <c r="D11" i="6"/>
  <c r="J11" s="1"/>
  <c r="D9"/>
  <c r="J9" s="1"/>
  <c r="J8" s="1"/>
  <c r="J21" s="1"/>
  <c r="J14" i="5"/>
  <c r="J21" s="1"/>
  <c r="J17" i="7"/>
  <c r="D16" i="24"/>
  <c r="J16" s="1"/>
  <c r="D15"/>
  <c r="J15" s="1"/>
  <c r="J14" s="1"/>
  <c r="D26" i="9"/>
  <c r="D9"/>
  <c r="J9" s="1"/>
  <c r="D13" i="8"/>
  <c r="J13" s="1"/>
  <c r="D19"/>
  <c r="J19" s="1"/>
  <c r="D18"/>
  <c r="J18" s="1"/>
  <c r="J17" s="1"/>
  <c r="J14" i="33"/>
  <c r="D26" i="25"/>
  <c r="J26" i="33"/>
  <c r="F5" i="2" s="1"/>
  <c r="D15" i="28"/>
  <c r="J15" s="1"/>
  <c r="D18" i="27"/>
  <c r="J18" s="1"/>
  <c r="J14" s="1"/>
  <c r="D20" i="21"/>
  <c r="J20" s="1"/>
  <c r="J17" s="1"/>
  <c r="D15" i="12"/>
  <c r="J15" s="1"/>
  <c r="D13" i="16"/>
  <c r="J13" s="1"/>
  <c r="J21" i="4"/>
  <c r="D21" i="12"/>
  <c r="D19"/>
  <c r="J19" s="1"/>
  <c r="D20"/>
  <c r="J20" s="1"/>
  <c r="D11" i="20"/>
  <c r="J11" s="1"/>
  <c r="D9"/>
  <c r="J9" s="1"/>
  <c r="D13"/>
  <c r="J13" s="1"/>
  <c r="L28" i="25"/>
  <c r="D15"/>
  <c r="J15" s="1"/>
  <c r="D15" i="10"/>
  <c r="J15" s="1"/>
  <c r="J14" s="1"/>
  <c r="L28"/>
  <c r="D8" i="7"/>
  <c r="L13"/>
  <c r="J8" i="32"/>
  <c r="J26" s="1"/>
  <c r="F6" i="2" s="1"/>
  <c r="J22" i="26"/>
  <c r="J26" s="1"/>
  <c r="F12" i="2" s="1"/>
  <c r="J17" i="17"/>
  <c r="J14" i="31"/>
  <c r="D16" i="25"/>
  <c r="J16" s="1"/>
  <c r="D13" i="24"/>
  <c r="J13" s="1"/>
  <c r="J14" i="30"/>
  <c r="J26" s="1"/>
  <c r="F8" i="2" s="1"/>
  <c r="D26" i="27"/>
  <c r="D18" i="25"/>
  <c r="J18" s="1"/>
  <c r="D11" i="14"/>
  <c r="J11" s="1"/>
  <c r="D9" i="16"/>
  <c r="J9" s="1"/>
  <c r="J17" i="22"/>
  <c r="D10" i="18"/>
  <c r="J10" s="1"/>
  <c r="J17" i="15"/>
  <c r="D10" i="22"/>
  <c r="J10" s="1"/>
  <c r="D12" i="20"/>
  <c r="J12" s="1"/>
  <c r="J14" i="17"/>
  <c r="J21" s="1"/>
  <c r="F19" i="2" s="1"/>
  <c r="J14" i="13"/>
  <c r="J21" s="1"/>
  <c r="F23" i="2" s="1"/>
  <c r="D11" i="9"/>
  <c r="J11" s="1"/>
  <c r="J20" i="7"/>
  <c r="D16" i="19"/>
  <c r="J16" s="1"/>
  <c r="J14" s="1"/>
  <c r="J21" s="1"/>
  <c r="F17" i="2" s="1"/>
  <c r="D13" i="18"/>
  <c r="J13" s="1"/>
  <c r="D16" i="15"/>
  <c r="J16" s="1"/>
  <c r="J14" s="1"/>
  <c r="J21" s="1"/>
  <c r="F21" i="2" s="1"/>
  <c r="D13" i="14"/>
  <c r="J13" s="1"/>
  <c r="D12" i="9"/>
  <c r="J12" s="1"/>
  <c r="L13" i="8"/>
  <c r="D11"/>
  <c r="J11" s="1"/>
  <c r="D21" i="18"/>
  <c r="D12" i="16"/>
  <c r="J12" s="1"/>
  <c r="D21" i="14"/>
  <c r="D16" i="12"/>
  <c r="J16" s="1"/>
  <c r="D10" i="9"/>
  <c r="J10" s="1"/>
  <c r="D9" i="8"/>
  <c r="J9" s="1"/>
  <c r="D21"/>
  <c r="J21" s="1"/>
  <c r="D22"/>
  <c r="J22" s="1"/>
  <c r="D20"/>
  <c r="D23" s="1"/>
  <c r="D16" i="7"/>
  <c r="J16" s="1"/>
  <c r="D15"/>
  <c r="J15" s="1"/>
  <c r="J26" i="29"/>
  <c r="F9" i="2" s="1"/>
  <c r="D16" i="28"/>
  <c r="J16" s="1"/>
  <c r="J17" i="13"/>
  <c r="J8" i="22"/>
  <c r="J21" s="1"/>
  <c r="D21" i="20"/>
  <c r="D20" i="11"/>
  <c r="J21" i="21" l="1"/>
  <c r="F15" i="2" s="1"/>
  <c r="D23" i="7"/>
  <c r="D10"/>
  <c r="J10" s="1"/>
  <c r="D9"/>
  <c r="J9" s="1"/>
  <c r="D11"/>
  <c r="J11" s="1"/>
  <c r="J14"/>
  <c r="J20" i="8"/>
  <c r="J8" i="11"/>
  <c r="J20" s="1"/>
  <c r="J26" i="28"/>
  <c r="F10" i="2" s="1"/>
  <c r="D24" i="24"/>
  <c r="D10"/>
  <c r="J10" s="1"/>
  <c r="D12"/>
  <c r="J12" s="1"/>
  <c r="D9"/>
  <c r="J9" s="1"/>
  <c r="J8" s="1"/>
  <c r="J24" s="1"/>
  <c r="F14" i="2" s="1"/>
  <c r="J8" i="16"/>
  <c r="J21" s="1"/>
  <c r="F20" i="2" s="1"/>
  <c r="J14" i="25"/>
  <c r="J26" i="10"/>
  <c r="J26" i="31"/>
  <c r="F7" i="2" s="1"/>
  <c r="J8" i="20"/>
  <c r="J21" s="1"/>
  <c r="F16" i="2" s="1"/>
  <c r="J8" i="9"/>
  <c r="J26" s="1"/>
  <c r="D12" i="7"/>
  <c r="J12" s="1"/>
  <c r="D13"/>
  <c r="J13" s="1"/>
  <c r="J8" i="18"/>
  <c r="J21" s="1"/>
  <c r="F18" i="2" s="1"/>
  <c r="J8" i="8"/>
  <c r="J23" s="1"/>
  <c r="J18" i="12"/>
  <c r="J14"/>
  <c r="J21" s="1"/>
  <c r="J14" i="28"/>
  <c r="J26" i="25"/>
  <c r="F13" i="2" s="1"/>
  <c r="J8" i="14"/>
  <c r="J21" s="1"/>
  <c r="F22" i="2" s="1"/>
  <c r="J26" i="27"/>
  <c r="F11" i="2" s="1"/>
  <c r="J8" i="7" l="1"/>
  <c r="J23" s="1"/>
</calcChain>
</file>

<file path=xl/sharedStrings.xml><?xml version="1.0" encoding="utf-8"?>
<sst xmlns="http://schemas.openxmlformats.org/spreadsheetml/2006/main" count="1538" uniqueCount="237">
  <si>
    <t>DANH MỤC NĂNG LỰC VÀ ĐỊNH NGHĨA</t>
  </si>
  <si>
    <t>TT</t>
  </si>
  <si>
    <t>Mã</t>
  </si>
  <si>
    <t>Phân loại</t>
  </si>
  <si>
    <t>Tên năng lực</t>
  </si>
  <si>
    <t>Định nghĩa</t>
  </si>
  <si>
    <t>Ghi chú</t>
  </si>
  <si>
    <t>C001</t>
  </si>
  <si>
    <t>Cốt lõi</t>
  </si>
  <si>
    <t>C002</t>
  </si>
  <si>
    <t>Định hướng chất lượng</t>
  </si>
  <si>
    <t>Là khả năng tập trung nỗ lực và chủ động của cá nhân để luôn cải thiện kết quả thực hiện công việc nhằm đạt và vượt các chỉ tiêu của cá nhân; thực hiện công việc với độ chính xác và chất lượng cao;  khả năng dự đoán, đáp ứng nhu cầu của khách hàng nội bộ</t>
  </si>
  <si>
    <t>C003</t>
  </si>
  <si>
    <t>Thích ứng sự thay đổi</t>
  </si>
  <si>
    <t>C004</t>
  </si>
  <si>
    <t>Chính trực và cam kết</t>
  </si>
  <si>
    <t>Là khả năng tuân thủ các chuẩn mực, giá trị đạo đức, các quy tắc ứng xử và nguyên tắc của Tổng Công ty; cư xử một cách nhất quán, trung thực, trách nhiệm và đáng tin cậy.</t>
  </si>
  <si>
    <t>C005</t>
  </si>
  <si>
    <t>Chịu áp lực công việc</t>
  </si>
  <si>
    <t>Là khả năng xác định mục tiêu, lên kế hoạch và điều chỉnh công việc phù hợp với thời gian và năng lực của bản thân để làm việc tốt trong môi trường không thuận lợi và giải quyết các khó khăn, áp lực trong công việc được giao</t>
  </si>
  <si>
    <t>M001</t>
  </si>
  <si>
    <t>Quản lý</t>
  </si>
  <si>
    <t>Lập kế hoạch</t>
  </si>
  <si>
    <t>Là khả năng xác định mục tiêu, nhiệm vụ, nguồn lực, biện pháp thực hiện, và thời gian hoàn thành công việc đảm bảo phân bổ và sử dụng hiệu quả các nguồn lực nhằm đạt mục tiêu</t>
  </si>
  <si>
    <t>M002</t>
  </si>
  <si>
    <t>Tổ chức và giám sát thực hiện công việc</t>
  </si>
  <si>
    <t>M003</t>
  </si>
  <si>
    <t>Hướng dẫn, đào tạo, kèm cặp nhân viên</t>
  </si>
  <si>
    <t>Là khả năng hướng dẫn, đào tạo, kèm cặp, nhân viên nhằm phát triển năng lực và nâng cao kết quả thực hiện công việc của nhân viên dưới quyền, hướng tới hoàn thành mục tiêu của bộ phận và Tổng công ty</t>
  </si>
  <si>
    <t>M004</t>
  </si>
  <si>
    <t>Lãnh đạo</t>
  </si>
  <si>
    <t>Là khả năng truyền đạt mục tiêu và định hướng, khích lệ tinh thần làm việc vì mục tiêu, và áp dụng các biện pháp thúc đẩy những hành động của người khác hướng tới mục tiêu</t>
  </si>
  <si>
    <t>P001</t>
  </si>
  <si>
    <t>Cá nhân</t>
  </si>
  <si>
    <t>Giải quyết vấn đề và ra quyết định</t>
  </si>
  <si>
    <t xml:space="preserve">Là khả năng xác định và phân tích vấn đề cần phải giải quyết dựa trên việc đánh giá sự phù hợp và tính chính xác của thông tin thu nhận được đồng thời đưa ra các giải pháp, các quyết định phù hợp để đảm bảo công việc hay vấn đề được thực hiện có hiệu quả.         </t>
  </si>
  <si>
    <t>P002</t>
  </si>
  <si>
    <t>Đàm phán, thuyết phục</t>
  </si>
  <si>
    <t>Là khả năng hiểu mối quan tâm của khách hàng, đối tác, đồng nghiệp; trao đổi và đề xuất các phương án giải quyết với các bên liên quan nhằm đạt thỏa thuận chung thỏa mãn mong muốn của các bên</t>
  </si>
  <si>
    <t>P003</t>
  </si>
  <si>
    <t>Giao tiếp, thuyết trình</t>
  </si>
  <si>
    <t>Là khả năng trao đổi thông tin với khách hàng, đối tác và các đồng nghiệp  một cách rõ ràng, chính xác, hấp dẫn và thuyết phục thông qua các cách thức giao tiếp khác nhau trong công việc</t>
  </si>
  <si>
    <t>P004</t>
  </si>
  <si>
    <t>Phân tích, tổng hợp, báo cáo</t>
  </si>
  <si>
    <t>Là khả năng sử dụng các công cụ và kỹ thuật tổng hợp, phân tích thông tin để xây dựng các loại báo cáo phục vụ cho công việc</t>
  </si>
  <si>
    <t>P005</t>
  </si>
  <si>
    <t>Làm việc nhóm</t>
  </si>
  <si>
    <t xml:space="preserve"> Là khả năng phối hợp, chia sẻ thông tin, hợp tác làm việc hiệu quả với những người khác trong quá trình thực hiện công việc nhằm đạt mục tiêu chung</t>
  </si>
  <si>
    <t>P006</t>
  </si>
  <si>
    <t>Xây dựng và phát triển mối quan hệ</t>
  </si>
  <si>
    <t>Là khả năng tìm kiếm, gây dựng, khai thác, duy trì và phát triển mối quan hệ cả về chiều rộng lẫn chiều sâu với đồng nghiệp thuộc các bộ phận và các đơn vị trong công ty, với các đối tác bên ngoài công ty tạo điều kiện thuận lợi cho quá trình thực hiện công việc</t>
  </si>
  <si>
    <t>P007</t>
  </si>
  <si>
    <t>Tin học văn phòng</t>
  </si>
  <si>
    <t>Là khả năng sử dụng các chương trình ứng dụng tin học văn phòng như soạn thảo văn bản, bảng tính, trình chiếu ...cho công việc chuyên môn hàng ngày của đơn vị;</t>
  </si>
  <si>
    <t>P008</t>
  </si>
  <si>
    <t>Ngoại ngữ</t>
  </si>
  <si>
    <t>Là khả năng sử dụng Tiếng Anh khi nghiên cứu các tài liệu kỹ thuật; giao tiếp với chuyên gia kỹ thuật, khách hàng trong quá trình triển khai các công việc chuyên môn của đơn vị</t>
  </si>
  <si>
    <t>F054</t>
  </si>
  <si>
    <t>Chuyên môn</t>
  </si>
  <si>
    <t>Kiến thức chuyên ngành CNTT</t>
  </si>
  <si>
    <t>F055</t>
  </si>
  <si>
    <t>Vận hành, khai thác hệ thống hạ tầng CNTT</t>
  </si>
  <si>
    <t>F056</t>
  </si>
  <si>
    <t>Quản trị hệ thống CSDL</t>
  </si>
  <si>
    <t>F057</t>
  </si>
  <si>
    <t>Khai thác và phân tích CSDL</t>
  </si>
  <si>
    <t>F058</t>
  </si>
  <si>
    <t>Quản lý ứng dụng, dịch vụ CNTT</t>
  </si>
  <si>
    <t>F059</t>
  </si>
  <si>
    <t>Phân tích và thiết kế hệ thống phần mềm</t>
  </si>
  <si>
    <t>F060</t>
  </si>
  <si>
    <t>Lập trình xây dựng hệ thống phần mềm</t>
  </si>
  <si>
    <t>F061</t>
  </si>
  <si>
    <t>Thiết kế giao diện, mỹ thuật</t>
  </si>
  <si>
    <t>F062</t>
  </si>
  <si>
    <t>Tích hợp hệ thống CNTT</t>
  </si>
  <si>
    <t>F063</t>
  </si>
  <si>
    <t>Thiết lập và duy trì an ninh mạng</t>
  </si>
  <si>
    <t>F064</t>
  </si>
  <si>
    <t>An toàn CSDL và thông tin dịch vụ</t>
  </si>
  <si>
    <t>F065</t>
  </si>
  <si>
    <t>Quản lý và kiểm định chất lượng phần mềm</t>
  </si>
  <si>
    <t>F066</t>
  </si>
  <si>
    <t>Cung cấp dịch vụ CNTT</t>
  </si>
  <si>
    <t>F069</t>
  </si>
  <si>
    <t>Xử lý sự cố máy tính</t>
  </si>
  <si>
    <t>Bảng tổng hợp khung tiêu chuẩn</t>
  </si>
  <si>
    <t>Thông tin chung</t>
  </si>
  <si>
    <t>STT</t>
  </si>
  <si>
    <t>Cấp chức danh</t>
  </si>
  <si>
    <t>Tên gọi (Theo cấp chức danh)</t>
  </si>
  <si>
    <t>Tên gọi chức danh</t>
  </si>
  <si>
    <t>Sheet tham chiếu</t>
  </si>
  <si>
    <t>Điểm NL (Mid)</t>
  </si>
  <si>
    <t>Cấp 17</t>
  </si>
  <si>
    <t>QL9</t>
  </si>
  <si>
    <t>- Trường hợp nhân viên lựa chọn 02 năng lực cá nhân và 02 năng lực chuyên môn tham chiếu đến Sheet NV 2CN 2CM, 03 năng lực cá nhân và 02 năng lực chuyên môn tham chiếu đến Sheet NV 3CN 2CM, mức độ thành thạo của các năng lực tham chiếu đến Sheet theo cấp chức danh
- Trường hợp Quản lý có lớn hơn (&gt;) 15 nhân viên tham chiếu đến Sheet QL1 (&gt;15 NV), Quản lý có ít hơn (&lt;) 15 nhân viên tham chiếu đến Sheet QL1 (&lt;15 NV), mức độ thành thạo của các năng lực tham chiếu đến Sheet theo cấp chức danh</t>
  </si>
  <si>
    <t>Cấp 16</t>
  </si>
  <si>
    <t>QL8</t>
  </si>
  <si>
    <t>Cấp 15</t>
  </si>
  <si>
    <t>QL7</t>
  </si>
  <si>
    <t>Cấp 14</t>
  </si>
  <si>
    <t>QL6</t>
  </si>
  <si>
    <t>Cấp 13</t>
  </si>
  <si>
    <t>QL5</t>
  </si>
  <si>
    <t>Cấp 12</t>
  </si>
  <si>
    <t>Quản lý cấp 1</t>
  </si>
  <si>
    <t>QL4</t>
  </si>
  <si>
    <t>Cấp 11</t>
  </si>
  <si>
    <t>Quản lý cấp 2</t>
  </si>
  <si>
    <t>QL3</t>
  </si>
  <si>
    <t>Cấp 10</t>
  </si>
  <si>
    <t>Quản lý cấp 3</t>
  </si>
  <si>
    <t>QL2</t>
  </si>
  <si>
    <t>Cấp 9</t>
  </si>
  <si>
    <t>(Tổ trưởng, Trưởng nhóm)</t>
  </si>
  <si>
    <t>QL 1 (&gt;15 NV)</t>
  </si>
  <si>
    <t>QL 1 (&lt;15 NV)</t>
  </si>
  <si>
    <t>Chuyên viên cấp cao 1</t>
  </si>
  <si>
    <t>NV9</t>
  </si>
  <si>
    <t>Cấp 8</t>
  </si>
  <si>
    <t>Chuyên viên cấp cao 2</t>
  </si>
  <si>
    <t>NV8</t>
  </si>
  <si>
    <t>Cấp 7</t>
  </si>
  <si>
    <t>Chuyên viên cấp 1</t>
  </si>
  <si>
    <t>NV7</t>
  </si>
  <si>
    <t>Cấp 6</t>
  </si>
  <si>
    <t>Chuyên viên cấp 2</t>
  </si>
  <si>
    <t>NV6</t>
  </si>
  <si>
    <t>Cấp 5</t>
  </si>
  <si>
    <t>Chuyên viên cấp 3</t>
  </si>
  <si>
    <t>NV5</t>
  </si>
  <si>
    <t>Cấp 4</t>
  </si>
  <si>
    <t>Chuyên viên cấp 4</t>
  </si>
  <si>
    <t>NV4</t>
  </si>
  <si>
    <t>Cấp 3</t>
  </si>
  <si>
    <t>Nhân viên cấp 1</t>
  </si>
  <si>
    <t>NV3</t>
  </si>
  <si>
    <t>Cấp 2</t>
  </si>
  <si>
    <t>Nhân viên cấp 2</t>
  </si>
  <si>
    <t>NV2</t>
  </si>
  <si>
    <t>Cấp 1</t>
  </si>
  <si>
    <t>Nhân viên cấp 3</t>
  </si>
  <si>
    <t>NV1</t>
  </si>
  <si>
    <t>PHIẾU THIẾT LẬP TIÊU CHUẨN NĂNG LỰC</t>
  </si>
  <si>
    <t>Vị trí</t>
  </si>
  <si>
    <t>Đơn vị</t>
  </si>
  <si>
    <t>Mã năng lực</t>
  </si>
  <si>
    <t>TIÊU CHUẨN NĂNG LỰC NHÂN VIÊN</t>
  </si>
  <si>
    <t>TỔNG ĐIỂM</t>
  </si>
  <si>
    <t>Tỷ trọng (%)</t>
  </si>
  <si>
    <t>Mức độ thành thạo</t>
  </si>
  <si>
    <t>So sánh cặp ba nhóm năng lực (Cốt lõi, Cá nhân, Chuyên môn)</t>
  </si>
  <si>
    <t>I</t>
  </si>
  <si>
    <t>Các năng lực cốt lõi</t>
  </si>
  <si>
    <t>Tỷ trọng</t>
  </si>
  <si>
    <t>Tổng</t>
  </si>
  <si>
    <t>II</t>
  </si>
  <si>
    <t>Các năng lực cá nhân</t>
  </si>
  <si>
    <t>So sánh cặp nhóm năng lực Cốt lõi</t>
  </si>
  <si>
    <t>III</t>
  </si>
  <si>
    <t>Các năng lực chuyên môn</t>
  </si>
  <si>
    <t>Tổng hợp</t>
  </si>
  <si>
    <t>So sánh cặp nhóm năng lực Cá nhân</t>
  </si>
  <si>
    <t>So sánh cặp nhóm năng lục Chuyên môn</t>
  </si>
  <si>
    <t>So sánh cặp bốn nhóm năng lực (Cốt lõi, Quản lý, Cá nhân, Chuyên môn)</t>
  </si>
  <si>
    <t>Các năng lực quản lý</t>
  </si>
  <si>
    <t>IV</t>
  </si>
  <si>
    <t>Tỷ trọng năng lực Quản lý</t>
  </si>
  <si>
    <t>Tỷ trọng năng lực Cá nhân</t>
  </si>
  <si>
    <t>So sánh cặp nhóm năng lục chuyên môn</t>
  </si>
  <si>
    <t>So sánh cặp nhóm năng lực Quản lý</t>
  </si>
  <si>
    <t>Tỷ trọng năng lực Chuyên môn</t>
  </si>
  <si>
    <t>F070</t>
  </si>
  <si>
    <t>F067</t>
  </si>
  <si>
    <t>Hiểu biết về hoạt động của công ty</t>
  </si>
  <si>
    <t>Là kiến thức chung về công ty, lịch sử hình thành, chức năng nhiệm vụ, bộ máy tổ chức, lĩnh vực hoạt động, các sản phẩm, dịch vụ mà tổng công ty hiện đang cung cấp, tình hình hoạt động chung của công ty và các hiểu biết chung về ngành Thông tin và Truyền thông</t>
  </si>
  <si>
    <t>CL</t>
  </si>
  <si>
    <t>CNTT</t>
  </si>
  <si>
    <t>Là khả năng nhận dạng những áp lực thay đổi từ bên trong và bên ngoài công ty; điều chỉnh chiến lược, kế hoạch; khởi xướng, hỗ trợ và thực hiện những thay đổi cần thiết và quản trị quá trình thay đổi một cách hiệu quả</t>
  </si>
  <si>
    <t>QL</t>
  </si>
  <si>
    <t>Là khả năng huy động nguồn lực, phân công công việc, bố trí nguồn lực và giám sát thực hiện công việc nhằm đạt được mục tiêu của bộ phận và tổng công ty</t>
  </si>
  <si>
    <t>CN</t>
  </si>
  <si>
    <t>F001</t>
  </si>
  <si>
    <t>Lập kế hoạch và giám sát chuyên môn nghiệp vụ</t>
  </si>
  <si>
    <t>Là khả năng xây dựng, thẩm định, kiểm tra giám sát và đề xuất chỉnh sửa, bổ sung các kế hoạch, công việc do các cá nhân, bộ phận, đơn vị khác thực hiện trong phạm vi thẩm quyền, lĩnh vực chuyên môn phụ trách</t>
  </si>
  <si>
    <t>F008</t>
  </si>
  <si>
    <t>Nghiệp vụ trợ lý, thư ký/tổng hợp</t>
  </si>
  <si>
    <t xml:space="preserve">Là khả năng tổng hợp lịch làm việc cho lãnh đạo công ty và các phòng chức năng thuộc khối văn phòng công ty; tổng hợp truyền đạt ý kiến chỉ đạo của lãnh đạo công ty tại các hội nghị tới các đơn vị trong công ty </t>
  </si>
  <si>
    <t>VP</t>
  </si>
  <si>
    <t>F012</t>
  </si>
  <si>
    <t xml:space="preserve">Quản trị hành chính </t>
  </si>
  <si>
    <t>Là khả năng hoạch định, tổ chức thực hiện, phối hợp, tiêu chuẩn hóa và kiểm soát các hoạt động xử lý thông tin, văn thư lưu trữ, quản lý cơ sở vật chất, lễ tân, an ninh bảo vệ, bảo mật thông tin đảm bảo phục vụ và hỗ trợ hiệu quả cho lãnh đạo công ty và các bộ phận khác thực hiện công việc nhằm đạt mục tiêu của công ty</t>
  </si>
  <si>
    <t>F021</t>
  </si>
  <si>
    <t>Quan hệ lao động</t>
  </si>
  <si>
    <t xml:space="preserve">Là khả năng xây dựng và thực hiện các chế độ chính sách cho người lao động, giải quyết các tranh chấp, bất bình nảy sinh liên quan đến quyền lợi và nghĩa vụ của người lao động nhằm đảm bảo mối quan hệ tốt đẹp giữa người lao động và TCT </t>
  </si>
  <si>
    <t>NL</t>
  </si>
  <si>
    <t>F022</t>
  </si>
  <si>
    <t>Đánh giá kết quả thực hiện và thù lao lao động</t>
  </si>
  <si>
    <t>Là khả năng vận dụng những hiểu biết về hệ thống đánh giá thực hiện công việc và hệ thống lương, thưởng, phúc lợi để thực hiện triển khai đánh giá kết quả thực hiện của cá nhân, bộ phận trong TCT; xây dựng hệ thống lương, thưởng, chương trình phúc lợi, định mức lao động; hướng dẫn các bộ phận triển khai thực hiện đánh giá và sử dụng kết quả đánh giá để trả lương cho cá nhân nhằm tạo động lực làm việc cho nhân viên và nâng cao hiệu quả hoạt động của TCT.</t>
  </si>
  <si>
    <t>F027</t>
  </si>
  <si>
    <t>Hạch toán kế toán</t>
  </si>
  <si>
    <t>Là khả năng ứng dụng kiến thức về kế toán, các chuẩn mực kế toán nhằm thu thập, ghi chép, xử lý, kiểm tra, tính toán, phân tích và cung cấp thông tin kinh tế, tài chính dưới hình thức giá trị, hiện vật và thời gian lao động để phản ánh, kiểm tra tình hình vận động của các loại tài sản, quá trình và kết quả hoạt động sản xuất kinh doanh của tổ chức, bao gồm các phần hành kế toán tiền; kế toán phải thu, phải trả; kế toán tiền lương; kế toán TSCĐ; kế toán nguồn vốn; kế toán doanh thu; kế toán chi phí; kế toán thuế</t>
  </si>
  <si>
    <t>KT</t>
  </si>
  <si>
    <t>F031</t>
  </si>
  <si>
    <t>Quản lý tiền mặt</t>
  </si>
  <si>
    <t>Là hiểu biết và khả năng cập nhật đầy đủ, chính xác, kịp thời các khoản thu, chi và tồn quỹ tiền mặt vào Sổ Quỹ theo đúng các quy định về quản lý quỹ tiền mặt của đơn vị</t>
  </si>
  <si>
    <t>F032</t>
  </si>
  <si>
    <t>Quản lý tài sản, vật tư</t>
  </si>
  <si>
    <t>Là khả năng quản lý, sử dụng tài sản, vật tư và xác định giá hao mòn tài sản trong doanh nghiệp theo quy định quy định của Bộ tài chính, Tập đoàn và công ty</t>
  </si>
  <si>
    <t>F033</t>
  </si>
  <si>
    <t>Quản lý thuế</t>
  </si>
  <si>
    <t>Là hiểu biết và khả năng kiểm soát việc thực hiện chính sách thuế, tổng hợp số liệu và báo cáo thuế trong doanh nghiệp theo quy định hiện hành</t>
  </si>
  <si>
    <t>F034</t>
  </si>
  <si>
    <t>Quản lý kho</t>
  </si>
  <si>
    <t>Là khả năng theo dõi, quản lý, ghi chép  tình hình nhập, xuất, tồn  kho vật tư, công cụ dụng cụ, máy móc thiết bị, tài sản cố định, hàng hoá theo thời gian cụ thể, đáp ứng kịp thời cho từng đối tượng sử dụng.</t>
  </si>
  <si>
    <t>F036</t>
  </si>
  <si>
    <t>Đấu thầu và mua sắm</t>
  </si>
  <si>
    <t>Là hiểu biết và khả năng thực hiện các hoạt động có liên quan đến quá trình mua sắm, đầu tư trang thiết bị, máy móc, tài sản, vật phẩm, công cụ, dụng cụ…nhằm đảm bảo tính hợp lý, hiệu quả và tuân thủ các qui định, thủ tục hiện hành về đấu thầu, mua sắm.</t>
  </si>
  <si>
    <t>KHĐT</t>
  </si>
  <si>
    <t>Là khả năng hiểu biết và áp dụng các kiến thức chuyên ngành CNTT phục vụ cho hoạt động phát triển, quản lý và vận hành các ứng dụng Công nghệ thông tin trong nội bộ Công ty và đối tác khách hàng</t>
  </si>
  <si>
    <t>Là hiểu biêt và khả năng vận hành khai thác hệ thống máy chủ và thiết bị mạng trong doanh nghiệp, định hướng phát triển Hạ tầng CNTT cho toàn doanh nghiệp; Phối hợp, hướng dẫn các đơn vị liên quan khai thác tài nguyên và các dịch vụ CNTT liên quan nhằm đảm bảo cho hạ tầng CNTT hoạt động thông suốt.</t>
  </si>
  <si>
    <t xml:space="preserve">Quản trị viên cơ sở dữ liệu sử dụng phần mềm để lưu trữ và tổ chức dữ liệu, chẳng hạn như thông tin tài chính, hồ sơ vận chuyển của khách hàng... Họ đảm bảo dữ liệu sẵn sàng cho người sử dụng và đảm bảo an toàn dữ liệu, chống lại các truy cập trái phép. </t>
  </si>
  <si>
    <t>Là khả năng khai thác và phân tích CSDL Oracle, sử dụng công cụ, kiến thức và kinh nghiệm để đảm bảo dữ liệu đáp ứng đúng và đủ nhu cầu nghiệp vụ, đạt hiệu quả cao.</t>
  </si>
  <si>
    <t>Là khả năng hiểu biết, nắm bắt và quản lý các ứng dụng, dịch vụ CNTT đang duy trì và hoạt động.</t>
  </si>
  <si>
    <t xml:space="preserve">Là khả năng phân tích yêu cầu và sử dụng công cụ hỗ trợ để phân tích và thiết kế hệ thống phần mềm đảm bảo tính tối ưu và thân thiện (dễ sử dụng) của hệ thống phần mềm </t>
  </si>
  <si>
    <t>Là khả năng sử dụng một hoặc nhiều ngôn ngữ lập trình và công cụ hỗ trợ phát triển phần mềm để lập trình module phần mềm theo đúng như bản thiết kế được đưa ra và đảm bảo module phần mềm phải hoạt động đúng với yêu cầu đầu vào và đầu ra, tối ưu về hiệu năng (tốc độ nhanh)</t>
  </si>
  <si>
    <t xml:space="preserve">Là khả năng sử dụng công cụ thiết kế để vẽ giao diện cho các hệ thống phần mềm, băng rôn, áp phích đảm bảo tính thẩm mỹ </t>
  </si>
  <si>
    <t>Có kiến thức, khả năng khai thác, tối ưu cấu hình hệ điều hành, thiết bị bảo mạng như Router, Switch,  thiết bị bảo mật firrewall, IPS, IDS,VPN.., có kiến thức về lập trình phần mềm. Khả năng khai thác sử dụng các công cụ đánh giá rà quyet lỗ hổng phần mềm, hệ thống CNTT</t>
  </si>
  <si>
    <t>Có kiến thức về các hệ  quản trị CSDL : Oracle, SQL…, nắm rõ về các qui trình vận hành khai thác liên quan đến các nghiệp vụ đối với các hệ thống CNTT, dịch vụ cước, Eload … nhằm tránh thất thoát đảm bảo an toàn dữ liệu,  các hành vi gian lận cước</t>
  </si>
  <si>
    <t>Là khả năng sử dụng kỹ năng và công cụ hỗ trợ để kiểm định một hoặc nhiều module phần mềm hoặc cả một hệ thống phần mềm đảm bảo chất lượng được định nghĩa tương ứng với phần mềm.</t>
  </si>
  <si>
    <t>Cung cấp dịch vụ Công Vụ Công nghệ thông tin là hiểu biết và khả năng tiếp nhận, phân tích, tổng hợp nhu cầu của khách hàng (trong và ngoài Tập đoàn); xác định, điều phối huy động các nguồn lực đó; thực hiện cung cấp dịch vụ để đáp ứng chất lượng dịch vụ (SLA) theo yêu cầu và thoả thuận với khách hàng.</t>
  </si>
  <si>
    <t>Là khả năng khắc phục được các sự cố trên máy tính của người dùng cuối, liên quan đến hệ điều hành, phần cứng, trình duyệt hoặc phần mềm làm gián đoạn việc thực hiện các công việc đang thực hiện hoặc không thể khai thác được các dịch vụ do VNPT cung cấp mà vẫn đảm bảo không làm thay đổi, mất mát hoặc phát tán dữ liệu cá nhân.</t>
  </si>
  <si>
    <t>F068</t>
  </si>
  <si>
    <t>Tổ chức, quy hoạch hệ thống CNTT</t>
  </si>
  <si>
    <t xml:space="preserve">Là khả năng quản lý và khai thác mạng WAN, LAN trong doanh nghiệp, định hướng phát triển công nghệ thông tin cho toàn doanh nghiệp; Phối hợp, hướng dẫn các đơn vị liên quan sử dụng mạng mạng và dịch vụ CNTT liên quan; Quản lý thiết bị tin học, phần mềm ứng dụng trong toàn Công ty. </t>
  </si>
  <si>
    <t>Quản lý hệ thống CNTT trong doanh nghiệp</t>
  </si>
</sst>
</file>

<file path=xl/styles.xml><?xml version="1.0" encoding="utf-8"?>
<styleSheet xmlns="http://schemas.openxmlformats.org/spreadsheetml/2006/main">
  <numFmts count="3">
    <numFmt numFmtId="164" formatCode="_(* #,##0.00_);_(* \(#,##0.00\);_(* \-??_);_(@_)"/>
    <numFmt numFmtId="165" formatCode="_(* #,##0_);_(* \(#,##0\);_(* \-??_);_(@_)"/>
    <numFmt numFmtId="166" formatCode="0.0%"/>
  </numFmts>
  <fonts count="27">
    <font>
      <sz val="11"/>
      <color rgb="FF000000"/>
      <name val="Calibri"/>
      <family val="2"/>
      <charset val="1"/>
    </font>
    <font>
      <b/>
      <sz val="12"/>
      <name val="Times New Roman"/>
      <family val="1"/>
      <charset val="163"/>
    </font>
    <font>
      <sz val="12"/>
      <name val="Times New Roman"/>
      <family val="1"/>
      <charset val="1"/>
    </font>
    <font>
      <sz val="12"/>
      <color rgb="FF000000"/>
      <name val="Times New Roman"/>
      <family val="1"/>
      <charset val="1"/>
    </font>
    <font>
      <b/>
      <sz val="11"/>
      <color rgb="FF000000"/>
      <name val="Calibri"/>
      <family val="2"/>
      <charset val="163"/>
    </font>
    <font>
      <b/>
      <sz val="11"/>
      <name val="Calibri"/>
      <family val="2"/>
      <charset val="163"/>
    </font>
    <font>
      <sz val="11"/>
      <name val="Calibri"/>
      <family val="2"/>
      <charset val="163"/>
    </font>
    <font>
      <sz val="11"/>
      <color rgb="FF0070C0"/>
      <name val="Calibri"/>
      <family val="2"/>
      <charset val="1"/>
    </font>
    <font>
      <b/>
      <sz val="14"/>
      <name val="Times New Roman"/>
      <family val="1"/>
      <charset val="1"/>
    </font>
    <font>
      <b/>
      <sz val="11"/>
      <color rgb="FF000000"/>
      <name val="Times New Roman"/>
      <family val="1"/>
      <charset val="1"/>
    </font>
    <font>
      <sz val="11"/>
      <name val="Times New Roman"/>
      <family val="1"/>
      <charset val="1"/>
    </font>
    <font>
      <sz val="8"/>
      <color rgb="FF000000"/>
      <name val="Calibri"/>
      <family val="2"/>
      <charset val="1"/>
    </font>
    <font>
      <b/>
      <sz val="11"/>
      <color rgb="FF333399"/>
      <name val="Times New Roman"/>
      <family val="1"/>
      <charset val="1"/>
    </font>
    <font>
      <sz val="11"/>
      <color rgb="FF000000"/>
      <name val="Times New Roman"/>
      <family val="1"/>
      <charset val="1"/>
    </font>
    <font>
      <sz val="11"/>
      <color rgb="FF000000"/>
      <name val="Times New Roman"/>
      <family val="1"/>
      <charset val="163"/>
    </font>
    <font>
      <b/>
      <sz val="12"/>
      <color rgb="FF000000"/>
      <name val="Times New Roman"/>
      <family val="1"/>
      <charset val="1"/>
    </font>
    <font>
      <b/>
      <sz val="11"/>
      <color rgb="FF000000"/>
      <name val="Cambria"/>
      <family val="1"/>
      <charset val="163"/>
    </font>
    <font>
      <b/>
      <sz val="11"/>
      <color rgb="FF000000"/>
      <name val="Calibri"/>
      <family val="2"/>
      <charset val="1"/>
    </font>
    <font>
      <sz val="12"/>
      <name val="Times New Roman"/>
      <family val="1"/>
      <charset val="163"/>
    </font>
    <font>
      <sz val="11"/>
      <color rgb="FF000000"/>
      <name val="Calibri"/>
      <family val="2"/>
      <charset val="1"/>
    </font>
    <font>
      <b/>
      <sz val="12"/>
      <color rgb="FF4F81BD"/>
      <name val="Times New Roman"/>
      <family val="1"/>
      <charset val="163"/>
    </font>
    <font>
      <b/>
      <sz val="12"/>
      <color rgb="FF000000"/>
      <name val="Times New Roman"/>
      <family val="1"/>
      <charset val="163"/>
    </font>
    <font>
      <sz val="12"/>
      <color rgb="FF000000"/>
      <name val="Times New Roman"/>
      <family val="1"/>
      <charset val="163"/>
    </font>
    <font>
      <sz val="13"/>
      <name val="Cambria"/>
      <family val="1"/>
      <charset val="163"/>
      <scheme val="major"/>
    </font>
    <font>
      <sz val="12"/>
      <name val="Times New Roman"/>
      <family val="1"/>
    </font>
    <font>
      <sz val="12"/>
      <color rgb="FF000000"/>
      <name val="Times New Roman"/>
      <family val="1"/>
    </font>
    <font>
      <b/>
      <sz val="12"/>
      <color rgb="FFFF0000"/>
      <name val="Times New Roman"/>
      <family val="1"/>
      <charset val="163"/>
    </font>
  </fonts>
  <fills count="31">
    <fill>
      <patternFill patternType="none"/>
    </fill>
    <fill>
      <patternFill patternType="gray125"/>
    </fill>
    <fill>
      <patternFill patternType="solid">
        <fgColor rgb="FFFFFFFF"/>
        <bgColor rgb="FFFFFFCC"/>
      </patternFill>
    </fill>
    <fill>
      <patternFill patternType="solid">
        <fgColor rgb="FF99CCFF"/>
        <bgColor rgb="FFCCCCFF"/>
      </patternFill>
    </fill>
    <fill>
      <patternFill patternType="solid">
        <fgColor rgb="FFFFFF00"/>
        <bgColor rgb="FFFFFF00"/>
      </patternFill>
    </fill>
    <fill>
      <patternFill patternType="solid">
        <fgColor rgb="FFCCCCFF"/>
        <bgColor rgb="FFC0C0C0"/>
      </patternFill>
    </fill>
    <fill>
      <patternFill patternType="solid">
        <fgColor rgb="FFFFFF99"/>
        <bgColor rgb="FFFFFFCC"/>
      </patternFill>
    </fill>
    <fill>
      <patternFill patternType="solid">
        <fgColor rgb="FFC0C0C0"/>
        <bgColor rgb="FFC3D69B"/>
      </patternFill>
    </fill>
    <fill>
      <patternFill patternType="solid">
        <fgColor rgb="FFFFC000"/>
        <bgColor rgb="FFFF9900"/>
      </patternFill>
    </fill>
    <fill>
      <patternFill patternType="solid">
        <fgColor rgb="FFC3D69B"/>
        <bgColor rgb="FFC0C0C0"/>
      </patternFill>
    </fill>
    <fill>
      <patternFill patternType="solid">
        <fgColor rgb="FFEBF1DE"/>
        <bgColor rgb="FFDCE6F2"/>
      </patternFill>
    </fill>
    <fill>
      <patternFill patternType="solid">
        <fgColor theme="4" tint="0.79998168889431442"/>
        <bgColor rgb="FFCCCCFF"/>
      </patternFill>
    </fill>
    <fill>
      <patternFill patternType="solid">
        <fgColor theme="4" tint="0.79998168889431442"/>
        <bgColor rgb="FFEBF1DE"/>
      </patternFill>
    </fill>
    <fill>
      <patternFill patternType="solid">
        <fgColor theme="4" tint="0.79998168889431442"/>
        <bgColor indexed="64"/>
      </patternFill>
    </fill>
    <fill>
      <patternFill patternType="solid">
        <fgColor theme="5" tint="0.79998168889431442"/>
        <bgColor rgb="FFCCCCFF"/>
      </patternFill>
    </fill>
    <fill>
      <patternFill patternType="solid">
        <fgColor theme="5" tint="0.79998168889431442"/>
        <bgColor rgb="FFFCD5B5"/>
      </patternFill>
    </fill>
    <fill>
      <patternFill patternType="solid">
        <fgColor theme="5" tint="0.79998168889431442"/>
        <bgColor rgb="FFEBF1DE"/>
      </patternFill>
    </fill>
    <fill>
      <patternFill patternType="solid">
        <fgColor theme="5" tint="0.79998168889431442"/>
        <bgColor indexed="64"/>
      </patternFill>
    </fill>
    <fill>
      <patternFill patternType="solid">
        <fgColor theme="6" tint="0.79998168889431442"/>
        <bgColor rgb="FFCCCCFF"/>
      </patternFill>
    </fill>
    <fill>
      <patternFill patternType="solid">
        <fgColor theme="6" tint="0.79998168889431442"/>
        <bgColor rgb="FFC6D9F1"/>
      </patternFill>
    </fill>
    <fill>
      <patternFill patternType="solid">
        <fgColor theme="6" tint="0.79998168889431442"/>
        <bgColor rgb="FF33CCCC"/>
      </patternFill>
    </fill>
    <fill>
      <patternFill patternType="solid">
        <fgColor theme="6" tint="0.79998168889431442"/>
        <bgColor rgb="FFEBF1DE"/>
      </patternFill>
    </fill>
    <fill>
      <patternFill patternType="solid">
        <fgColor theme="6" tint="0.79998168889431442"/>
        <bgColor indexed="64"/>
      </patternFill>
    </fill>
    <fill>
      <patternFill patternType="solid">
        <fgColor theme="7" tint="0.79998168889431442"/>
        <bgColor rgb="FFCCCCFF"/>
      </patternFill>
    </fill>
    <fill>
      <patternFill patternType="solid">
        <fgColor theme="7" tint="0.79998168889431442"/>
        <bgColor rgb="FFFF9900"/>
      </patternFill>
    </fill>
    <fill>
      <patternFill patternType="solid">
        <fgColor theme="7" tint="0.79998168889431442"/>
        <bgColor rgb="FF33CCCC"/>
      </patternFill>
    </fill>
    <fill>
      <patternFill patternType="solid">
        <fgColor theme="7" tint="0.79998168889431442"/>
        <bgColor indexed="64"/>
      </patternFill>
    </fill>
    <fill>
      <patternFill patternType="solid">
        <fgColor theme="7" tint="0.79998168889431442"/>
        <bgColor rgb="FFC6D9F1"/>
      </patternFill>
    </fill>
    <fill>
      <patternFill patternType="solid">
        <fgColor theme="7" tint="0.79998168889431442"/>
        <bgColor rgb="FFEBF1DE"/>
      </patternFill>
    </fill>
    <fill>
      <patternFill patternType="solid">
        <fgColor rgb="FFDCE6F2"/>
        <bgColor rgb="FFEBF1DE"/>
      </patternFill>
    </fill>
    <fill>
      <patternFill patternType="solid">
        <fgColor theme="7" tint="0.79998168889431442"/>
        <bgColor rgb="FF9999FF"/>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164" fontId="19" fillId="0" borderId="0" applyBorder="0" applyProtection="0"/>
    <xf numFmtId="9" fontId="19" fillId="0" borderId="0" applyBorder="0" applyProtection="0"/>
  </cellStyleXfs>
  <cellXfs count="171">
    <xf numFmtId="0" fontId="0" fillId="0" borderId="0" xfId="0"/>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xf numFmtId="0" fontId="6" fillId="0" borderId="1" xfId="0" applyFont="1" applyBorder="1" applyAlignment="1">
      <alignment horizontal="center"/>
    </xf>
    <xf numFmtId="1" fontId="5" fillId="0" borderId="1" xfId="0" applyNumberFormat="1" applyFont="1" applyBorder="1"/>
    <xf numFmtId="165" fontId="7" fillId="0" borderId="0" xfId="1" applyNumberFormat="1" applyFont="1" applyBorder="1" applyAlignment="1" applyProtection="1"/>
    <xf numFmtId="0" fontId="8" fillId="0" borderId="0" xfId="0" applyFont="1" applyAlignment="1">
      <alignment vertical="center"/>
    </xf>
    <xf numFmtId="0" fontId="9" fillId="0" borderId="0" xfId="0" applyFont="1"/>
    <xf numFmtId="0" fontId="2" fillId="0" borderId="0" xfId="0" applyFont="1" applyAlignment="1">
      <alignment vertical="center"/>
    </xf>
    <xf numFmtId="2" fontId="2" fillId="0" borderId="0" xfId="0" applyNumberFormat="1" applyFont="1" applyAlignment="1">
      <alignment vertical="center"/>
    </xf>
    <xf numFmtId="0" fontId="10" fillId="0" borderId="0" xfId="0" applyFont="1" applyAlignment="1">
      <alignment horizontal="left" vertical="center"/>
    </xf>
    <xf numFmtId="0" fontId="11" fillId="0" borderId="0" xfId="0" applyFont="1"/>
    <xf numFmtId="0" fontId="12" fillId="0" borderId="0" xfId="0" applyFont="1" applyAlignment="1">
      <alignment horizontal="left"/>
    </xf>
    <xf numFmtId="2" fontId="9" fillId="0" borderId="0" xfId="0" applyNumberFormat="1" applyFont="1"/>
    <xf numFmtId="2" fontId="9" fillId="0" borderId="0" xfId="0" applyNumberFormat="1" applyFont="1" applyBorder="1" applyAlignment="1">
      <alignment horizontal="center" vertical="center" wrapText="1"/>
    </xf>
    <xf numFmtId="1" fontId="9" fillId="5" borderId="1" xfId="0" applyNumberFormat="1" applyFont="1" applyFill="1" applyBorder="1" applyAlignment="1">
      <alignment horizontal="center" vertical="center" wrapText="1"/>
    </xf>
    <xf numFmtId="0" fontId="0" fillId="2" borderId="0" xfId="0" applyFill="1" applyAlignment="1">
      <alignment vertical="center"/>
    </xf>
    <xf numFmtId="0" fontId="0" fillId="2" borderId="0" xfId="0" applyFont="1" applyFill="1" applyAlignment="1">
      <alignment vertical="center"/>
    </xf>
    <xf numFmtId="0" fontId="9" fillId="6" borderId="1" xfId="0" applyFont="1" applyFill="1" applyBorder="1" applyAlignment="1">
      <alignment horizontal="center" vertical="center" wrapText="1"/>
    </xf>
    <xf numFmtId="9" fontId="9" fillId="6" borderId="3" xfId="2" applyFont="1" applyFill="1" applyBorder="1" applyAlignment="1" applyProtection="1">
      <alignment horizontal="center" vertical="center" wrapText="1"/>
    </xf>
    <xf numFmtId="1" fontId="9" fillId="6" borderId="1" xfId="0" applyNumberFormat="1" applyFont="1" applyFill="1" applyBorder="1" applyAlignment="1">
      <alignment horizontal="center" vertical="center" wrapText="1"/>
    </xf>
    <xf numFmtId="2" fontId="9" fillId="6"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4" xfId="0" applyFont="1" applyFill="1" applyBorder="1" applyAlignment="1">
      <alignment horizontal="left" vertical="center" wrapText="1"/>
    </xf>
    <xf numFmtId="9" fontId="3" fillId="2" borderId="1" xfId="2" applyFont="1" applyFill="1" applyBorder="1" applyAlignment="1" applyProtection="1">
      <alignment horizontal="center" vertical="center"/>
    </xf>
    <xf numFmtId="1" fontId="3" fillId="2" borderId="1" xfId="0" applyNumberFormat="1" applyFont="1" applyFill="1" applyBorder="1" applyAlignment="1">
      <alignment horizontal="center" vertical="center"/>
    </xf>
    <xf numFmtId="2" fontId="13" fillId="0" borderId="1" xfId="2" applyNumberFormat="1" applyFont="1" applyBorder="1" applyAlignment="1" applyProtection="1">
      <alignment horizontal="center" vertical="center" wrapText="1"/>
    </xf>
    <xf numFmtId="9" fontId="9" fillId="0" borderId="1" xfId="2" applyFont="1" applyBorder="1" applyAlignment="1" applyProtection="1"/>
    <xf numFmtId="0" fontId="4" fillId="2" borderId="1" xfId="0" applyFont="1" applyFill="1" applyBorder="1" applyAlignment="1">
      <alignment vertical="center" wrapText="1"/>
    </xf>
    <xf numFmtId="0" fontId="0" fillId="4" borderId="1" xfId="0" applyFont="1" applyFill="1" applyBorder="1"/>
    <xf numFmtId="0" fontId="0" fillId="0" borderId="1" xfId="0" applyFont="1" applyBorder="1"/>
    <xf numFmtId="0" fontId="4" fillId="0" borderId="1" xfId="0" applyFont="1" applyBorder="1"/>
    <xf numFmtId="2" fontId="9" fillId="0" borderId="0" xfId="2" applyNumberFormat="1" applyFont="1" applyBorder="1" applyAlignment="1" applyProtection="1">
      <alignment horizontal="center" vertical="center" wrapText="1"/>
    </xf>
    <xf numFmtId="0" fontId="0" fillId="2" borderId="0" xfId="0" applyFont="1" applyFill="1" applyBorder="1" applyAlignment="1">
      <alignment vertical="center"/>
    </xf>
    <xf numFmtId="1" fontId="3" fillId="6" borderId="1" xfId="0" applyNumberFormat="1" applyFont="1" applyFill="1" applyBorder="1" applyAlignment="1">
      <alignment horizontal="center" vertical="center"/>
    </xf>
    <xf numFmtId="2" fontId="9" fillId="6" borderId="3" xfId="0" applyNumberFormat="1" applyFont="1" applyFill="1" applyBorder="1" applyAlignment="1">
      <alignment horizontal="center" vertical="center" wrapText="1"/>
    </xf>
    <xf numFmtId="2" fontId="9" fillId="0" borderId="1" xfId="2" applyNumberFormat="1" applyFont="1" applyBorder="1" applyAlignment="1" applyProtection="1">
      <alignment horizontal="center" vertical="center" wrapText="1"/>
    </xf>
    <xf numFmtId="0" fontId="2" fillId="7"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9" fontId="14" fillId="0" borderId="1" xfId="2" applyFont="1" applyBorder="1" applyAlignment="1" applyProtection="1">
      <alignment horizontal="center" vertical="center" wrapText="1"/>
    </xf>
    <xf numFmtId="0" fontId="0" fillId="4" borderId="1" xfId="0" applyFont="1" applyFill="1" applyBorder="1" applyAlignment="1">
      <alignment vertical="center"/>
    </xf>
    <xf numFmtId="0" fontId="0" fillId="2" borderId="1" xfId="0" applyFont="1" applyFill="1" applyBorder="1" applyAlignment="1">
      <alignment vertical="center"/>
    </xf>
    <xf numFmtId="0" fontId="4" fillId="2" borderId="1" xfId="0" applyFont="1" applyFill="1" applyBorder="1" applyAlignment="1">
      <alignment vertical="center"/>
    </xf>
    <xf numFmtId="2" fontId="9" fillId="6" borderId="1" xfId="2" applyNumberFormat="1" applyFont="1" applyFill="1" applyBorder="1" applyAlignment="1" applyProtection="1">
      <alignment horizontal="center" vertical="center" wrapText="1"/>
    </xf>
    <xf numFmtId="0" fontId="9" fillId="2" borderId="1" xfId="0" applyFont="1" applyFill="1" applyBorder="1" applyAlignment="1">
      <alignment horizontal="center" vertical="center" wrapText="1"/>
    </xf>
    <xf numFmtId="0" fontId="3" fillId="2" borderId="4" xfId="0" applyFont="1" applyFill="1" applyBorder="1" applyAlignment="1">
      <alignment horizontal="left" vertical="center" wrapText="1"/>
    </xf>
    <xf numFmtId="9" fontId="15" fillId="0" borderId="1" xfId="2" applyFont="1" applyBorder="1" applyAlignment="1" applyProtection="1">
      <alignment horizontal="center" vertical="center"/>
    </xf>
    <xf numFmtId="1" fontId="15" fillId="0" borderId="1" xfId="0" applyNumberFormat="1" applyFont="1" applyBorder="1" applyAlignment="1">
      <alignment horizontal="center" vertical="center"/>
    </xf>
    <xf numFmtId="1" fontId="15" fillId="8" borderId="1" xfId="0" applyNumberFormat="1" applyFont="1" applyFill="1" applyBorder="1" applyAlignment="1">
      <alignment horizontal="center" vertical="center"/>
    </xf>
    <xf numFmtId="0" fontId="9" fillId="2" borderId="0" xfId="0" applyFont="1" applyFill="1" applyBorder="1" applyAlignment="1">
      <alignment horizontal="center" vertical="center" wrapText="1"/>
    </xf>
    <xf numFmtId="9" fontId="9" fillId="2" borderId="0" xfId="2" applyFont="1" applyFill="1" applyBorder="1" applyAlignment="1" applyProtection="1">
      <alignment horizontal="center" vertical="center" wrapText="1"/>
    </xf>
    <xf numFmtId="1" fontId="3" fillId="2" borderId="0" xfId="0" applyNumberFormat="1" applyFont="1" applyFill="1" applyBorder="1" applyAlignment="1">
      <alignment horizontal="center" vertical="center"/>
    </xf>
    <xf numFmtId="2" fontId="9" fillId="2" borderId="0" xfId="2" applyNumberFormat="1" applyFont="1" applyFill="1" applyBorder="1" applyAlignment="1" applyProtection="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10" fontId="3" fillId="2" borderId="0" xfId="2" applyNumberFormat="1" applyFont="1" applyFill="1" applyBorder="1" applyAlignment="1" applyProtection="1">
      <alignment horizontal="center" vertical="center"/>
    </xf>
    <xf numFmtId="1" fontId="2" fillId="2" borderId="0" xfId="0" applyNumberFormat="1" applyFont="1" applyFill="1" applyBorder="1" applyAlignment="1">
      <alignment horizontal="center" vertical="center"/>
    </xf>
    <xf numFmtId="2" fontId="13" fillId="2" borderId="0" xfId="2" applyNumberFormat="1" applyFont="1" applyFill="1" applyBorder="1" applyAlignment="1" applyProtection="1">
      <alignment horizontal="center" vertical="center" wrapText="1"/>
    </xf>
    <xf numFmtId="0" fontId="0" fillId="0" borderId="0" xfId="0" applyFont="1" applyBorder="1" applyAlignment="1">
      <alignment vertical="center"/>
    </xf>
    <xf numFmtId="0" fontId="0" fillId="0" borderId="0" xfId="0" applyFont="1" applyAlignment="1">
      <alignment vertical="center"/>
    </xf>
    <xf numFmtId="0" fontId="0" fillId="0" borderId="0" xfId="0" applyAlignment="1">
      <alignment vertical="center"/>
    </xf>
    <xf numFmtId="9" fontId="9" fillId="0" borderId="1" xfId="2" applyFont="1" applyBorder="1" applyAlignment="1" applyProtection="1">
      <alignment horizontal="center" vertical="center" wrapText="1"/>
    </xf>
    <xf numFmtId="0" fontId="0" fillId="0" borderId="1" xfId="0" applyFont="1" applyBorder="1" applyAlignment="1">
      <alignment vertical="center"/>
    </xf>
    <xf numFmtId="0" fontId="4" fillId="0" borderId="1" xfId="0" applyFont="1" applyBorder="1" applyAlignment="1">
      <alignment vertical="center"/>
    </xf>
    <xf numFmtId="0" fontId="2" fillId="2" borderId="0" xfId="0" applyFont="1" applyFill="1" applyBorder="1" applyAlignment="1">
      <alignment vertical="center" wrapText="1"/>
    </xf>
    <xf numFmtId="2" fontId="15" fillId="0" borderId="0" xfId="0" applyNumberFormat="1" applyFont="1" applyBorder="1" applyAlignment="1">
      <alignment horizontal="center" vertical="center"/>
    </xf>
    <xf numFmtId="0" fontId="0" fillId="0" borderId="0" xfId="0" applyFont="1" applyBorder="1"/>
    <xf numFmtId="0" fontId="0" fillId="0" borderId="0" xfId="0" applyFont="1"/>
    <xf numFmtId="0" fontId="15" fillId="2" borderId="0" xfId="0" applyFont="1" applyFill="1" applyBorder="1" applyAlignment="1">
      <alignment horizontal="center" vertical="center"/>
    </xf>
    <xf numFmtId="9" fontId="15" fillId="2" borderId="0" xfId="2" applyFont="1" applyFill="1" applyBorder="1" applyAlignment="1" applyProtection="1">
      <alignment horizontal="center" vertical="center"/>
    </xf>
    <xf numFmtId="1" fontId="15" fillId="2" borderId="0" xfId="0" applyNumberFormat="1" applyFont="1" applyFill="1" applyBorder="1" applyAlignment="1">
      <alignment horizontal="center" vertical="center"/>
    </xf>
    <xf numFmtId="2" fontId="9" fillId="0" borderId="0" xfId="0" applyNumberFormat="1" applyFont="1" applyBorder="1" applyAlignment="1">
      <alignment horizontal="center" vertical="center"/>
    </xf>
    <xf numFmtId="2" fontId="9" fillId="0" borderId="1" xfId="0" applyNumberFormat="1" applyFont="1" applyBorder="1"/>
    <xf numFmtId="0" fontId="13" fillId="4" borderId="1" xfId="0" applyFont="1" applyFill="1" applyBorder="1"/>
    <xf numFmtId="0" fontId="13" fillId="0" borderId="1" xfId="0" applyFont="1" applyBorder="1"/>
    <xf numFmtId="2" fontId="9" fillId="0" borderId="1" xfId="0" applyNumberFormat="1" applyFont="1" applyBorder="1" applyAlignment="1">
      <alignment horizontal="center" vertical="center" wrapText="1"/>
    </xf>
    <xf numFmtId="0" fontId="17" fillId="2" borderId="1" xfId="0" applyFont="1" applyFill="1" applyBorder="1" applyAlignment="1">
      <alignment horizontal="center" vertical="center"/>
    </xf>
    <xf numFmtId="0" fontId="0" fillId="2" borderId="1" xfId="0" applyFill="1" applyBorder="1" applyAlignment="1">
      <alignment vertical="center"/>
    </xf>
    <xf numFmtId="10" fontId="3" fillId="2" borderId="1" xfId="2" applyNumberFormat="1" applyFont="1" applyFill="1" applyBorder="1" applyAlignment="1" applyProtection="1">
      <alignment horizontal="center" vertical="center"/>
    </xf>
    <xf numFmtId="9" fontId="9" fillId="0" borderId="0" xfId="2" applyFont="1" applyBorder="1" applyAlignment="1" applyProtection="1">
      <alignment horizontal="center" vertical="center" wrapText="1"/>
    </xf>
    <xf numFmtId="0" fontId="3" fillId="0" borderId="1" xfId="0" applyFont="1" applyBorder="1" applyAlignment="1">
      <alignment horizontal="center" vertical="center" wrapText="1"/>
    </xf>
    <xf numFmtId="166" fontId="2" fillId="2" borderId="1" xfId="2" applyNumberFormat="1" applyFont="1" applyFill="1" applyBorder="1" applyAlignment="1" applyProtection="1">
      <alignment horizontal="center" vertical="center"/>
    </xf>
    <xf numFmtId="2" fontId="9" fillId="0" borderId="4" xfId="0" applyNumberFormat="1" applyFont="1" applyBorder="1" applyAlignment="1">
      <alignment horizontal="center" vertical="center"/>
    </xf>
    <xf numFmtId="2" fontId="9" fillId="0" borderId="5" xfId="0" applyNumberFormat="1" applyFont="1" applyBorder="1" applyAlignment="1">
      <alignment horizontal="center" vertical="center"/>
    </xf>
    <xf numFmtId="2" fontId="9" fillId="0" borderId="2" xfId="0" applyNumberFormat="1" applyFont="1" applyBorder="1" applyAlignment="1">
      <alignment horizontal="center" vertical="center"/>
    </xf>
    <xf numFmtId="1" fontId="2" fillId="2" borderId="1" xfId="0" applyNumberFormat="1" applyFont="1" applyFill="1" applyBorder="1" applyAlignment="1">
      <alignment horizontal="center" vertical="center"/>
    </xf>
    <xf numFmtId="0" fontId="18" fillId="9" borderId="1" xfId="0" applyFont="1" applyFill="1" applyBorder="1" applyAlignment="1">
      <alignment horizontal="center" vertical="center" wrapText="1"/>
    </xf>
    <xf numFmtId="2" fontId="9" fillId="0" borderId="0" xfId="2" applyNumberFormat="1" applyFont="1" applyBorder="1" applyAlignment="1" applyProtection="1">
      <alignment vertical="center" wrapText="1"/>
    </xf>
    <xf numFmtId="2" fontId="9" fillId="0" borderId="0" xfId="0" applyNumberFormat="1" applyFont="1" applyBorder="1" applyAlignment="1">
      <alignment vertical="center"/>
    </xf>
    <xf numFmtId="0" fontId="4" fillId="0" borderId="0" xfId="0" applyFont="1" applyBorder="1" applyAlignment="1">
      <alignment horizontal="center"/>
    </xf>
    <xf numFmtId="0" fontId="0" fillId="0" borderId="0" xfId="0" applyBorder="1" applyAlignment="1">
      <alignment horizontal="center"/>
    </xf>
    <xf numFmtId="0" fontId="4" fillId="0" borderId="1" xfId="0" applyFont="1" applyBorder="1" applyAlignment="1">
      <alignment horizontal="center" vertical="center"/>
    </xf>
    <xf numFmtId="0" fontId="6" fillId="0" borderId="1" xfId="0" applyFont="1" applyBorder="1" applyAlignment="1">
      <alignment horizontal="left" vertical="center" wrapText="1"/>
    </xf>
    <xf numFmtId="0" fontId="15" fillId="0" borderId="1" xfId="0" applyFont="1" applyBorder="1" applyAlignment="1">
      <alignment horizontal="center" vertical="center"/>
    </xf>
    <xf numFmtId="0" fontId="9" fillId="2" borderId="0" xfId="0" applyFont="1" applyFill="1" applyBorder="1" applyAlignment="1">
      <alignment horizontal="left" vertical="center" wrapText="1"/>
    </xf>
    <xf numFmtId="2" fontId="9" fillId="0" borderId="1" xfId="2" applyNumberFormat="1" applyFont="1" applyBorder="1" applyAlignment="1" applyProtection="1">
      <alignment horizontal="center" vertical="center" wrapText="1"/>
    </xf>
    <xf numFmtId="0" fontId="15" fillId="2" borderId="0" xfId="0" applyFont="1" applyFill="1" applyBorder="1" applyAlignment="1">
      <alignment horizontal="center" vertical="center"/>
    </xf>
    <xf numFmtId="2" fontId="9" fillId="0" borderId="1" xfId="0" applyNumberFormat="1" applyFont="1" applyBorder="1" applyAlignment="1">
      <alignment horizontal="center" vertical="center"/>
    </xf>
    <xf numFmtId="0" fontId="9" fillId="6" borderId="1" xfId="0" applyFont="1" applyFill="1" applyBorder="1" applyAlignment="1">
      <alignment horizontal="left" vertical="center" wrapText="1"/>
    </xf>
    <xf numFmtId="0" fontId="8" fillId="0" borderId="0" xfId="0" applyFont="1" applyBorder="1" applyAlignment="1">
      <alignment horizontal="center" vertical="center"/>
    </xf>
    <xf numFmtId="0" fontId="2" fillId="0" borderId="0" xfId="0" applyFont="1" applyBorder="1" applyAlignment="1">
      <alignment horizontal="left" vertical="center"/>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2" fontId="9" fillId="5" borderId="1" xfId="0" applyNumberFormat="1" applyFont="1" applyFill="1" applyBorder="1" applyAlignment="1">
      <alignment horizontal="center" vertical="center" wrapText="1"/>
    </xf>
    <xf numFmtId="0" fontId="16" fillId="0" borderId="4" xfId="0" applyFont="1" applyBorder="1" applyAlignment="1">
      <alignment horizontal="center" vertical="center"/>
    </xf>
    <xf numFmtId="2" fontId="9" fillId="0" borderId="4" xfId="2" applyNumberFormat="1" applyFont="1" applyBorder="1" applyAlignment="1" applyProtection="1">
      <alignment horizontal="center" vertical="center" wrapText="1"/>
    </xf>
    <xf numFmtId="0" fontId="16" fillId="0" borderId="1" xfId="0" applyFont="1" applyBorder="1" applyAlignment="1">
      <alignment horizontal="center" vertical="center"/>
    </xf>
    <xf numFmtId="0" fontId="20" fillId="0" borderId="0" xfId="0" applyFont="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left" vertical="center" wrapText="1"/>
    </xf>
    <xf numFmtId="0" fontId="21" fillId="0" borderId="0" xfId="0" applyFont="1" applyAlignment="1">
      <alignment horizontal="center" vertical="center" wrapText="1"/>
    </xf>
    <xf numFmtId="0" fontId="18"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horizontal="left" vertical="center" wrapText="1"/>
    </xf>
    <xf numFmtId="0" fontId="22" fillId="13" borderId="1" xfId="0" applyFont="1" applyFill="1" applyBorder="1" applyAlignment="1">
      <alignment horizontal="center" vertical="center" wrapText="1"/>
    </xf>
    <xf numFmtId="0" fontId="22" fillId="0" borderId="0" xfId="0" applyFont="1" applyAlignment="1">
      <alignment horizontal="center" vertical="center" wrapText="1"/>
    </xf>
    <xf numFmtId="0" fontId="23" fillId="13" borderId="1" xfId="0" applyFont="1" applyFill="1" applyBorder="1" applyAlignment="1">
      <alignment horizontal="center" vertical="center" wrapText="1"/>
    </xf>
    <xf numFmtId="0" fontId="24" fillId="13" borderId="1" xfId="0" applyFont="1" applyFill="1" applyBorder="1" applyAlignment="1">
      <alignment horizontal="left" vertical="center" wrapText="1"/>
    </xf>
    <xf numFmtId="0" fontId="23" fillId="0" borderId="0" xfId="0" applyFont="1" applyFill="1" applyAlignment="1">
      <alignment horizontal="center" vertical="center" wrapText="1"/>
    </xf>
    <xf numFmtId="0" fontId="23" fillId="0" borderId="0" xfId="0" applyFont="1" applyFill="1" applyAlignment="1">
      <alignment vertical="center"/>
    </xf>
    <xf numFmtId="0" fontId="18" fillId="14"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6"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25" fillId="17" borderId="1" xfId="0" applyFont="1" applyFill="1" applyBorder="1" applyAlignment="1">
      <alignment horizontal="center" vertical="center" wrapText="1"/>
    </xf>
    <xf numFmtId="0" fontId="23" fillId="17" borderId="1" xfId="0" applyFont="1" applyFill="1" applyBorder="1" applyAlignment="1">
      <alignment horizontal="center" vertical="center" wrapText="1"/>
    </xf>
    <xf numFmtId="0" fontId="18" fillId="18" borderId="1" xfId="0" applyFont="1" applyFill="1" applyBorder="1" applyAlignment="1">
      <alignment horizontal="center" vertical="center" wrapText="1"/>
    </xf>
    <xf numFmtId="0" fontId="18" fillId="19" borderId="1" xfId="0" applyFont="1" applyFill="1" applyBorder="1" applyAlignment="1">
      <alignment horizontal="center" vertical="center" wrapText="1"/>
    </xf>
    <xf numFmtId="0" fontId="18" fillId="20" borderId="1" xfId="0" applyFont="1" applyFill="1" applyBorder="1" applyAlignment="1">
      <alignment horizontal="left" vertical="center" wrapText="1"/>
    </xf>
    <xf numFmtId="0" fontId="18" fillId="21" borderId="1" xfId="0" applyFont="1" applyFill="1" applyBorder="1" applyAlignment="1">
      <alignment horizontal="left" vertical="center" wrapText="1"/>
    </xf>
    <xf numFmtId="0" fontId="22" fillId="22" borderId="1" xfId="0" applyFont="1" applyFill="1" applyBorder="1" applyAlignment="1">
      <alignment horizontal="center" vertical="center" wrapText="1"/>
    </xf>
    <xf numFmtId="0" fontId="23" fillId="22"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8" fillId="24" borderId="1" xfId="0" applyFont="1" applyFill="1" applyBorder="1" applyAlignment="1">
      <alignment horizontal="center" vertical="center" wrapText="1"/>
    </xf>
    <xf numFmtId="0" fontId="22" fillId="25" borderId="1" xfId="0" applyFont="1" applyFill="1" applyBorder="1" applyAlignment="1">
      <alignment horizontal="left" vertical="center" wrapText="1"/>
    </xf>
    <xf numFmtId="0" fontId="2" fillId="26" borderId="1" xfId="0" applyFont="1" applyFill="1" applyBorder="1" applyAlignment="1">
      <alignment vertical="center" wrapText="1"/>
    </xf>
    <xf numFmtId="0" fontId="26" fillId="26" borderId="1" xfId="0" applyFont="1" applyFill="1" applyBorder="1" applyAlignment="1">
      <alignment horizontal="center" vertical="center" wrapText="1"/>
    </xf>
    <xf numFmtId="0" fontId="26" fillId="0" borderId="0" xfId="0" applyFont="1" applyAlignment="1">
      <alignment horizontal="center" vertical="center" wrapText="1"/>
    </xf>
    <xf numFmtId="0" fontId="23" fillId="26" borderId="1" xfId="0" applyFont="1" applyFill="1" applyBorder="1" applyAlignment="1">
      <alignment horizontal="center" vertical="center" wrapText="1"/>
    </xf>
    <xf numFmtId="0" fontId="18" fillId="27" borderId="1" xfId="0" applyFont="1" applyFill="1" applyBorder="1" applyAlignment="1">
      <alignment horizontal="center" vertical="center" wrapText="1"/>
    </xf>
    <xf numFmtId="0" fontId="18" fillId="28" borderId="1" xfId="0" applyFont="1" applyFill="1" applyBorder="1" applyAlignment="1">
      <alignment horizontal="left" vertical="center" wrapText="1"/>
    </xf>
    <xf numFmtId="0" fontId="22" fillId="26" borderId="1" xfId="0" applyFont="1" applyFill="1" applyBorder="1" applyAlignment="1">
      <alignment horizontal="center" vertical="center" wrapText="1"/>
    </xf>
    <xf numFmtId="0" fontId="2" fillId="28" borderId="1" xfId="0" applyFont="1" applyFill="1" applyBorder="1" applyAlignment="1">
      <alignment horizontal="center" vertical="center" wrapText="1"/>
    </xf>
    <xf numFmtId="0" fontId="2" fillId="28" borderId="1" xfId="0" applyFont="1" applyFill="1" applyBorder="1" applyAlignment="1">
      <alignment horizontal="left" vertical="center" wrapText="1"/>
    </xf>
    <xf numFmtId="0" fontId="22" fillId="28" borderId="1" xfId="0" applyFont="1" applyFill="1" applyBorder="1" applyAlignment="1">
      <alignment horizontal="center" vertical="center"/>
    </xf>
    <xf numFmtId="0" fontId="22" fillId="29" borderId="0" xfId="0" applyFont="1" applyFill="1" applyAlignment="1">
      <alignment horizontal="center" vertical="center" wrapText="1"/>
    </xf>
    <xf numFmtId="0" fontId="22" fillId="28" borderId="1" xfId="0" applyFont="1" applyFill="1" applyBorder="1" applyAlignment="1">
      <alignment horizontal="center" vertical="center" wrapText="1"/>
    </xf>
    <xf numFmtId="0" fontId="22" fillId="30" borderId="1" xfId="0" applyFont="1" applyFill="1" applyBorder="1" applyAlignment="1">
      <alignment vertical="center" wrapText="1"/>
    </xf>
    <xf numFmtId="0" fontId="18" fillId="28" borderId="1" xfId="0" applyFont="1" applyFill="1" applyBorder="1" applyAlignment="1">
      <alignment vertical="center" wrapText="1"/>
    </xf>
    <xf numFmtId="0" fontId="22" fillId="26" borderId="1" xfId="0" applyFont="1" applyFill="1" applyBorder="1" applyAlignment="1">
      <alignment horizontal="center" vertical="center"/>
    </xf>
    <xf numFmtId="0" fontId="22" fillId="30" borderId="4"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Font="1" applyFill="1" applyBorder="1" applyAlignment="1">
      <alignment horizontal="left" vertical="center" wrapText="1"/>
    </xf>
    <xf numFmtId="9" fontId="3" fillId="0" borderId="1" xfId="2" applyFont="1" applyFill="1" applyBorder="1" applyAlignment="1" applyProtection="1">
      <alignment horizontal="center" vertical="center"/>
    </xf>
    <xf numFmtId="1" fontId="3" fillId="0" borderId="1" xfId="0" applyNumberFormat="1" applyFont="1" applyFill="1" applyBorder="1" applyAlignment="1">
      <alignment horizontal="center" vertical="center"/>
    </xf>
    <xf numFmtId="2" fontId="13" fillId="0" borderId="1" xfId="2" applyNumberFormat="1" applyFont="1" applyFill="1" applyBorder="1" applyAlignment="1" applyProtection="1">
      <alignment horizontal="center" vertical="center" wrapText="1"/>
    </xf>
    <xf numFmtId="2" fontId="9" fillId="0" borderId="0" xfId="2" applyNumberFormat="1" applyFont="1" applyFill="1" applyBorder="1" applyAlignment="1" applyProtection="1">
      <alignment horizontal="center" vertical="center" wrapText="1"/>
    </xf>
    <xf numFmtId="9" fontId="14" fillId="0" borderId="1" xfId="2" applyFont="1" applyFill="1" applyBorder="1" applyAlignment="1" applyProtection="1">
      <alignment horizontal="center" vertical="center" wrapText="1"/>
    </xf>
    <xf numFmtId="0" fontId="4" fillId="0" borderId="1" xfId="0" applyFont="1" applyFill="1" applyBorder="1" applyAlignment="1">
      <alignment vertical="center" wrapText="1"/>
    </xf>
    <xf numFmtId="0" fontId="0" fillId="0" borderId="1" xfId="0" applyFont="1" applyFill="1" applyBorder="1" applyAlignment="1">
      <alignment vertical="center"/>
    </xf>
    <xf numFmtId="0" fontId="4" fillId="0" borderId="1" xfId="0" applyFont="1" applyFill="1" applyBorder="1" applyAlignment="1">
      <alignment vertical="center"/>
    </xf>
    <xf numFmtId="0" fontId="0" fillId="0" borderId="0" xfId="0" applyFill="1"/>
  </cellXfs>
  <cellStyles count="3">
    <cellStyle name="Comma" xfId="1" builtinId="3"/>
    <cellStyle name="Normal" xfId="0" builtinId="0"/>
    <cellStyle name="Percent" xfId="2" builtinId="5"/>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3D69B"/>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V46"/>
  <sheetViews>
    <sheetView workbookViewId="0">
      <selection activeCell="E9" sqref="E8:E9"/>
    </sheetView>
  </sheetViews>
  <sheetFormatPr defaultColWidth="34.42578125" defaultRowHeight="53.25" customHeight="1"/>
  <cols>
    <col min="1" max="1" width="3.85546875" bestFit="1" customWidth="1"/>
    <col min="2" max="2" width="6.5703125" bestFit="1" customWidth="1"/>
    <col min="3" max="3" width="11.85546875" bestFit="1" customWidth="1"/>
    <col min="4" max="4" width="34.28515625" customWidth="1"/>
    <col min="5" max="5" width="78.42578125" customWidth="1"/>
  </cols>
  <sheetData>
    <row r="1" spans="1:256" ht="53.25" customHeight="1">
      <c r="A1" s="114" t="s">
        <v>0</v>
      </c>
      <c r="B1" s="114"/>
      <c r="C1" s="114"/>
      <c r="D1" s="114"/>
      <c r="E1" s="114"/>
      <c r="F1" s="114"/>
    </row>
    <row r="2" spans="1:256" ht="53.25" customHeight="1">
      <c r="A2" s="115" t="s">
        <v>1</v>
      </c>
      <c r="B2" s="115" t="s">
        <v>2</v>
      </c>
      <c r="C2" s="115" t="s">
        <v>3</v>
      </c>
      <c r="D2" s="116" t="s">
        <v>4</v>
      </c>
      <c r="E2" s="115" t="s">
        <v>5</v>
      </c>
      <c r="F2" s="115" t="s">
        <v>6</v>
      </c>
      <c r="G2" s="117"/>
      <c r="H2" s="117"/>
      <c r="I2" s="117"/>
    </row>
    <row r="3" spans="1:256" ht="53.25" customHeight="1">
      <c r="A3" s="118">
        <v>1</v>
      </c>
      <c r="B3" s="118" t="s">
        <v>7</v>
      </c>
      <c r="C3" s="119" t="s">
        <v>8</v>
      </c>
      <c r="D3" s="120" t="s">
        <v>175</v>
      </c>
      <c r="E3" s="120" t="s">
        <v>176</v>
      </c>
      <c r="F3" s="121" t="s">
        <v>177</v>
      </c>
      <c r="G3" s="122" t="s">
        <v>178</v>
      </c>
      <c r="H3" s="122"/>
      <c r="I3" s="122"/>
      <c r="J3" s="122"/>
    </row>
    <row r="4" spans="1:256" ht="53.25" customHeight="1">
      <c r="A4" s="118">
        <v>2</v>
      </c>
      <c r="B4" s="118" t="s">
        <v>9</v>
      </c>
      <c r="C4" s="119" t="s">
        <v>8</v>
      </c>
      <c r="D4" s="120" t="s">
        <v>10</v>
      </c>
      <c r="E4" s="120" t="s">
        <v>11</v>
      </c>
      <c r="F4" s="121" t="s">
        <v>177</v>
      </c>
      <c r="G4" s="122" t="s">
        <v>178</v>
      </c>
      <c r="H4" s="122"/>
      <c r="I4" s="122"/>
      <c r="J4" s="122"/>
    </row>
    <row r="5" spans="1:256" ht="53.25" customHeight="1">
      <c r="A5" s="118">
        <v>3</v>
      </c>
      <c r="B5" s="118" t="s">
        <v>12</v>
      </c>
      <c r="C5" s="119" t="s">
        <v>8</v>
      </c>
      <c r="D5" s="120" t="s">
        <v>13</v>
      </c>
      <c r="E5" s="120" t="s">
        <v>179</v>
      </c>
      <c r="F5" s="121" t="s">
        <v>177</v>
      </c>
      <c r="G5" s="122" t="s">
        <v>178</v>
      </c>
      <c r="H5" s="122"/>
      <c r="I5" s="122"/>
      <c r="J5" s="122"/>
    </row>
    <row r="6" spans="1:256" ht="53.25" customHeight="1">
      <c r="A6" s="123">
        <v>4</v>
      </c>
      <c r="B6" s="123" t="s">
        <v>14</v>
      </c>
      <c r="C6" s="123" t="s">
        <v>8</v>
      </c>
      <c r="D6" s="124" t="s">
        <v>15</v>
      </c>
      <c r="E6" s="124" t="s">
        <v>16</v>
      </c>
      <c r="F6" s="121" t="s">
        <v>177</v>
      </c>
      <c r="G6" s="122" t="s">
        <v>178</v>
      </c>
      <c r="H6" s="125"/>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c r="GT6" s="126"/>
      <c r="GU6" s="126"/>
      <c r="GV6" s="126"/>
      <c r="GW6" s="126"/>
      <c r="GX6" s="126"/>
      <c r="GY6" s="126"/>
      <c r="GZ6" s="126"/>
      <c r="HA6" s="126"/>
      <c r="HB6" s="126"/>
      <c r="HC6" s="126"/>
      <c r="HD6" s="126"/>
      <c r="HE6" s="126"/>
      <c r="HF6" s="126"/>
      <c r="HG6" s="126"/>
      <c r="HH6" s="126"/>
      <c r="HI6" s="126"/>
      <c r="HJ6" s="126"/>
      <c r="HK6" s="126"/>
      <c r="HL6" s="126"/>
      <c r="HM6" s="126"/>
      <c r="HN6" s="126"/>
      <c r="HO6" s="126"/>
      <c r="HP6" s="126"/>
      <c r="HQ6" s="126"/>
      <c r="HR6" s="126"/>
      <c r="HS6" s="126"/>
      <c r="HT6" s="126"/>
      <c r="HU6" s="126"/>
      <c r="HV6" s="126"/>
      <c r="HW6" s="126"/>
      <c r="HX6" s="126"/>
      <c r="HY6" s="126"/>
      <c r="HZ6" s="126"/>
      <c r="IA6" s="126"/>
      <c r="IB6" s="126"/>
      <c r="IC6" s="126"/>
      <c r="ID6" s="126"/>
      <c r="IE6" s="126"/>
      <c r="IF6" s="126"/>
      <c r="IG6" s="126"/>
      <c r="IH6" s="126"/>
      <c r="II6" s="126"/>
      <c r="IJ6" s="126"/>
      <c r="IK6" s="126"/>
      <c r="IL6" s="126"/>
      <c r="IM6" s="126"/>
      <c r="IN6" s="126"/>
      <c r="IO6" s="126"/>
      <c r="IP6" s="126"/>
      <c r="IQ6" s="126"/>
      <c r="IR6" s="126"/>
      <c r="IS6" s="126"/>
      <c r="IT6" s="126"/>
      <c r="IU6" s="126"/>
      <c r="IV6" s="126"/>
    </row>
    <row r="7" spans="1:256" ht="53.25" customHeight="1">
      <c r="A7" s="123">
        <v>5</v>
      </c>
      <c r="B7" s="123" t="s">
        <v>17</v>
      </c>
      <c r="C7" s="123" t="s">
        <v>8</v>
      </c>
      <c r="D7" s="124" t="s">
        <v>18</v>
      </c>
      <c r="E7" s="124" t="s">
        <v>19</v>
      </c>
      <c r="F7" s="121" t="s">
        <v>177</v>
      </c>
      <c r="G7" s="122" t="s">
        <v>178</v>
      </c>
      <c r="H7" s="125"/>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c r="GT7" s="126"/>
      <c r="GU7" s="126"/>
      <c r="GV7" s="126"/>
      <c r="GW7" s="126"/>
      <c r="GX7" s="126"/>
      <c r="GY7" s="126"/>
      <c r="GZ7" s="126"/>
      <c r="HA7" s="126"/>
      <c r="HB7" s="126"/>
      <c r="HC7" s="126"/>
      <c r="HD7" s="126"/>
      <c r="HE7" s="126"/>
      <c r="HF7" s="126"/>
      <c r="HG7" s="126"/>
      <c r="HH7" s="126"/>
      <c r="HI7" s="126"/>
      <c r="HJ7" s="126"/>
      <c r="HK7" s="126"/>
      <c r="HL7" s="126"/>
      <c r="HM7" s="126"/>
      <c r="HN7" s="126"/>
      <c r="HO7" s="126"/>
      <c r="HP7" s="126"/>
      <c r="HQ7" s="126"/>
      <c r="HR7" s="126"/>
      <c r="HS7" s="126"/>
      <c r="HT7" s="126"/>
      <c r="HU7" s="126"/>
      <c r="HV7" s="126"/>
      <c r="HW7" s="126"/>
      <c r="HX7" s="126"/>
      <c r="HY7" s="126"/>
      <c r="HZ7" s="126"/>
      <c r="IA7" s="126"/>
      <c r="IB7" s="126"/>
      <c r="IC7" s="126"/>
      <c r="ID7" s="126"/>
      <c r="IE7" s="126"/>
      <c r="IF7" s="126"/>
      <c r="IG7" s="126"/>
      <c r="IH7" s="126"/>
      <c r="II7" s="126"/>
      <c r="IJ7" s="126"/>
      <c r="IK7" s="126"/>
      <c r="IL7" s="126"/>
      <c r="IM7" s="126"/>
      <c r="IN7" s="126"/>
      <c r="IO7" s="126"/>
      <c r="IP7" s="126"/>
      <c r="IQ7" s="126"/>
      <c r="IR7" s="126"/>
      <c r="IS7" s="126"/>
      <c r="IT7" s="126"/>
      <c r="IU7" s="126"/>
      <c r="IV7" s="126"/>
    </row>
    <row r="8" spans="1:256" ht="53.25" customHeight="1">
      <c r="A8" s="127">
        <v>6</v>
      </c>
      <c r="B8" s="128" t="s">
        <v>20</v>
      </c>
      <c r="C8" s="129" t="s">
        <v>21</v>
      </c>
      <c r="D8" s="130" t="s">
        <v>22</v>
      </c>
      <c r="E8" s="131" t="s">
        <v>23</v>
      </c>
      <c r="F8" s="132" t="s">
        <v>180</v>
      </c>
      <c r="G8" s="122" t="s">
        <v>178</v>
      </c>
      <c r="H8" s="117"/>
      <c r="I8" s="117"/>
      <c r="J8" s="117"/>
    </row>
    <row r="9" spans="1:256" ht="53.25" customHeight="1">
      <c r="A9" s="127">
        <v>7</v>
      </c>
      <c r="B9" s="128" t="s">
        <v>24</v>
      </c>
      <c r="C9" s="129" t="s">
        <v>21</v>
      </c>
      <c r="D9" s="130" t="s">
        <v>25</v>
      </c>
      <c r="E9" s="131" t="s">
        <v>181</v>
      </c>
      <c r="F9" s="132" t="s">
        <v>180</v>
      </c>
      <c r="G9" s="122" t="s">
        <v>178</v>
      </c>
      <c r="H9" s="122"/>
      <c r="I9" s="122"/>
      <c r="J9" s="122"/>
    </row>
    <row r="10" spans="1:256" ht="53.25" customHeight="1">
      <c r="A10" s="133">
        <v>8</v>
      </c>
      <c r="B10" s="128" t="s">
        <v>26</v>
      </c>
      <c r="C10" s="129" t="s">
        <v>21</v>
      </c>
      <c r="D10" s="130" t="s">
        <v>27</v>
      </c>
      <c r="E10" s="131" t="s">
        <v>28</v>
      </c>
      <c r="F10" s="132" t="s">
        <v>180</v>
      </c>
      <c r="G10" s="122" t="s">
        <v>178</v>
      </c>
      <c r="H10" s="122"/>
      <c r="I10" s="122"/>
      <c r="J10" s="122"/>
    </row>
    <row r="11" spans="1:256" ht="53.25" customHeight="1">
      <c r="A11" s="133">
        <v>9</v>
      </c>
      <c r="B11" s="128" t="s">
        <v>29</v>
      </c>
      <c r="C11" s="129" t="s">
        <v>21</v>
      </c>
      <c r="D11" s="130" t="s">
        <v>30</v>
      </c>
      <c r="E11" s="131" t="s">
        <v>31</v>
      </c>
      <c r="F11" s="132" t="s">
        <v>180</v>
      </c>
      <c r="G11" s="122" t="s">
        <v>178</v>
      </c>
      <c r="H11" s="122"/>
      <c r="I11" s="122"/>
      <c r="J11" s="122"/>
    </row>
    <row r="12" spans="1:256" ht="53.25" customHeight="1">
      <c r="A12" s="134">
        <v>10</v>
      </c>
      <c r="B12" s="135" t="s">
        <v>32</v>
      </c>
      <c r="C12" s="135" t="s">
        <v>33</v>
      </c>
      <c r="D12" s="136" t="s">
        <v>34</v>
      </c>
      <c r="E12" s="137" t="s">
        <v>35</v>
      </c>
      <c r="F12" s="138" t="s">
        <v>182</v>
      </c>
      <c r="G12" s="122" t="s">
        <v>178</v>
      </c>
      <c r="H12" s="122"/>
      <c r="I12" s="122"/>
      <c r="J12" s="122"/>
    </row>
    <row r="13" spans="1:256" ht="53.25" customHeight="1">
      <c r="A13" s="134">
        <v>11</v>
      </c>
      <c r="B13" s="135" t="s">
        <v>36</v>
      </c>
      <c r="C13" s="135" t="s">
        <v>33</v>
      </c>
      <c r="D13" s="136" t="s">
        <v>37</v>
      </c>
      <c r="E13" s="137" t="s">
        <v>38</v>
      </c>
      <c r="F13" s="138" t="s">
        <v>182</v>
      </c>
      <c r="G13" s="122" t="s">
        <v>178</v>
      </c>
      <c r="H13" s="122"/>
      <c r="I13" s="122"/>
      <c r="J13" s="122"/>
    </row>
    <row r="14" spans="1:256" ht="53.25" customHeight="1">
      <c r="A14" s="139">
        <v>12</v>
      </c>
      <c r="B14" s="135" t="s">
        <v>39</v>
      </c>
      <c r="C14" s="135" t="s">
        <v>33</v>
      </c>
      <c r="D14" s="136" t="s">
        <v>40</v>
      </c>
      <c r="E14" s="137" t="s">
        <v>41</v>
      </c>
      <c r="F14" s="138" t="s">
        <v>182</v>
      </c>
      <c r="G14" s="122" t="s">
        <v>178</v>
      </c>
      <c r="H14" s="122"/>
      <c r="I14" s="122"/>
      <c r="J14" s="122"/>
    </row>
    <row r="15" spans="1:256" ht="53.25" customHeight="1">
      <c r="A15" s="139">
        <v>13</v>
      </c>
      <c r="B15" s="135" t="s">
        <v>42</v>
      </c>
      <c r="C15" s="135" t="s">
        <v>33</v>
      </c>
      <c r="D15" s="136" t="s">
        <v>43</v>
      </c>
      <c r="E15" s="137" t="s">
        <v>44</v>
      </c>
      <c r="F15" s="138" t="s">
        <v>182</v>
      </c>
      <c r="G15" s="122" t="s">
        <v>178</v>
      </c>
      <c r="H15" s="122"/>
      <c r="I15" s="122"/>
      <c r="J15" s="122"/>
    </row>
    <row r="16" spans="1:256" ht="53.25" customHeight="1">
      <c r="A16" s="134">
        <v>14</v>
      </c>
      <c r="B16" s="135" t="s">
        <v>45</v>
      </c>
      <c r="C16" s="135" t="s">
        <v>33</v>
      </c>
      <c r="D16" s="136" t="s">
        <v>46</v>
      </c>
      <c r="E16" s="137" t="s">
        <v>47</v>
      </c>
      <c r="F16" s="138" t="s">
        <v>182</v>
      </c>
      <c r="G16" s="122" t="s">
        <v>178</v>
      </c>
      <c r="H16" s="122"/>
      <c r="I16" s="122"/>
      <c r="J16" s="122"/>
    </row>
    <row r="17" spans="1:10" ht="53.25" customHeight="1">
      <c r="A17" s="134">
        <v>15</v>
      </c>
      <c r="B17" s="135" t="s">
        <v>48</v>
      </c>
      <c r="C17" s="135" t="s">
        <v>33</v>
      </c>
      <c r="D17" s="136" t="s">
        <v>49</v>
      </c>
      <c r="E17" s="137" t="s">
        <v>50</v>
      </c>
      <c r="F17" s="138" t="s">
        <v>182</v>
      </c>
      <c r="G17" s="122" t="s">
        <v>178</v>
      </c>
      <c r="H17" s="122"/>
      <c r="I17" s="122"/>
      <c r="J17" s="122"/>
    </row>
    <row r="18" spans="1:10" ht="53.25" customHeight="1">
      <c r="A18" s="134">
        <v>16</v>
      </c>
      <c r="B18" s="135" t="s">
        <v>51</v>
      </c>
      <c r="C18" s="135" t="s">
        <v>33</v>
      </c>
      <c r="D18" s="136" t="s">
        <v>52</v>
      </c>
      <c r="E18" s="137" t="s">
        <v>53</v>
      </c>
      <c r="F18" s="138" t="s">
        <v>182</v>
      </c>
      <c r="G18" s="122" t="s">
        <v>178</v>
      </c>
      <c r="H18" s="122"/>
      <c r="I18" s="122"/>
      <c r="J18" s="122"/>
    </row>
    <row r="19" spans="1:10" ht="53.25" customHeight="1">
      <c r="A19" s="134">
        <v>17</v>
      </c>
      <c r="B19" s="135" t="s">
        <v>54</v>
      </c>
      <c r="C19" s="135" t="s">
        <v>33</v>
      </c>
      <c r="D19" s="136" t="s">
        <v>55</v>
      </c>
      <c r="E19" s="137" t="s">
        <v>56</v>
      </c>
      <c r="F19" s="138" t="s">
        <v>182</v>
      </c>
      <c r="G19" s="122" t="s">
        <v>178</v>
      </c>
      <c r="H19" s="122"/>
      <c r="I19" s="122"/>
      <c r="J19" s="122"/>
    </row>
    <row r="20" spans="1:10" ht="53.25" customHeight="1">
      <c r="A20" s="140">
        <v>18</v>
      </c>
      <c r="B20" s="141" t="s">
        <v>183</v>
      </c>
      <c r="C20" s="141" t="s">
        <v>58</v>
      </c>
      <c r="D20" s="142" t="s">
        <v>184</v>
      </c>
      <c r="E20" s="143" t="s">
        <v>185</v>
      </c>
      <c r="F20" s="144"/>
      <c r="G20" s="122" t="s">
        <v>178</v>
      </c>
      <c r="H20" s="145"/>
      <c r="I20" s="145"/>
      <c r="J20" s="145"/>
    </row>
    <row r="21" spans="1:10" ht="53.25" customHeight="1">
      <c r="A21" s="146">
        <v>25</v>
      </c>
      <c r="B21" s="147" t="s">
        <v>186</v>
      </c>
      <c r="C21" s="147" t="s">
        <v>58</v>
      </c>
      <c r="D21" s="142" t="s">
        <v>187</v>
      </c>
      <c r="E21" s="148" t="s">
        <v>188</v>
      </c>
      <c r="F21" s="149" t="s">
        <v>189</v>
      </c>
      <c r="G21" s="122" t="s">
        <v>178</v>
      </c>
      <c r="H21" s="145"/>
      <c r="I21" s="145"/>
      <c r="J21" s="145"/>
    </row>
    <row r="22" spans="1:10" ht="53.25" customHeight="1">
      <c r="A22" s="146">
        <v>29</v>
      </c>
      <c r="B22" s="147" t="s">
        <v>190</v>
      </c>
      <c r="C22" s="147" t="s">
        <v>58</v>
      </c>
      <c r="D22" s="142" t="s">
        <v>191</v>
      </c>
      <c r="E22" s="148" t="s">
        <v>192</v>
      </c>
      <c r="F22" s="149" t="s">
        <v>189</v>
      </c>
      <c r="G22" s="122" t="s">
        <v>178</v>
      </c>
      <c r="H22" s="145"/>
      <c r="I22" s="145"/>
      <c r="J22" s="145"/>
    </row>
    <row r="23" spans="1:10" ht="53.25" customHeight="1">
      <c r="A23" s="140">
        <v>38</v>
      </c>
      <c r="B23" s="147" t="s">
        <v>193</v>
      </c>
      <c r="C23" s="150" t="s">
        <v>58</v>
      </c>
      <c r="D23" s="151" t="s">
        <v>194</v>
      </c>
      <c r="E23" s="151" t="s">
        <v>195</v>
      </c>
      <c r="F23" s="152" t="s">
        <v>196</v>
      </c>
      <c r="G23" s="122" t="s">
        <v>178</v>
      </c>
    </row>
    <row r="24" spans="1:10" ht="53.25" customHeight="1">
      <c r="A24" s="140">
        <v>39</v>
      </c>
      <c r="B24" s="147" t="s">
        <v>197</v>
      </c>
      <c r="C24" s="150" t="s">
        <v>58</v>
      </c>
      <c r="D24" s="151" t="s">
        <v>198</v>
      </c>
      <c r="E24" s="151" t="s">
        <v>199</v>
      </c>
      <c r="F24" s="152" t="s">
        <v>196</v>
      </c>
      <c r="G24" s="122" t="s">
        <v>178</v>
      </c>
    </row>
    <row r="25" spans="1:10" ht="53.25" customHeight="1">
      <c r="A25" s="146">
        <v>44</v>
      </c>
      <c r="B25" s="147" t="s">
        <v>200</v>
      </c>
      <c r="C25" s="141" t="s">
        <v>58</v>
      </c>
      <c r="D25" s="142" t="s">
        <v>201</v>
      </c>
      <c r="E25" s="148" t="s">
        <v>202</v>
      </c>
      <c r="F25" s="152" t="s">
        <v>203</v>
      </c>
      <c r="G25" s="122" t="s">
        <v>178</v>
      </c>
    </row>
    <row r="26" spans="1:10" ht="53.25" customHeight="1">
      <c r="A26" s="146">
        <v>48</v>
      </c>
      <c r="B26" s="147" t="s">
        <v>204</v>
      </c>
      <c r="C26" s="141" t="s">
        <v>58</v>
      </c>
      <c r="D26" s="142" t="s">
        <v>205</v>
      </c>
      <c r="E26" s="148" t="s">
        <v>206</v>
      </c>
      <c r="F26" s="152" t="s">
        <v>203</v>
      </c>
      <c r="G26" s="122" t="s">
        <v>178</v>
      </c>
    </row>
    <row r="27" spans="1:10" ht="53.25" customHeight="1">
      <c r="A27" s="146">
        <v>49</v>
      </c>
      <c r="B27" s="147" t="s">
        <v>207</v>
      </c>
      <c r="C27" s="141" t="s">
        <v>58</v>
      </c>
      <c r="D27" s="142" t="s">
        <v>208</v>
      </c>
      <c r="E27" s="148" t="s">
        <v>209</v>
      </c>
      <c r="F27" s="152" t="s">
        <v>203</v>
      </c>
      <c r="G27" s="122" t="s">
        <v>178</v>
      </c>
    </row>
    <row r="28" spans="1:10" ht="53.25" customHeight="1">
      <c r="A28" s="140">
        <v>50</v>
      </c>
      <c r="B28" s="147" t="s">
        <v>210</v>
      </c>
      <c r="C28" s="141" t="s">
        <v>58</v>
      </c>
      <c r="D28" s="142" t="s">
        <v>211</v>
      </c>
      <c r="E28" s="148" t="s">
        <v>212</v>
      </c>
      <c r="F28" s="152" t="s">
        <v>203</v>
      </c>
      <c r="G28" s="122" t="s">
        <v>178</v>
      </c>
    </row>
    <row r="29" spans="1:10" ht="53.25" customHeight="1">
      <c r="A29" s="140">
        <v>51</v>
      </c>
      <c r="B29" s="147" t="s">
        <v>213</v>
      </c>
      <c r="C29" s="141" t="s">
        <v>58</v>
      </c>
      <c r="D29" s="142" t="s">
        <v>214</v>
      </c>
      <c r="E29" s="148" t="s">
        <v>215</v>
      </c>
      <c r="F29" s="152" t="s">
        <v>203</v>
      </c>
      <c r="G29" s="122" t="s">
        <v>178</v>
      </c>
      <c r="H29" s="153"/>
      <c r="I29" s="153"/>
      <c r="J29" s="153"/>
    </row>
    <row r="30" spans="1:10" ht="53.25" customHeight="1">
      <c r="A30" s="146">
        <v>53</v>
      </c>
      <c r="B30" s="147" t="s">
        <v>216</v>
      </c>
      <c r="C30" s="147" t="s">
        <v>58</v>
      </c>
      <c r="D30" s="142" t="s">
        <v>217</v>
      </c>
      <c r="E30" s="148" t="s">
        <v>218</v>
      </c>
      <c r="F30" s="154" t="s">
        <v>219</v>
      </c>
      <c r="G30" s="122" t="s">
        <v>178</v>
      </c>
      <c r="H30" s="153"/>
      <c r="I30" s="153"/>
      <c r="J30" s="153"/>
    </row>
    <row r="31" spans="1:10" ht="53.25" customHeight="1">
      <c r="A31" s="140">
        <v>71</v>
      </c>
      <c r="B31" s="147" t="s">
        <v>57</v>
      </c>
      <c r="C31" s="141" t="s">
        <v>58</v>
      </c>
      <c r="D31" s="155" t="s">
        <v>59</v>
      </c>
      <c r="E31" s="156" t="s">
        <v>220</v>
      </c>
      <c r="F31" s="157" t="s">
        <v>178</v>
      </c>
      <c r="G31" s="122" t="s">
        <v>178</v>
      </c>
    </row>
    <row r="32" spans="1:10" ht="53.25" customHeight="1">
      <c r="A32" s="140">
        <v>72</v>
      </c>
      <c r="B32" s="147" t="s">
        <v>60</v>
      </c>
      <c r="C32" s="141" t="s">
        <v>58</v>
      </c>
      <c r="D32" s="155" t="s">
        <v>61</v>
      </c>
      <c r="E32" s="156" t="s">
        <v>221</v>
      </c>
      <c r="F32" s="157" t="s">
        <v>178</v>
      </c>
      <c r="G32" s="122" t="s">
        <v>178</v>
      </c>
    </row>
    <row r="33" spans="1:7" ht="53.25" customHeight="1">
      <c r="A33" s="140">
        <v>73</v>
      </c>
      <c r="B33" s="147" t="s">
        <v>62</v>
      </c>
      <c r="C33" s="141" t="s">
        <v>58</v>
      </c>
      <c r="D33" s="155" t="s">
        <v>63</v>
      </c>
      <c r="E33" s="156" t="s">
        <v>222</v>
      </c>
      <c r="F33" s="157" t="s">
        <v>178</v>
      </c>
      <c r="G33" s="122" t="s">
        <v>178</v>
      </c>
    </row>
    <row r="34" spans="1:7" ht="53.25" customHeight="1">
      <c r="A34" s="140">
        <v>74</v>
      </c>
      <c r="B34" s="147" t="s">
        <v>64</v>
      </c>
      <c r="C34" s="141" t="s">
        <v>58</v>
      </c>
      <c r="D34" s="155" t="s">
        <v>65</v>
      </c>
      <c r="E34" s="156" t="s">
        <v>223</v>
      </c>
      <c r="F34" s="157" t="s">
        <v>178</v>
      </c>
      <c r="G34" s="122" t="s">
        <v>178</v>
      </c>
    </row>
    <row r="35" spans="1:7" ht="53.25" customHeight="1">
      <c r="A35" s="140">
        <v>75</v>
      </c>
      <c r="B35" s="147" t="s">
        <v>66</v>
      </c>
      <c r="C35" s="141" t="s">
        <v>58</v>
      </c>
      <c r="D35" s="155" t="s">
        <v>67</v>
      </c>
      <c r="E35" s="156" t="s">
        <v>224</v>
      </c>
      <c r="F35" s="157" t="s">
        <v>178</v>
      </c>
      <c r="G35" s="122" t="s">
        <v>178</v>
      </c>
    </row>
    <row r="36" spans="1:7" ht="53.25" customHeight="1">
      <c r="A36" s="140">
        <v>76</v>
      </c>
      <c r="B36" s="147" t="s">
        <v>68</v>
      </c>
      <c r="C36" s="141" t="s">
        <v>58</v>
      </c>
      <c r="D36" s="155" t="s">
        <v>69</v>
      </c>
      <c r="E36" s="156" t="s">
        <v>225</v>
      </c>
      <c r="F36" s="157" t="s">
        <v>178</v>
      </c>
      <c r="G36" s="122" t="s">
        <v>178</v>
      </c>
    </row>
    <row r="37" spans="1:7" ht="53.25" customHeight="1">
      <c r="A37" s="140">
        <v>77</v>
      </c>
      <c r="B37" s="147" t="s">
        <v>70</v>
      </c>
      <c r="C37" s="141" t="s">
        <v>58</v>
      </c>
      <c r="D37" s="155" t="s">
        <v>71</v>
      </c>
      <c r="E37" s="156" t="s">
        <v>226</v>
      </c>
      <c r="F37" s="157" t="s">
        <v>178</v>
      </c>
      <c r="G37" s="122" t="s">
        <v>178</v>
      </c>
    </row>
    <row r="38" spans="1:7" ht="53.25" customHeight="1">
      <c r="A38" s="140">
        <v>78</v>
      </c>
      <c r="B38" s="147" t="s">
        <v>72</v>
      </c>
      <c r="C38" s="141" t="s">
        <v>58</v>
      </c>
      <c r="D38" s="155" t="s">
        <v>73</v>
      </c>
      <c r="E38" s="156" t="s">
        <v>227</v>
      </c>
      <c r="F38" s="157" t="s">
        <v>178</v>
      </c>
      <c r="G38" s="122" t="s">
        <v>178</v>
      </c>
    </row>
    <row r="39" spans="1:7" ht="53.25" customHeight="1">
      <c r="A39" s="140">
        <v>79</v>
      </c>
      <c r="B39" s="147" t="s">
        <v>74</v>
      </c>
      <c r="C39" s="141" t="s">
        <v>58</v>
      </c>
      <c r="D39" s="155" t="s">
        <v>75</v>
      </c>
      <c r="E39" s="156"/>
      <c r="F39" s="157" t="s">
        <v>178</v>
      </c>
      <c r="G39" s="122" t="s">
        <v>178</v>
      </c>
    </row>
    <row r="40" spans="1:7" ht="53.25" customHeight="1">
      <c r="A40" s="140">
        <v>80</v>
      </c>
      <c r="B40" s="147" t="s">
        <v>76</v>
      </c>
      <c r="C40" s="141" t="s">
        <v>58</v>
      </c>
      <c r="D40" s="155" t="s">
        <v>77</v>
      </c>
      <c r="E40" s="156" t="s">
        <v>228</v>
      </c>
      <c r="F40" s="157" t="s">
        <v>178</v>
      </c>
      <c r="G40" s="122" t="s">
        <v>178</v>
      </c>
    </row>
    <row r="41" spans="1:7" ht="53.25" customHeight="1">
      <c r="A41" s="140">
        <v>81</v>
      </c>
      <c r="B41" s="147" t="s">
        <v>78</v>
      </c>
      <c r="C41" s="141" t="s">
        <v>58</v>
      </c>
      <c r="D41" s="155" t="s">
        <v>79</v>
      </c>
      <c r="E41" s="156" t="s">
        <v>229</v>
      </c>
      <c r="F41" s="157" t="s">
        <v>178</v>
      </c>
      <c r="G41" s="122" t="s">
        <v>178</v>
      </c>
    </row>
    <row r="42" spans="1:7" ht="53.25" customHeight="1">
      <c r="A42" s="140">
        <v>82</v>
      </c>
      <c r="B42" s="147" t="s">
        <v>80</v>
      </c>
      <c r="C42" s="141" t="s">
        <v>58</v>
      </c>
      <c r="D42" s="155" t="s">
        <v>81</v>
      </c>
      <c r="E42" s="156" t="s">
        <v>230</v>
      </c>
      <c r="F42" s="157" t="s">
        <v>178</v>
      </c>
      <c r="G42" s="122" t="s">
        <v>178</v>
      </c>
    </row>
    <row r="43" spans="1:7" ht="53.25" customHeight="1">
      <c r="A43" s="140">
        <v>83</v>
      </c>
      <c r="B43" s="147" t="s">
        <v>82</v>
      </c>
      <c r="C43" s="141" t="s">
        <v>58</v>
      </c>
      <c r="D43" s="155" t="s">
        <v>83</v>
      </c>
      <c r="E43" s="156" t="s">
        <v>231</v>
      </c>
      <c r="F43" s="157" t="s">
        <v>178</v>
      </c>
      <c r="G43" s="122" t="s">
        <v>178</v>
      </c>
    </row>
    <row r="44" spans="1:7" ht="53.25" customHeight="1">
      <c r="A44" s="140">
        <v>83</v>
      </c>
      <c r="B44" s="147" t="s">
        <v>174</v>
      </c>
      <c r="C44" s="141" t="s">
        <v>58</v>
      </c>
      <c r="D44" s="158" t="s">
        <v>85</v>
      </c>
      <c r="E44" s="156" t="s">
        <v>232</v>
      </c>
      <c r="F44" s="157"/>
      <c r="G44" s="122" t="s">
        <v>178</v>
      </c>
    </row>
    <row r="45" spans="1:7" ht="53.25" customHeight="1">
      <c r="A45" s="140">
        <v>83</v>
      </c>
      <c r="B45" s="147" t="s">
        <v>233</v>
      </c>
      <c r="C45" s="141" t="s">
        <v>58</v>
      </c>
      <c r="D45" s="158" t="s">
        <v>236</v>
      </c>
      <c r="E45" s="156" t="s">
        <v>235</v>
      </c>
      <c r="F45" s="157"/>
      <c r="G45" s="122"/>
    </row>
    <row r="46" spans="1:7" ht="53.25" customHeight="1">
      <c r="A46" s="140">
        <v>85</v>
      </c>
      <c r="B46" s="147" t="s">
        <v>84</v>
      </c>
      <c r="C46" s="141" t="s">
        <v>58</v>
      </c>
      <c r="D46" s="155" t="s">
        <v>234</v>
      </c>
      <c r="E46" s="156"/>
      <c r="F46" s="157"/>
      <c r="G46" s="122" t="s">
        <v>178</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0000"/>
  </sheetPr>
  <dimension ref="A1:S38"/>
  <sheetViews>
    <sheetView topLeftCell="B1" workbookViewId="0">
      <selection activeCell="C9" sqref="C9"/>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45</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str">
        <f>+VLOOKUP(B9,'Danh muc NL'!$B$3:$D$81,3,0)</f>
        <v>Hiểu biết về hoạt động của công ty</v>
      </c>
      <c r="D9" s="85">
        <f>+L16*$D$8</f>
        <v>2.5000000000000001E-2</v>
      </c>
      <c r="E9" s="29"/>
      <c r="F9" s="29"/>
      <c r="G9" s="29">
        <v>3</v>
      </c>
      <c r="H9" s="29"/>
      <c r="I9" s="29"/>
      <c r="J9" s="30">
        <f>D9*SUM(E9:I9)*100</f>
        <v>7.5000000000000009</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0.25</v>
      </c>
      <c r="M10" s="32" t="str">
        <f>+B14</f>
        <v>Các năng lực quản lý</v>
      </c>
      <c r="N10" s="47">
        <v>3</v>
      </c>
      <c r="O10" s="46"/>
      <c r="P10" s="47">
        <v>2</v>
      </c>
      <c r="Q10" s="47">
        <v>1</v>
      </c>
      <c r="R10" s="48">
        <f>SUM(N10:Q10)</f>
        <v>6</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0.25</v>
      </c>
      <c r="M11" s="32" t="str">
        <f>+B19</f>
        <v>Các năng lực cá nhân</v>
      </c>
      <c r="N11" s="47">
        <v>3</v>
      </c>
      <c r="O11" s="47">
        <v>2</v>
      </c>
      <c r="P11" s="46"/>
      <c r="Q11" s="47">
        <v>1</v>
      </c>
      <c r="R11" s="48">
        <f>SUM(N11:Q11)</f>
        <v>6</v>
      </c>
      <c r="S11" s="20"/>
    </row>
    <row r="12" spans="1:19" ht="34.5" customHeight="1">
      <c r="A12" s="26">
        <v>4</v>
      </c>
      <c r="B12" s="26" t="s">
        <v>14</v>
      </c>
      <c r="C12" s="27" t="str">
        <f>+VLOOKUP(B12,'Danh muc NL'!$B$4:$D$81,3,0)</f>
        <v>Chính trực và cam kết</v>
      </c>
      <c r="D12" s="85">
        <f>+L19*$D$8</f>
        <v>2.5000000000000001E-2</v>
      </c>
      <c r="E12" s="29"/>
      <c r="F12" s="29"/>
      <c r="G12" s="29">
        <v>3</v>
      </c>
      <c r="H12" s="29"/>
      <c r="I12" s="29"/>
      <c r="J12" s="30">
        <f>D12*SUM(E12:I12)*100</f>
        <v>7.5000000000000009</v>
      </c>
      <c r="K12" s="36"/>
      <c r="L12" s="68">
        <f>+R12/SUM($R$24:$R$27)</f>
        <v>0.375</v>
      </c>
      <c r="M12" s="32" t="str">
        <f>+B22</f>
        <v>Các năng lực chuyên môn</v>
      </c>
      <c r="N12" s="47">
        <v>3</v>
      </c>
      <c r="O12" s="47">
        <v>3</v>
      </c>
      <c r="P12" s="47">
        <v>3</v>
      </c>
      <c r="Q12" s="46"/>
      <c r="R12" s="48">
        <f>SUM(N12:Q12)</f>
        <v>9</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0.25</v>
      </c>
      <c r="E14" s="38"/>
      <c r="F14" s="38"/>
      <c r="G14" s="38"/>
      <c r="H14" s="38"/>
      <c r="I14" s="38"/>
      <c r="J14" s="39">
        <f>SUM(J15:J18)</f>
        <v>82.291666666666671</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7.2916666666666671E-2</v>
      </c>
      <c r="E15" s="29"/>
      <c r="F15" s="29"/>
      <c r="G15" s="29">
        <v>3</v>
      </c>
      <c r="H15" s="29"/>
      <c r="I15" s="29"/>
      <c r="J15" s="30">
        <f>D15*SUM(E15:I15)*100</f>
        <v>21.875</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7.2916666666666671E-2</v>
      </c>
      <c r="E16" s="29"/>
      <c r="F16" s="29"/>
      <c r="G16" s="29"/>
      <c r="H16" s="29">
        <v>4</v>
      </c>
      <c r="I16" s="29"/>
      <c r="J16" s="30">
        <f>D16*SUM(E16:I16)*100</f>
        <v>29.166666666666668</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7.2916666666666671E-2</v>
      </c>
      <c r="E17" s="29"/>
      <c r="F17" s="29"/>
      <c r="G17" s="29">
        <v>3</v>
      </c>
      <c r="H17" s="29"/>
      <c r="I17" s="29"/>
      <c r="J17" s="30">
        <f>D17*SUM(E17:I17)*100</f>
        <v>21.875</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3.125E-2</v>
      </c>
      <c r="E18" s="29"/>
      <c r="F18" s="29"/>
      <c r="G18" s="29">
        <v>3</v>
      </c>
      <c r="H18" s="29"/>
      <c r="I18" s="29"/>
      <c r="J18" s="30">
        <f>D18*SUM(E18:I18)*100</f>
        <v>9.375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0.25</v>
      </c>
      <c r="E19" s="38"/>
      <c r="F19" s="38"/>
      <c r="G19" s="38"/>
      <c r="H19" s="38"/>
      <c r="I19" s="38"/>
      <c r="J19" s="49">
        <f>SUM(J20:J21)</f>
        <v>90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32</v>
      </c>
      <c r="C20" s="27" t="str">
        <f>+VLOOKUP(B20,'Danh muc NL'!$B$4:$D$81,3,0)</f>
        <v>Giải quyết vấn đề và ra quyết định</v>
      </c>
      <c r="D20" s="88">
        <v>0.1</v>
      </c>
      <c r="E20" s="29"/>
      <c r="F20" s="29"/>
      <c r="G20" s="29">
        <v>3</v>
      </c>
      <c r="H20" s="29"/>
      <c r="I20" s="29"/>
      <c r="J20" s="30">
        <f>D20*SUM(E20:I20)*100</f>
        <v>30.000000000000004</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t="s">
        <v>39</v>
      </c>
      <c r="C21" s="27" t="str">
        <f>+VLOOKUP(B21,'Danh muc NL'!$B$4:$D$81,3,0)</f>
        <v>Giao tiếp, thuyết trình</v>
      </c>
      <c r="D21" s="88">
        <v>0.15</v>
      </c>
      <c r="E21" s="29"/>
      <c r="F21" s="29"/>
      <c r="G21" s="29"/>
      <c r="H21" s="29">
        <v>4</v>
      </c>
      <c r="I21" s="29"/>
      <c r="J21" s="30">
        <f>D21*SUM(E21:I21)*100</f>
        <v>60</v>
      </c>
      <c r="K21" s="36"/>
    </row>
    <row r="22" spans="1:19" ht="34.5" customHeight="1">
      <c r="A22" s="21" t="s">
        <v>167</v>
      </c>
      <c r="B22" s="105" t="s">
        <v>161</v>
      </c>
      <c r="C22" s="105"/>
      <c r="D22" s="22">
        <f>+L12</f>
        <v>0.375</v>
      </c>
      <c r="E22" s="38"/>
      <c r="F22" s="38"/>
      <c r="G22" s="38"/>
      <c r="H22" s="38"/>
      <c r="I22" s="38"/>
      <c r="J22" s="49">
        <f>SUM(J23:J25)</f>
        <v>125</v>
      </c>
      <c r="K22" s="36"/>
      <c r="L22" s="113" t="s">
        <v>171</v>
      </c>
      <c r="M22" s="113"/>
      <c r="N22" s="113"/>
      <c r="O22" s="113"/>
      <c r="P22" s="113"/>
      <c r="Q22" s="113"/>
      <c r="R22" s="113"/>
    </row>
    <row r="23" spans="1:19" s="67" customFormat="1" ht="34.5" customHeight="1">
      <c r="A23" s="26">
        <v>12</v>
      </c>
      <c r="B23" s="2" t="s">
        <v>57</v>
      </c>
      <c r="C23" s="27" t="str">
        <f>+VLOOKUP(B23,'Danh muc NL'!$B$4:$D$81,3,0)</f>
        <v>Kiến thức chuyên ngành CNTT</v>
      </c>
      <c r="D23" s="85">
        <f>+L36*$D$22</f>
        <v>0.15625</v>
      </c>
      <c r="E23" s="29"/>
      <c r="F23" s="29"/>
      <c r="G23" s="92">
        <v>3</v>
      </c>
      <c r="H23" s="29"/>
      <c r="I23" s="29"/>
      <c r="J23" s="30">
        <f>D23*SUM(E23:I23)*100</f>
        <v>46.875</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2" t="s">
        <v>60</v>
      </c>
      <c r="C24" s="27" t="str">
        <f>+VLOOKUP(B24,'Danh muc NL'!$B$4:$D$81,3,0)</f>
        <v>Vận hành, khai thác hệ thống hạ tầng CNTT</v>
      </c>
      <c r="D24" s="85">
        <f>+L37*$D$22</f>
        <v>0.125</v>
      </c>
      <c r="E24" s="29"/>
      <c r="F24" s="29"/>
      <c r="G24" s="92"/>
      <c r="H24" s="29">
        <v>4</v>
      </c>
      <c r="I24" s="29"/>
      <c r="J24" s="30">
        <f>D24*SUM(E24:I24)*100</f>
        <v>50</v>
      </c>
      <c r="K24" s="36"/>
      <c r="L24" s="68">
        <f>+R24/SUM($R$24:$R$27)</f>
        <v>0.29166666666666669</v>
      </c>
      <c r="M24" s="32" t="str">
        <f>+C15</f>
        <v>Lập kế hoạch</v>
      </c>
      <c r="N24" s="46"/>
      <c r="O24" s="47">
        <v>2</v>
      </c>
      <c r="P24" s="47">
        <v>2</v>
      </c>
      <c r="Q24" s="47">
        <v>3</v>
      </c>
      <c r="R24" s="48">
        <f>SUM(N24:Q24)</f>
        <v>7</v>
      </c>
    </row>
    <row r="25" spans="1:19" ht="34.5" customHeight="1">
      <c r="A25" s="26">
        <v>14</v>
      </c>
      <c r="B25" s="44" t="s">
        <v>82</v>
      </c>
      <c r="C25" s="27" t="str">
        <f>+VLOOKUP(B25,'Danh muc NL'!$B$4:$D$81,3,0)</f>
        <v>Cung cấp dịch vụ CNTT</v>
      </c>
      <c r="D25" s="85">
        <f>+L38*$D$22</f>
        <v>9.375E-2</v>
      </c>
      <c r="E25" s="29"/>
      <c r="F25" s="29"/>
      <c r="G25" s="29">
        <v>3</v>
      </c>
      <c r="H25" s="29"/>
      <c r="I25" s="29"/>
      <c r="J25" s="30">
        <f>D25*SUM(E25:I25)*100</f>
        <v>28.125</v>
      </c>
      <c r="K25" s="72"/>
      <c r="L25" s="68">
        <f>+R25/SUM($R$24:$R$27)</f>
        <v>0.29166666666666669</v>
      </c>
      <c r="M25" s="32" t="str">
        <f>+C16</f>
        <v>Tổ chức và giám sát thực hiện công việc</v>
      </c>
      <c r="N25" s="47">
        <v>2</v>
      </c>
      <c r="O25" s="46"/>
      <c r="P25" s="47">
        <v>2</v>
      </c>
      <c r="Q25" s="47">
        <v>3</v>
      </c>
      <c r="R25" s="48">
        <f>SUM(N25:Q25)</f>
        <v>7</v>
      </c>
    </row>
    <row r="26" spans="1:19" ht="34.5" customHeight="1">
      <c r="A26" s="100" t="s">
        <v>162</v>
      </c>
      <c r="B26" s="100"/>
      <c r="C26" s="100"/>
      <c r="D26" s="52">
        <f>D8+D14+D19+D22</f>
        <v>1</v>
      </c>
      <c r="E26" s="53"/>
      <c r="F26" s="53"/>
      <c r="G26" s="53"/>
      <c r="H26" s="53"/>
      <c r="I26" s="53"/>
      <c r="J26" s="54">
        <f>J8+J14+J19+J22</f>
        <v>342.29166666666669</v>
      </c>
      <c r="K26" s="72"/>
      <c r="L26" s="68">
        <f>+R26/SUM($R$24:$R$27)</f>
        <v>0.29166666666666669</v>
      </c>
      <c r="M26" s="32" t="str">
        <f>+C17</f>
        <v>Hướng dẫn, đào tạo, kèm cặp nhân viên</v>
      </c>
      <c r="N26" s="47">
        <v>2</v>
      </c>
      <c r="O26" s="47">
        <v>2</v>
      </c>
      <c r="P26" s="46"/>
      <c r="Q26" s="47">
        <v>3</v>
      </c>
      <c r="R26" s="48">
        <f>SUM(N26:Q26)</f>
        <v>7</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86">
        <f>SUM(L24:L27)</f>
        <v>1</v>
      </c>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str">
        <f>+M31</f>
        <v>Giải quyết vấn đề và ra quyết định</v>
      </c>
      <c r="O30" s="25" t="str">
        <f>+M32</f>
        <v>Giao tiếp, thuyết trình</v>
      </c>
      <c r="P30" s="25" t="s">
        <v>156</v>
      </c>
      <c r="Q30" s="65"/>
      <c r="R30" s="66"/>
      <c r="S30" s="66"/>
    </row>
    <row r="31" spans="1:19" ht="34.5" customHeight="1">
      <c r="K31" s="16"/>
      <c r="L31" s="68">
        <v>0.6</v>
      </c>
      <c r="M31" s="32" t="str">
        <f>+C20</f>
        <v>Giải quyết vấn đề và ra quyết định</v>
      </c>
      <c r="N31" s="46"/>
      <c r="O31" s="69">
        <v>2</v>
      </c>
      <c r="P31" s="70">
        <f>SUM(N31:O31)</f>
        <v>2</v>
      </c>
      <c r="Q31" s="65"/>
      <c r="R31" s="66"/>
      <c r="S31" s="66"/>
    </row>
    <row r="32" spans="1:19" ht="30">
      <c r="K32" s="16"/>
      <c r="L32" s="68">
        <v>0.4</v>
      </c>
      <c r="M32" s="32" t="str">
        <f>+C21</f>
        <v>Giao tiếp, thuyết trình</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ht="45">
      <c r="K35" s="16"/>
      <c r="L35" s="25" t="s">
        <v>155</v>
      </c>
      <c r="M35" s="25"/>
      <c r="N35" s="25" t="str">
        <f>+M36</f>
        <v>Kiến thức chuyên ngành CNTT</v>
      </c>
      <c r="O35" s="25" t="str">
        <f>+M37</f>
        <v>Vận hành, khai thác hệ thống hạ tầng CNTT</v>
      </c>
      <c r="P35" s="25" t="str">
        <f>+M38</f>
        <v>Cung cấp dịch vụ CNTT</v>
      </c>
      <c r="Q35" s="25" t="s">
        <v>156</v>
      </c>
      <c r="R35" s="74"/>
      <c r="S35" s="74"/>
    </row>
    <row r="36" spans="11:19">
      <c r="K36" s="16"/>
      <c r="L36" s="31">
        <f>+Q36/SUM($Q$36:$Q$38)</f>
        <v>0.41666666666666669</v>
      </c>
      <c r="M36" s="34" t="str">
        <f>+C23</f>
        <v>Kiến thức chuyên ngành CNTT</v>
      </c>
      <c r="N36" s="80"/>
      <c r="O36" s="81">
        <v>2</v>
      </c>
      <c r="P36" s="81">
        <v>3</v>
      </c>
      <c r="Q36" s="35">
        <f>SUM(N36:P36)</f>
        <v>5</v>
      </c>
      <c r="R36" s="74"/>
      <c r="S36" s="74"/>
    </row>
    <row r="37" spans="11:19">
      <c r="K37" s="16"/>
      <c r="L37" s="31">
        <f>+Q37/SUM($Q$36:$Q$38)</f>
        <v>0.33333333333333331</v>
      </c>
      <c r="M37" s="34" t="str">
        <f>+C24</f>
        <v>Vận hành, khai thác hệ thống hạ tầng CNTT</v>
      </c>
      <c r="N37" s="81">
        <v>2</v>
      </c>
      <c r="O37" s="80"/>
      <c r="P37" s="81">
        <v>2</v>
      </c>
      <c r="Q37" s="35">
        <f>SUM(N37:P37)</f>
        <v>4</v>
      </c>
      <c r="R37" s="74"/>
      <c r="S37" s="74"/>
    </row>
    <row r="38" spans="11:19">
      <c r="K38" s="16"/>
      <c r="L38" s="31">
        <f>+Q38/SUM($Q$36:$Q$38)</f>
        <v>0.25</v>
      </c>
      <c r="M38" s="34" t="str">
        <f>+C25</f>
        <v>Cung cấp dịch vụ CNTT</v>
      </c>
      <c r="N38" s="81">
        <v>1</v>
      </c>
      <c r="O38" s="81">
        <v>2</v>
      </c>
      <c r="P38" s="80"/>
      <c r="Q38" s="35">
        <f>SUM(N38:P38)</f>
        <v>3</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sheetPr>
    <tabColor rgb="FF92D050"/>
  </sheetPr>
  <dimension ref="A1:S29"/>
  <sheetViews>
    <sheetView workbookViewId="0">
      <selection activeCell="K19" sqref="K19"/>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+L15*$D$8</f>
        <v>3.3333333333333333E-2</v>
      </c>
      <c r="E9" s="29"/>
      <c r="F9" s="29"/>
      <c r="G9" s="29"/>
      <c r="H9" s="29"/>
      <c r="I9" s="29"/>
      <c r="J9" s="30">
        <f>D9*SUM(E9:I9)*100</f>
        <v>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+L16*$D$8</f>
        <v>3.3333333333333333E-2</v>
      </c>
      <c r="E10" s="29"/>
      <c r="F10" s="29"/>
      <c r="G10" s="29"/>
      <c r="H10" s="29"/>
      <c r="I10" s="29"/>
      <c r="J10" s="30">
        <f>D10*SUM(E10:I10)*100</f>
        <v>0</v>
      </c>
      <c r="K10" s="36"/>
      <c r="L10" s="31">
        <f>+Q10/SUM($Q$9:$Q$11)</f>
        <v>0.41666666666666669</v>
      </c>
      <c r="M10" s="32" t="str">
        <f>+B14</f>
        <v>Các năng lực cá nhân</v>
      </c>
      <c r="N10" s="34">
        <v>3</v>
      </c>
      <c r="O10" s="33"/>
      <c r="P10" s="34">
        <v>2</v>
      </c>
      <c r="Q10" s="35">
        <f>SUM(N10:P10)</f>
        <v>5</v>
      </c>
      <c r="S10" s="20"/>
    </row>
    <row r="11" spans="1:19" ht="34.5" customHeight="1">
      <c r="A11" s="26">
        <v>3</v>
      </c>
      <c r="B11" s="26" t="s">
        <v>12</v>
      </c>
      <c r="C11" s="27" t="str">
        <f>+VLOOKUP(B11,'Danh muc NL'!$B$4:$D$81,3,0)</f>
        <v>Thích ứng sự thay đổi</v>
      </c>
      <c r="D11" s="28">
        <f>+L17*$D$8</f>
        <v>3.3333333333333333E-2</v>
      </c>
      <c r="E11" s="29"/>
      <c r="F11" s="29"/>
      <c r="G11" s="29"/>
      <c r="H11" s="29"/>
      <c r="I11" s="29"/>
      <c r="J11" s="30">
        <f>D11*SUM(E11:I11)*100</f>
        <v>0</v>
      </c>
      <c r="K11" s="36"/>
      <c r="L11" s="31">
        <f>+Q11/SUM($Q$9:$Q$11)</f>
        <v>0.41666666666666669</v>
      </c>
      <c r="M11" s="32" t="str">
        <f>+B17</f>
        <v>Các năng lực chuyên môn</v>
      </c>
      <c r="N11" s="34">
        <v>3</v>
      </c>
      <c r="O11" s="34">
        <v>2</v>
      </c>
      <c r="P11" s="33"/>
      <c r="Q11" s="35">
        <f>SUM(N11:P11)</f>
        <v>5</v>
      </c>
      <c r="S11" s="20"/>
    </row>
    <row r="12" spans="1:19" ht="34.5" customHeight="1">
      <c r="A12" s="26">
        <v>4</v>
      </c>
      <c r="B12" s="26" t="s">
        <v>14</v>
      </c>
      <c r="C12" s="27" t="str">
        <f>+VLOOKUP(B12,'Danh muc NL'!$B$4:$D$81,3,0)</f>
        <v>Chính trực và cam kết</v>
      </c>
      <c r="D12" s="28">
        <f>+L18*$D$8</f>
        <v>3.3333333333333333E-2</v>
      </c>
      <c r="E12" s="29"/>
      <c r="F12" s="29"/>
      <c r="G12" s="29"/>
      <c r="H12" s="29"/>
      <c r="I12" s="29"/>
      <c r="J12" s="30">
        <f>D12*SUM(E12:I12)*100</f>
        <v>0</v>
      </c>
      <c r="K12" s="36"/>
      <c r="S12" s="20"/>
    </row>
    <row r="13" spans="1:19" ht="34.5" customHeight="1">
      <c r="A13" s="26">
        <v>5</v>
      </c>
      <c r="B13" s="26" t="s">
        <v>17</v>
      </c>
      <c r="C13" s="27" t="str">
        <f>+VLOOKUP(B13,'Danh muc NL'!$B$4:$D$81,3,0)</f>
        <v>Chịu áp lực công việc</v>
      </c>
      <c r="D13" s="28">
        <f>+L19*$D$8</f>
        <v>3.3333333333333333E-2</v>
      </c>
      <c r="E13" s="29"/>
      <c r="F13" s="29"/>
      <c r="G13" s="29"/>
      <c r="H13" s="29"/>
      <c r="I13" s="29"/>
      <c r="J13" s="30">
        <f>D13*SUM(E13:I13)*100</f>
        <v>0</v>
      </c>
      <c r="K13" s="36"/>
      <c r="L13" s="102" t="s">
        <v>159</v>
      </c>
      <c r="M13" s="102"/>
      <c r="N13" s="102"/>
      <c r="O13" s="102"/>
      <c r="P13" s="102"/>
      <c r="Q13" s="102"/>
      <c r="R13" s="102"/>
      <c r="S13" s="102"/>
    </row>
    <row r="14" spans="1:19" ht="34.5" customHeight="1">
      <c r="A14" s="21" t="s">
        <v>157</v>
      </c>
      <c r="B14" s="105" t="s">
        <v>158</v>
      </c>
      <c r="C14" s="105"/>
      <c r="D14" s="22">
        <f>+L10</f>
        <v>0.41666666666666669</v>
      </c>
      <c r="E14" s="38"/>
      <c r="F14" s="38"/>
      <c r="G14" s="38"/>
      <c r="H14" s="38"/>
      <c r="I14" s="38"/>
      <c r="J14" s="39">
        <f>J15+J16</f>
        <v>0</v>
      </c>
      <c r="K14" s="36"/>
      <c r="L14" s="40" t="s">
        <v>155</v>
      </c>
      <c r="M14" s="42"/>
      <c r="N14" s="25" t="e">
        <f>+M15</f>
        <v>#N/A</v>
      </c>
      <c r="O14" s="25" t="str">
        <f>+M16</f>
        <v>Định hướng chất lượng</v>
      </c>
      <c r="P14" s="25" t="str">
        <f>+M17</f>
        <v>Thích ứng sự thay đổi</v>
      </c>
      <c r="Q14" s="25" t="str">
        <f>+M18</f>
        <v>Chính trực và cam kết</v>
      </c>
      <c r="R14" s="25" t="str">
        <f>+M19</f>
        <v>Chịu áp lực công việc</v>
      </c>
      <c r="S14" s="43" t="s">
        <v>156</v>
      </c>
    </row>
    <row r="15" spans="1:19" ht="34.5" customHeight="1">
      <c r="A15" s="26">
        <v>6</v>
      </c>
      <c r="B15" s="93"/>
      <c r="C15" s="27" t="e">
        <f>+VLOOKUP(B15,'Danh muc NL'!$B$4:$D$81,3,0)</f>
        <v>#N/A</v>
      </c>
      <c r="D15" s="28">
        <f>+L23*$D$14</f>
        <v>0.25</v>
      </c>
      <c r="E15" s="29"/>
      <c r="F15" s="29"/>
      <c r="G15" s="29"/>
      <c r="H15" s="29"/>
      <c r="I15" s="29"/>
      <c r="J15" s="30">
        <f>D15*SUM(E15:I15)*100</f>
        <v>0</v>
      </c>
      <c r="K15" s="36"/>
      <c r="L15" s="45">
        <f>+S15/SUM($S$15:$S$19)</f>
        <v>0.2</v>
      </c>
      <c r="M15" s="32" t="e">
        <f>+C9</f>
        <v>#N/A</v>
      </c>
      <c r="N15" s="46"/>
      <c r="O15" s="47">
        <v>2</v>
      </c>
      <c r="P15" s="47">
        <v>2</v>
      </c>
      <c r="Q15" s="47">
        <v>2</v>
      </c>
      <c r="R15" s="47">
        <v>2</v>
      </c>
      <c r="S15" s="48">
        <f>SUM(N15:R15)</f>
        <v>8</v>
      </c>
    </row>
    <row r="16" spans="1:19" ht="34.5" customHeight="1">
      <c r="A16" s="26">
        <v>7</v>
      </c>
      <c r="B16" s="44"/>
      <c r="C16" s="27" t="e">
        <f>+VLOOKUP(B16,'Danh muc NL'!$B$4:$D$81,3,0)</f>
        <v>#N/A</v>
      </c>
      <c r="D16" s="28">
        <f>+L24*$D$14</f>
        <v>0.16666666666666669</v>
      </c>
      <c r="E16" s="29"/>
      <c r="F16" s="29"/>
      <c r="G16" s="29"/>
      <c r="H16" s="29"/>
      <c r="I16" s="29"/>
      <c r="J16" s="30">
        <f>D16*SUM(E16:I16)*100</f>
        <v>0</v>
      </c>
      <c r="K16" s="36"/>
      <c r="L16" s="45">
        <f>+S16/SUM($S$15:$S$19)</f>
        <v>0.2</v>
      </c>
      <c r="M16" s="32" t="str">
        <f>+C10</f>
        <v>Định hướng chất lượng</v>
      </c>
      <c r="N16" s="47">
        <v>2</v>
      </c>
      <c r="O16" s="46"/>
      <c r="P16" s="47">
        <v>2</v>
      </c>
      <c r="Q16" s="47">
        <v>2</v>
      </c>
      <c r="R16" s="47">
        <v>2</v>
      </c>
      <c r="S16" s="48">
        <f>SUM(N16:R16)</f>
        <v>8</v>
      </c>
    </row>
    <row r="17" spans="1:19" ht="34.5" customHeight="1">
      <c r="A17" s="21" t="s">
        <v>160</v>
      </c>
      <c r="B17" s="105" t="s">
        <v>161</v>
      </c>
      <c r="C17" s="105"/>
      <c r="D17" s="22">
        <f>+L11</f>
        <v>0.41666666666666669</v>
      </c>
      <c r="E17" s="38"/>
      <c r="F17" s="38"/>
      <c r="G17" s="38"/>
      <c r="H17" s="38"/>
      <c r="I17" s="38"/>
      <c r="J17" s="49">
        <f>SUM(J18:J19)</f>
        <v>0</v>
      </c>
      <c r="K17" s="36"/>
      <c r="L17" s="45">
        <f>+S17/SUM($S$15:$S$19)</f>
        <v>0.2</v>
      </c>
      <c r="M17" s="32" t="str">
        <f>+C11</f>
        <v>Thích ứng sự thay đổi</v>
      </c>
      <c r="N17" s="47">
        <v>2</v>
      </c>
      <c r="O17" s="47">
        <v>2</v>
      </c>
      <c r="P17" s="46"/>
      <c r="Q17" s="47">
        <v>2</v>
      </c>
      <c r="R17" s="47">
        <v>2</v>
      </c>
      <c r="S17" s="48">
        <f>SUM(N17:R17)</f>
        <v>8</v>
      </c>
    </row>
    <row r="18" spans="1:19" ht="34.5" customHeight="1">
      <c r="A18" s="26">
        <v>8</v>
      </c>
      <c r="B18" s="44"/>
      <c r="C18" s="27" t="e">
        <f>+VLOOKUP(B18,'Danh muc NL'!$B$4:$D$81,3,0)</f>
        <v>#N/A</v>
      </c>
      <c r="D18" s="28">
        <f>+L28*$D$17</f>
        <v>0.25</v>
      </c>
      <c r="E18" s="29"/>
      <c r="F18" s="29"/>
      <c r="G18" s="29"/>
      <c r="H18" s="29"/>
      <c r="I18" s="29"/>
      <c r="J18" s="30">
        <f>D18*SUM(E18:I18)*100</f>
        <v>0</v>
      </c>
      <c r="K18" s="36"/>
      <c r="L18" s="45">
        <f>+S18/SUM($S$15:$S$19)</f>
        <v>0.2</v>
      </c>
      <c r="M18" s="32" t="str">
        <f>+C12</f>
        <v>Chính trực và cam kết</v>
      </c>
      <c r="N18" s="47">
        <v>2</v>
      </c>
      <c r="O18" s="47">
        <v>2</v>
      </c>
      <c r="P18" s="47">
        <v>2</v>
      </c>
      <c r="Q18" s="46"/>
      <c r="R18" s="47">
        <v>2</v>
      </c>
      <c r="S18" s="48">
        <f>SUM(N18:R18)</f>
        <v>8</v>
      </c>
    </row>
    <row r="19" spans="1:19" ht="34.5" customHeight="1">
      <c r="A19" s="50">
        <v>9</v>
      </c>
      <c r="B19" s="44"/>
      <c r="C19" s="27" t="e">
        <f>+VLOOKUP(B19,'Danh muc NL'!$B$4:$D$81,3,0)</f>
        <v>#N/A</v>
      </c>
      <c r="D19" s="28">
        <f>+L29*$D$17</f>
        <v>0.16666666666666669</v>
      </c>
      <c r="E19" s="29"/>
      <c r="F19" s="29"/>
      <c r="G19" s="29"/>
      <c r="H19" s="29"/>
      <c r="I19" s="29"/>
      <c r="J19" s="30">
        <f>D19*SUM(E19:I19)*100</f>
        <v>0</v>
      </c>
      <c r="K19" s="36"/>
      <c r="L19" s="45">
        <f>+S19/SUM($S$15:$S$19)</f>
        <v>0.2</v>
      </c>
      <c r="M19" s="32" t="str">
        <f>+C13</f>
        <v>Chịu áp lực công việc</v>
      </c>
      <c r="N19" s="47">
        <v>2</v>
      </c>
      <c r="O19" s="47">
        <v>2</v>
      </c>
      <c r="P19" s="47">
        <v>2</v>
      </c>
      <c r="Q19" s="47">
        <v>2</v>
      </c>
      <c r="R19" s="46"/>
      <c r="S19" s="48">
        <f>SUM(N19:R19)</f>
        <v>8</v>
      </c>
    </row>
    <row r="20" spans="1:19" ht="34.5" customHeight="1">
      <c r="A20" s="100" t="s">
        <v>162</v>
      </c>
      <c r="B20" s="100"/>
      <c r="C20" s="100"/>
      <c r="D20" s="52">
        <f>+D17+D14+D8</f>
        <v>1</v>
      </c>
      <c r="E20" s="53"/>
      <c r="F20" s="53"/>
      <c r="G20" s="53"/>
      <c r="H20" s="53"/>
      <c r="I20" s="53"/>
      <c r="J20" s="54">
        <f>J8+J14+J17</f>
        <v>0</v>
      </c>
      <c r="K20" s="36"/>
      <c r="L20" s="36"/>
      <c r="M20" s="37"/>
      <c r="N20" s="37"/>
      <c r="O20" s="37"/>
      <c r="P20" s="37"/>
      <c r="Q20" s="37"/>
      <c r="R20" s="20"/>
      <c r="S20" s="20"/>
    </row>
    <row r="21" spans="1:19" ht="34.5" customHeight="1">
      <c r="A21" s="55"/>
      <c r="B21" s="101"/>
      <c r="C21" s="101"/>
      <c r="D21" s="56"/>
      <c r="E21" s="57"/>
      <c r="F21" s="57"/>
      <c r="G21" s="57"/>
      <c r="H21" s="57"/>
      <c r="I21" s="57"/>
      <c r="J21" s="58"/>
      <c r="K21" s="36"/>
      <c r="L21" s="102" t="s">
        <v>169</v>
      </c>
      <c r="M21" s="102"/>
      <c r="N21" s="94"/>
      <c r="O21" s="94"/>
      <c r="P21" s="94"/>
      <c r="Q21" s="37"/>
      <c r="R21" s="20"/>
      <c r="S21" s="20"/>
    </row>
    <row r="22" spans="1:19" s="67" customFormat="1" ht="34.5" customHeight="1">
      <c r="A22" s="59"/>
      <c r="B22" s="60"/>
      <c r="C22" s="61"/>
      <c r="D22" s="62"/>
      <c r="E22" s="57"/>
      <c r="F22" s="57"/>
      <c r="G22" s="63"/>
      <c r="H22" s="57"/>
      <c r="I22" s="57"/>
      <c r="J22" s="64"/>
      <c r="K22" s="36"/>
      <c r="L22" s="25" t="s">
        <v>155</v>
      </c>
      <c r="M22" s="25"/>
      <c r="Q22" s="65"/>
      <c r="R22" s="66"/>
      <c r="S22" s="66"/>
    </row>
    <row r="23" spans="1:19" ht="34.5" customHeight="1">
      <c r="A23" s="59"/>
      <c r="B23" s="60"/>
      <c r="C23" s="61"/>
      <c r="D23" s="62"/>
      <c r="E23" s="57"/>
      <c r="F23" s="57"/>
      <c r="G23" s="63"/>
      <c r="H23" s="57"/>
      <c r="I23" s="57"/>
      <c r="J23" s="64"/>
      <c r="K23" s="36"/>
      <c r="L23" s="68">
        <v>0.6</v>
      </c>
      <c r="M23" s="32" t="e">
        <f>+C15</f>
        <v>#N/A</v>
      </c>
      <c r="Q23" s="65"/>
      <c r="R23" s="66"/>
      <c r="S23" s="66"/>
    </row>
    <row r="24" spans="1:19" ht="34.5" customHeight="1">
      <c r="A24" s="59"/>
      <c r="B24" s="60"/>
      <c r="C24" s="71"/>
      <c r="D24" s="62"/>
      <c r="E24" s="57"/>
      <c r="F24" s="57"/>
      <c r="G24" s="57"/>
      <c r="H24" s="57"/>
      <c r="I24" s="57"/>
      <c r="J24" s="64"/>
      <c r="K24" s="72"/>
      <c r="L24" s="68">
        <v>0.4</v>
      </c>
      <c r="M24" s="32" t="e">
        <f>+C16</f>
        <v>#N/A</v>
      </c>
      <c r="Q24" s="73"/>
      <c r="R24" s="74"/>
      <c r="S24" s="74"/>
    </row>
    <row r="25" spans="1:19" ht="34.5" customHeight="1">
      <c r="A25" s="103"/>
      <c r="B25" s="103"/>
      <c r="C25" s="103"/>
      <c r="D25" s="76"/>
      <c r="E25" s="77"/>
      <c r="F25" s="77"/>
      <c r="G25" s="77"/>
      <c r="H25" s="77"/>
      <c r="I25" s="77"/>
      <c r="J25" s="77"/>
      <c r="K25" s="72"/>
      <c r="L25" s="78"/>
      <c r="M25" s="73"/>
      <c r="N25" s="73"/>
      <c r="O25" s="73"/>
      <c r="P25" s="73"/>
      <c r="Q25" s="73"/>
      <c r="R25" s="74"/>
      <c r="S25" s="74"/>
    </row>
    <row r="26" spans="1:19" ht="34.5" customHeight="1">
      <c r="K26" s="16"/>
      <c r="L26" s="104" t="s">
        <v>172</v>
      </c>
      <c r="M26" s="104"/>
      <c r="N26" s="95"/>
      <c r="O26" s="95"/>
      <c r="P26" s="95"/>
      <c r="Q26" s="95"/>
      <c r="R26" s="74"/>
      <c r="S26" s="74"/>
    </row>
    <row r="27" spans="1:19" ht="34.5" customHeight="1">
      <c r="K27" s="16"/>
      <c r="L27" s="25" t="s">
        <v>155</v>
      </c>
      <c r="M27" s="25"/>
      <c r="R27" s="74"/>
      <c r="S27" s="74"/>
    </row>
    <row r="28" spans="1:19" ht="34.5" customHeight="1">
      <c r="K28" s="16"/>
      <c r="L28" s="31">
        <v>0.6</v>
      </c>
      <c r="M28" s="34" t="e">
        <f>+C18</f>
        <v>#N/A</v>
      </c>
      <c r="R28" s="74"/>
      <c r="S28" s="74"/>
    </row>
    <row r="29" spans="1:19" ht="34.5" customHeight="1">
      <c r="K29" s="16"/>
      <c r="L29" s="31">
        <v>0.4</v>
      </c>
      <c r="M29" s="34" t="e">
        <f>+C19</f>
        <v>#N/A</v>
      </c>
      <c r="R29" s="74"/>
      <c r="S29" s="74"/>
    </row>
  </sheetData>
  <mergeCells count="20">
    <mergeCell ref="A1:J1"/>
    <mergeCell ref="A2:B2"/>
    <mergeCell ref="A3:B3"/>
    <mergeCell ref="A5:A7"/>
    <mergeCell ref="B5:B7"/>
    <mergeCell ref="C5:C7"/>
    <mergeCell ref="D5:I5"/>
    <mergeCell ref="J5:J7"/>
    <mergeCell ref="D6:D7"/>
    <mergeCell ref="E6:I6"/>
    <mergeCell ref="L7:Q7"/>
    <mergeCell ref="B8:C8"/>
    <mergeCell ref="L13:S13"/>
    <mergeCell ref="B14:C14"/>
    <mergeCell ref="B17:C17"/>
    <mergeCell ref="A20:C20"/>
    <mergeCell ref="B21:C21"/>
    <mergeCell ref="L21:M21"/>
    <mergeCell ref="A25:C25"/>
    <mergeCell ref="L26:M26"/>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sheetPr>
    <tabColor rgb="FF92D050"/>
  </sheetPr>
  <dimension ref="A1:S30"/>
  <sheetViews>
    <sheetView zoomScale="78" zoomScaleNormal="78" workbookViewId="0">
      <selection activeCell="G17" sqref="G17"/>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+L15*$D$8</f>
        <v>3.3333333333333333E-2</v>
      </c>
      <c r="E9" s="29"/>
      <c r="F9" s="29"/>
      <c r="G9" s="29"/>
      <c r="H9" s="29"/>
      <c r="I9" s="29"/>
      <c r="J9" s="30">
        <f>D9*SUM(E9:I9)*100</f>
        <v>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+L16*$D$8</f>
        <v>3.3333333333333333E-2</v>
      </c>
      <c r="E10" s="29"/>
      <c r="F10" s="29"/>
      <c r="G10" s="29"/>
      <c r="H10" s="29"/>
      <c r="I10" s="29"/>
      <c r="J10" s="30">
        <f>D10*SUM(E10:I10)*100</f>
        <v>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+L17*$D$8</f>
        <v>3.3333333333333333E-2</v>
      </c>
      <c r="E11" s="29"/>
      <c r="F11" s="29"/>
      <c r="G11" s="29"/>
      <c r="H11" s="29"/>
      <c r="I11" s="29"/>
      <c r="J11" s="30">
        <f>D11*SUM(E11:I11)*100</f>
        <v>0</v>
      </c>
      <c r="K11" s="36"/>
      <c r="L11" s="31">
        <f>+Q11/SUM($Q$9:$Q$11)</f>
        <v>0.5</v>
      </c>
      <c r="M11" s="32" t="str">
        <f>+B18</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+L18*$D$8</f>
        <v>3.3333333333333333E-2</v>
      </c>
      <c r="E12" s="29"/>
      <c r="F12" s="29"/>
      <c r="G12" s="29"/>
      <c r="H12" s="29"/>
      <c r="I12" s="29"/>
      <c r="J12" s="30">
        <f>D12*SUM(E12:I12)*100</f>
        <v>0</v>
      </c>
      <c r="K12" s="36"/>
      <c r="S12" s="20"/>
    </row>
    <row r="13" spans="1:19" ht="34.5" customHeight="1">
      <c r="A13" s="26">
        <v>5</v>
      </c>
      <c r="B13" s="26" t="s">
        <v>17</v>
      </c>
      <c r="C13" s="27" t="str">
        <f>+VLOOKUP(B13,'Danh muc NL'!$B$4:$D$81,3,0)</f>
        <v>Chịu áp lực công việc</v>
      </c>
      <c r="D13" s="28">
        <f>+L19*$D$8</f>
        <v>3.3333333333333333E-2</v>
      </c>
      <c r="E13" s="29"/>
      <c r="F13" s="29"/>
      <c r="G13" s="29"/>
      <c r="H13" s="29"/>
      <c r="I13" s="29"/>
      <c r="J13" s="30">
        <f>D13*SUM(E13:I13)*100</f>
        <v>0</v>
      </c>
      <c r="K13" s="36"/>
      <c r="L13" s="102" t="s">
        <v>159</v>
      </c>
      <c r="M13" s="102"/>
      <c r="N13" s="102"/>
      <c r="O13" s="102"/>
      <c r="P13" s="102"/>
      <c r="Q13" s="102"/>
      <c r="R13" s="102"/>
      <c r="S13" s="102"/>
    </row>
    <row r="14" spans="1:19" ht="34.5" customHeight="1">
      <c r="A14" s="21" t="s">
        <v>157</v>
      </c>
      <c r="B14" s="105" t="s">
        <v>158</v>
      </c>
      <c r="C14" s="105"/>
      <c r="D14" s="22">
        <f>+L10</f>
        <v>0.33333333333333331</v>
      </c>
      <c r="E14" s="38"/>
      <c r="F14" s="38"/>
      <c r="G14" s="38"/>
      <c r="H14" s="38"/>
      <c r="I14" s="38"/>
      <c r="J14" s="39">
        <f>SUM(J15:J17)</f>
        <v>0</v>
      </c>
      <c r="K14" s="36"/>
      <c r="L14" s="40" t="s">
        <v>155</v>
      </c>
      <c r="M14" s="42"/>
      <c r="N14" s="25" t="e">
        <f>+M15</f>
        <v>#N/A</v>
      </c>
      <c r="O14" s="25" t="str">
        <f>+M16</f>
        <v>Định hướng chất lượng</v>
      </c>
      <c r="P14" s="25" t="str">
        <f>+M17</f>
        <v>Thích ứng sự thay đổi</v>
      </c>
      <c r="Q14" s="25" t="str">
        <f>+M18</f>
        <v>Chính trực và cam kết</v>
      </c>
      <c r="R14" s="25" t="str">
        <f>+M19</f>
        <v>Chịu áp lực công việc</v>
      </c>
      <c r="S14" s="43" t="s">
        <v>156</v>
      </c>
    </row>
    <row r="15" spans="1:19" ht="34.5" customHeight="1">
      <c r="A15" s="26">
        <v>6</v>
      </c>
      <c r="B15" s="93"/>
      <c r="C15" s="1" t="e">
        <f>+VLOOKUP(B15,'Danh muc NL'!$B$4:$D$81,3,0)</f>
        <v>#N/A</v>
      </c>
      <c r="D15" s="28">
        <f>+L23*$D$14</f>
        <v>0.1111111111111111</v>
      </c>
      <c r="E15" s="29"/>
      <c r="F15" s="29"/>
      <c r="G15" s="29"/>
      <c r="H15" s="29"/>
      <c r="I15" s="29"/>
      <c r="J15" s="30">
        <f>D15*SUM(E15:I15)*100</f>
        <v>0</v>
      </c>
      <c r="K15" s="36"/>
      <c r="L15" s="45">
        <f>+S15/SUM($S$15:$S$19)</f>
        <v>0.2</v>
      </c>
      <c r="M15" s="32" t="e">
        <f>+C9</f>
        <v>#N/A</v>
      </c>
      <c r="N15" s="46"/>
      <c r="O15" s="47">
        <v>2</v>
      </c>
      <c r="P15" s="47">
        <v>2</v>
      </c>
      <c r="Q15" s="47">
        <v>2</v>
      </c>
      <c r="R15" s="47">
        <v>2</v>
      </c>
      <c r="S15" s="48">
        <f>SUM(N15:R15)</f>
        <v>8</v>
      </c>
    </row>
    <row r="16" spans="1:19" ht="34.5" customHeight="1">
      <c r="A16" s="26">
        <v>7</v>
      </c>
      <c r="B16" s="44"/>
      <c r="C16" s="1" t="e">
        <f>+VLOOKUP(B16,'Danh muc NL'!$B$4:$D$81,3,0)</f>
        <v>#N/A</v>
      </c>
      <c r="D16" s="28">
        <f>+L24*$D$14</f>
        <v>0.1111111111111111</v>
      </c>
      <c r="E16" s="29"/>
      <c r="F16" s="29"/>
      <c r="G16" s="29"/>
      <c r="H16" s="29"/>
      <c r="I16" s="29"/>
      <c r="J16" s="30">
        <f>D16*SUM(E16:I16)*100</f>
        <v>0</v>
      </c>
      <c r="K16" s="36"/>
      <c r="L16" s="45">
        <f>+S16/SUM($S$15:$S$19)</f>
        <v>0.2</v>
      </c>
      <c r="M16" s="32" t="str">
        <f>+C10</f>
        <v>Định hướng chất lượng</v>
      </c>
      <c r="N16" s="47">
        <v>2</v>
      </c>
      <c r="O16" s="46"/>
      <c r="P16" s="47">
        <v>2</v>
      </c>
      <c r="Q16" s="47">
        <v>2</v>
      </c>
      <c r="R16" s="47">
        <v>2</v>
      </c>
      <c r="S16" s="48">
        <f>SUM(N16:R16)</f>
        <v>8</v>
      </c>
    </row>
    <row r="17" spans="1:19" ht="34.5" customHeight="1">
      <c r="A17" s="26">
        <v>8</v>
      </c>
      <c r="B17" s="44"/>
      <c r="C17" s="1" t="e">
        <f>+VLOOKUP(B17,'Danh muc NL'!$B$4:$D$81,3,0)</f>
        <v>#N/A</v>
      </c>
      <c r="D17" s="28">
        <f>+L25*$D$14</f>
        <v>0.1111111111111111</v>
      </c>
      <c r="E17" s="29"/>
      <c r="F17" s="29"/>
      <c r="G17" s="29"/>
      <c r="H17" s="29"/>
      <c r="I17" s="29"/>
      <c r="J17" s="30">
        <f>D17*SUM(E17:I17)*100</f>
        <v>0</v>
      </c>
      <c r="K17" s="36"/>
      <c r="L17" s="45">
        <f>+S17/SUM($S$15:$S$19)</f>
        <v>0.2</v>
      </c>
      <c r="M17" s="32" t="str">
        <f>+C11</f>
        <v>Thích ứng sự thay đổi</v>
      </c>
      <c r="N17" s="47">
        <v>2</v>
      </c>
      <c r="O17" s="47">
        <v>2</v>
      </c>
      <c r="P17" s="46"/>
      <c r="Q17" s="47">
        <v>2</v>
      </c>
      <c r="R17" s="47">
        <v>2</v>
      </c>
      <c r="S17" s="48">
        <f>SUM(N17:R17)</f>
        <v>8</v>
      </c>
    </row>
    <row r="18" spans="1:19" ht="34.5" customHeight="1">
      <c r="A18" s="21" t="s">
        <v>160</v>
      </c>
      <c r="B18" s="105" t="s">
        <v>161</v>
      </c>
      <c r="C18" s="105"/>
      <c r="D18" s="22">
        <f>+L11</f>
        <v>0.5</v>
      </c>
      <c r="E18" s="38"/>
      <c r="F18" s="38"/>
      <c r="G18" s="38"/>
      <c r="H18" s="38"/>
      <c r="I18" s="38"/>
      <c r="J18" s="49">
        <f>SUM(J19:J20)</f>
        <v>0</v>
      </c>
      <c r="K18" s="36"/>
      <c r="L18" s="45">
        <f>+S18/SUM($S$15:$S$19)</f>
        <v>0.2</v>
      </c>
      <c r="M18" s="32" t="str">
        <f>+C12</f>
        <v>Chính trực và cam kết</v>
      </c>
      <c r="N18" s="47">
        <v>2</v>
      </c>
      <c r="O18" s="47">
        <v>2</v>
      </c>
      <c r="P18" s="47">
        <v>2</v>
      </c>
      <c r="Q18" s="46"/>
      <c r="R18" s="47">
        <v>2</v>
      </c>
      <c r="S18" s="48">
        <f>SUM(N18:R18)</f>
        <v>8</v>
      </c>
    </row>
    <row r="19" spans="1:19" ht="34.5" customHeight="1">
      <c r="A19" s="26">
        <v>9</v>
      </c>
      <c r="B19" s="44"/>
      <c r="C19" s="27" t="e">
        <f>+VLOOKUP(B19,'Danh muc NL'!$B$4:$D$81,3,0)</f>
        <v>#N/A</v>
      </c>
      <c r="D19" s="28">
        <f>+L29*$D$18</f>
        <v>0.3</v>
      </c>
      <c r="E19" s="29"/>
      <c r="F19" s="29"/>
      <c r="G19" s="29"/>
      <c r="H19" s="29"/>
      <c r="I19" s="29"/>
      <c r="J19" s="30">
        <f>D19*SUM(E19:I19)*100</f>
        <v>0</v>
      </c>
      <c r="K19" s="36"/>
      <c r="L19" s="45">
        <f>+S19/SUM($S$15:$S$19)</f>
        <v>0.2</v>
      </c>
      <c r="M19" s="32" t="str">
        <f>+C13</f>
        <v>Chịu áp lực công việc</v>
      </c>
      <c r="N19" s="47">
        <v>2</v>
      </c>
      <c r="O19" s="47">
        <v>2</v>
      </c>
      <c r="P19" s="47">
        <v>2</v>
      </c>
      <c r="Q19" s="47">
        <v>2</v>
      </c>
      <c r="R19" s="46"/>
      <c r="S19" s="48">
        <f>SUM(N19:R19)</f>
        <v>8</v>
      </c>
    </row>
    <row r="20" spans="1:19" ht="34.5" customHeight="1">
      <c r="A20" s="50">
        <v>10</v>
      </c>
      <c r="B20" s="44"/>
      <c r="C20" s="27" t="e">
        <f>+VLOOKUP(B20,'Danh muc NL'!$B$4:$D$81,3,0)</f>
        <v>#N/A</v>
      </c>
      <c r="D20" s="28">
        <f>+L30*$D$18</f>
        <v>0.2</v>
      </c>
      <c r="E20" s="29"/>
      <c r="F20" s="29"/>
      <c r="G20" s="29"/>
      <c r="H20" s="29"/>
      <c r="I20" s="29"/>
      <c r="J20" s="30">
        <f>D20*SUM(E20:I20)*100</f>
        <v>0</v>
      </c>
      <c r="K20" s="36"/>
      <c r="L20" s="36"/>
      <c r="M20" s="37"/>
      <c r="N20" s="37"/>
      <c r="O20" s="37"/>
      <c r="P20" s="37"/>
      <c r="Q20" s="37"/>
      <c r="R20" s="20"/>
      <c r="S20" s="20"/>
    </row>
    <row r="21" spans="1:19" ht="34.5" customHeight="1">
      <c r="A21" s="100" t="s">
        <v>162</v>
      </c>
      <c r="B21" s="100"/>
      <c r="C21" s="100"/>
      <c r="D21" s="52">
        <f>+D18+D14+D8</f>
        <v>0.99999999999999989</v>
      </c>
      <c r="E21" s="53"/>
      <c r="F21" s="53"/>
      <c r="G21" s="53"/>
      <c r="H21" s="53"/>
      <c r="I21" s="53"/>
      <c r="J21" s="54">
        <f>J8+J14+J18</f>
        <v>0</v>
      </c>
      <c r="K21" s="36"/>
      <c r="L21" s="104" t="s">
        <v>163</v>
      </c>
      <c r="M21" s="104"/>
      <c r="N21" s="104"/>
      <c r="O21" s="104"/>
      <c r="P21" s="104"/>
      <c r="Q21" s="104"/>
      <c r="R21" s="20"/>
      <c r="S21" s="20"/>
    </row>
    <row r="22" spans="1:19" ht="34.5" customHeight="1">
      <c r="A22" s="55"/>
      <c r="B22" s="101"/>
      <c r="C22" s="101"/>
      <c r="D22" s="56"/>
      <c r="E22" s="57"/>
      <c r="F22" s="57"/>
      <c r="G22" s="57"/>
      <c r="H22" s="57"/>
      <c r="I22" s="57"/>
      <c r="J22" s="58"/>
      <c r="K22" s="36"/>
      <c r="L22" s="25" t="s">
        <v>155</v>
      </c>
      <c r="M22" s="25"/>
      <c r="N22" s="25" t="e">
        <f>+M23</f>
        <v>#N/A</v>
      </c>
      <c r="O22" s="25" t="e">
        <f>+M24</f>
        <v>#N/A</v>
      </c>
      <c r="P22" s="25" t="e">
        <f>+M25</f>
        <v>#N/A</v>
      </c>
      <c r="Q22" s="25" t="s">
        <v>156</v>
      </c>
      <c r="R22" s="66"/>
      <c r="S22" s="66"/>
    </row>
    <row r="23" spans="1:19" s="67" customFormat="1" ht="34.5" customHeight="1">
      <c r="A23" s="59"/>
      <c r="B23" s="60"/>
      <c r="C23" s="61"/>
      <c r="D23" s="62"/>
      <c r="E23" s="57"/>
      <c r="F23" s="57"/>
      <c r="G23" s="63"/>
      <c r="H23" s="57"/>
      <c r="I23" s="57"/>
      <c r="J23" s="64"/>
      <c r="K23" s="36"/>
      <c r="L23" s="31">
        <f>+Q23/SUM($Q$9:$Q$11)</f>
        <v>0.33333333333333331</v>
      </c>
      <c r="M23" s="32" t="e">
        <f>+C15</f>
        <v>#N/A</v>
      </c>
      <c r="N23" s="33"/>
      <c r="O23" s="34">
        <v>2</v>
      </c>
      <c r="P23" s="34">
        <v>2</v>
      </c>
      <c r="Q23" s="35">
        <f>SUM(N23:P23)</f>
        <v>4</v>
      </c>
      <c r="R23" s="66"/>
      <c r="S23" s="66"/>
    </row>
    <row r="24" spans="1:19" ht="34.5" customHeight="1">
      <c r="A24" s="59"/>
      <c r="B24" s="60"/>
      <c r="C24" s="61"/>
      <c r="D24" s="62"/>
      <c r="E24" s="57"/>
      <c r="F24" s="57"/>
      <c r="G24" s="63"/>
      <c r="H24" s="57"/>
      <c r="I24" s="57"/>
      <c r="J24" s="64"/>
      <c r="K24" s="36"/>
      <c r="L24" s="31">
        <f>+Q24/SUM($Q$9:$Q$11)</f>
        <v>0.33333333333333331</v>
      </c>
      <c r="M24" s="32" t="e">
        <f>+C16</f>
        <v>#N/A</v>
      </c>
      <c r="N24" s="34">
        <v>2</v>
      </c>
      <c r="O24" s="33"/>
      <c r="P24" s="34">
        <v>2</v>
      </c>
      <c r="Q24" s="35">
        <f>SUM(N24:P24)</f>
        <v>4</v>
      </c>
      <c r="R24" s="74"/>
      <c r="S24" s="74"/>
    </row>
    <row r="25" spans="1:19" ht="34.5" customHeight="1">
      <c r="A25" s="59"/>
      <c r="B25" s="60"/>
      <c r="C25" s="71"/>
      <c r="D25" s="62"/>
      <c r="E25" s="57"/>
      <c r="F25" s="57"/>
      <c r="G25" s="57"/>
      <c r="H25" s="57"/>
      <c r="I25" s="57"/>
      <c r="J25" s="64"/>
      <c r="K25" s="72"/>
      <c r="L25" s="31">
        <f>+Q25/SUM($Q$9:$Q$11)</f>
        <v>0.33333333333333331</v>
      </c>
      <c r="M25" s="32" t="e">
        <f>+C17</f>
        <v>#N/A</v>
      </c>
      <c r="N25" s="34">
        <v>2</v>
      </c>
      <c r="O25" s="34">
        <v>2</v>
      </c>
      <c r="P25" s="33"/>
      <c r="Q25" s="35">
        <f>SUM(N25:P25)</f>
        <v>4</v>
      </c>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A27" s="75"/>
      <c r="B27" s="75"/>
      <c r="C27" s="75"/>
      <c r="D27" s="76"/>
      <c r="E27" s="77"/>
      <c r="F27" s="77"/>
      <c r="G27" s="77"/>
      <c r="H27" s="77"/>
      <c r="I27" s="77"/>
      <c r="J27" s="77"/>
      <c r="K27" s="72"/>
      <c r="L27" s="104" t="s">
        <v>172</v>
      </c>
      <c r="M27" s="104"/>
      <c r="N27" s="95"/>
      <c r="O27" s="95"/>
      <c r="P27" s="95"/>
      <c r="Q27" s="95"/>
      <c r="R27" s="74"/>
      <c r="S27" s="74"/>
    </row>
    <row r="28" spans="1:19" ht="34.5" customHeight="1">
      <c r="K28" s="16"/>
      <c r="L28" s="25" t="s">
        <v>155</v>
      </c>
      <c r="M28" s="25"/>
      <c r="R28" s="74"/>
      <c r="S28" s="74"/>
    </row>
    <row r="29" spans="1:19" ht="34.5" customHeight="1">
      <c r="K29" s="16"/>
      <c r="L29" s="31">
        <v>0.6</v>
      </c>
      <c r="M29" s="34" t="e">
        <f>+C19</f>
        <v>#N/A</v>
      </c>
      <c r="R29" s="74"/>
      <c r="S29" s="74"/>
    </row>
    <row r="30" spans="1:19" ht="34.5" customHeight="1">
      <c r="K30" s="16"/>
      <c r="L30" s="31">
        <v>0.4</v>
      </c>
      <c r="M30" s="34" t="e">
        <f>+C20</f>
        <v>#N/A</v>
      </c>
      <c r="R30" s="74"/>
      <c r="S30" s="74"/>
    </row>
  </sheetData>
  <mergeCells count="20">
    <mergeCell ref="A1:J1"/>
    <mergeCell ref="A2:B2"/>
    <mergeCell ref="A3:B3"/>
    <mergeCell ref="A5:A7"/>
    <mergeCell ref="B5:B7"/>
    <mergeCell ref="C5:C7"/>
    <mergeCell ref="D5:I5"/>
    <mergeCell ref="J5:J7"/>
    <mergeCell ref="D6:D7"/>
    <mergeCell ref="E6:I6"/>
    <mergeCell ref="L7:Q7"/>
    <mergeCell ref="B8:C8"/>
    <mergeCell ref="L13:S13"/>
    <mergeCell ref="B14:C14"/>
    <mergeCell ref="B18:C18"/>
    <mergeCell ref="A21:C21"/>
    <mergeCell ref="L21:Q21"/>
    <mergeCell ref="B22:C22"/>
    <mergeCell ref="A26:C26"/>
    <mergeCell ref="L27:M27"/>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sheetPr>
    <tabColor rgb="FFFFFF00"/>
  </sheetPr>
  <dimension ref="A1:S31"/>
  <sheetViews>
    <sheetView zoomScale="84" zoomScaleNormal="84" workbookViewId="0">
      <selection activeCell="I14" sqref="I14"/>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40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v>2</v>
      </c>
      <c r="G11" s="29"/>
      <c r="H11" s="29"/>
      <c r="I11" s="29"/>
      <c r="J11" s="30">
        <f>D11*SUM(E11:I11)*100</f>
        <v>6.666666666666667</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v>2</v>
      </c>
      <c r="G12" s="29"/>
      <c r="H12" s="29"/>
      <c r="I12" s="29"/>
      <c r="J12" s="30">
        <f>D12*SUM(E12:I12)*100</f>
        <v>6.666666666666667</v>
      </c>
      <c r="K12" s="36"/>
      <c r="S12" s="20"/>
    </row>
    <row r="13" spans="1:19" ht="34.5" customHeight="1">
      <c r="A13" s="26">
        <v>5</v>
      </c>
      <c r="B13" s="26" t="s">
        <v>17</v>
      </c>
      <c r="C13" s="27" t="str">
        <f>+VLOOKUP(B13,'Danh muc NL'!$B$4:$D$81,3,0)</f>
        <v>Chịu áp lực công việc</v>
      </c>
      <c r="D13" s="28">
        <f>+L20*$D$8</f>
        <v>3.3333333333333333E-2</v>
      </c>
      <c r="E13" s="29"/>
      <c r="F13" s="29">
        <v>2</v>
      </c>
      <c r="G13" s="29"/>
      <c r="H13" s="29"/>
      <c r="I13" s="29"/>
      <c r="J13" s="30">
        <f>D13*SUM(E13:I13)*100</f>
        <v>6.666666666666667</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66.666666666666657</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v>2</v>
      </c>
      <c r="G16" s="29"/>
      <c r="H16" s="29"/>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99.999999999999986</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v>2</v>
      </c>
      <c r="G18" s="29"/>
      <c r="H18" s="29"/>
      <c r="I18" s="29"/>
      <c r="J18" s="30">
        <f>D18*SUM(E18:I18)*100</f>
        <v>33.333333333333329</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v>2</v>
      </c>
      <c r="G19" s="29"/>
      <c r="H19" s="29"/>
      <c r="I19" s="29"/>
      <c r="J19" s="30">
        <f>D19*SUM(E19:I19)*100</f>
        <v>33.333333333333329</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v>2</v>
      </c>
      <c r="G20" s="29"/>
      <c r="H20" s="29"/>
      <c r="I20" s="29"/>
      <c r="J20" s="30">
        <f>D20*SUM(E20:I20)*100</f>
        <v>33.333333333333329</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206.66666666666663</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sheetPr>
    <tabColor rgb="FFFFFF00"/>
  </sheetPr>
  <dimension ref="A1:S31"/>
  <sheetViews>
    <sheetView zoomScale="78" zoomScaleNormal="78" workbookViewId="0">
      <selection activeCell="I12" sqref="I12"/>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46.666666666666664</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v>2</v>
      </c>
      <c r="G13" s="29"/>
      <c r="H13" s="29"/>
      <c r="I13" s="29"/>
      <c r="J13" s="30">
        <f>D13*SUM(E13:I13)*100</f>
        <v>6.666666666666667</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66.666666666666657</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v>2</v>
      </c>
      <c r="G16" s="29"/>
      <c r="H16" s="29"/>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99.999999999999986</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v>2</v>
      </c>
      <c r="G18" s="29"/>
      <c r="H18" s="29"/>
      <c r="I18" s="29"/>
      <c r="J18" s="30">
        <f>D18*SUM(E18:I18)*100</f>
        <v>33.333333333333329</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v>2</v>
      </c>
      <c r="G19" s="29"/>
      <c r="H19" s="29"/>
      <c r="I19" s="29"/>
      <c r="J19" s="30">
        <f>D19*SUM(E19:I19)*100</f>
        <v>33.333333333333329</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v>2</v>
      </c>
      <c r="G20" s="29"/>
      <c r="H20" s="29"/>
      <c r="I20" s="29"/>
      <c r="J20" s="30">
        <f>D20*SUM(E20:I20)*100</f>
        <v>33.333333333333329</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213.33333333333331</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sheetPr>
    <tabColor rgb="FFFFFF00"/>
  </sheetPr>
  <dimension ref="A1:S31"/>
  <sheetViews>
    <sheetView zoomScale="77" zoomScaleNormal="77" workbookViewId="0">
      <selection activeCell="I12" sqref="I12"/>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43.333333333333329</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v>2</v>
      </c>
      <c r="G12" s="29"/>
      <c r="H12" s="29"/>
      <c r="I12" s="29"/>
      <c r="J12" s="30">
        <f>D12*SUM(E12:I12)*100</f>
        <v>6.666666666666667</v>
      </c>
      <c r="K12" s="36"/>
      <c r="S12" s="20"/>
    </row>
    <row r="13" spans="1:19" ht="34.5" customHeight="1">
      <c r="A13" s="26">
        <v>5</v>
      </c>
      <c r="B13" s="26" t="s">
        <v>17</v>
      </c>
      <c r="C13" s="27" t="str">
        <f>+VLOOKUP(B13,'Danh muc NL'!$B$4:$D$81,3,0)</f>
        <v>Chịu áp lực công việc</v>
      </c>
      <c r="D13" s="28">
        <f>+L20*$D$8</f>
        <v>3.3333333333333333E-2</v>
      </c>
      <c r="E13" s="29"/>
      <c r="F13" s="29">
        <v>2</v>
      </c>
      <c r="G13" s="29"/>
      <c r="H13" s="29"/>
      <c r="I13" s="29"/>
      <c r="J13" s="30">
        <f>D13*SUM(E13:I13)*100</f>
        <v>6.666666666666667</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66.666666666666657</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v>2</v>
      </c>
      <c r="G16" s="29"/>
      <c r="H16" s="29"/>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116.66666666666666</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v>3</v>
      </c>
      <c r="H18" s="29"/>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v>2</v>
      </c>
      <c r="G19" s="29"/>
      <c r="H19" s="29"/>
      <c r="I19" s="29"/>
      <c r="J19" s="30">
        <f>D19*SUM(E19:I19)*100</f>
        <v>33.333333333333329</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v>2</v>
      </c>
      <c r="G20" s="29"/>
      <c r="H20" s="29"/>
      <c r="I20" s="29"/>
      <c r="J20" s="30">
        <f>D20*SUM(E20:I20)*100</f>
        <v>33.333333333333329</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226.66666666666663</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sheetPr>
    <tabColor rgb="FFFFFF00"/>
  </sheetPr>
  <dimension ref="A1:S31"/>
  <sheetViews>
    <sheetView zoomScale="78" zoomScaleNormal="78" workbookViewId="0">
      <selection activeCell="I12" sqref="I12"/>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46.666666666666664</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v>2</v>
      </c>
      <c r="G13" s="29"/>
      <c r="H13" s="29"/>
      <c r="I13" s="29"/>
      <c r="J13" s="30">
        <f>D13*SUM(E13:I13)*100</f>
        <v>6.666666666666667</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66.666666666666657</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v>2</v>
      </c>
      <c r="G16" s="29"/>
      <c r="H16" s="29"/>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133.33333333333331</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v>3</v>
      </c>
      <c r="H18" s="29"/>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v>2</v>
      </c>
      <c r="G20" s="29"/>
      <c r="H20" s="29"/>
      <c r="I20" s="29"/>
      <c r="J20" s="30">
        <f>D20*SUM(E20:I20)*100</f>
        <v>33.333333333333329</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246.66666666666663</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sheetPr>
    <tabColor rgb="FFFFFF00"/>
  </sheetPr>
  <dimension ref="A1:S31"/>
  <sheetViews>
    <sheetView zoomScale="75" zoomScaleNormal="75" workbookViewId="0">
      <selection activeCell="I12" sqref="I12"/>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83.333333333333329</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c r="G16" s="29">
        <v>3</v>
      </c>
      <c r="H16" s="29"/>
      <c r="I16" s="29"/>
      <c r="J16" s="30">
        <f>D16*SUM(E16:I16)*100</f>
        <v>50</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133.33333333333331</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v>2</v>
      </c>
      <c r="G18" s="29"/>
      <c r="H18" s="29"/>
      <c r="I18" s="29"/>
      <c r="J18" s="30">
        <f>D18*SUM(E18:I18)*100</f>
        <v>33.333333333333329</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c r="G20" s="29">
        <v>3</v>
      </c>
      <c r="H20" s="29"/>
      <c r="I20" s="29"/>
      <c r="J20" s="30">
        <f>D20*SUM(E20:I20)*100</f>
        <v>50</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266.66666666666663</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sheetPr>
    <tabColor rgb="FFFFFF00"/>
  </sheetPr>
  <dimension ref="A1:S31"/>
  <sheetViews>
    <sheetView zoomScale="85" zoomScaleNormal="85" workbookViewId="0">
      <selection activeCell="I12" sqref="I12"/>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83.333333333333329</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v>2</v>
      </c>
      <c r="G15" s="29"/>
      <c r="H15" s="29"/>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c r="G16" s="29">
        <v>3</v>
      </c>
      <c r="H16" s="29"/>
      <c r="I16" s="29"/>
      <c r="J16" s="30">
        <f>D16*SUM(E16:I16)*100</f>
        <v>50</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v>3</v>
      </c>
      <c r="H18" s="29"/>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c r="G20" s="29">
        <v>3</v>
      </c>
      <c r="H20" s="29"/>
      <c r="I20" s="29"/>
      <c r="J20" s="30">
        <f>D20*SUM(E20:I20)*100</f>
        <v>50</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283.33333333333331</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sheetPr>
    <tabColor rgb="FFFFFF00"/>
  </sheetPr>
  <dimension ref="A1:S31"/>
  <sheetViews>
    <sheetView topLeftCell="C10" zoomScale="85" zoomScaleNormal="85" workbookViewId="0">
      <selection activeCell="K17" sqref="K17"/>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c r="G15" s="29">
        <v>3</v>
      </c>
      <c r="H15" s="29"/>
      <c r="I15" s="29"/>
      <c r="J15" s="30">
        <f>D15*SUM(E15:I15)*100</f>
        <v>50</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c r="G16" s="29">
        <v>3</v>
      </c>
      <c r="H16" s="29"/>
      <c r="I16" s="29"/>
      <c r="J16" s="30">
        <f>D16*SUM(E16:I16)*100</f>
        <v>50</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v>3</v>
      </c>
      <c r="H18" s="29"/>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c r="G20" s="29">
        <v>3</v>
      </c>
      <c r="H20" s="29"/>
      <c r="I20" s="29"/>
      <c r="J20" s="30">
        <f>D20*SUM(E20:I20)*100</f>
        <v>50</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300</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H25"/>
  <sheetViews>
    <sheetView topLeftCell="C4" zoomScale="115" zoomScaleNormal="115" workbookViewId="0">
      <selection activeCell="E14" sqref="E14"/>
    </sheetView>
  </sheetViews>
  <sheetFormatPr defaultRowHeight="15"/>
  <cols>
    <col min="1" max="1" width="4.28515625"/>
    <col min="2" max="2" width="13.85546875"/>
    <col min="3" max="3" width="34.140625"/>
    <col min="4" max="4" width="25.42578125"/>
    <col min="5" max="5" width="19"/>
    <col min="6" max="6" width="16.42578125"/>
    <col min="7" max="7" width="37.5703125"/>
    <col min="8" max="1025" width="8.42578125"/>
  </cols>
  <sheetData>
    <row r="1" spans="1:8">
      <c r="A1" s="96" t="s">
        <v>86</v>
      </c>
      <c r="B1" s="96"/>
      <c r="C1" s="96"/>
      <c r="D1" s="96"/>
      <c r="E1" s="96"/>
      <c r="F1" s="96"/>
      <c r="G1" s="96"/>
    </row>
    <row r="2" spans="1:8">
      <c r="A2" s="97"/>
      <c r="B2" s="97"/>
      <c r="C2" s="97"/>
      <c r="D2" s="97"/>
      <c r="E2" s="97"/>
    </row>
    <row r="3" spans="1:8">
      <c r="A3" s="98" t="s">
        <v>87</v>
      </c>
      <c r="B3" s="98"/>
      <c r="C3" s="98"/>
      <c r="D3" s="98"/>
      <c r="E3" s="98"/>
      <c r="F3" s="3"/>
      <c r="G3" s="98" t="s">
        <v>6</v>
      </c>
    </row>
    <row r="4" spans="1:8">
      <c r="A4" s="3" t="s">
        <v>88</v>
      </c>
      <c r="B4" s="3" t="s">
        <v>89</v>
      </c>
      <c r="C4" s="3" t="s">
        <v>90</v>
      </c>
      <c r="D4" s="3" t="s">
        <v>91</v>
      </c>
      <c r="E4" s="3" t="s">
        <v>92</v>
      </c>
      <c r="F4" s="3" t="s">
        <v>93</v>
      </c>
      <c r="G4" s="98"/>
    </row>
    <row r="5" spans="1:8" ht="15" customHeight="1">
      <c r="A5" s="4">
        <v>1</v>
      </c>
      <c r="B5" s="5" t="s">
        <v>94</v>
      </c>
      <c r="C5" s="4"/>
      <c r="D5" s="4"/>
      <c r="E5" s="6" t="s">
        <v>95</v>
      </c>
      <c r="F5" s="7">
        <f>+'QL9'!J26</f>
        <v>414.44444444444446</v>
      </c>
      <c r="G5" s="99" t="s">
        <v>96</v>
      </c>
    </row>
    <row r="6" spans="1:8">
      <c r="A6" s="4">
        <v>2</v>
      </c>
      <c r="B6" s="5" t="s">
        <v>97</v>
      </c>
      <c r="C6" s="4"/>
      <c r="D6" s="4"/>
      <c r="E6" s="6" t="s">
        <v>98</v>
      </c>
      <c r="F6" s="7">
        <f>+'QL8'!J26</f>
        <v>394.44444444444446</v>
      </c>
      <c r="G6" s="99"/>
    </row>
    <row r="7" spans="1:8">
      <c r="A7" s="4">
        <v>3</v>
      </c>
      <c r="B7" s="5" t="s">
        <v>99</v>
      </c>
      <c r="C7" s="4"/>
      <c r="D7" s="4"/>
      <c r="E7" s="6" t="s">
        <v>100</v>
      </c>
      <c r="F7" s="7">
        <f>+'QL7'!J26</f>
        <v>386.11111111111109</v>
      </c>
      <c r="G7" s="99"/>
    </row>
    <row r="8" spans="1:8">
      <c r="A8" s="4">
        <v>4</v>
      </c>
      <c r="B8" s="5" t="s">
        <v>101</v>
      </c>
      <c r="C8" s="4"/>
      <c r="D8" s="4"/>
      <c r="E8" s="6" t="s">
        <v>102</v>
      </c>
      <c r="F8" s="7">
        <f>+'QL6'!J26</f>
        <v>377.77777777777783</v>
      </c>
      <c r="G8" s="99"/>
    </row>
    <row r="9" spans="1:8">
      <c r="A9" s="4">
        <v>5</v>
      </c>
      <c r="B9" s="5" t="s">
        <v>103</v>
      </c>
      <c r="C9" s="4"/>
      <c r="D9" s="4"/>
      <c r="E9" s="6" t="s">
        <v>104</v>
      </c>
      <c r="F9" s="7">
        <f>+'QL5'!J26</f>
        <v>361.59722222222223</v>
      </c>
      <c r="G9" s="99"/>
    </row>
    <row r="10" spans="1:8">
      <c r="A10" s="4">
        <v>6</v>
      </c>
      <c r="B10" s="5" t="s">
        <v>105</v>
      </c>
      <c r="C10" s="5" t="s">
        <v>106</v>
      </c>
      <c r="D10" s="5"/>
      <c r="E10" s="6" t="s">
        <v>107</v>
      </c>
      <c r="F10" s="7">
        <f>+'QL4'!J26</f>
        <v>354.23611111111114</v>
      </c>
      <c r="G10" s="99"/>
    </row>
    <row r="11" spans="1:8">
      <c r="A11" s="4">
        <v>7</v>
      </c>
      <c r="B11" s="5" t="s">
        <v>108</v>
      </c>
      <c r="C11" s="5" t="s">
        <v>109</v>
      </c>
      <c r="D11" s="5"/>
      <c r="E11" s="6" t="s">
        <v>110</v>
      </c>
      <c r="F11" s="7">
        <f>+'QL3'!J26</f>
        <v>342.29166666666669</v>
      </c>
      <c r="G11" s="99"/>
    </row>
    <row r="12" spans="1:8">
      <c r="A12" s="4">
        <v>8</v>
      </c>
      <c r="B12" s="5" t="s">
        <v>111</v>
      </c>
      <c r="C12" s="5" t="s">
        <v>112</v>
      </c>
      <c r="D12" s="5"/>
      <c r="E12" s="6" t="s">
        <v>113</v>
      </c>
      <c r="F12" s="7">
        <f>+'QL2'!J26</f>
        <v>332.5</v>
      </c>
      <c r="G12" s="99"/>
    </row>
    <row r="13" spans="1:8">
      <c r="A13" s="4">
        <v>9</v>
      </c>
      <c r="B13" s="5" t="s">
        <v>114</v>
      </c>
      <c r="C13" s="5" t="s">
        <v>115</v>
      </c>
      <c r="D13" s="5"/>
      <c r="E13" s="6" t="s">
        <v>116</v>
      </c>
      <c r="F13" s="7">
        <f>+'QL1 (&gt;15 NV)'!J26</f>
        <v>0</v>
      </c>
      <c r="G13" s="99"/>
    </row>
    <row r="14" spans="1:8">
      <c r="A14" s="4">
        <v>10</v>
      </c>
      <c r="B14" s="5" t="s">
        <v>114</v>
      </c>
      <c r="C14" s="5" t="s">
        <v>115</v>
      </c>
      <c r="D14" s="5"/>
      <c r="E14" s="6" t="s">
        <v>117</v>
      </c>
      <c r="F14" s="7">
        <f>+'QL 1 (&lt;15 NV)'!J24</f>
        <v>0</v>
      </c>
      <c r="G14" s="99"/>
    </row>
    <row r="15" spans="1:8">
      <c r="A15" s="4">
        <v>11</v>
      </c>
      <c r="B15" s="5" t="s">
        <v>114</v>
      </c>
      <c r="C15" s="5" t="s">
        <v>118</v>
      </c>
      <c r="D15" s="5"/>
      <c r="E15" s="6" t="s">
        <v>119</v>
      </c>
      <c r="F15" s="7">
        <f>'NV 9'!J21</f>
        <v>333.33333333333331</v>
      </c>
      <c r="G15" s="99"/>
      <c r="H15" s="8"/>
    </row>
    <row r="16" spans="1:8">
      <c r="A16" s="4">
        <v>12</v>
      </c>
      <c r="B16" s="5" t="s">
        <v>120</v>
      </c>
      <c r="C16" s="5" t="s">
        <v>121</v>
      </c>
      <c r="D16" s="5"/>
      <c r="E16" s="6" t="s">
        <v>122</v>
      </c>
      <c r="F16" s="7">
        <f>+'NV 8'!J21</f>
        <v>316.66666666666663</v>
      </c>
      <c r="G16" s="99"/>
      <c r="H16" s="8"/>
    </row>
    <row r="17" spans="1:8">
      <c r="A17" s="4">
        <v>13</v>
      </c>
      <c r="B17" s="5" t="s">
        <v>123</v>
      </c>
      <c r="C17" s="5" t="s">
        <v>124</v>
      </c>
      <c r="D17" s="5"/>
      <c r="E17" s="6" t="s">
        <v>125</v>
      </c>
      <c r="F17" s="7">
        <f>+'NV 7'!J21</f>
        <v>300</v>
      </c>
      <c r="G17" s="99"/>
      <c r="H17" s="8"/>
    </row>
    <row r="18" spans="1:8">
      <c r="A18" s="4">
        <v>14</v>
      </c>
      <c r="B18" s="5" t="s">
        <v>126</v>
      </c>
      <c r="C18" s="5" t="s">
        <v>127</v>
      </c>
      <c r="D18" s="5"/>
      <c r="E18" s="6" t="s">
        <v>128</v>
      </c>
      <c r="F18" s="7">
        <f>+'NV 6'!J21</f>
        <v>283.33333333333331</v>
      </c>
      <c r="G18" s="99"/>
      <c r="H18" s="8"/>
    </row>
    <row r="19" spans="1:8">
      <c r="A19" s="4">
        <v>15</v>
      </c>
      <c r="B19" s="5" t="s">
        <v>129</v>
      </c>
      <c r="C19" s="5" t="s">
        <v>130</v>
      </c>
      <c r="D19" s="5"/>
      <c r="E19" s="6" t="s">
        <v>131</v>
      </c>
      <c r="F19" s="7">
        <f>+'NV 5'!J21</f>
        <v>266.66666666666663</v>
      </c>
      <c r="G19" s="99"/>
      <c r="H19" s="8"/>
    </row>
    <row r="20" spans="1:8">
      <c r="A20" s="4">
        <v>16</v>
      </c>
      <c r="B20" s="5" t="s">
        <v>132</v>
      </c>
      <c r="C20" s="5" t="s">
        <v>133</v>
      </c>
      <c r="D20" s="5"/>
      <c r="E20" s="6" t="s">
        <v>134</v>
      </c>
      <c r="F20" s="7">
        <f>+'NV 4'!J21</f>
        <v>246.66666666666663</v>
      </c>
      <c r="G20" s="99"/>
      <c r="H20" s="8"/>
    </row>
    <row r="21" spans="1:8">
      <c r="A21" s="4">
        <v>17</v>
      </c>
      <c r="B21" s="5" t="s">
        <v>135</v>
      </c>
      <c r="C21" s="5" t="s">
        <v>136</v>
      </c>
      <c r="D21" s="5"/>
      <c r="E21" s="6" t="s">
        <v>137</v>
      </c>
      <c r="F21" s="7">
        <f>+'NV 3'!J21</f>
        <v>226.66666666666663</v>
      </c>
      <c r="G21" s="99"/>
      <c r="H21" s="8"/>
    </row>
    <row r="22" spans="1:8">
      <c r="A22" s="4">
        <v>18</v>
      </c>
      <c r="B22" s="5" t="s">
        <v>138</v>
      </c>
      <c r="C22" s="5" t="s">
        <v>139</v>
      </c>
      <c r="D22" s="5"/>
      <c r="E22" s="6" t="s">
        <v>140</v>
      </c>
      <c r="F22" s="7">
        <f>+'NV 2'!J21</f>
        <v>213.33333333333331</v>
      </c>
      <c r="G22" s="99"/>
      <c r="H22" s="8"/>
    </row>
    <row r="23" spans="1:8">
      <c r="A23" s="4">
        <v>19</v>
      </c>
      <c r="B23" s="5" t="s">
        <v>141</v>
      </c>
      <c r="C23" s="5" t="s">
        <v>142</v>
      </c>
      <c r="D23" s="5"/>
      <c r="E23" s="6" t="s">
        <v>143</v>
      </c>
      <c r="F23" s="7">
        <f>+'NV 1'!J21</f>
        <v>206.66666666666663</v>
      </c>
      <c r="G23" s="99"/>
      <c r="H23" s="8"/>
    </row>
    <row r="25" spans="1:8" ht="60" customHeight="1"/>
  </sheetData>
  <mergeCells count="5">
    <mergeCell ref="A1:G1"/>
    <mergeCell ref="A2:E2"/>
    <mergeCell ref="A3:E3"/>
    <mergeCell ref="G3:G4"/>
    <mergeCell ref="G5:G23"/>
  </mergeCell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sheetPr>
    <tabColor rgb="FFFFFF00"/>
  </sheetPr>
  <dimension ref="A1:S31"/>
  <sheetViews>
    <sheetView workbookViewId="0">
      <selection activeCell="K17" sqref="K17"/>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93" t="s">
        <v>32</v>
      </c>
      <c r="C15" s="27" t="str">
        <f>+VLOOKUP(B15,'Danh muc NL'!$B$4:$D$81,3,0)</f>
        <v>Giải quyết vấn đề và ra quyết định</v>
      </c>
      <c r="D15" s="28">
        <f>+L24*$D$14</f>
        <v>0.16666666666666666</v>
      </c>
      <c r="E15" s="29"/>
      <c r="F15" s="29"/>
      <c r="G15" s="29">
        <v>3</v>
      </c>
      <c r="H15" s="29"/>
      <c r="I15" s="29"/>
      <c r="J15" s="30">
        <f>D15*SUM(E15:I15)*100</f>
        <v>50</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42</v>
      </c>
      <c r="C16" s="27" t="str">
        <f>+VLOOKUP(B16,'Danh muc NL'!$B$4:$D$81,3,0)</f>
        <v>Phân tích, tổng hợp, báo cáo</v>
      </c>
      <c r="D16" s="28">
        <f>+L25*$D$14</f>
        <v>0.16666666666666666</v>
      </c>
      <c r="E16" s="29"/>
      <c r="F16" s="29"/>
      <c r="G16" s="29">
        <v>3</v>
      </c>
      <c r="H16" s="29"/>
      <c r="I16" s="29"/>
      <c r="J16" s="30">
        <f>D16*SUM(E16:I16)*100</f>
        <v>50</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166.66666666666666</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c r="H18" s="29">
        <v>4</v>
      </c>
      <c r="I18" s="29"/>
      <c r="J18" s="30">
        <f>D18*SUM(E18:I18)*100</f>
        <v>66.666666666666657</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c r="G20" s="29">
        <v>3</v>
      </c>
      <c r="H20" s="29"/>
      <c r="I20" s="29"/>
      <c r="J20" s="30">
        <f>D20*SUM(E20:I20)*100</f>
        <v>50</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316.66666666666663</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Phân tích, tổng hợp, báo cáo</v>
      </c>
      <c r="P23" s="25" t="s">
        <v>156</v>
      </c>
      <c r="Q23" s="65"/>
      <c r="R23" s="66"/>
      <c r="S23" s="66"/>
    </row>
    <row r="24" spans="1:19" ht="34.5" customHeight="1">
      <c r="A24" s="59"/>
      <c r="B24" s="60"/>
      <c r="C24" s="61"/>
      <c r="D24" s="62"/>
      <c r="E24" s="57"/>
      <c r="F24" s="57"/>
      <c r="G24" s="63"/>
      <c r="H24" s="57"/>
      <c r="I24" s="57"/>
      <c r="J24" s="64"/>
      <c r="K24" s="36"/>
      <c r="L24" s="68">
        <f>+P24/SUM($P$24:$P$25)</f>
        <v>0.5</v>
      </c>
      <c r="M24" s="32" t="str">
        <f>+C15</f>
        <v>Giải quyết vấn đề và ra quyết định</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str">
        <f>+C16</f>
        <v>Phân tích, tổng hợp, báo cáo</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sheetPr>
    <tabColor rgb="FFFFFF00"/>
  </sheetPr>
  <dimension ref="A1:S31"/>
  <sheetViews>
    <sheetView workbookViewId="0">
      <selection activeCell="K17" sqref="K17"/>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e">
        <f>+VLOOKUP(B9,'Danh muc NL'!$B$4:$D$81,3,0)</f>
        <v>#N/A</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116.66666666666666</v>
      </c>
      <c r="K14" s="36"/>
      <c r="L14" s="102" t="s">
        <v>159</v>
      </c>
      <c r="M14" s="102"/>
      <c r="N14" s="102"/>
      <c r="O14" s="102"/>
      <c r="P14" s="102"/>
      <c r="Q14" s="102"/>
      <c r="R14" s="102"/>
      <c r="S14" s="102"/>
    </row>
    <row r="15" spans="1:19" ht="34.5" customHeight="1">
      <c r="A15" s="26">
        <v>6</v>
      </c>
      <c r="B15" s="93"/>
      <c r="C15" s="27" t="e">
        <f>+VLOOKUP(B15,'Danh muc NL'!$B$4:$D$81,3,0)</f>
        <v>#N/A</v>
      </c>
      <c r="D15" s="28">
        <f>+L24*$D$14</f>
        <v>0.16666666666666666</v>
      </c>
      <c r="E15" s="29"/>
      <c r="F15" s="29"/>
      <c r="G15" s="29"/>
      <c r="H15" s="29">
        <v>4</v>
      </c>
      <c r="I15" s="29"/>
      <c r="J15" s="30">
        <f>D15*SUM(E15:I15)*100</f>
        <v>66.666666666666657</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c r="C16" s="27" t="e">
        <f>+VLOOKUP(B16,'Danh muc NL'!$B$4:$D$81,3,0)</f>
        <v>#N/A</v>
      </c>
      <c r="D16" s="28">
        <f>+L25*$D$14</f>
        <v>0.16666666666666666</v>
      </c>
      <c r="E16" s="29"/>
      <c r="F16" s="29"/>
      <c r="G16" s="29">
        <v>3</v>
      </c>
      <c r="H16" s="29"/>
      <c r="I16" s="29"/>
      <c r="J16" s="30">
        <f>D16*SUM(E16:I16)*100</f>
        <v>50</v>
      </c>
      <c r="K16" s="36"/>
      <c r="L16" s="45">
        <f>+S16/SUM($S$16:$S$20)</f>
        <v>0.2</v>
      </c>
      <c r="M16" s="32" t="e">
        <f>+C9</f>
        <v>#N/A</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166.66666666666666</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c r="C18" s="27" t="e">
        <f>+VLOOKUP(B18,'Danh muc NL'!$B$4:$D$81,3,0)</f>
        <v>#N/A</v>
      </c>
      <c r="D18" s="28">
        <f>+L29*$D$17</f>
        <v>0.16666666666666666</v>
      </c>
      <c r="E18" s="29"/>
      <c r="F18" s="29"/>
      <c r="G18" s="29"/>
      <c r="H18" s="29">
        <v>4</v>
      </c>
      <c r="I18" s="29"/>
      <c r="J18" s="30">
        <f>D18*SUM(E18:I18)*100</f>
        <v>66.666666666666657</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c r="C19" s="27" t="e">
        <f>+VLOOKUP(B19,'Danh muc NL'!$B$4:$D$81,3,0)</f>
        <v>#N/A</v>
      </c>
      <c r="D19" s="28">
        <f>+L30*$D$17</f>
        <v>0.16666666666666666</v>
      </c>
      <c r="E19" s="29"/>
      <c r="F19" s="29"/>
      <c r="G19" s="29">
        <v>3</v>
      </c>
      <c r="H19" s="29"/>
      <c r="I19" s="29"/>
      <c r="J19" s="30">
        <f>D19*SUM(E19:I19)*100</f>
        <v>50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28">
        <f>+L31*$D$17</f>
        <v>0.16666666666666666</v>
      </c>
      <c r="E20" s="29"/>
      <c r="F20" s="29"/>
      <c r="G20" s="29">
        <v>3</v>
      </c>
      <c r="H20" s="29"/>
      <c r="I20" s="29"/>
      <c r="J20" s="30">
        <f>D20*SUM(E20:I20)*100</f>
        <v>50</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333.33333333333331</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e">
        <f>+M24</f>
        <v>#N/A</v>
      </c>
      <c r="O23" s="25" t="e">
        <f>+M25</f>
        <v>#N/A</v>
      </c>
      <c r="P23" s="25" t="s">
        <v>156</v>
      </c>
      <c r="Q23" s="65"/>
      <c r="R23" s="66"/>
      <c r="S23" s="66"/>
    </row>
    <row r="24" spans="1:19" ht="34.5" customHeight="1">
      <c r="A24" s="59"/>
      <c r="B24" s="60"/>
      <c r="C24" s="61"/>
      <c r="D24" s="62"/>
      <c r="E24" s="57"/>
      <c r="F24" s="57"/>
      <c r="G24" s="63"/>
      <c r="H24" s="57"/>
      <c r="I24" s="57"/>
      <c r="J24" s="64"/>
      <c r="K24" s="36"/>
      <c r="L24" s="68">
        <f>+P24/SUM($P$24:$P$25)</f>
        <v>0.5</v>
      </c>
      <c r="M24" s="32" t="e">
        <f>+C15</f>
        <v>#N/A</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e">
        <f>+C16</f>
        <v>#N/A</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e">
        <f>+M29</f>
        <v>#N/A</v>
      </c>
      <c r="O28" s="25" t="e">
        <f>+M30</f>
        <v>#N/A</v>
      </c>
      <c r="P28" s="25" t="e">
        <f>+M31</f>
        <v>#N/A</v>
      </c>
      <c r="Q28" s="25" t="s">
        <v>156</v>
      </c>
      <c r="R28" s="74"/>
      <c r="S28" s="74"/>
    </row>
    <row r="29" spans="1:19" ht="34.5" customHeight="1">
      <c r="K29" s="16"/>
      <c r="L29" s="79">
        <f>+Q29/SUM($Q$29:$Q$31)</f>
        <v>0.33333333333333331</v>
      </c>
      <c r="M29" s="34" t="e">
        <f>+C18</f>
        <v>#N/A</v>
      </c>
      <c r="N29" s="33"/>
      <c r="O29" s="34">
        <v>2</v>
      </c>
      <c r="P29" s="34">
        <v>2</v>
      </c>
      <c r="Q29" s="35">
        <f>SUM(N29:P29)</f>
        <v>4</v>
      </c>
      <c r="R29" s="74"/>
      <c r="S29" s="74"/>
    </row>
    <row r="30" spans="1:19" ht="34.5" customHeight="1">
      <c r="K30" s="16"/>
      <c r="L30" s="79">
        <f>+Q30/SUM($Q$29:$Q$31)</f>
        <v>0.33333333333333331</v>
      </c>
      <c r="M30" s="34" t="e">
        <f>+C19</f>
        <v>#N/A</v>
      </c>
      <c r="N30" s="34">
        <v>2</v>
      </c>
      <c r="O30" s="33"/>
      <c r="P30" s="34">
        <v>2</v>
      </c>
      <c r="Q30" s="35">
        <f>SUM(N30:P30)</f>
        <v>4</v>
      </c>
      <c r="R30" s="74"/>
      <c r="S30" s="74"/>
    </row>
    <row r="31" spans="1:19" ht="34.5" customHeight="1">
      <c r="K31" s="16"/>
      <c r="L31" s="79">
        <f>+Q31/SUM($Q$29:$Q$31)</f>
        <v>0.33333333333333331</v>
      </c>
      <c r="M31" s="34" t="e">
        <f>+C20</f>
        <v>#N/A</v>
      </c>
      <c r="N31" s="34">
        <v>2</v>
      </c>
      <c r="O31" s="34">
        <v>2</v>
      </c>
      <c r="P31" s="33"/>
      <c r="Q31" s="35">
        <f>SUM(N31:P31)</f>
        <v>4</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sheetPr>
    <tabColor rgb="FFFFFF00"/>
  </sheetPr>
  <dimension ref="A1:S31"/>
  <sheetViews>
    <sheetView workbookViewId="0">
      <selection activeCell="C9" sqref="C9"/>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125</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0.25</v>
      </c>
      <c r="E15" s="29"/>
      <c r="F15" s="29"/>
      <c r="G15" s="29"/>
      <c r="H15" s="29">
        <v>4</v>
      </c>
      <c r="I15" s="29"/>
      <c r="J15" s="30">
        <f>D15*SUM(E15:I15)*100</f>
        <v>100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54</v>
      </c>
      <c r="C16" s="27" t="str">
        <f>+VLOOKUP(B16,'Danh muc NL'!$B$4:$D$81,3,0)</f>
        <v>Ngoại ngữ</v>
      </c>
      <c r="D16" s="28">
        <f>+L25*$D$14</f>
        <v>8.3333333333333329E-2</v>
      </c>
      <c r="E16" s="29"/>
      <c r="F16" s="29"/>
      <c r="G16" s="29">
        <v>3</v>
      </c>
      <c r="H16" s="29"/>
      <c r="I16" s="29"/>
      <c r="J16" s="30">
        <f>D16*SUM(E16:I16)*100</f>
        <v>25</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162.5</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t="s">
        <v>57</v>
      </c>
      <c r="C18" s="27" t="str">
        <f>+VLOOKUP(B18,'Danh muc NL'!$B$4:$D$81,3,0)</f>
        <v>Kiến thức chuyên ngành CNTT</v>
      </c>
      <c r="D18" s="28">
        <f>+L29*$D$17</f>
        <v>0.125</v>
      </c>
      <c r="E18" s="29"/>
      <c r="F18" s="29"/>
      <c r="G18" s="29"/>
      <c r="H18" s="29">
        <v>4</v>
      </c>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60</v>
      </c>
      <c r="C19" s="27" t="str">
        <f>+VLOOKUP(B19,'Danh muc NL'!$B$4:$D$81,3,0)</f>
        <v>Vận hành, khai thác hệ thống hạ tầng CNTT</v>
      </c>
      <c r="D19" s="28">
        <f>+L30*$D$17</f>
        <v>0.25</v>
      </c>
      <c r="E19" s="29"/>
      <c r="F19" s="29"/>
      <c r="G19" s="29">
        <v>3</v>
      </c>
      <c r="H19" s="29"/>
      <c r="I19" s="29"/>
      <c r="J19" s="30">
        <f>D19*SUM(E19:I19)*100</f>
        <v>75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74</v>
      </c>
      <c r="C20" s="27" t="str">
        <f>+VLOOKUP(B20,'Danh muc NL'!$B$4:$D$81,3,0)</f>
        <v>Tích hợp hệ thống CNTT</v>
      </c>
      <c r="D20" s="28">
        <f>+L31*$D$17</f>
        <v>0.125</v>
      </c>
      <c r="E20" s="29"/>
      <c r="F20" s="29"/>
      <c r="G20" s="29">
        <v>3</v>
      </c>
      <c r="H20" s="29"/>
      <c r="I20" s="29"/>
      <c r="J20" s="30">
        <f>D20*SUM(E20:I20)*100</f>
        <v>37.5</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337.5</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Ngoại ngữ</v>
      </c>
      <c r="P23" s="25" t="s">
        <v>156</v>
      </c>
      <c r="Q23" s="65"/>
      <c r="R23" s="66"/>
      <c r="S23" s="66"/>
    </row>
    <row r="24" spans="1:19" ht="34.5" customHeight="1">
      <c r="A24" s="59"/>
      <c r="B24" s="60"/>
      <c r="C24" s="61"/>
      <c r="D24" s="62"/>
      <c r="E24" s="57"/>
      <c r="F24" s="57"/>
      <c r="G24" s="63"/>
      <c r="H24" s="57"/>
      <c r="I24" s="57"/>
      <c r="J24" s="64"/>
      <c r="K24" s="36"/>
      <c r="L24" s="68">
        <f>+P24/SUM($P$24:$P$25)</f>
        <v>0.75</v>
      </c>
      <c r="M24" s="32" t="str">
        <f>+C15</f>
        <v>Giải quyết vấn đề và ra quyết định</v>
      </c>
      <c r="N24" s="46"/>
      <c r="O24" s="69">
        <v>3</v>
      </c>
      <c r="P24" s="70">
        <f>SUM(N24:O24)</f>
        <v>3</v>
      </c>
      <c r="Q24" s="65"/>
      <c r="R24" s="66"/>
      <c r="S24" s="66"/>
    </row>
    <row r="25" spans="1:19" ht="34.5" customHeight="1">
      <c r="A25" s="59"/>
      <c r="B25" s="60"/>
      <c r="C25" s="71"/>
      <c r="D25" s="62"/>
      <c r="E25" s="57"/>
      <c r="F25" s="57"/>
      <c r="G25" s="57"/>
      <c r="H25" s="57"/>
      <c r="I25" s="57"/>
      <c r="J25" s="64"/>
      <c r="K25" s="72"/>
      <c r="L25" s="68">
        <f>+P25/SUM($P$24:$P$25)</f>
        <v>0.25</v>
      </c>
      <c r="M25" s="32" t="str">
        <f>+C16</f>
        <v>Ngoại ngữ</v>
      </c>
      <c r="N25" s="34">
        <v>1</v>
      </c>
      <c r="O25" s="33"/>
      <c r="P25" s="70">
        <f>SUM(N25:O25)</f>
        <v>1</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Kiến thức chuyên ngành CNTT</v>
      </c>
      <c r="O28" s="25" t="str">
        <f>+M30</f>
        <v>Vận hành, khai thác hệ thống hạ tầng CNTT</v>
      </c>
      <c r="P28" s="25" t="str">
        <f>+M31</f>
        <v>Tích hợp hệ thống CNTT</v>
      </c>
      <c r="Q28" s="25" t="s">
        <v>156</v>
      </c>
      <c r="R28" s="74"/>
      <c r="S28" s="74"/>
    </row>
    <row r="29" spans="1:19" ht="34.5" customHeight="1">
      <c r="K29" s="16"/>
      <c r="L29" s="79">
        <f>+Q29/SUM($Q$29:$Q$31)</f>
        <v>0.25</v>
      </c>
      <c r="M29" s="34" t="str">
        <f>+C18</f>
        <v>Kiến thức chuyên ngành CNTT</v>
      </c>
      <c r="N29" s="80"/>
      <c r="O29" s="81">
        <v>1</v>
      </c>
      <c r="P29" s="81">
        <v>2</v>
      </c>
      <c r="Q29" s="35">
        <f>SUM(N29:P29)</f>
        <v>3</v>
      </c>
      <c r="R29" s="74"/>
      <c r="S29" s="74"/>
    </row>
    <row r="30" spans="1:19" ht="34.5" customHeight="1">
      <c r="K30" s="16"/>
      <c r="L30" s="79">
        <f>+Q30/SUM($Q$29:$Q$31)</f>
        <v>0.5</v>
      </c>
      <c r="M30" s="34" t="str">
        <f>+C19</f>
        <v>Vận hành, khai thác hệ thống hạ tầng CNTT</v>
      </c>
      <c r="N30" s="81">
        <v>3</v>
      </c>
      <c r="O30" s="80"/>
      <c r="P30" s="81">
        <v>3</v>
      </c>
      <c r="Q30" s="35">
        <f>SUM(N30:P30)</f>
        <v>6</v>
      </c>
      <c r="R30" s="74"/>
      <c r="S30" s="74"/>
    </row>
    <row r="31" spans="1:19" ht="34.5" customHeight="1">
      <c r="K31" s="16"/>
      <c r="L31" s="79">
        <f>+Q31/SUM($Q$29:$Q$31)</f>
        <v>0.25</v>
      </c>
      <c r="M31" s="34" t="str">
        <f>+C20</f>
        <v>Tích hợp hệ thống CNTT</v>
      </c>
      <c r="N31" s="81">
        <v>2</v>
      </c>
      <c r="O31" s="81">
        <v>1</v>
      </c>
      <c r="P31" s="80"/>
      <c r="Q31" s="35">
        <f>SUM(N31:P31)</f>
        <v>3</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sheetPr>
    <tabColor rgb="FFFFFF00"/>
  </sheetPr>
  <dimension ref="A1:S31"/>
  <sheetViews>
    <sheetView topLeftCell="A4" workbookViewId="0">
      <selection activeCell="C20" sqref="C20"/>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125</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0.25</v>
      </c>
      <c r="E15" s="29"/>
      <c r="F15" s="29"/>
      <c r="G15" s="29"/>
      <c r="H15" s="29">
        <v>4</v>
      </c>
      <c r="I15" s="29"/>
      <c r="J15" s="30">
        <f>D15*SUM(E15:I15)*100</f>
        <v>100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54</v>
      </c>
      <c r="C16" s="27" t="str">
        <f>+VLOOKUP(B16,'Danh muc NL'!$B$4:$D$81,3,0)</f>
        <v>Ngoại ngữ</v>
      </c>
      <c r="D16" s="28">
        <f>+L25*$D$14</f>
        <v>8.3333333333333329E-2</v>
      </c>
      <c r="E16" s="29"/>
      <c r="F16" s="29"/>
      <c r="G16" s="29">
        <v>3</v>
      </c>
      <c r="H16" s="29"/>
      <c r="I16" s="29"/>
      <c r="J16" s="30">
        <f>D16*SUM(E16:I16)*100</f>
        <v>25</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162.5</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t="s">
        <v>57</v>
      </c>
      <c r="C18" s="27" t="str">
        <f>+VLOOKUP(B18,'Danh muc NL'!$B$4:$D$81,3,0)</f>
        <v>Kiến thức chuyên ngành CNTT</v>
      </c>
      <c r="D18" s="28">
        <f>+L29*$D$17</f>
        <v>0.125</v>
      </c>
      <c r="E18" s="29"/>
      <c r="F18" s="29"/>
      <c r="G18" s="29"/>
      <c r="H18" s="29">
        <v>4</v>
      </c>
      <c r="I18" s="29"/>
      <c r="J18" s="30">
        <f>D18*SUM(E18:I18)*100</f>
        <v>50</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60</v>
      </c>
      <c r="C19" s="27" t="str">
        <f>+VLOOKUP(B19,'Danh muc NL'!$B$4:$D$81,3,0)</f>
        <v>Vận hành, khai thác hệ thống hạ tầng CNTT</v>
      </c>
      <c r="D19" s="28">
        <f>+L30*$D$17</f>
        <v>0.125</v>
      </c>
      <c r="E19" s="29"/>
      <c r="F19" s="29"/>
      <c r="G19" s="29">
        <v>3</v>
      </c>
      <c r="H19" s="29"/>
      <c r="I19" s="29"/>
      <c r="J19" s="30">
        <f>D19*SUM(E19:I19)*100</f>
        <v>37.5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173</v>
      </c>
      <c r="C20" s="27" t="e">
        <f>+VLOOKUP(B20,'Danh muc NL'!$B$4:$D$81,3,0)</f>
        <v>#N/A</v>
      </c>
      <c r="D20" s="28">
        <f>+L31*$D$17</f>
        <v>0.25</v>
      </c>
      <c r="E20" s="29"/>
      <c r="F20" s="29"/>
      <c r="G20" s="29">
        <v>3</v>
      </c>
      <c r="H20" s="29"/>
      <c r="I20" s="29"/>
      <c r="J20" s="30">
        <f>D20*SUM(E20:I20)*100</f>
        <v>75</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337.5</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Ngoại ngữ</v>
      </c>
      <c r="P23" s="25" t="s">
        <v>156</v>
      </c>
      <c r="Q23" s="65"/>
      <c r="R23" s="66"/>
      <c r="S23" s="66"/>
    </row>
    <row r="24" spans="1:19" ht="34.5" customHeight="1">
      <c r="A24" s="59"/>
      <c r="B24" s="60"/>
      <c r="C24" s="61"/>
      <c r="D24" s="62"/>
      <c r="E24" s="57"/>
      <c r="F24" s="57"/>
      <c r="G24" s="63"/>
      <c r="H24" s="57"/>
      <c r="I24" s="57"/>
      <c r="J24" s="64"/>
      <c r="K24" s="36"/>
      <c r="L24" s="68">
        <f>+P24/SUM($P$24:$P$25)</f>
        <v>0.75</v>
      </c>
      <c r="M24" s="32" t="str">
        <f>+C15</f>
        <v>Giải quyết vấn đề và ra quyết định</v>
      </c>
      <c r="N24" s="46"/>
      <c r="O24" s="69">
        <v>3</v>
      </c>
      <c r="P24" s="70">
        <f>SUM(N24:O24)</f>
        <v>3</v>
      </c>
      <c r="Q24" s="65"/>
      <c r="R24" s="66"/>
      <c r="S24" s="66"/>
    </row>
    <row r="25" spans="1:19" ht="34.5" customHeight="1">
      <c r="A25" s="59"/>
      <c r="B25" s="60"/>
      <c r="C25" s="71"/>
      <c r="D25" s="62"/>
      <c r="E25" s="57"/>
      <c r="F25" s="57"/>
      <c r="G25" s="57"/>
      <c r="H25" s="57"/>
      <c r="I25" s="57"/>
      <c r="J25" s="64"/>
      <c r="K25" s="72"/>
      <c r="L25" s="68">
        <f>+P25/SUM($P$24:$P$25)</f>
        <v>0.25</v>
      </c>
      <c r="M25" s="32" t="str">
        <f>+C16</f>
        <v>Ngoại ngữ</v>
      </c>
      <c r="N25" s="34">
        <v>1</v>
      </c>
      <c r="O25" s="33"/>
      <c r="P25" s="70">
        <f>SUM(N25:O25)</f>
        <v>1</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Kiến thức chuyên ngành CNTT</v>
      </c>
      <c r="O28" s="25" t="str">
        <f>+M30</f>
        <v>Vận hành, khai thác hệ thống hạ tầng CNTT</v>
      </c>
      <c r="P28" s="25" t="e">
        <f>+M31</f>
        <v>#N/A</v>
      </c>
      <c r="Q28" s="25" t="s">
        <v>156</v>
      </c>
      <c r="R28" s="74"/>
      <c r="S28" s="74"/>
    </row>
    <row r="29" spans="1:19" ht="34.5" customHeight="1">
      <c r="K29" s="16"/>
      <c r="L29" s="79">
        <f>+Q29/SUM($Q$29:$Q$31)</f>
        <v>0.25</v>
      </c>
      <c r="M29" s="34" t="str">
        <f>+C18</f>
        <v>Kiến thức chuyên ngành CNTT</v>
      </c>
      <c r="N29" s="33"/>
      <c r="O29" s="34">
        <v>2</v>
      </c>
      <c r="P29" s="34">
        <v>1</v>
      </c>
      <c r="Q29" s="35">
        <f>SUM(N29:P29)</f>
        <v>3</v>
      </c>
      <c r="R29" s="74"/>
      <c r="S29" s="74"/>
    </row>
    <row r="30" spans="1:19" ht="34.5" customHeight="1">
      <c r="K30" s="16"/>
      <c r="L30" s="79">
        <f>+Q30/SUM($Q$29:$Q$31)</f>
        <v>0.25</v>
      </c>
      <c r="M30" s="34" t="str">
        <f>+C19</f>
        <v>Vận hành, khai thác hệ thống hạ tầng CNTT</v>
      </c>
      <c r="N30" s="34">
        <v>2</v>
      </c>
      <c r="O30" s="33"/>
      <c r="P30" s="34">
        <v>1</v>
      </c>
      <c r="Q30" s="35">
        <f>SUM(N30:P30)</f>
        <v>3</v>
      </c>
      <c r="R30" s="74"/>
      <c r="S30" s="74"/>
    </row>
    <row r="31" spans="1:19" ht="34.5" customHeight="1">
      <c r="K31" s="16"/>
      <c r="L31" s="79">
        <f>+Q31/SUM($Q$29:$Q$31)</f>
        <v>0.5</v>
      </c>
      <c r="M31" s="34" t="e">
        <f>+C20</f>
        <v>#N/A</v>
      </c>
      <c r="N31" s="34">
        <v>3</v>
      </c>
      <c r="O31" s="34">
        <v>3</v>
      </c>
      <c r="P31" s="33"/>
      <c r="Q31" s="35">
        <f>SUM(N31:P31)</f>
        <v>6</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sheetPr>
    <tabColor rgb="FF0070C0"/>
  </sheetPr>
  <dimension ref="A1:R36"/>
  <sheetViews>
    <sheetView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19.85546875"/>
    <col min="13" max="15" width="18.7109375"/>
    <col min="16" max="17" width="19"/>
    <col min="18" max="18" width="12.5703125"/>
    <col min="19" max="1025" width="7.5703125"/>
  </cols>
  <sheetData>
    <row r="1" spans="1:18" s="10" customFormat="1" ht="16.5" customHeight="1">
      <c r="A1" s="106" t="s">
        <v>144</v>
      </c>
      <c r="B1" s="106"/>
      <c r="C1" s="106"/>
      <c r="D1" s="106"/>
      <c r="E1" s="106"/>
      <c r="F1" s="106"/>
      <c r="G1" s="106"/>
      <c r="H1" s="106"/>
      <c r="I1" s="106"/>
      <c r="J1" s="106"/>
      <c r="K1" s="9"/>
    </row>
    <row r="2" spans="1:18" ht="16.5" customHeight="1">
      <c r="A2" s="107" t="s">
        <v>145</v>
      </c>
      <c r="B2" s="107"/>
      <c r="C2" s="11"/>
      <c r="D2" s="12"/>
      <c r="E2" s="11"/>
      <c r="F2" s="11"/>
      <c r="G2" s="11"/>
      <c r="H2" s="11"/>
      <c r="I2" s="11"/>
      <c r="J2" s="12"/>
      <c r="K2" s="11"/>
    </row>
    <row r="3" spans="1:18" s="14" customFormat="1" ht="15.75">
      <c r="A3" s="107" t="s">
        <v>146</v>
      </c>
      <c r="B3" s="107"/>
      <c r="C3" s="13"/>
      <c r="D3" s="12"/>
      <c r="E3" s="11"/>
      <c r="F3" s="11"/>
      <c r="G3" s="11"/>
      <c r="H3" s="11"/>
      <c r="I3" s="11"/>
      <c r="J3" s="12"/>
      <c r="K3" s="11"/>
    </row>
    <row r="4" spans="1:18">
      <c r="A4" s="15"/>
      <c r="B4" s="15"/>
      <c r="C4" s="15"/>
      <c r="D4" s="16"/>
      <c r="E4" s="10"/>
      <c r="F4" s="10"/>
      <c r="G4" s="10"/>
      <c r="H4" s="10"/>
      <c r="I4" s="10"/>
      <c r="J4" s="16"/>
      <c r="K4" s="10"/>
    </row>
    <row r="5" spans="1:18" ht="15.75" customHeight="1">
      <c r="A5" s="108" t="s">
        <v>1</v>
      </c>
      <c r="B5" s="108" t="s">
        <v>147</v>
      </c>
      <c r="C5" s="108" t="s">
        <v>4</v>
      </c>
      <c r="D5" s="109" t="s">
        <v>148</v>
      </c>
      <c r="E5" s="109"/>
      <c r="F5" s="109"/>
      <c r="G5" s="109"/>
      <c r="H5" s="109"/>
      <c r="I5" s="109"/>
      <c r="J5" s="110" t="s">
        <v>149</v>
      </c>
      <c r="K5" s="16"/>
    </row>
    <row r="6" spans="1:18" ht="14.25" customHeight="1">
      <c r="A6" s="108"/>
      <c r="B6" s="108"/>
      <c r="C6" s="108"/>
      <c r="D6" s="110" t="s">
        <v>150</v>
      </c>
      <c r="E6" s="108" t="s">
        <v>151</v>
      </c>
      <c r="F6" s="108"/>
      <c r="G6" s="108"/>
      <c r="H6" s="108"/>
      <c r="I6" s="108"/>
      <c r="J6" s="110"/>
      <c r="K6" s="17"/>
    </row>
    <row r="7" spans="1:18"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row>
    <row r="8" spans="1:18" ht="34.5" customHeight="1">
      <c r="A8" s="21" t="s">
        <v>153</v>
      </c>
      <c r="B8" s="105" t="s">
        <v>154</v>
      </c>
      <c r="C8" s="105"/>
      <c r="D8" s="22">
        <f>+L9</f>
        <v>0.25</v>
      </c>
      <c r="E8" s="23"/>
      <c r="F8" s="23"/>
      <c r="G8" s="23"/>
      <c r="H8" s="23"/>
      <c r="I8" s="23"/>
      <c r="J8" s="24">
        <f>SUM(J9:J13)</f>
        <v>0</v>
      </c>
      <c r="K8" s="17"/>
      <c r="L8" s="82" t="s">
        <v>155</v>
      </c>
      <c r="M8" s="83"/>
      <c r="N8" s="25" t="str">
        <f>+M9</f>
        <v>Các năng lực cốt lõi</v>
      </c>
      <c r="O8" s="25" t="str">
        <f>+M10</f>
        <v>Các năng lực quản lý</v>
      </c>
      <c r="P8" s="25" t="str">
        <f>+M11</f>
        <v>Các năng lực cá nhân</v>
      </c>
      <c r="Q8" s="25" t="str">
        <f>+M12</f>
        <v>Các năng lực chuyên môn</v>
      </c>
      <c r="R8" s="84"/>
    </row>
    <row r="9" spans="1:18" ht="34.5" customHeight="1">
      <c r="A9" s="26">
        <v>1</v>
      </c>
      <c r="B9" s="26" t="s">
        <v>7</v>
      </c>
      <c r="C9" s="27" t="e">
        <f>+VLOOKUP(B9,'Danh muc NL'!$B$4:$D$81,3,0)</f>
        <v>#N/A</v>
      </c>
      <c r="D9" s="85">
        <f>+L16*$D$8</f>
        <v>4.6875E-2</v>
      </c>
      <c r="E9" s="29"/>
      <c r="F9" s="29"/>
      <c r="G9" s="29"/>
      <c r="H9" s="29"/>
      <c r="I9" s="29"/>
      <c r="J9" s="30">
        <f>D9*SUM(E9:I9)*100</f>
        <v>0</v>
      </c>
      <c r="K9" s="17"/>
      <c r="L9" s="68">
        <f>R9/SUM($R$9:$R$12)</f>
        <v>0.25</v>
      </c>
      <c r="M9" s="32" t="str">
        <f>+B8</f>
        <v>Các năng lực cốt lõi</v>
      </c>
      <c r="N9" s="46"/>
      <c r="O9" s="47">
        <v>3</v>
      </c>
      <c r="P9" s="47">
        <v>2</v>
      </c>
      <c r="Q9" s="47">
        <v>1</v>
      </c>
      <c r="R9" s="84">
        <f>SUM(N9:Q9)</f>
        <v>6</v>
      </c>
    </row>
    <row r="10" spans="1:18" ht="34.5" customHeight="1">
      <c r="A10" s="26">
        <v>2</v>
      </c>
      <c r="B10" s="26" t="s">
        <v>9</v>
      </c>
      <c r="C10" s="27" t="str">
        <f>+VLOOKUP(B10,'Danh muc NL'!$B$4:$D$81,3,0)</f>
        <v>Định hướng chất lượng</v>
      </c>
      <c r="D10" s="85">
        <f>+L17*$D$8</f>
        <v>4.6875E-2</v>
      </c>
      <c r="E10" s="29"/>
      <c r="F10" s="29"/>
      <c r="G10" s="29"/>
      <c r="H10" s="29"/>
      <c r="I10" s="29"/>
      <c r="J10" s="30">
        <f>D10*SUM(E10:I10)*100</f>
        <v>0</v>
      </c>
      <c r="K10" s="36"/>
      <c r="L10" s="68">
        <f>R10/SUM($R$9:$R$12)</f>
        <v>0.125</v>
      </c>
      <c r="M10" s="32" t="str">
        <f>+B14</f>
        <v>Các năng lực quản lý</v>
      </c>
      <c r="N10" s="47">
        <v>1</v>
      </c>
      <c r="O10" s="46"/>
      <c r="P10" s="47">
        <v>1</v>
      </c>
      <c r="Q10" s="47">
        <v>1</v>
      </c>
      <c r="R10" s="84">
        <f>SUM(N10:Q10)</f>
        <v>3</v>
      </c>
    </row>
    <row r="11" spans="1:18" ht="34.5" customHeight="1">
      <c r="A11" s="26">
        <v>3</v>
      </c>
      <c r="B11" s="26" t="s">
        <v>12</v>
      </c>
      <c r="C11" s="27" t="str">
        <f>+VLOOKUP(B11,'Danh muc NL'!$B$4:$D$81,3,0)</f>
        <v>Thích ứng sự thay đổi</v>
      </c>
      <c r="D11" s="85">
        <f>+L18*$D$8</f>
        <v>4.6875E-2</v>
      </c>
      <c r="E11" s="29"/>
      <c r="F11" s="29"/>
      <c r="G11" s="29"/>
      <c r="H11" s="29"/>
      <c r="I11" s="29"/>
      <c r="J11" s="30">
        <f>D11*SUM(E11:I11)*100</f>
        <v>0</v>
      </c>
      <c r="K11" s="36"/>
      <c r="L11" s="68">
        <f>R11/SUM($R$9:$R$12)</f>
        <v>0.25</v>
      </c>
      <c r="M11" s="32" t="str">
        <f>+B17</f>
        <v>Các năng lực cá nhân</v>
      </c>
      <c r="N11" s="47">
        <v>2</v>
      </c>
      <c r="O11" s="47">
        <v>3</v>
      </c>
      <c r="P11" s="46"/>
      <c r="Q11" s="47">
        <v>1</v>
      </c>
      <c r="R11" s="84">
        <f>SUM(N11:Q11)</f>
        <v>6</v>
      </c>
    </row>
    <row r="12" spans="1:18" ht="34.5" customHeight="1">
      <c r="A12" s="26">
        <v>4</v>
      </c>
      <c r="B12" s="26" t="s">
        <v>14</v>
      </c>
      <c r="C12" s="27" t="str">
        <f>+VLOOKUP(B12,'Danh muc NL'!$B$4:$D$81,3,0)</f>
        <v>Chính trực và cam kết</v>
      </c>
      <c r="D12" s="85">
        <f>+L19*$D$8</f>
        <v>4.6875E-2</v>
      </c>
      <c r="E12" s="29"/>
      <c r="F12" s="29"/>
      <c r="G12" s="29"/>
      <c r="H12" s="29"/>
      <c r="I12" s="29"/>
      <c r="J12" s="30">
        <f>D12*SUM(E12:I12)*100</f>
        <v>0</v>
      </c>
      <c r="K12" s="36"/>
      <c r="L12" s="68">
        <f>R12/SUM($R$9:$R$12)</f>
        <v>0.375</v>
      </c>
      <c r="M12" s="32" t="str">
        <f>+B20</f>
        <v>Các năng lực chuyên môn</v>
      </c>
      <c r="N12" s="47">
        <v>3</v>
      </c>
      <c r="O12" s="47">
        <v>3</v>
      </c>
      <c r="P12" s="47">
        <v>3</v>
      </c>
      <c r="Q12" s="46"/>
      <c r="R12" s="84">
        <f>SUM(N12:Q12)</f>
        <v>9</v>
      </c>
    </row>
    <row r="13" spans="1:18" ht="34.5" customHeight="1">
      <c r="A13" s="26">
        <v>5</v>
      </c>
      <c r="B13" s="26" t="s">
        <v>17</v>
      </c>
      <c r="C13" s="27" t="str">
        <f>+VLOOKUP(B13,'Danh muc NL'!$B$4:$D$81,3,0)</f>
        <v>Chịu áp lực công việc</v>
      </c>
      <c r="D13" s="85">
        <f>+L20*$D$8</f>
        <v>6.25E-2</v>
      </c>
      <c r="E13" s="29"/>
      <c r="F13" s="29"/>
      <c r="G13" s="29"/>
      <c r="H13" s="29"/>
      <c r="I13" s="29"/>
      <c r="J13" s="30">
        <f>D13*SUM(E13:I13)*100</f>
        <v>0</v>
      </c>
      <c r="K13" s="36"/>
      <c r="L13" s="86">
        <f>SUM(L9:L12)</f>
        <v>1</v>
      </c>
      <c r="M13" s="37"/>
      <c r="N13" s="37"/>
      <c r="O13" s="37"/>
      <c r="P13" s="37"/>
      <c r="Q13" s="37"/>
    </row>
    <row r="14" spans="1:18" ht="34.5" customHeight="1">
      <c r="A14" s="21" t="s">
        <v>157</v>
      </c>
      <c r="B14" s="105" t="s">
        <v>166</v>
      </c>
      <c r="C14" s="105"/>
      <c r="D14" s="22">
        <f>+L10</f>
        <v>0.125</v>
      </c>
      <c r="E14" s="38"/>
      <c r="F14" s="38"/>
      <c r="G14" s="38"/>
      <c r="H14" s="38"/>
      <c r="I14" s="38"/>
      <c r="J14" s="39">
        <f>SUM(J15:J16)</f>
        <v>0</v>
      </c>
      <c r="L14" s="102" t="s">
        <v>159</v>
      </c>
      <c r="M14" s="102"/>
      <c r="N14" s="102"/>
      <c r="O14" s="102"/>
      <c r="P14" s="102"/>
      <c r="Q14" s="102"/>
      <c r="R14" s="102"/>
    </row>
    <row r="15" spans="1:18" ht="34.5" customHeight="1">
      <c r="A15" s="26">
        <v>6</v>
      </c>
      <c r="B15" s="87" t="s">
        <v>20</v>
      </c>
      <c r="C15" s="27" t="str">
        <f>+VLOOKUP(B15,'Danh muc NL'!$B$4:$D$81,3,0)</f>
        <v>Lập kế hoạch</v>
      </c>
      <c r="D15" s="85">
        <f>+L24*$D$14</f>
        <v>7.4999999999999997E-2</v>
      </c>
      <c r="E15" s="29"/>
      <c r="F15" s="29"/>
      <c r="G15" s="29"/>
      <c r="H15" s="29"/>
      <c r="I15" s="29"/>
      <c r="J15" s="30">
        <f>D15*SUM(E15:I15)*100</f>
        <v>0</v>
      </c>
      <c r="L15" s="40" t="s">
        <v>155</v>
      </c>
      <c r="M15" s="42"/>
      <c r="N15" s="25" t="e">
        <f>+M16</f>
        <v>#N/A</v>
      </c>
      <c r="O15" s="25" t="str">
        <f>+M17</f>
        <v>Định hướng chất lượng</v>
      </c>
      <c r="P15" s="25" t="str">
        <f>+M18</f>
        <v>Thích ứng sự thay đổi</v>
      </c>
      <c r="Q15" s="25" t="str">
        <f>+M19</f>
        <v>Chính trực và cam kết</v>
      </c>
      <c r="R15" s="43" t="s">
        <v>156</v>
      </c>
    </row>
    <row r="16" spans="1:18" ht="34.5" customHeight="1">
      <c r="A16" s="26">
        <v>7</v>
      </c>
      <c r="B16" s="87" t="s">
        <v>24</v>
      </c>
      <c r="C16" s="27" t="str">
        <f>+VLOOKUP(B16,'Danh muc NL'!$B$4:$D$81,3,0)</f>
        <v>Tổ chức và giám sát thực hiện công việc</v>
      </c>
      <c r="D16" s="85">
        <f>+L25*$D$14</f>
        <v>0.05</v>
      </c>
      <c r="E16" s="29"/>
      <c r="F16" s="29"/>
      <c r="G16" s="29"/>
      <c r="H16" s="29"/>
      <c r="I16" s="29"/>
      <c r="J16" s="30">
        <f>D16*SUM(E16:I16)*100</f>
        <v>0</v>
      </c>
      <c r="L16" s="45">
        <f>R16/SUM($R$16:$R$20)</f>
        <v>0.1875</v>
      </c>
      <c r="M16" s="32" t="e">
        <f>+C9</f>
        <v>#N/A</v>
      </c>
      <c r="N16" s="46"/>
      <c r="O16" s="47">
        <v>2</v>
      </c>
      <c r="P16" s="47">
        <v>2</v>
      </c>
      <c r="Q16" s="47">
        <v>2</v>
      </c>
      <c r="R16" s="48">
        <f>SUM(N16:Q16)</f>
        <v>6</v>
      </c>
    </row>
    <row r="17" spans="1:18" ht="34.5" customHeight="1">
      <c r="A17" s="21" t="s">
        <v>160</v>
      </c>
      <c r="B17" s="105" t="s">
        <v>158</v>
      </c>
      <c r="C17" s="105"/>
      <c r="D17" s="22">
        <f>+L11</f>
        <v>0.25</v>
      </c>
      <c r="E17" s="38"/>
      <c r="F17" s="38"/>
      <c r="G17" s="38"/>
      <c r="H17" s="38"/>
      <c r="I17" s="38"/>
      <c r="J17" s="49">
        <f>SUM(J18:J19)</f>
        <v>0</v>
      </c>
      <c r="K17" s="36"/>
      <c r="L17" s="45">
        <f>R17/SUM($R$16:$R$20)</f>
        <v>0.1875</v>
      </c>
      <c r="M17" s="32" t="str">
        <f>+C10</f>
        <v>Định hướng chất lượng</v>
      </c>
      <c r="N17" s="47">
        <v>2</v>
      </c>
      <c r="O17" s="46"/>
      <c r="P17" s="47">
        <v>2</v>
      </c>
      <c r="Q17" s="47">
        <v>2</v>
      </c>
      <c r="R17" s="48">
        <f>SUM(N17:Q17)</f>
        <v>6</v>
      </c>
    </row>
    <row r="18" spans="1:18" ht="34.5" customHeight="1">
      <c r="A18" s="26">
        <v>10</v>
      </c>
      <c r="B18" s="44"/>
      <c r="C18" s="27" t="e">
        <f>+VLOOKUP(B18,'Danh muc NL'!$B$4:$D$81,3,0)</f>
        <v>#N/A</v>
      </c>
      <c r="D18" s="88">
        <f>+L29*$D$17</f>
        <v>0.15</v>
      </c>
      <c r="E18" s="29"/>
      <c r="F18" s="29"/>
      <c r="G18" s="29"/>
      <c r="H18" s="29"/>
      <c r="I18" s="29"/>
      <c r="J18" s="30">
        <f>D18*SUM(E18:I18)*100</f>
        <v>0</v>
      </c>
      <c r="K18" s="36"/>
      <c r="L18" s="45">
        <f>R18/SUM($R$16:$R$20)</f>
        <v>0.1875</v>
      </c>
      <c r="M18" s="32" t="str">
        <f>+C11</f>
        <v>Thích ứng sự thay đổi</v>
      </c>
      <c r="N18" s="47">
        <v>2</v>
      </c>
      <c r="O18" s="47">
        <v>2</v>
      </c>
      <c r="P18" s="46"/>
      <c r="Q18" s="47">
        <v>2</v>
      </c>
      <c r="R18" s="48">
        <f>SUM(N18:Q18)</f>
        <v>6</v>
      </c>
    </row>
    <row r="19" spans="1:18" ht="34.5" customHeight="1">
      <c r="A19" s="26">
        <v>11</v>
      </c>
      <c r="B19" s="44"/>
      <c r="C19" s="27" t="e">
        <f>+VLOOKUP(B19,'Danh muc NL'!$B$4:$D$81,3,0)</f>
        <v>#N/A</v>
      </c>
      <c r="D19" s="88">
        <f>+L30*$D$17</f>
        <v>0.1</v>
      </c>
      <c r="E19" s="29"/>
      <c r="F19" s="29"/>
      <c r="G19" s="29"/>
      <c r="H19" s="29"/>
      <c r="I19" s="29"/>
      <c r="J19" s="30">
        <f>D19*SUM(E19:I19)*100</f>
        <v>0</v>
      </c>
      <c r="K19" s="36"/>
      <c r="L19" s="45">
        <f>R19/SUM($R$16:$R$20)</f>
        <v>0.1875</v>
      </c>
      <c r="M19" s="32" t="str">
        <f>+C12</f>
        <v>Chính trực và cam kết</v>
      </c>
      <c r="N19" s="47">
        <v>2</v>
      </c>
      <c r="O19" s="47">
        <v>2</v>
      </c>
      <c r="P19" s="47">
        <v>2</v>
      </c>
      <c r="Q19" s="46"/>
      <c r="R19" s="48">
        <f>SUM(N19:Q19)</f>
        <v>6</v>
      </c>
    </row>
    <row r="20" spans="1:18" ht="34.5" customHeight="1">
      <c r="A20" s="21" t="s">
        <v>167</v>
      </c>
      <c r="B20" s="105" t="s">
        <v>161</v>
      </c>
      <c r="C20" s="105"/>
      <c r="D20" s="22">
        <f>+L12</f>
        <v>0.375</v>
      </c>
      <c r="E20" s="38"/>
      <c r="F20" s="38"/>
      <c r="G20" s="38"/>
      <c r="H20" s="38"/>
      <c r="I20" s="38"/>
      <c r="J20" s="49">
        <f>SUM(J21:J23)</f>
        <v>0</v>
      </c>
      <c r="K20" s="36"/>
      <c r="L20" s="45">
        <f>R20/SUM($R$16:$R$20)</f>
        <v>0.25</v>
      </c>
      <c r="M20" s="32" t="str">
        <f>+C13</f>
        <v>Chịu áp lực công việc</v>
      </c>
      <c r="N20" s="47">
        <v>2</v>
      </c>
      <c r="O20" s="47">
        <v>2</v>
      </c>
      <c r="P20" s="47">
        <v>2</v>
      </c>
      <c r="Q20" s="47">
        <v>2</v>
      </c>
      <c r="R20" s="48">
        <f>SUM(N20:Q20)</f>
        <v>8</v>
      </c>
    </row>
    <row r="21" spans="1:18" s="67" customFormat="1" ht="34.5" customHeight="1">
      <c r="A21" s="26">
        <v>12</v>
      </c>
      <c r="B21" s="44"/>
      <c r="C21" s="27" t="e">
        <f>+VLOOKUP(B21,'Danh muc NL'!$B$4:$D$81,3,0)</f>
        <v>#N/A</v>
      </c>
      <c r="D21" s="85">
        <f>+L34*$D$20</f>
        <v>0.125</v>
      </c>
      <c r="E21" s="29"/>
      <c r="F21" s="29"/>
      <c r="G21" s="29"/>
      <c r="H21" s="29"/>
      <c r="I21" s="29"/>
      <c r="J21" s="30">
        <f>D21*SUM(E21:I21)*100</f>
        <v>0</v>
      </c>
      <c r="K21" s="36"/>
      <c r="L21" s="19"/>
      <c r="M21" s="19"/>
      <c r="N21" s="19"/>
      <c r="O21" s="19"/>
      <c r="P21" s="19"/>
      <c r="Q21" s="19"/>
    </row>
    <row r="22" spans="1:18" ht="34.5" customHeight="1">
      <c r="A22" s="26">
        <v>13</v>
      </c>
      <c r="B22" s="44"/>
      <c r="C22" s="27" t="e">
        <f>+VLOOKUP(B22,'Danh muc NL'!$B$4:$D$81,3,0)</f>
        <v>#N/A</v>
      </c>
      <c r="D22" s="85">
        <f>+L35*$D$20</f>
        <v>0.125</v>
      </c>
      <c r="E22" s="29"/>
      <c r="F22" s="29"/>
      <c r="G22" s="29"/>
      <c r="H22" s="29"/>
      <c r="I22" s="29"/>
      <c r="J22" s="30">
        <f>D22*SUM(E22:I22)*100</f>
        <v>0</v>
      </c>
      <c r="K22" s="36"/>
      <c r="L22" s="111" t="s">
        <v>168</v>
      </c>
      <c r="M22" s="111"/>
    </row>
    <row r="23" spans="1:18" ht="34.5" customHeight="1">
      <c r="A23" s="26">
        <v>14</v>
      </c>
      <c r="B23" s="44"/>
      <c r="C23" s="27" t="e">
        <f>+VLOOKUP(B23,'Danh muc NL'!$B$4:$D$81,3,0)</f>
        <v>#N/A</v>
      </c>
      <c r="D23" s="85">
        <f>+L36*$D$20</f>
        <v>0.125</v>
      </c>
      <c r="E23" s="29"/>
      <c r="F23" s="29"/>
      <c r="G23" s="29"/>
      <c r="H23" s="29"/>
      <c r="I23" s="29"/>
      <c r="J23" s="30">
        <f>D23*SUM(E23:I23)*100</f>
        <v>0</v>
      </c>
      <c r="K23" s="36"/>
      <c r="L23" s="82" t="s">
        <v>155</v>
      </c>
      <c r="M23" s="83"/>
    </row>
    <row r="24" spans="1:18" ht="34.5" customHeight="1">
      <c r="A24" s="100" t="s">
        <v>162</v>
      </c>
      <c r="B24" s="100"/>
      <c r="C24" s="100"/>
      <c r="D24" s="52">
        <f>D8+D14+D17+D20</f>
        <v>1</v>
      </c>
      <c r="E24" s="53"/>
      <c r="F24" s="53"/>
      <c r="G24" s="53"/>
      <c r="H24" s="53"/>
      <c r="I24" s="53"/>
      <c r="J24" s="54">
        <f>J8+J14+J17+J20</f>
        <v>0</v>
      </c>
      <c r="K24" s="36"/>
      <c r="L24" s="68">
        <v>0.6</v>
      </c>
      <c r="M24" s="32" t="str">
        <f>+C15</f>
        <v>Lập kế hoạch</v>
      </c>
    </row>
    <row r="25" spans="1:18" ht="34.5" customHeight="1">
      <c r="K25" s="36"/>
      <c r="L25" s="68">
        <v>0.4</v>
      </c>
      <c r="M25" s="32" t="str">
        <f>+C16</f>
        <v>Tổ chức và giám sát thực hiện công việc</v>
      </c>
    </row>
    <row r="26" spans="1:18" ht="34.5" customHeight="1">
      <c r="K26" s="36"/>
      <c r="L26" s="36"/>
      <c r="M26" s="37"/>
      <c r="N26" s="37"/>
      <c r="O26" s="37"/>
      <c r="P26" s="37"/>
      <c r="Q26" s="37"/>
    </row>
    <row r="27" spans="1:18" ht="34.5" customHeight="1">
      <c r="K27" s="36"/>
      <c r="L27" s="112" t="s">
        <v>169</v>
      </c>
      <c r="M27" s="112"/>
      <c r="Q27" s="37"/>
    </row>
    <row r="28" spans="1:18" ht="34.5" customHeight="1">
      <c r="K28" s="72"/>
      <c r="L28" s="25" t="s">
        <v>155</v>
      </c>
      <c r="M28" s="25"/>
      <c r="Q28" s="65"/>
    </row>
    <row r="29" spans="1:18">
      <c r="K29" s="16"/>
      <c r="L29" s="68">
        <v>0.6</v>
      </c>
      <c r="M29" s="32" t="e">
        <f>+C18</f>
        <v>#N/A</v>
      </c>
      <c r="Q29" s="65"/>
    </row>
    <row r="30" spans="1:18">
      <c r="K30" s="16"/>
      <c r="L30" s="68">
        <v>0.4</v>
      </c>
      <c r="M30" s="32" t="e">
        <f>+C19</f>
        <v>#N/A</v>
      </c>
      <c r="Q30" s="73"/>
    </row>
    <row r="31" spans="1:18">
      <c r="K31" s="16"/>
      <c r="L31" s="78"/>
      <c r="M31" s="73"/>
      <c r="N31" s="73"/>
      <c r="O31" s="73"/>
      <c r="P31" s="73"/>
      <c r="Q31" s="73"/>
    </row>
    <row r="32" spans="1:18">
      <c r="K32" s="16"/>
      <c r="L32" s="89" t="s">
        <v>170</v>
      </c>
      <c r="M32" s="90"/>
      <c r="N32" s="90"/>
      <c r="O32" s="90"/>
      <c r="P32" s="90"/>
      <c r="Q32" s="91"/>
    </row>
    <row r="33" spans="11:17">
      <c r="K33" s="16"/>
      <c r="L33" s="25" t="s">
        <v>155</v>
      </c>
      <c r="M33" s="25"/>
      <c r="N33" s="25" t="e">
        <f>+M34</f>
        <v>#N/A</v>
      </c>
      <c r="O33" s="25" t="e">
        <f>+M35</f>
        <v>#N/A</v>
      </c>
      <c r="P33" s="25" t="e">
        <f>+M36</f>
        <v>#N/A</v>
      </c>
      <c r="Q33" s="25" t="s">
        <v>156</v>
      </c>
    </row>
    <row r="34" spans="11:17">
      <c r="K34" s="16"/>
      <c r="L34" s="31">
        <f>+Q34/SUM($Q$34:$Q$36)</f>
        <v>0.33333333333333331</v>
      </c>
      <c r="M34" s="34" t="e">
        <f>+C21</f>
        <v>#N/A</v>
      </c>
      <c r="N34" s="33"/>
      <c r="O34" s="34">
        <v>2</v>
      </c>
      <c r="P34" s="34">
        <v>2</v>
      </c>
      <c r="Q34" s="35">
        <f>SUM(N34:P34)</f>
        <v>4</v>
      </c>
    </row>
    <row r="35" spans="11:17">
      <c r="K35" s="16"/>
      <c r="L35" s="31">
        <f>+Q35/SUM($Q$34:$Q$36)</f>
        <v>0.33333333333333331</v>
      </c>
      <c r="M35" s="34" t="e">
        <f>+C22</f>
        <v>#N/A</v>
      </c>
      <c r="N35" s="34">
        <v>2</v>
      </c>
      <c r="O35" s="33"/>
      <c r="P35" s="34">
        <v>2</v>
      </c>
      <c r="Q35" s="35">
        <f>SUM(N35:P35)</f>
        <v>4</v>
      </c>
    </row>
    <row r="36" spans="11:17">
      <c r="K36" s="16"/>
      <c r="L36" s="31">
        <f>+Q36/SUM($Q$34:$Q$36)</f>
        <v>0.33333333333333331</v>
      </c>
      <c r="M36" s="34" t="e">
        <f>+C23</f>
        <v>#N/A</v>
      </c>
      <c r="N36" s="34">
        <v>2</v>
      </c>
      <c r="O36" s="34">
        <v>2</v>
      </c>
      <c r="P36" s="33"/>
      <c r="Q36" s="35">
        <f>SUM(N36:P36)</f>
        <v>4</v>
      </c>
    </row>
  </sheetData>
  <mergeCells count="19">
    <mergeCell ref="A1:J1"/>
    <mergeCell ref="A2:B2"/>
    <mergeCell ref="A3:B3"/>
    <mergeCell ref="A5:A7"/>
    <mergeCell ref="B5:B7"/>
    <mergeCell ref="C5:C7"/>
    <mergeCell ref="D5:I5"/>
    <mergeCell ref="J5:J7"/>
    <mergeCell ref="D6:D7"/>
    <mergeCell ref="E6:I6"/>
    <mergeCell ref="B20:C20"/>
    <mergeCell ref="L22:M22"/>
    <mergeCell ref="A24:C24"/>
    <mergeCell ref="L27:M27"/>
    <mergeCell ref="L7:R7"/>
    <mergeCell ref="B8:C8"/>
    <mergeCell ref="B14:C14"/>
    <mergeCell ref="L14:R14"/>
    <mergeCell ref="B17:C17"/>
  </mergeCells>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sheetPr>
    <tabColor rgb="FF0070C0"/>
  </sheetPr>
  <dimension ref="A1:S38"/>
  <sheetViews>
    <sheetView zoomScale="89" zoomScaleNormal="89" workbookViewId="0">
      <selection activeCell="H13" sqref="H13"/>
    </sheetView>
  </sheetViews>
  <sheetFormatPr defaultRowHeight="15"/>
  <cols>
    <col min="1" max="2" width="7.5703125"/>
    <col min="3" max="3" width="35.140625"/>
    <col min="4" max="4" width="11"/>
    <col min="5" max="9" width="6.42578125"/>
    <col min="10" max="10" width="8.42578125"/>
    <col min="11" max="11" width="10.5703125"/>
    <col min="12" max="12" width="19.8554687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0.20833333333333334</v>
      </c>
      <c r="E8" s="23"/>
      <c r="F8" s="23"/>
      <c r="G8" s="23"/>
      <c r="H8" s="23"/>
      <c r="I8" s="23"/>
      <c r="J8" s="24">
        <f>SUM(J9:J13)</f>
        <v>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4.1666666666666671E-2</v>
      </c>
      <c r="E9" s="29"/>
      <c r="F9" s="29"/>
      <c r="G9" s="29"/>
      <c r="H9" s="29"/>
      <c r="I9" s="29"/>
      <c r="J9" s="30">
        <f>D9*SUM(E9:I9)*100</f>
        <v>0</v>
      </c>
      <c r="K9" s="17"/>
      <c r="L9" s="68">
        <f>+R9/SUM($R$24:$R$27)</f>
        <v>0.20833333333333334</v>
      </c>
      <c r="M9" s="32" t="str">
        <f>+B8</f>
        <v>Các năng lực cốt lõi</v>
      </c>
      <c r="N9" s="46"/>
      <c r="O9" s="47">
        <v>2</v>
      </c>
      <c r="P9" s="47">
        <v>2</v>
      </c>
      <c r="Q9" s="47">
        <v>1</v>
      </c>
      <c r="R9" s="48">
        <f>SUM(N9:Q9)</f>
        <v>5</v>
      </c>
      <c r="S9" s="20"/>
    </row>
    <row r="10" spans="1:19" ht="34.5" customHeight="1">
      <c r="A10" s="26">
        <v>2</v>
      </c>
      <c r="B10" s="26" t="s">
        <v>9</v>
      </c>
      <c r="C10" s="27" t="str">
        <f>+VLOOKUP(B10,'Danh muc NL'!$B$4:$D$81,3,0)</f>
        <v>Định hướng chất lượng</v>
      </c>
      <c r="D10" s="85">
        <f>+L17*$D$8</f>
        <v>4.1666666666666671E-2</v>
      </c>
      <c r="E10" s="29"/>
      <c r="F10" s="29"/>
      <c r="G10" s="29"/>
      <c r="H10" s="29"/>
      <c r="I10" s="29"/>
      <c r="J10" s="30">
        <f>D10*SUM(E10:I10)*100</f>
        <v>0</v>
      </c>
      <c r="K10" s="36"/>
      <c r="L10" s="68">
        <f>+R10/SUM($R$24:$R$27)</f>
        <v>0.20833333333333334</v>
      </c>
      <c r="M10" s="32" t="str">
        <f>+B14</f>
        <v>Các năng lực quản lý</v>
      </c>
      <c r="N10" s="47">
        <v>2</v>
      </c>
      <c r="O10" s="46"/>
      <c r="P10" s="47">
        <v>2</v>
      </c>
      <c r="Q10" s="47">
        <v>1</v>
      </c>
      <c r="R10" s="48">
        <f>SUM(N10:Q10)</f>
        <v>5</v>
      </c>
      <c r="S10" s="20"/>
    </row>
    <row r="11" spans="1:19" ht="34.5" customHeight="1">
      <c r="A11" s="26">
        <v>3</v>
      </c>
      <c r="B11" s="26" t="s">
        <v>12</v>
      </c>
      <c r="C11" s="27" t="str">
        <f>+VLOOKUP(B11,'Danh muc NL'!$B$4:$D$81,3,0)</f>
        <v>Thích ứng sự thay đổi</v>
      </c>
      <c r="D11" s="85">
        <f>+L18*$D$8</f>
        <v>4.1666666666666671E-2</v>
      </c>
      <c r="E11" s="29"/>
      <c r="F11" s="29"/>
      <c r="G11" s="29"/>
      <c r="H11" s="29"/>
      <c r="I11" s="29"/>
      <c r="J11" s="30">
        <f>D11*SUM(E11:I11)*100</f>
        <v>0</v>
      </c>
      <c r="K11" s="36"/>
      <c r="L11" s="68">
        <f>+R11/SUM($R$24:$R$27)</f>
        <v>0.20833333333333334</v>
      </c>
      <c r="M11" s="32" t="str">
        <f>+B19</f>
        <v>Các năng lực cá nhân</v>
      </c>
      <c r="N11" s="47">
        <v>2</v>
      </c>
      <c r="O11" s="47">
        <v>2</v>
      </c>
      <c r="P11" s="46"/>
      <c r="Q11" s="47">
        <v>1</v>
      </c>
      <c r="R11" s="48">
        <f>SUM(N11:Q11)</f>
        <v>5</v>
      </c>
      <c r="S11" s="20"/>
    </row>
    <row r="12" spans="1:19" ht="34.5" customHeight="1">
      <c r="A12" s="26">
        <v>4</v>
      </c>
      <c r="B12" s="26" t="s">
        <v>14</v>
      </c>
      <c r="C12" s="27" t="str">
        <f>+VLOOKUP(B12,'Danh muc NL'!$B$4:$D$81,3,0)</f>
        <v>Chính trực và cam kết</v>
      </c>
      <c r="D12" s="85">
        <f>+L19*$D$8</f>
        <v>4.1666666666666671E-2</v>
      </c>
      <c r="E12" s="29"/>
      <c r="F12" s="29"/>
      <c r="G12" s="29"/>
      <c r="H12" s="29"/>
      <c r="I12" s="29"/>
      <c r="J12" s="30">
        <f>D12*SUM(E12:I12)*100</f>
        <v>0</v>
      </c>
      <c r="K12" s="36"/>
      <c r="L12" s="68">
        <f>+R12/SUM($R$24:$R$27)</f>
        <v>0.375</v>
      </c>
      <c r="M12" s="32" t="str">
        <f>+B22</f>
        <v>Các năng lực chuyên môn</v>
      </c>
      <c r="N12" s="47">
        <v>3</v>
      </c>
      <c r="O12" s="47">
        <v>3</v>
      </c>
      <c r="P12" s="47">
        <v>3</v>
      </c>
      <c r="Q12" s="46"/>
      <c r="R12" s="48">
        <f>SUM(N12:Q12)</f>
        <v>9</v>
      </c>
      <c r="S12" s="20"/>
    </row>
    <row r="13" spans="1:19" ht="34.5" customHeight="1">
      <c r="A13" s="26">
        <v>5</v>
      </c>
      <c r="B13" s="26" t="s">
        <v>17</v>
      </c>
      <c r="C13" s="27" t="str">
        <f>+VLOOKUP(B13,'Danh muc NL'!$B$4:$D$81,3,0)</f>
        <v>Chịu áp lực công việc</v>
      </c>
      <c r="D13" s="85">
        <f>+L20*$D$8</f>
        <v>4.1666666666666671E-2</v>
      </c>
      <c r="E13" s="29"/>
      <c r="F13" s="29"/>
      <c r="G13" s="29"/>
      <c r="H13" s="29"/>
      <c r="I13" s="29"/>
      <c r="J13" s="30">
        <f>D13*SUM(E13:I13)*100</f>
        <v>0</v>
      </c>
      <c r="K13" s="36"/>
      <c r="L13" s="36"/>
      <c r="M13" s="37"/>
      <c r="N13" s="37"/>
      <c r="O13" s="37"/>
      <c r="P13" s="37"/>
      <c r="Q13" s="37"/>
      <c r="R13" s="20"/>
      <c r="S13" s="20"/>
    </row>
    <row r="14" spans="1:19" ht="34.5" customHeight="1">
      <c r="A14" s="21" t="s">
        <v>157</v>
      </c>
      <c r="B14" s="105" t="s">
        <v>166</v>
      </c>
      <c r="C14" s="105"/>
      <c r="D14" s="22">
        <f>+L10</f>
        <v>0.20833333333333334</v>
      </c>
      <c r="E14" s="38"/>
      <c r="F14" s="38"/>
      <c r="G14" s="38"/>
      <c r="H14" s="38"/>
      <c r="I14" s="38"/>
      <c r="J14" s="39">
        <f>SUM(J15:J18)</f>
        <v>0</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6.9444444444444448E-2</v>
      </c>
      <c r="E15" s="29"/>
      <c r="F15" s="29"/>
      <c r="G15" s="29"/>
      <c r="H15" s="29"/>
      <c r="I15" s="29"/>
      <c r="J15" s="30">
        <f>D15*SUM(E15:I15)*100</f>
        <v>0</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6.9444444444444448E-2</v>
      </c>
      <c r="E16" s="29"/>
      <c r="F16" s="29"/>
      <c r="G16" s="29"/>
      <c r="H16" s="29"/>
      <c r="I16" s="29"/>
      <c r="J16" s="30">
        <f>D16*SUM(E16:I16)*100</f>
        <v>0</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4.3402777777777783E-2</v>
      </c>
      <c r="E17" s="29"/>
      <c r="F17" s="29"/>
      <c r="G17" s="29"/>
      <c r="H17" s="29"/>
      <c r="I17" s="29"/>
      <c r="J17" s="30">
        <f>D17*SUM(E17:I17)*100</f>
        <v>0</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2.6041666666666668E-2</v>
      </c>
      <c r="E18" s="29"/>
      <c r="F18" s="29"/>
      <c r="G18" s="29"/>
      <c r="H18" s="29"/>
      <c r="I18" s="29"/>
      <c r="J18" s="30">
        <f>D18*SUM(E18:I18)*100</f>
        <v>0</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0.20833333333333334</v>
      </c>
      <c r="E19" s="38"/>
      <c r="F19" s="38"/>
      <c r="G19" s="38"/>
      <c r="H19" s="38"/>
      <c r="I19" s="38"/>
      <c r="J19" s="49">
        <f>SUM(J20:J21)</f>
        <v>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0.125</v>
      </c>
      <c r="E20" s="29"/>
      <c r="F20" s="29"/>
      <c r="G20" s="29"/>
      <c r="H20" s="29"/>
      <c r="I20" s="29"/>
      <c r="J20" s="30">
        <f>D20*SUM(E20:I20)*100</f>
        <v>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8.3333333333333343E-2</v>
      </c>
      <c r="E21" s="29"/>
      <c r="F21" s="29"/>
      <c r="G21" s="29"/>
      <c r="H21" s="29"/>
      <c r="I21" s="29"/>
      <c r="J21" s="30">
        <f>D21*SUM(E21:I21)*100</f>
        <v>0</v>
      </c>
      <c r="K21" s="36"/>
    </row>
    <row r="22" spans="1:19" ht="34.5" customHeight="1">
      <c r="A22" s="21" t="s">
        <v>167</v>
      </c>
      <c r="B22" s="105" t="s">
        <v>161</v>
      </c>
      <c r="C22" s="105"/>
      <c r="D22" s="22">
        <f>+L12</f>
        <v>0.375</v>
      </c>
      <c r="E22" s="38"/>
      <c r="F22" s="38"/>
      <c r="G22" s="38"/>
      <c r="H22" s="38"/>
      <c r="I22" s="38"/>
      <c r="J22" s="49">
        <f>SUM(J23:J25)</f>
        <v>0</v>
      </c>
      <c r="K22" s="36"/>
      <c r="L22" s="113" t="s">
        <v>171</v>
      </c>
      <c r="M22" s="113"/>
      <c r="N22" s="113"/>
      <c r="O22" s="113"/>
      <c r="P22" s="113"/>
      <c r="Q22" s="113"/>
      <c r="R22" s="113"/>
    </row>
    <row r="23" spans="1:19" s="67" customFormat="1" ht="34.5" customHeight="1">
      <c r="A23" s="26">
        <v>12</v>
      </c>
      <c r="B23" s="44"/>
      <c r="C23" s="27" t="e">
        <f>+VLOOKUP(B23,'Danh muc NL'!$B$4:$D$81,3,0)</f>
        <v>#N/A</v>
      </c>
      <c r="D23" s="85">
        <f>+L36*$D$22</f>
        <v>0.125</v>
      </c>
      <c r="E23" s="29"/>
      <c r="F23" s="29"/>
      <c r="G23" s="29"/>
      <c r="H23" s="29"/>
      <c r="I23" s="29"/>
      <c r="J23" s="30">
        <f>D23*SUM(E23:I23)*100</f>
        <v>0</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t="e">
        <f>+VLOOKUP(B24,'Danh muc NL'!$B$4:$D$81,3,0)</f>
        <v>#N/A</v>
      </c>
      <c r="D24" s="85">
        <f>+L37*$D$22</f>
        <v>0.125</v>
      </c>
      <c r="E24" s="29"/>
      <c r="F24" s="29"/>
      <c r="G24" s="29"/>
      <c r="H24" s="29"/>
      <c r="I24" s="29"/>
      <c r="J24" s="30">
        <f>D24*SUM(E24:I24)*100</f>
        <v>0</v>
      </c>
      <c r="K24" s="36"/>
      <c r="L24" s="68">
        <f>+R24/SUM($R$24:$R$27)</f>
        <v>0.33333333333333331</v>
      </c>
      <c r="M24" s="32" t="str">
        <f>+C15</f>
        <v>Lập kế hoạch</v>
      </c>
      <c r="N24" s="46"/>
      <c r="O24" s="47">
        <v>2</v>
      </c>
      <c r="P24" s="47">
        <v>3</v>
      </c>
      <c r="Q24" s="47">
        <v>3</v>
      </c>
      <c r="R24" s="48">
        <f>SUM(N24:Q24)</f>
        <v>8</v>
      </c>
    </row>
    <row r="25" spans="1:19" ht="34.5" customHeight="1">
      <c r="A25" s="26">
        <v>14</v>
      </c>
      <c r="B25" s="44"/>
      <c r="C25" s="27" t="e">
        <f>+VLOOKUP(B25,'Danh muc NL'!$B$4:$D$81,3,0)</f>
        <v>#N/A</v>
      </c>
      <c r="D25" s="85">
        <f>+L38*$D$22</f>
        <v>0.125</v>
      </c>
      <c r="E25" s="29"/>
      <c r="F25" s="29"/>
      <c r="G25" s="29"/>
      <c r="H25" s="29"/>
      <c r="I25" s="29"/>
      <c r="J25" s="30">
        <f>D25*SUM(E25:I25)*100</f>
        <v>0</v>
      </c>
      <c r="K25" s="72"/>
      <c r="L25" s="68">
        <f>+R25/SUM($R$24:$R$27)</f>
        <v>0.33333333333333331</v>
      </c>
      <c r="M25" s="32" t="str">
        <f>+C16</f>
        <v>Tổ chức và giám sát thực hiện công việc</v>
      </c>
      <c r="N25" s="47">
        <v>2</v>
      </c>
      <c r="O25" s="46"/>
      <c r="P25" s="47">
        <v>3</v>
      </c>
      <c r="Q25" s="47">
        <v>3</v>
      </c>
      <c r="R25" s="48">
        <f>SUM(N25:Q25)</f>
        <v>8</v>
      </c>
    </row>
    <row r="26" spans="1:19" ht="34.5" customHeight="1">
      <c r="A26" s="100" t="s">
        <v>162</v>
      </c>
      <c r="B26" s="100"/>
      <c r="C26" s="100"/>
      <c r="D26" s="52">
        <f>D8+D14+D19+D22</f>
        <v>1</v>
      </c>
      <c r="E26" s="53"/>
      <c r="F26" s="53"/>
      <c r="G26" s="53"/>
      <c r="H26" s="53"/>
      <c r="I26" s="53"/>
      <c r="J26" s="54">
        <f>J8+J14+J19+J22</f>
        <v>0</v>
      </c>
      <c r="K26" s="72"/>
      <c r="L26" s="68">
        <f>+R26/SUM($R$24:$R$27)</f>
        <v>0.20833333333333334</v>
      </c>
      <c r="M26" s="32" t="str">
        <f>+C17</f>
        <v>Hướng dẫn, đào tạo, kèm cặp nhân viên</v>
      </c>
      <c r="N26" s="47">
        <v>1</v>
      </c>
      <c r="O26" s="47">
        <v>1</v>
      </c>
      <c r="P26" s="46"/>
      <c r="Q26" s="47">
        <v>3</v>
      </c>
      <c r="R26" s="48">
        <f>SUM(N26:Q26)</f>
        <v>5</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86">
        <f>SUM(L24:L27)</f>
        <v>1</v>
      </c>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t="e">
        <f>+M37</f>
        <v>#N/A</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t="e">
        <f>+C24</f>
        <v>#N/A</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sheetPr>
    <tabColor rgb="FFFF0000"/>
  </sheetPr>
  <dimension ref="A1:S38"/>
  <sheetViews>
    <sheetView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42.5</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0.25</v>
      </c>
      <c r="M10" s="32" t="str">
        <f>+B14</f>
        <v>Các năng lực quản lý</v>
      </c>
      <c r="N10" s="47">
        <v>3</v>
      </c>
      <c r="O10" s="46"/>
      <c r="P10" s="47">
        <v>2</v>
      </c>
      <c r="Q10" s="47">
        <v>1</v>
      </c>
      <c r="R10" s="48">
        <f>SUM(N10:Q10)</f>
        <v>6</v>
      </c>
      <c r="S10" s="20"/>
    </row>
    <row r="11" spans="1:19" ht="34.5" customHeight="1">
      <c r="A11" s="26">
        <v>3</v>
      </c>
      <c r="B11" s="26" t="s">
        <v>12</v>
      </c>
      <c r="C11" s="27" t="str">
        <f>+VLOOKUP(B11,'Danh muc NL'!$B$4:$D$81,3,0)</f>
        <v>Thích ứng sự thay đổi</v>
      </c>
      <c r="D11" s="85">
        <f>+L18*$D$8</f>
        <v>2.5000000000000001E-2</v>
      </c>
      <c r="E11" s="29"/>
      <c r="F11" s="29"/>
      <c r="G11" s="29">
        <v>3</v>
      </c>
      <c r="H11" s="29"/>
      <c r="I11" s="29"/>
      <c r="J11" s="30">
        <f>D11*SUM(E11:I11)*100</f>
        <v>7.5000000000000009</v>
      </c>
      <c r="K11" s="36"/>
      <c r="L11" s="68">
        <f>+R11/SUM($R$24:$R$27)</f>
        <v>0.25</v>
      </c>
      <c r="M11" s="32" t="str">
        <f>+B19</f>
        <v>Các năng lực cá nhân</v>
      </c>
      <c r="N11" s="47">
        <v>3</v>
      </c>
      <c r="O11" s="47">
        <v>2</v>
      </c>
      <c r="P11" s="46"/>
      <c r="Q11" s="47">
        <v>1</v>
      </c>
      <c r="R11" s="48">
        <f>SUM(N11:Q11)</f>
        <v>6</v>
      </c>
      <c r="S11" s="20"/>
    </row>
    <row r="12" spans="1:19" ht="34.5" customHeight="1">
      <c r="A12" s="26">
        <v>4</v>
      </c>
      <c r="B12" s="26" t="s">
        <v>14</v>
      </c>
      <c r="C12" s="27" t="str">
        <f>+VLOOKUP(B12,'Danh muc NL'!$B$4:$D$81,3,0)</f>
        <v>Chính trực và cam kết</v>
      </c>
      <c r="D12" s="85">
        <f>+L19*$D$8</f>
        <v>2.5000000000000001E-2</v>
      </c>
      <c r="E12" s="29"/>
      <c r="F12" s="29"/>
      <c r="G12" s="29">
        <v>3</v>
      </c>
      <c r="H12" s="29"/>
      <c r="I12" s="29"/>
      <c r="J12" s="30">
        <f>D12*SUM(E12:I12)*100</f>
        <v>7.5000000000000009</v>
      </c>
      <c r="K12" s="36"/>
      <c r="L12" s="68">
        <f>+R12/SUM($R$24:$R$27)</f>
        <v>0.375</v>
      </c>
      <c r="M12" s="32" t="str">
        <f>+B22</f>
        <v>Các năng lực chuyên môn</v>
      </c>
      <c r="N12" s="47">
        <v>3</v>
      </c>
      <c r="O12" s="47">
        <v>3</v>
      </c>
      <c r="P12" s="47">
        <v>3</v>
      </c>
      <c r="Q12" s="46"/>
      <c r="R12" s="48">
        <f>SUM(N12:Q12)</f>
        <v>9</v>
      </c>
      <c r="S12" s="20"/>
    </row>
    <row r="13" spans="1:19" ht="34.5" customHeight="1">
      <c r="A13" s="26">
        <v>5</v>
      </c>
      <c r="B13" s="26" t="s">
        <v>17</v>
      </c>
      <c r="C13" s="27" t="str">
        <f>+VLOOKUP(B13,'Danh muc NL'!$B$4:$D$81,3,0)</f>
        <v>Chịu áp lực công việc</v>
      </c>
      <c r="D13" s="85">
        <f>+L20*$D$8</f>
        <v>2.5000000000000001E-2</v>
      </c>
      <c r="E13" s="29"/>
      <c r="F13" s="29"/>
      <c r="G13" s="29">
        <v>3</v>
      </c>
      <c r="H13" s="29"/>
      <c r="I13" s="29"/>
      <c r="J13" s="30">
        <f>D13*SUM(E13:I13)*100</f>
        <v>7.5000000000000009</v>
      </c>
      <c r="K13" s="36"/>
      <c r="L13" s="36"/>
      <c r="M13" s="37"/>
      <c r="N13" s="37"/>
      <c r="O13" s="37"/>
      <c r="P13" s="37"/>
      <c r="Q13" s="37"/>
      <c r="R13" s="20"/>
      <c r="S13" s="20"/>
    </row>
    <row r="14" spans="1:19" ht="34.5" customHeight="1">
      <c r="A14" s="21" t="s">
        <v>157</v>
      </c>
      <c r="B14" s="105" t="s">
        <v>166</v>
      </c>
      <c r="C14" s="105"/>
      <c r="D14" s="22">
        <f>+L10</f>
        <v>0.25</v>
      </c>
      <c r="E14" s="38"/>
      <c r="F14" s="38"/>
      <c r="G14" s="38"/>
      <c r="H14" s="38"/>
      <c r="I14" s="38"/>
      <c r="J14" s="39">
        <f>SUM(J15:J18)</f>
        <v>75</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v>3</v>
      </c>
      <c r="H15" s="29"/>
      <c r="I15" s="29"/>
      <c r="J15" s="30">
        <f>D15*SUM(E15:I15)*100</f>
        <v>25</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v>3</v>
      </c>
      <c r="H16" s="29"/>
      <c r="I16" s="29"/>
      <c r="J16" s="30">
        <f>D16*SUM(E16:I16)*100</f>
        <v>25</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5.2083333333333336E-2</v>
      </c>
      <c r="E17" s="29"/>
      <c r="F17" s="29"/>
      <c r="G17" s="29">
        <v>3</v>
      </c>
      <c r="H17" s="29"/>
      <c r="I17" s="29"/>
      <c r="J17" s="30">
        <f>D17*SUM(E17:I17)*100</f>
        <v>15.625</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3.125E-2</v>
      </c>
      <c r="E18" s="29"/>
      <c r="F18" s="29"/>
      <c r="G18" s="29">
        <v>3</v>
      </c>
      <c r="H18" s="29"/>
      <c r="I18" s="29"/>
      <c r="J18" s="30">
        <f>D18*SUM(E18:I18)*100</f>
        <v>9.375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0.25</v>
      </c>
      <c r="E19" s="38"/>
      <c r="F19" s="38"/>
      <c r="G19" s="38"/>
      <c r="H19" s="38"/>
      <c r="I19" s="38"/>
      <c r="J19" s="49">
        <f>SUM(J20:J21)</f>
        <v>90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0.15</v>
      </c>
      <c r="E20" s="29"/>
      <c r="F20" s="29"/>
      <c r="G20" s="29"/>
      <c r="H20" s="29">
        <v>4</v>
      </c>
      <c r="I20" s="29"/>
      <c r="J20" s="30">
        <f>D20*SUM(E20:I20)*100</f>
        <v>60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v>
      </c>
      <c r="E21" s="29"/>
      <c r="F21" s="29"/>
      <c r="G21" s="29">
        <v>3</v>
      </c>
      <c r="H21" s="29"/>
      <c r="I21" s="29"/>
      <c r="J21" s="30">
        <f>D21*SUM(E21:I21)*100</f>
        <v>30.000000000000004</v>
      </c>
      <c r="K21" s="36"/>
    </row>
    <row r="22" spans="1:19" ht="34.5" customHeight="1">
      <c r="A22" s="21" t="s">
        <v>167</v>
      </c>
      <c r="B22" s="105" t="s">
        <v>161</v>
      </c>
      <c r="C22" s="105"/>
      <c r="D22" s="22">
        <f>+L12</f>
        <v>0.375</v>
      </c>
      <c r="E22" s="38"/>
      <c r="F22" s="38"/>
      <c r="G22" s="38"/>
      <c r="H22" s="38"/>
      <c r="I22" s="38"/>
      <c r="J22" s="49">
        <f>SUM(J23:J25)</f>
        <v>125</v>
      </c>
      <c r="K22" s="36"/>
      <c r="L22" s="113" t="s">
        <v>171</v>
      </c>
      <c r="M22" s="113"/>
      <c r="N22" s="113"/>
      <c r="O22" s="113"/>
      <c r="P22" s="113"/>
      <c r="Q22" s="113"/>
      <c r="R22" s="113"/>
    </row>
    <row r="23" spans="1:19" s="67" customFormat="1" ht="34.5" customHeight="1">
      <c r="A23" s="26">
        <v>12</v>
      </c>
      <c r="B23" s="44"/>
      <c r="C23" s="27" t="e">
        <f>+VLOOKUP(B23,'Danh muc NL'!$B$4:$D$81,3,0)</f>
        <v>#N/A</v>
      </c>
      <c r="D23" s="85">
        <f>+L36*$D$22</f>
        <v>0.125</v>
      </c>
      <c r="E23" s="29"/>
      <c r="F23" s="29"/>
      <c r="G23" s="92"/>
      <c r="H23" s="29">
        <v>4</v>
      </c>
      <c r="I23" s="29"/>
      <c r="J23" s="30">
        <f>D23*SUM(E23:I23)*100</f>
        <v>50</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c r="D24" s="85">
        <f>+L37*$D$22</f>
        <v>0.125</v>
      </c>
      <c r="E24" s="29"/>
      <c r="F24" s="29"/>
      <c r="G24" s="92">
        <v>3</v>
      </c>
      <c r="H24" s="29"/>
      <c r="I24" s="29"/>
      <c r="J24" s="30">
        <f>D24*SUM(E24:I24)*100</f>
        <v>37.5</v>
      </c>
      <c r="K24" s="36"/>
      <c r="L24" s="68">
        <f>+R24/SUM($R$24:$R$27)</f>
        <v>0.33333333333333331</v>
      </c>
      <c r="M24" s="32" t="str">
        <f>+C15</f>
        <v>Lập kế hoạch</v>
      </c>
      <c r="N24" s="46"/>
      <c r="O24" s="47">
        <v>2</v>
      </c>
      <c r="P24" s="47">
        <v>3</v>
      </c>
      <c r="Q24" s="47">
        <v>3</v>
      </c>
      <c r="R24" s="48">
        <f>SUM(N24:Q24)</f>
        <v>8</v>
      </c>
    </row>
    <row r="25" spans="1:19" ht="34.5" customHeight="1">
      <c r="A25" s="26">
        <v>14</v>
      </c>
      <c r="B25" s="44"/>
      <c r="C25" s="27" t="e">
        <f>+VLOOKUP(B25,'Danh muc NL'!$B$4:$D$81,3,0)</f>
        <v>#N/A</v>
      </c>
      <c r="D25" s="85">
        <f>+L38*$D$22</f>
        <v>0.125</v>
      </c>
      <c r="E25" s="29"/>
      <c r="F25" s="29"/>
      <c r="G25" s="29">
        <v>3</v>
      </c>
      <c r="H25" s="29"/>
      <c r="I25" s="29"/>
      <c r="J25" s="30">
        <f>D25*SUM(E25:I25)*100</f>
        <v>37.5</v>
      </c>
      <c r="K25" s="72"/>
      <c r="L25" s="68">
        <f>+R25/SUM($R$24:$R$27)</f>
        <v>0.33333333333333331</v>
      </c>
      <c r="M25" s="32" t="str">
        <f>+C16</f>
        <v>Tổ chức và giám sát thực hiện công việc</v>
      </c>
      <c r="N25" s="47">
        <v>2</v>
      </c>
      <c r="O25" s="46"/>
      <c r="P25" s="47">
        <v>3</v>
      </c>
      <c r="Q25" s="47">
        <v>3</v>
      </c>
      <c r="R25" s="48">
        <f>SUM(N25:Q25)</f>
        <v>8</v>
      </c>
    </row>
    <row r="26" spans="1:19" ht="34.5" customHeight="1">
      <c r="A26" s="100" t="s">
        <v>162</v>
      </c>
      <c r="B26" s="100"/>
      <c r="C26" s="100"/>
      <c r="D26" s="52">
        <f>D8+D14+D19+D22</f>
        <v>1</v>
      </c>
      <c r="E26" s="53"/>
      <c r="F26" s="53"/>
      <c r="G26" s="53"/>
      <c r="H26" s="53"/>
      <c r="I26" s="53"/>
      <c r="J26" s="54">
        <f>J8+J14+J19+J22</f>
        <v>332.5</v>
      </c>
      <c r="K26" s="72"/>
      <c r="L26" s="68">
        <f>+R26/SUM($R$24:$R$27)</f>
        <v>0.20833333333333334</v>
      </c>
      <c r="M26" s="32" t="str">
        <f>+C17</f>
        <v>Hướng dẫn, đào tạo, kèm cặp nhân viên</v>
      </c>
      <c r="N26" s="47">
        <v>1</v>
      </c>
      <c r="O26" s="47">
        <v>1</v>
      </c>
      <c r="P26" s="46"/>
      <c r="Q26" s="47">
        <v>3</v>
      </c>
      <c r="R26" s="48">
        <f>SUM(N26:Q26)</f>
        <v>5</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f>+M37</f>
        <v>0</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f>+C24</f>
        <v>0</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sheetPr>
    <tabColor rgb="FFFF0000"/>
  </sheetPr>
  <dimension ref="A1:S38"/>
  <sheetViews>
    <sheetView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45</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0.25</v>
      </c>
      <c r="M10" s="32" t="str">
        <f>+B14</f>
        <v>Các năng lực quản lý</v>
      </c>
      <c r="N10" s="47">
        <v>3</v>
      </c>
      <c r="O10" s="46"/>
      <c r="P10" s="47">
        <v>2</v>
      </c>
      <c r="Q10" s="47">
        <v>1</v>
      </c>
      <c r="R10" s="48">
        <f>SUM(N10:Q10)</f>
        <v>6</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0.25</v>
      </c>
      <c r="M11" s="32" t="str">
        <f>+B19</f>
        <v>Các năng lực cá nhân</v>
      </c>
      <c r="N11" s="47">
        <v>3</v>
      </c>
      <c r="O11" s="47">
        <v>2</v>
      </c>
      <c r="P11" s="46"/>
      <c r="Q11" s="47">
        <v>1</v>
      </c>
      <c r="R11" s="48">
        <f>SUM(N11:Q11)</f>
        <v>6</v>
      </c>
      <c r="S11" s="20"/>
    </row>
    <row r="12" spans="1:19" ht="34.5" customHeight="1">
      <c r="A12" s="26">
        <v>4</v>
      </c>
      <c r="B12" s="26" t="s">
        <v>14</v>
      </c>
      <c r="C12" s="27" t="str">
        <f>+VLOOKUP(B12,'Danh muc NL'!$B$4:$D$81,3,0)</f>
        <v>Chính trực và cam kết</v>
      </c>
      <c r="D12" s="85">
        <f>+L19*$D$8</f>
        <v>2.5000000000000001E-2</v>
      </c>
      <c r="E12" s="29"/>
      <c r="F12" s="29"/>
      <c r="G12" s="29">
        <v>3</v>
      </c>
      <c r="H12" s="29"/>
      <c r="I12" s="29"/>
      <c r="J12" s="30">
        <f>D12*SUM(E12:I12)*100</f>
        <v>7.5000000000000009</v>
      </c>
      <c r="K12" s="36"/>
      <c r="L12" s="68">
        <f>+R12/SUM($R$24:$R$27)</f>
        <v>0.375</v>
      </c>
      <c r="M12" s="32" t="str">
        <f>+B22</f>
        <v>Các năng lực chuyên môn</v>
      </c>
      <c r="N12" s="47">
        <v>3</v>
      </c>
      <c r="O12" s="47">
        <v>3</v>
      </c>
      <c r="P12" s="47">
        <v>3</v>
      </c>
      <c r="Q12" s="46"/>
      <c r="R12" s="48">
        <f>SUM(N12:Q12)</f>
        <v>9</v>
      </c>
      <c r="S12" s="20"/>
    </row>
    <row r="13" spans="1:19" ht="34.5" customHeight="1">
      <c r="A13" s="26">
        <v>5</v>
      </c>
      <c r="B13" s="26" t="s">
        <v>17</v>
      </c>
      <c r="C13" s="27" t="str">
        <f>+VLOOKUP(B13,'Danh muc NL'!$B$4:$D$81,3,0)</f>
        <v>Chịu áp lực công việc</v>
      </c>
      <c r="D13" s="85">
        <f>+L20*$D$8</f>
        <v>2.5000000000000001E-2</v>
      </c>
      <c r="E13" s="29"/>
      <c r="F13" s="29"/>
      <c r="G13" s="29">
        <v>3</v>
      </c>
      <c r="H13" s="29"/>
      <c r="I13" s="29"/>
      <c r="J13" s="30">
        <f>D13*SUM(E13:I13)*100</f>
        <v>7.5000000000000009</v>
      </c>
      <c r="K13" s="36"/>
      <c r="L13" s="36"/>
      <c r="M13" s="37"/>
      <c r="N13" s="37"/>
      <c r="O13" s="37"/>
      <c r="P13" s="37"/>
      <c r="Q13" s="37"/>
      <c r="R13" s="20"/>
      <c r="S13" s="20"/>
    </row>
    <row r="14" spans="1:19" ht="34.5" customHeight="1">
      <c r="A14" s="21" t="s">
        <v>157</v>
      </c>
      <c r="B14" s="105" t="s">
        <v>166</v>
      </c>
      <c r="C14" s="105"/>
      <c r="D14" s="22">
        <f>+L10</f>
        <v>0.25</v>
      </c>
      <c r="E14" s="38"/>
      <c r="F14" s="38"/>
      <c r="G14" s="38"/>
      <c r="H14" s="38"/>
      <c r="I14" s="38"/>
      <c r="J14" s="39">
        <f>SUM(J15:J18)</f>
        <v>82.291666666666671</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7.2916666666666671E-2</v>
      </c>
      <c r="E15" s="29"/>
      <c r="F15" s="29"/>
      <c r="G15" s="29">
        <v>3</v>
      </c>
      <c r="H15" s="29"/>
      <c r="I15" s="29"/>
      <c r="J15" s="30">
        <f>D15*SUM(E15:I15)*100</f>
        <v>21.875</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7.2916666666666671E-2</v>
      </c>
      <c r="E16" s="29"/>
      <c r="F16" s="29"/>
      <c r="G16" s="29"/>
      <c r="H16" s="29">
        <v>4</v>
      </c>
      <c r="I16" s="29"/>
      <c r="J16" s="30">
        <f>D16*SUM(E16:I16)*100</f>
        <v>29.166666666666668</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7.2916666666666671E-2</v>
      </c>
      <c r="E17" s="29"/>
      <c r="F17" s="29"/>
      <c r="G17" s="29">
        <v>3</v>
      </c>
      <c r="H17" s="29"/>
      <c r="I17" s="29"/>
      <c r="J17" s="30">
        <f>D17*SUM(E17:I17)*100</f>
        <v>21.875</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3.125E-2</v>
      </c>
      <c r="E18" s="29"/>
      <c r="F18" s="29"/>
      <c r="G18" s="29">
        <v>3</v>
      </c>
      <c r="H18" s="29"/>
      <c r="I18" s="29"/>
      <c r="J18" s="30">
        <f>D18*SUM(E18:I18)*100</f>
        <v>9.375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0.25</v>
      </c>
      <c r="E19" s="38"/>
      <c r="F19" s="38"/>
      <c r="G19" s="38"/>
      <c r="H19" s="38"/>
      <c r="I19" s="38"/>
      <c r="J19" s="49">
        <f>SUM(J20:J21)</f>
        <v>90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0.15</v>
      </c>
      <c r="E20" s="29"/>
      <c r="F20" s="29"/>
      <c r="G20" s="29"/>
      <c r="H20" s="29">
        <v>4</v>
      </c>
      <c r="I20" s="29"/>
      <c r="J20" s="30">
        <f>D20*SUM(E20:I20)*100</f>
        <v>60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v>
      </c>
      <c r="E21" s="29"/>
      <c r="F21" s="29"/>
      <c r="G21" s="29">
        <v>3</v>
      </c>
      <c r="H21" s="29"/>
      <c r="I21" s="29"/>
      <c r="J21" s="30">
        <f>D21*SUM(E21:I21)*100</f>
        <v>30.000000000000004</v>
      </c>
      <c r="K21" s="36"/>
    </row>
    <row r="22" spans="1:19" ht="34.5" customHeight="1">
      <c r="A22" s="21" t="s">
        <v>167</v>
      </c>
      <c r="B22" s="105" t="s">
        <v>161</v>
      </c>
      <c r="C22" s="105"/>
      <c r="D22" s="22">
        <f>+L12</f>
        <v>0.375</v>
      </c>
      <c r="E22" s="38"/>
      <c r="F22" s="38"/>
      <c r="G22" s="38"/>
      <c r="H22" s="38"/>
      <c r="I22" s="38"/>
      <c r="J22" s="49">
        <f>SUM(J23:J25)</f>
        <v>125</v>
      </c>
      <c r="K22" s="36"/>
      <c r="L22" s="113" t="s">
        <v>171</v>
      </c>
      <c r="M22" s="113"/>
      <c r="N22" s="113"/>
      <c r="O22" s="113"/>
      <c r="P22" s="113"/>
      <c r="Q22" s="113"/>
      <c r="R22" s="113"/>
    </row>
    <row r="23" spans="1:19" s="67" customFormat="1" ht="34.5" customHeight="1">
      <c r="A23" s="26">
        <v>12</v>
      </c>
      <c r="B23" s="44"/>
      <c r="C23" s="27" t="e">
        <f>+VLOOKUP(B23,'Danh muc NL'!$B$4:$D$81,3,0)</f>
        <v>#N/A</v>
      </c>
      <c r="D23" s="85">
        <f>+L36*$D$22</f>
        <v>0.125</v>
      </c>
      <c r="E23" s="29"/>
      <c r="F23" s="29"/>
      <c r="G23" s="92"/>
      <c r="H23" s="29">
        <v>4</v>
      </c>
      <c r="I23" s="29"/>
      <c r="J23" s="30">
        <f>D23*SUM(E23:I23)*100</f>
        <v>50</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c r="D24" s="85">
        <f>+L37*$D$22</f>
        <v>0.125</v>
      </c>
      <c r="E24" s="29"/>
      <c r="F24" s="29"/>
      <c r="G24" s="92">
        <v>3</v>
      </c>
      <c r="H24" s="29"/>
      <c r="I24" s="29"/>
      <c r="J24" s="30">
        <f>D24*SUM(E24:I24)*100</f>
        <v>37.5</v>
      </c>
      <c r="K24" s="36"/>
      <c r="L24" s="68">
        <f>+R24/SUM($R$24:$R$27)</f>
        <v>0.29166666666666669</v>
      </c>
      <c r="M24" s="32" t="str">
        <f>+C15</f>
        <v>Lập kế hoạch</v>
      </c>
      <c r="N24" s="46"/>
      <c r="O24" s="47">
        <v>2</v>
      </c>
      <c r="P24" s="47">
        <v>2</v>
      </c>
      <c r="Q24" s="47">
        <v>3</v>
      </c>
      <c r="R24" s="48">
        <f>SUM(N24:Q24)</f>
        <v>7</v>
      </c>
    </row>
    <row r="25" spans="1:19" ht="34.5" customHeight="1">
      <c r="A25" s="26">
        <v>14</v>
      </c>
      <c r="B25" s="44"/>
      <c r="C25" s="27" t="e">
        <f>+VLOOKUP(B25,'Danh muc NL'!$B$4:$D$81,3,0)</f>
        <v>#N/A</v>
      </c>
      <c r="D25" s="85">
        <f>+L38*$D$22</f>
        <v>0.125</v>
      </c>
      <c r="E25" s="29"/>
      <c r="F25" s="29"/>
      <c r="G25" s="29">
        <v>3</v>
      </c>
      <c r="H25" s="29"/>
      <c r="I25" s="29"/>
      <c r="J25" s="30">
        <f>D25*SUM(E25:I25)*100</f>
        <v>37.5</v>
      </c>
      <c r="K25" s="72"/>
      <c r="L25" s="68">
        <f>+R25/SUM($R$24:$R$27)</f>
        <v>0.29166666666666669</v>
      </c>
      <c r="M25" s="32" t="str">
        <f>+C16</f>
        <v>Tổ chức và giám sát thực hiện công việc</v>
      </c>
      <c r="N25" s="47">
        <v>2</v>
      </c>
      <c r="O25" s="46"/>
      <c r="P25" s="47">
        <v>2</v>
      </c>
      <c r="Q25" s="47">
        <v>3</v>
      </c>
      <c r="R25" s="48">
        <f>SUM(N25:Q25)</f>
        <v>7</v>
      </c>
    </row>
    <row r="26" spans="1:19" ht="34.5" customHeight="1">
      <c r="A26" s="100" t="s">
        <v>162</v>
      </c>
      <c r="B26" s="100"/>
      <c r="C26" s="100"/>
      <c r="D26" s="52">
        <f>D8+D14+D19+D22</f>
        <v>1</v>
      </c>
      <c r="E26" s="53"/>
      <c r="F26" s="53"/>
      <c r="G26" s="53"/>
      <c r="H26" s="53"/>
      <c r="I26" s="53"/>
      <c r="J26" s="54">
        <f>J8+J14+J19+J22</f>
        <v>342.29166666666669</v>
      </c>
      <c r="K26" s="72"/>
      <c r="L26" s="68">
        <f>+R26/SUM($R$24:$R$27)</f>
        <v>0.29166666666666669</v>
      </c>
      <c r="M26" s="32" t="str">
        <f>+C17</f>
        <v>Hướng dẫn, đào tạo, kèm cặp nhân viên</v>
      </c>
      <c r="N26" s="47">
        <v>2</v>
      </c>
      <c r="O26" s="47">
        <v>2</v>
      </c>
      <c r="P26" s="46"/>
      <c r="Q26" s="47">
        <v>3</v>
      </c>
      <c r="R26" s="48">
        <f>SUM(N26:Q26)</f>
        <v>7</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86">
        <f>SUM(L24:L27)</f>
        <v>1</v>
      </c>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f>+M37</f>
        <v>0</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f>+C24</f>
        <v>0</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sheetPr>
    <tabColor rgb="FFFF0000"/>
  </sheetPr>
  <dimension ref="A1:S38"/>
  <sheetViews>
    <sheetView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47.5</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0.29166666666666669</v>
      </c>
      <c r="M10" s="32" t="str">
        <f>+B14</f>
        <v>Các năng lực quản lý</v>
      </c>
      <c r="N10" s="47">
        <v>3</v>
      </c>
      <c r="O10" s="46"/>
      <c r="P10" s="47">
        <v>2</v>
      </c>
      <c r="Q10" s="47">
        <v>2</v>
      </c>
      <c r="R10" s="48">
        <f>SUM(N10:Q10)</f>
        <v>7</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0.29166666666666669</v>
      </c>
      <c r="M11" s="32" t="str">
        <f>+B19</f>
        <v>Các năng lực cá nhân</v>
      </c>
      <c r="N11" s="47">
        <v>3</v>
      </c>
      <c r="O11" s="47">
        <v>2</v>
      </c>
      <c r="P11" s="46"/>
      <c r="Q11" s="47">
        <v>2</v>
      </c>
      <c r="R11" s="48">
        <f>SUM(N11:Q11)</f>
        <v>7</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0.29166666666666669</v>
      </c>
      <c r="M12" s="32" t="str">
        <f>+B22</f>
        <v>Các năng lực chuyên môn</v>
      </c>
      <c r="N12" s="47">
        <v>3</v>
      </c>
      <c r="O12" s="47">
        <v>2</v>
      </c>
      <c r="P12" s="47">
        <v>2</v>
      </c>
      <c r="Q12" s="46"/>
      <c r="R12" s="48">
        <f>SUM(N12:Q12)</f>
        <v>7</v>
      </c>
      <c r="S12" s="20"/>
    </row>
    <row r="13" spans="1:19" ht="34.5" customHeight="1">
      <c r="A13" s="26">
        <v>5</v>
      </c>
      <c r="B13" s="26" t="s">
        <v>17</v>
      </c>
      <c r="C13" s="27" t="str">
        <f>+VLOOKUP(B13,'Danh muc NL'!$B$4:$D$81,3,0)</f>
        <v>Chịu áp lực công việc</v>
      </c>
      <c r="D13" s="85">
        <f>+L20*$D$8</f>
        <v>2.5000000000000001E-2</v>
      </c>
      <c r="E13" s="29"/>
      <c r="F13" s="29"/>
      <c r="G13" s="29">
        <v>3</v>
      </c>
      <c r="H13" s="29"/>
      <c r="I13" s="29"/>
      <c r="J13" s="30">
        <f>D13*SUM(E13:I13)*100</f>
        <v>7.5000000000000009</v>
      </c>
      <c r="K13" s="36"/>
      <c r="L13" s="36"/>
      <c r="M13" s="37"/>
      <c r="N13" s="37"/>
      <c r="O13" s="37"/>
      <c r="P13" s="37"/>
      <c r="Q13" s="37"/>
      <c r="R13" s="20"/>
      <c r="S13" s="20"/>
    </row>
    <row r="14" spans="1:19" ht="34.5" customHeight="1">
      <c r="A14" s="21" t="s">
        <v>157</v>
      </c>
      <c r="B14" s="105" t="s">
        <v>166</v>
      </c>
      <c r="C14" s="105"/>
      <c r="D14" s="22">
        <f>+L10</f>
        <v>0.29166666666666669</v>
      </c>
      <c r="E14" s="38"/>
      <c r="F14" s="38"/>
      <c r="G14" s="38"/>
      <c r="H14" s="38"/>
      <c r="I14" s="38"/>
      <c r="J14" s="39">
        <f>SUM(J15:J18)</f>
        <v>104.51388888888891</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8.5069444444444461E-2</v>
      </c>
      <c r="E15" s="29"/>
      <c r="F15" s="29"/>
      <c r="G15" s="29"/>
      <c r="H15" s="29">
        <v>4</v>
      </c>
      <c r="I15" s="29"/>
      <c r="J15" s="30">
        <f>D15*SUM(E15:I15)*100</f>
        <v>34.027777777777786</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8.5069444444444461E-2</v>
      </c>
      <c r="E16" s="29"/>
      <c r="F16" s="29"/>
      <c r="G16" s="29"/>
      <c r="H16" s="29">
        <v>4</v>
      </c>
      <c r="I16" s="29"/>
      <c r="J16" s="30">
        <f>D16*SUM(E16:I16)*100</f>
        <v>34.027777777777786</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8.5069444444444461E-2</v>
      </c>
      <c r="E17" s="29"/>
      <c r="F17" s="29"/>
      <c r="G17" s="29">
        <v>3</v>
      </c>
      <c r="H17" s="29"/>
      <c r="I17" s="29"/>
      <c r="J17" s="30">
        <f>D17*SUM(E17:I17)*100</f>
        <v>25.520833333333336</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3.6458333333333336E-2</v>
      </c>
      <c r="E18" s="29"/>
      <c r="F18" s="29"/>
      <c r="G18" s="29">
        <v>3</v>
      </c>
      <c r="H18" s="29"/>
      <c r="I18" s="29"/>
      <c r="J18" s="30">
        <f>D18*SUM(E18:I18)*100</f>
        <v>10.9375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0.29166666666666669</v>
      </c>
      <c r="E19" s="38"/>
      <c r="F19" s="38"/>
      <c r="G19" s="38"/>
      <c r="H19" s="38"/>
      <c r="I19" s="38"/>
      <c r="J19" s="49">
        <f>SUM(J20:J21)</f>
        <v>105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0.17500000000000002</v>
      </c>
      <c r="E20" s="29"/>
      <c r="F20" s="29"/>
      <c r="G20" s="29"/>
      <c r="H20" s="29">
        <v>4</v>
      </c>
      <c r="I20" s="29"/>
      <c r="J20" s="30">
        <f>D20*SUM(E20:I20)*100</f>
        <v>70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0.11666666666666668</v>
      </c>
      <c r="E21" s="29"/>
      <c r="F21" s="29"/>
      <c r="G21" s="29">
        <v>3</v>
      </c>
      <c r="H21" s="29"/>
      <c r="I21" s="29"/>
      <c r="J21" s="30">
        <f>D21*SUM(E21:I21)*100</f>
        <v>35</v>
      </c>
      <c r="K21" s="36"/>
    </row>
    <row r="22" spans="1:19" ht="34.5" customHeight="1">
      <c r="A22" s="21" t="s">
        <v>167</v>
      </c>
      <c r="B22" s="105" t="s">
        <v>161</v>
      </c>
      <c r="C22" s="105"/>
      <c r="D22" s="22">
        <f>+L12</f>
        <v>0.29166666666666669</v>
      </c>
      <c r="E22" s="38"/>
      <c r="F22" s="38"/>
      <c r="G22" s="38"/>
      <c r="H22" s="38"/>
      <c r="I22" s="38"/>
      <c r="J22" s="49">
        <f>SUM(J23:J25)</f>
        <v>97.222222222222229</v>
      </c>
      <c r="K22" s="36"/>
      <c r="L22" s="113" t="s">
        <v>171</v>
      </c>
      <c r="M22" s="113"/>
      <c r="N22" s="113"/>
      <c r="O22" s="113"/>
      <c r="P22" s="113"/>
      <c r="Q22" s="113"/>
      <c r="R22" s="113"/>
    </row>
    <row r="23" spans="1:19" s="67" customFormat="1" ht="34.5" customHeight="1">
      <c r="A23" s="26">
        <v>12</v>
      </c>
      <c r="B23" s="44"/>
      <c r="C23" s="27" t="e">
        <f>+VLOOKUP(B23,'Danh muc NL'!$B$4:$D$81,3,0)</f>
        <v>#N/A</v>
      </c>
      <c r="D23" s="85">
        <f>+L36*$D$22</f>
        <v>9.7222222222222224E-2</v>
      </c>
      <c r="E23" s="29"/>
      <c r="F23" s="29"/>
      <c r="G23" s="92"/>
      <c r="H23" s="29">
        <v>4</v>
      </c>
      <c r="I23" s="29"/>
      <c r="J23" s="30">
        <f>D23*SUM(E23:I23)*100</f>
        <v>38.888888888888893</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c r="D24" s="85">
        <f>+L37*$D$22</f>
        <v>9.7222222222222224E-2</v>
      </c>
      <c r="E24" s="29"/>
      <c r="F24" s="29"/>
      <c r="G24" s="92">
        <v>3</v>
      </c>
      <c r="H24" s="29"/>
      <c r="I24" s="29"/>
      <c r="J24" s="30">
        <f>D24*SUM(E24:I24)*100</f>
        <v>29.166666666666668</v>
      </c>
      <c r="K24" s="36"/>
      <c r="L24" s="68">
        <f>+R24/SUM($R$24:$R$27)</f>
        <v>0.29166666666666669</v>
      </c>
      <c r="M24" s="32" t="str">
        <f>+C15</f>
        <v>Lập kế hoạch</v>
      </c>
      <c r="N24" s="46"/>
      <c r="O24" s="47">
        <v>2</v>
      </c>
      <c r="P24" s="47">
        <v>2</v>
      </c>
      <c r="Q24" s="47">
        <v>3</v>
      </c>
      <c r="R24" s="48">
        <f>SUM(N24:Q24)</f>
        <v>7</v>
      </c>
    </row>
    <row r="25" spans="1:19" ht="34.5" customHeight="1">
      <c r="A25" s="26">
        <v>14</v>
      </c>
      <c r="B25" s="44"/>
      <c r="C25" s="27" t="e">
        <f>+VLOOKUP(B25,'Danh muc NL'!$B$4:$D$81,3,0)</f>
        <v>#N/A</v>
      </c>
      <c r="D25" s="85">
        <f>+L38*$D$22</f>
        <v>9.7222222222222224E-2</v>
      </c>
      <c r="E25" s="29"/>
      <c r="F25" s="29"/>
      <c r="G25" s="29">
        <v>3</v>
      </c>
      <c r="H25" s="29"/>
      <c r="I25" s="29"/>
      <c r="J25" s="30">
        <f>D25*SUM(E25:I25)*100</f>
        <v>29.166666666666668</v>
      </c>
      <c r="K25" s="72"/>
      <c r="L25" s="68">
        <f>+R25/SUM($R$24:$R$27)</f>
        <v>0.29166666666666669</v>
      </c>
      <c r="M25" s="32" t="str">
        <f>+C16</f>
        <v>Tổ chức và giám sát thực hiện công việc</v>
      </c>
      <c r="N25" s="47">
        <v>2</v>
      </c>
      <c r="O25" s="46"/>
      <c r="P25" s="47">
        <v>2</v>
      </c>
      <c r="Q25" s="47">
        <v>3</v>
      </c>
      <c r="R25" s="48">
        <f>SUM(N25:Q25)</f>
        <v>7</v>
      </c>
    </row>
    <row r="26" spans="1:19" ht="34.5" customHeight="1">
      <c r="A26" s="100" t="s">
        <v>162</v>
      </c>
      <c r="B26" s="100"/>
      <c r="C26" s="100"/>
      <c r="D26" s="52">
        <f>D8+D14+D19+D22</f>
        <v>1</v>
      </c>
      <c r="E26" s="53"/>
      <c r="F26" s="53"/>
      <c r="G26" s="53"/>
      <c r="H26" s="53"/>
      <c r="I26" s="53"/>
      <c r="J26" s="54">
        <f>J8+J14+J19+J22</f>
        <v>354.23611111111114</v>
      </c>
      <c r="K26" s="72"/>
      <c r="L26" s="68">
        <f>+R26/SUM($R$24:$R$27)</f>
        <v>0.29166666666666669</v>
      </c>
      <c r="M26" s="32" t="str">
        <f>+C17</f>
        <v>Hướng dẫn, đào tạo, kèm cặp nhân viên</v>
      </c>
      <c r="N26" s="47">
        <v>2</v>
      </c>
      <c r="O26" s="47">
        <v>2</v>
      </c>
      <c r="P26" s="46"/>
      <c r="Q26" s="47">
        <v>3</v>
      </c>
      <c r="R26" s="48">
        <f>SUM(N26:Q26)</f>
        <v>7</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f>+M37</f>
        <v>0</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f>+C24</f>
        <v>0</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sheetPr>
    <tabColor rgb="FFFF0000"/>
  </sheetPr>
  <dimension ref="A1:S38"/>
  <sheetViews>
    <sheetView zoomScale="66" zoomScaleNormal="66"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50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0.29166666666666669</v>
      </c>
      <c r="M10" s="32" t="str">
        <f>+B14</f>
        <v>Các năng lực quản lý</v>
      </c>
      <c r="N10" s="47">
        <v>3</v>
      </c>
      <c r="O10" s="46"/>
      <c r="P10" s="47">
        <v>2</v>
      </c>
      <c r="Q10" s="47">
        <v>2</v>
      </c>
      <c r="R10" s="48">
        <f>SUM(N10:Q10)</f>
        <v>7</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0.29166666666666669</v>
      </c>
      <c r="M11" s="32" t="str">
        <f>+B19</f>
        <v>Các năng lực cá nhân</v>
      </c>
      <c r="N11" s="47">
        <v>3</v>
      </c>
      <c r="O11" s="47">
        <v>2</v>
      </c>
      <c r="P11" s="46"/>
      <c r="Q11" s="47">
        <v>2</v>
      </c>
      <c r="R11" s="48">
        <f>SUM(N11:Q11)</f>
        <v>7</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0.29166666666666669</v>
      </c>
      <c r="M12" s="32" t="str">
        <f>+B22</f>
        <v>Các năng lực chuyên môn</v>
      </c>
      <c r="N12" s="47">
        <v>3</v>
      </c>
      <c r="O12" s="47">
        <v>2</v>
      </c>
      <c r="P12" s="47">
        <v>2</v>
      </c>
      <c r="Q12" s="46"/>
      <c r="R12" s="48">
        <f>SUM(N12:Q12)</f>
        <v>7</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0.29166666666666669</v>
      </c>
      <c r="E14" s="38"/>
      <c r="F14" s="38"/>
      <c r="G14" s="38"/>
      <c r="H14" s="38"/>
      <c r="I14" s="38"/>
      <c r="J14" s="39">
        <f>SUM(J15:J18)</f>
        <v>109.375</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7.2916666666666671E-2</v>
      </c>
      <c r="E15" s="29"/>
      <c r="F15" s="29"/>
      <c r="G15" s="29"/>
      <c r="H15" s="29">
        <v>4</v>
      </c>
      <c r="I15" s="29"/>
      <c r="J15" s="30">
        <f>D15*SUM(E15:I15)*100</f>
        <v>29.166666666666668</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7.2916666666666671E-2</v>
      </c>
      <c r="E16" s="29"/>
      <c r="F16" s="29"/>
      <c r="G16" s="29"/>
      <c r="H16" s="29">
        <v>4</v>
      </c>
      <c r="I16" s="29"/>
      <c r="J16" s="30">
        <f>D16*SUM(E16:I16)*100</f>
        <v>29.166666666666668</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7.2916666666666671E-2</v>
      </c>
      <c r="E17" s="29"/>
      <c r="F17" s="29"/>
      <c r="G17" s="29"/>
      <c r="H17" s="29">
        <v>4</v>
      </c>
      <c r="I17" s="29"/>
      <c r="J17" s="30">
        <f>D17*SUM(E17:I17)*100</f>
        <v>29.166666666666668</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7.2916666666666671E-2</v>
      </c>
      <c r="E18" s="29"/>
      <c r="F18" s="29"/>
      <c r="G18" s="29">
        <v>3</v>
      </c>
      <c r="H18" s="29"/>
      <c r="I18" s="29"/>
      <c r="J18" s="30">
        <f>D18*SUM(E18:I18)*100</f>
        <v>21.875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0.29166666666666669</v>
      </c>
      <c r="E19" s="38"/>
      <c r="F19" s="38"/>
      <c r="G19" s="38"/>
      <c r="H19" s="38"/>
      <c r="I19" s="38"/>
      <c r="J19" s="49">
        <f>SUM(J20:J21)</f>
        <v>105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0.17500000000000002</v>
      </c>
      <c r="E20" s="29"/>
      <c r="F20" s="29"/>
      <c r="G20" s="29"/>
      <c r="H20" s="29">
        <v>4</v>
      </c>
      <c r="I20" s="29"/>
      <c r="J20" s="30">
        <f>D20*SUM(E20:I20)*100</f>
        <v>70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0.11666666666666668</v>
      </c>
      <c r="E21" s="29"/>
      <c r="F21" s="29"/>
      <c r="G21" s="29">
        <v>3</v>
      </c>
      <c r="H21" s="29"/>
      <c r="I21" s="29"/>
      <c r="J21" s="30">
        <f>D21*SUM(E21:I21)*100</f>
        <v>35</v>
      </c>
      <c r="K21" s="36"/>
    </row>
    <row r="22" spans="1:19" ht="34.5" customHeight="1">
      <c r="A22" s="21" t="s">
        <v>167</v>
      </c>
      <c r="B22" s="105" t="s">
        <v>161</v>
      </c>
      <c r="C22" s="105"/>
      <c r="D22" s="22">
        <f>+L12</f>
        <v>0.29166666666666669</v>
      </c>
      <c r="E22" s="38"/>
      <c r="F22" s="38"/>
      <c r="G22" s="38"/>
      <c r="H22" s="38"/>
      <c r="I22" s="38"/>
      <c r="J22" s="49">
        <f>SUM(J23:J25)</f>
        <v>97.222222222222229</v>
      </c>
      <c r="K22" s="36"/>
      <c r="L22" s="113" t="s">
        <v>171</v>
      </c>
      <c r="M22" s="113"/>
      <c r="N22" s="113"/>
      <c r="O22" s="113"/>
      <c r="P22" s="113"/>
      <c r="Q22" s="113"/>
      <c r="R22" s="113"/>
    </row>
    <row r="23" spans="1:19" s="67" customFormat="1" ht="34.5" customHeight="1">
      <c r="A23" s="26">
        <v>12</v>
      </c>
      <c r="B23" s="44"/>
      <c r="C23" s="27" t="e">
        <f>+VLOOKUP(B23,'Danh muc NL'!$B$4:$D$81,3,0)</f>
        <v>#N/A</v>
      </c>
      <c r="D23" s="85">
        <f>+L36*$D$22</f>
        <v>9.7222222222222224E-2</v>
      </c>
      <c r="E23" s="29"/>
      <c r="F23" s="29"/>
      <c r="G23" s="92"/>
      <c r="H23" s="29">
        <v>4</v>
      </c>
      <c r="I23" s="29"/>
      <c r="J23" s="30">
        <f>D23*SUM(E23:I23)*100</f>
        <v>38.888888888888893</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c r="D24" s="85">
        <f>+L37*$D$22</f>
        <v>9.7222222222222224E-2</v>
      </c>
      <c r="E24" s="29"/>
      <c r="F24" s="29"/>
      <c r="G24" s="92">
        <v>3</v>
      </c>
      <c r="H24" s="29"/>
      <c r="I24" s="29"/>
      <c r="J24" s="30">
        <f>D24*SUM(E24:I24)*100</f>
        <v>29.166666666666668</v>
      </c>
      <c r="K24" s="36"/>
      <c r="L24" s="68">
        <f>+R24/SUM($R$24:$R$27)</f>
        <v>0.25</v>
      </c>
      <c r="M24" s="32" t="str">
        <f>+C15</f>
        <v>Lập kế hoạch</v>
      </c>
      <c r="N24" s="46"/>
      <c r="O24" s="47">
        <v>2</v>
      </c>
      <c r="P24" s="47">
        <v>2</v>
      </c>
      <c r="Q24" s="47">
        <v>2</v>
      </c>
      <c r="R24" s="48">
        <f>SUM(N24:Q24)</f>
        <v>6</v>
      </c>
    </row>
    <row r="25" spans="1:19" ht="34.5" customHeight="1">
      <c r="A25" s="26">
        <v>14</v>
      </c>
      <c r="B25" s="44"/>
      <c r="C25" s="27" t="e">
        <f>+VLOOKUP(B25,'Danh muc NL'!$B$4:$D$81,3,0)</f>
        <v>#N/A</v>
      </c>
      <c r="D25" s="85">
        <f>+L38*$D$22</f>
        <v>9.7222222222222224E-2</v>
      </c>
      <c r="E25" s="29"/>
      <c r="F25" s="29"/>
      <c r="G25" s="29">
        <v>3</v>
      </c>
      <c r="H25" s="29"/>
      <c r="I25" s="29"/>
      <c r="J25" s="30">
        <f>D25*SUM(E25:I25)*100</f>
        <v>29.166666666666668</v>
      </c>
      <c r="K25" s="72"/>
      <c r="L25" s="68">
        <f>+R25/SUM($R$24:$R$27)</f>
        <v>0.25</v>
      </c>
      <c r="M25" s="32" t="str">
        <f>+C16</f>
        <v>Tổ chức và giám sát thực hiện công việc</v>
      </c>
      <c r="N25" s="47">
        <v>2</v>
      </c>
      <c r="O25" s="46"/>
      <c r="P25" s="47">
        <v>2</v>
      </c>
      <c r="Q25" s="47">
        <v>2</v>
      </c>
      <c r="R25" s="48">
        <f>SUM(N25:Q25)</f>
        <v>6</v>
      </c>
    </row>
    <row r="26" spans="1:19" ht="34.5" customHeight="1">
      <c r="A26" s="100" t="s">
        <v>162</v>
      </c>
      <c r="B26" s="100"/>
      <c r="C26" s="100"/>
      <c r="D26" s="52">
        <f>D8+D14+D19+D22</f>
        <v>1</v>
      </c>
      <c r="E26" s="53"/>
      <c r="F26" s="53"/>
      <c r="G26" s="53"/>
      <c r="H26" s="53"/>
      <c r="I26" s="53"/>
      <c r="J26" s="54">
        <f>J8+J14+J19+J22</f>
        <v>361.59722222222223</v>
      </c>
      <c r="K26" s="72"/>
      <c r="L26" s="68">
        <f>+R26/SUM($R$24:$R$27)</f>
        <v>0.25</v>
      </c>
      <c r="M26" s="32" t="str">
        <f>+C17</f>
        <v>Hướng dẫn, đào tạo, kèm cặp nhân viên</v>
      </c>
      <c r="N26" s="47">
        <v>2</v>
      </c>
      <c r="O26" s="47">
        <v>2</v>
      </c>
      <c r="P26" s="46"/>
      <c r="Q26" s="47">
        <v>2</v>
      </c>
      <c r="R26" s="48">
        <f>SUM(N26:Q26)</f>
        <v>6</v>
      </c>
    </row>
    <row r="27" spans="1:19" ht="34.5" customHeight="1">
      <c r="K27" s="16"/>
      <c r="L27" s="68">
        <f>+R27/SUM($R$24:$R$27)</f>
        <v>0.25</v>
      </c>
      <c r="M27" s="32" t="str">
        <f>+C18</f>
        <v>Lãnh đạo</v>
      </c>
      <c r="N27" s="47">
        <v>2</v>
      </c>
      <c r="O27" s="47">
        <v>2</v>
      </c>
      <c r="P27" s="47">
        <v>2</v>
      </c>
      <c r="Q27" s="46"/>
      <c r="R27" s="48">
        <f>SUM(N27:Q27)</f>
        <v>6</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f>+M37</f>
        <v>0</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f>+C24</f>
        <v>0</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sheetPr>
    <tabColor rgb="FFFFFF00"/>
  </sheetPr>
  <dimension ref="A1:S31"/>
  <sheetViews>
    <sheetView topLeftCell="A6" workbookViewId="0">
      <selection activeCell="C12" sqref="C12"/>
    </sheetView>
  </sheetViews>
  <sheetFormatPr defaultRowHeight="15"/>
  <cols>
    <col min="1" max="2" width="7.5703125"/>
    <col min="3" max="3" width="26.140625"/>
    <col min="4" max="4" width="11"/>
    <col min="5" max="9" width="6.42578125"/>
    <col min="10" max="10" width="8.42578125"/>
    <col min="11" max="12" width="10.5703125"/>
    <col min="13" max="13" width="27.14062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118"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0.16666666666666666</v>
      </c>
      <c r="E15" s="29"/>
      <c r="F15" s="29"/>
      <c r="G15" s="29">
        <v>3</v>
      </c>
      <c r="H15" s="29"/>
      <c r="I15" s="29"/>
      <c r="J15" s="30">
        <f>D15*SUM(E15:I15)*100</f>
        <v>50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45</v>
      </c>
      <c r="C16" s="27" t="str">
        <f>+VLOOKUP(B16,'Danh muc NL'!$B$4:$D$81,3,0)</f>
        <v>Làm việc nhóm</v>
      </c>
      <c r="D16" s="28">
        <f>+L25*$D$14</f>
        <v>0.16666666666666666</v>
      </c>
      <c r="E16" s="29"/>
      <c r="F16" s="29"/>
      <c r="G16" s="29">
        <v>3</v>
      </c>
      <c r="H16" s="29"/>
      <c r="I16" s="29"/>
      <c r="J16" s="30">
        <f>D16*SUM(E16:I16)*100</f>
        <v>50</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2" t="s">
        <v>57</v>
      </c>
      <c r="C18" s="27" t="str">
        <f>+VLOOKUP(B18,'Danh muc NL'!$B$4:$D$81,3,0)</f>
        <v>Kiến thức chuyên ngành CNTT</v>
      </c>
      <c r="D18" s="28">
        <f>+L29*$D$17</f>
        <v>0.125</v>
      </c>
      <c r="E18" s="29"/>
      <c r="F18" s="29"/>
      <c r="G18" s="29">
        <v>3</v>
      </c>
      <c r="H18" s="29"/>
      <c r="I18" s="29"/>
      <c r="J18" s="30">
        <f>D18*SUM(E18:I18)*100</f>
        <v>37.5</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82</v>
      </c>
      <c r="C19" s="27" t="str">
        <f>+VLOOKUP(B19,'Danh muc NL'!$B$4:$D$81,3,0)</f>
        <v>Cung cấp dịch vụ CNTT</v>
      </c>
      <c r="D19" s="28">
        <f>+L30*$D$17</f>
        <v>0.125</v>
      </c>
      <c r="E19" s="29"/>
      <c r="F19" s="29"/>
      <c r="G19" s="29">
        <v>3</v>
      </c>
      <c r="H19" s="29"/>
      <c r="I19" s="29"/>
      <c r="J19" s="30">
        <f>D19*SUM(E19:I19)*100</f>
        <v>37.5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60</v>
      </c>
      <c r="C20" s="51" t="str">
        <f>+VLOOKUP(B20,'Danh muc NL'!$B$4:$D$81,3,0)</f>
        <v>Vận hành, khai thác hệ thống hạ tầng CNTT</v>
      </c>
      <c r="D20" s="28">
        <f>+L31*$D$17</f>
        <v>0.25</v>
      </c>
      <c r="E20" s="29"/>
      <c r="F20" s="29"/>
      <c r="G20" s="29">
        <v>3</v>
      </c>
      <c r="H20" s="29"/>
      <c r="I20" s="29"/>
      <c r="J20" s="30">
        <f>D20*SUM(E20:I20)*100</f>
        <v>75</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300</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Làm việc nhóm</v>
      </c>
      <c r="P23" s="25" t="s">
        <v>156</v>
      </c>
      <c r="Q23" s="65"/>
      <c r="R23" s="66"/>
      <c r="S23" s="66"/>
    </row>
    <row r="24" spans="1:19" ht="34.5" customHeight="1">
      <c r="A24" s="59"/>
      <c r="B24" s="60"/>
      <c r="C24" s="61"/>
      <c r="D24" s="62"/>
      <c r="E24" s="57"/>
      <c r="F24" s="57"/>
      <c r="G24" s="63"/>
      <c r="H24" s="57"/>
      <c r="I24" s="57"/>
      <c r="J24" s="64"/>
      <c r="K24" s="36"/>
      <c r="L24" s="68">
        <f>+P24/SUM($P$24:$P$25)</f>
        <v>0.5</v>
      </c>
      <c r="M24" s="32" t="str">
        <f>+C15</f>
        <v>Giải quyết vấn đề và ra quyết định</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str">
        <f>+C16</f>
        <v>Làm việc nhóm</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Kiến thức chuyên ngành CNTT</v>
      </c>
      <c r="O28" s="25" t="str">
        <f>+M30</f>
        <v>Cung cấp dịch vụ CNTT</v>
      </c>
      <c r="P28" s="25" t="str">
        <f>+M31</f>
        <v>Vận hành, khai thác hệ thống hạ tầng CNTT</v>
      </c>
      <c r="Q28" s="25" t="s">
        <v>156</v>
      </c>
      <c r="R28" s="74"/>
      <c r="S28" s="74"/>
    </row>
    <row r="29" spans="1:19" ht="34.5" customHeight="1">
      <c r="K29" s="16"/>
      <c r="L29" s="79">
        <f>+Q29/SUM($Q$29:$Q$31)</f>
        <v>0.25</v>
      </c>
      <c r="M29" s="34" t="str">
        <f>+C18</f>
        <v>Kiến thức chuyên ngành CNTT</v>
      </c>
      <c r="N29" s="80"/>
      <c r="O29" s="81">
        <v>2</v>
      </c>
      <c r="P29" s="81">
        <v>1</v>
      </c>
      <c r="Q29" s="35">
        <f>SUM(N29:P29)</f>
        <v>3</v>
      </c>
      <c r="R29" s="74"/>
      <c r="S29" s="74"/>
    </row>
    <row r="30" spans="1:19" ht="34.5" customHeight="1">
      <c r="K30" s="16"/>
      <c r="L30" s="79">
        <f>+Q30/SUM($Q$29:$Q$31)</f>
        <v>0.25</v>
      </c>
      <c r="M30" s="34" t="str">
        <f>+C19</f>
        <v>Cung cấp dịch vụ CNTT</v>
      </c>
      <c r="N30" s="81">
        <v>2</v>
      </c>
      <c r="O30" s="80"/>
      <c r="P30" s="81">
        <v>1</v>
      </c>
      <c r="Q30" s="35">
        <f>SUM(N30:P30)</f>
        <v>3</v>
      </c>
      <c r="R30" s="74"/>
      <c r="S30" s="74"/>
    </row>
    <row r="31" spans="1:19" ht="34.5" customHeight="1">
      <c r="K31" s="16"/>
      <c r="L31" s="79">
        <f>+Q31/SUM($Q$29:$Q$31)</f>
        <v>0.5</v>
      </c>
      <c r="M31" s="34" t="str">
        <f>+C20</f>
        <v>Vận hành, khai thác hệ thống hạ tầng CNTT</v>
      </c>
      <c r="N31" s="81">
        <v>3</v>
      </c>
      <c r="O31" s="81">
        <v>3</v>
      </c>
      <c r="P31" s="80"/>
      <c r="Q31" s="35">
        <f>SUM(N31:P31)</f>
        <v>6</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sheetPr>
    <tabColor rgb="FFFF0000"/>
  </sheetPr>
  <dimension ref="A1:S38"/>
  <sheetViews>
    <sheetView workbookViewId="0">
      <selection activeCell="C25" sqref="C25"/>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50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0.33333333333333331</v>
      </c>
      <c r="M10" s="32" t="str">
        <f>+B14</f>
        <v>Các năng lực quản lý</v>
      </c>
      <c r="N10" s="47">
        <v>3</v>
      </c>
      <c r="O10" s="46"/>
      <c r="P10" s="47">
        <v>2</v>
      </c>
      <c r="Q10" s="47">
        <v>3</v>
      </c>
      <c r="R10" s="48">
        <f>SUM(N10:Q10)</f>
        <v>8</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0.33333333333333331</v>
      </c>
      <c r="M11" s="32" t="str">
        <f>+B19</f>
        <v>Các năng lực cá nhân</v>
      </c>
      <c r="N11" s="47">
        <v>3</v>
      </c>
      <c r="O11" s="47">
        <v>2</v>
      </c>
      <c r="P11" s="46"/>
      <c r="Q11" s="47">
        <v>3</v>
      </c>
      <c r="R11" s="48">
        <f>SUM(N11:Q11)</f>
        <v>8</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0.20833333333333334</v>
      </c>
      <c r="M12" s="32" t="str">
        <f>+B22</f>
        <v>Các năng lực chuyên môn</v>
      </c>
      <c r="N12" s="47">
        <v>3</v>
      </c>
      <c r="O12" s="47">
        <v>1</v>
      </c>
      <c r="P12" s="47">
        <v>1</v>
      </c>
      <c r="Q12" s="46"/>
      <c r="R12" s="48">
        <f>SUM(N12:Q12)</f>
        <v>5</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86">
        <f>SUM(L9:L12)</f>
        <v>1</v>
      </c>
      <c r="M13" s="37"/>
      <c r="N13" s="37"/>
      <c r="O13" s="37"/>
      <c r="P13" s="37"/>
      <c r="Q13" s="37"/>
      <c r="R13" s="20"/>
      <c r="S13" s="20"/>
    </row>
    <row r="14" spans="1:19" ht="34.5" customHeight="1">
      <c r="A14" s="21" t="s">
        <v>157</v>
      </c>
      <c r="B14" s="105" t="s">
        <v>166</v>
      </c>
      <c r="C14" s="105"/>
      <c r="D14" s="22">
        <f>+L10</f>
        <v>0.33333333333333331</v>
      </c>
      <c r="E14" s="38"/>
      <c r="F14" s="38"/>
      <c r="G14" s="38"/>
      <c r="H14" s="38"/>
      <c r="I14" s="38"/>
      <c r="J14" s="39">
        <f>SUM(J15:J18)</f>
        <v>124.99999999999999</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c r="H15" s="29">
        <v>4</v>
      </c>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c r="H16" s="29">
        <v>4</v>
      </c>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8.3333333333333329E-2</v>
      </c>
      <c r="E17" s="29"/>
      <c r="F17" s="29"/>
      <c r="G17" s="29"/>
      <c r="H17" s="29">
        <v>4</v>
      </c>
      <c r="I17" s="29"/>
      <c r="J17" s="30">
        <f>D17*SUM(E17:I17)*100</f>
        <v>33.333333333333329</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8.3333333333333329E-2</v>
      </c>
      <c r="E18" s="29"/>
      <c r="F18" s="29"/>
      <c r="G18" s="29">
        <v>3</v>
      </c>
      <c r="H18" s="29"/>
      <c r="I18" s="29"/>
      <c r="J18" s="30">
        <f>D18*SUM(E18:I18)*100</f>
        <v>25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0.33333333333333331</v>
      </c>
      <c r="E19" s="38"/>
      <c r="F19" s="38"/>
      <c r="G19" s="38"/>
      <c r="H19" s="38"/>
      <c r="I19" s="38"/>
      <c r="J19" s="49">
        <f>SUM(J20:J21)</f>
        <v>133.33333333333334</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0.19999999999999998</v>
      </c>
      <c r="E20" s="29"/>
      <c r="F20" s="29"/>
      <c r="G20" s="29"/>
      <c r="H20" s="29">
        <v>4</v>
      </c>
      <c r="I20" s="29"/>
      <c r="J20" s="30">
        <f>D20*SUM(E20:I20)*100</f>
        <v>80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0.13333333333333333</v>
      </c>
      <c r="E21" s="29"/>
      <c r="F21" s="29"/>
      <c r="G21" s="29"/>
      <c r="H21" s="29">
        <v>4</v>
      </c>
      <c r="I21" s="29"/>
      <c r="J21" s="30">
        <f>D21*SUM(E21:I21)*100</f>
        <v>53.333333333333336</v>
      </c>
      <c r="K21" s="36"/>
    </row>
    <row r="22" spans="1:19" ht="34.5" customHeight="1">
      <c r="A22" s="21" t="s">
        <v>167</v>
      </c>
      <c r="B22" s="105" t="s">
        <v>161</v>
      </c>
      <c r="C22" s="105"/>
      <c r="D22" s="22">
        <f>+L12</f>
        <v>0.20833333333333334</v>
      </c>
      <c r="E22" s="38"/>
      <c r="F22" s="38"/>
      <c r="G22" s="38"/>
      <c r="H22" s="38"/>
      <c r="I22" s="38"/>
      <c r="J22" s="49">
        <f>SUM(J23:J25)</f>
        <v>69.444444444444457</v>
      </c>
      <c r="K22" s="36"/>
      <c r="L22" s="113" t="s">
        <v>171</v>
      </c>
      <c r="M22" s="113"/>
      <c r="N22" s="113"/>
      <c r="O22" s="113"/>
      <c r="P22" s="113"/>
      <c r="Q22" s="113"/>
      <c r="R22" s="113"/>
    </row>
    <row r="23" spans="1:19" s="67" customFormat="1" ht="34.5" customHeight="1">
      <c r="A23" s="26">
        <v>12</v>
      </c>
      <c r="B23" s="44"/>
      <c r="C23" s="27" t="e">
        <f>+VLOOKUP(B23,'Danh muc NL'!$B$4:$D$81,3,0)</f>
        <v>#N/A</v>
      </c>
      <c r="D23" s="85">
        <f>+L36*$D$22</f>
        <v>6.9444444444444448E-2</v>
      </c>
      <c r="E23" s="29"/>
      <c r="F23" s="29"/>
      <c r="G23" s="92"/>
      <c r="H23" s="29">
        <v>4</v>
      </c>
      <c r="I23" s="29"/>
      <c r="J23" s="30">
        <f>D23*SUM(E23:I23)*100</f>
        <v>27.777777777777779</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c r="D24" s="85">
        <f>+L37*$D$22</f>
        <v>6.9444444444444448E-2</v>
      </c>
      <c r="E24" s="29"/>
      <c r="F24" s="29"/>
      <c r="G24" s="92">
        <v>3</v>
      </c>
      <c r="H24" s="29"/>
      <c r="I24" s="29"/>
      <c r="J24" s="30">
        <f>D24*SUM(E24:I24)*100</f>
        <v>20.833333333333336</v>
      </c>
      <c r="K24" s="36"/>
      <c r="L24" s="68">
        <f>+R24/SUM($R$24:$R$27)</f>
        <v>0.25</v>
      </c>
      <c r="M24" s="32" t="str">
        <f>+C15</f>
        <v>Lập kế hoạch</v>
      </c>
      <c r="N24" s="46"/>
      <c r="O24" s="47">
        <v>2</v>
      </c>
      <c r="P24" s="47">
        <v>2</v>
      </c>
      <c r="Q24" s="47">
        <v>2</v>
      </c>
      <c r="R24" s="48">
        <f>SUM(N24:Q24)</f>
        <v>6</v>
      </c>
    </row>
    <row r="25" spans="1:19" ht="34.5" customHeight="1">
      <c r="A25" s="26">
        <v>14</v>
      </c>
      <c r="B25" s="44"/>
      <c r="C25" s="27" t="e">
        <f>+VLOOKUP(B25,'Danh muc NL'!$B$4:$D$81,3,0)</f>
        <v>#N/A</v>
      </c>
      <c r="D25" s="85">
        <f>+L38*$D$22</f>
        <v>6.9444444444444448E-2</v>
      </c>
      <c r="E25" s="29"/>
      <c r="F25" s="29"/>
      <c r="G25" s="29">
        <v>3</v>
      </c>
      <c r="H25" s="29"/>
      <c r="I25" s="29"/>
      <c r="J25" s="30">
        <f>D25*SUM(E25:I25)*100</f>
        <v>20.833333333333336</v>
      </c>
      <c r="K25" s="72"/>
      <c r="L25" s="68">
        <f>+R25/SUM($R$24:$R$27)</f>
        <v>0.25</v>
      </c>
      <c r="M25" s="32" t="str">
        <f>+C16</f>
        <v>Tổ chức và giám sát thực hiện công việc</v>
      </c>
      <c r="N25" s="47">
        <v>2</v>
      </c>
      <c r="O25" s="46"/>
      <c r="P25" s="47">
        <v>2</v>
      </c>
      <c r="Q25" s="47">
        <v>2</v>
      </c>
      <c r="R25" s="48">
        <f>SUM(N25:Q25)</f>
        <v>6</v>
      </c>
    </row>
    <row r="26" spans="1:19" ht="34.5" customHeight="1">
      <c r="A26" s="100" t="s">
        <v>162</v>
      </c>
      <c r="B26" s="100"/>
      <c r="C26" s="100"/>
      <c r="D26" s="52">
        <f>D8+D14+D19+D22</f>
        <v>1</v>
      </c>
      <c r="E26" s="53"/>
      <c r="F26" s="53"/>
      <c r="G26" s="53"/>
      <c r="H26" s="53"/>
      <c r="I26" s="53"/>
      <c r="J26" s="54">
        <f>J8+J14+J19+J22</f>
        <v>377.77777777777783</v>
      </c>
      <c r="K26" s="72"/>
      <c r="L26" s="68">
        <f>+R26/SUM($R$24:$R$27)</f>
        <v>0.25</v>
      </c>
      <c r="M26" s="32" t="str">
        <f>+C17</f>
        <v>Hướng dẫn, đào tạo, kèm cặp nhân viên</v>
      </c>
      <c r="N26" s="47">
        <v>2</v>
      </c>
      <c r="O26" s="47">
        <v>2</v>
      </c>
      <c r="P26" s="46"/>
      <c r="Q26" s="47">
        <v>2</v>
      </c>
      <c r="R26" s="48">
        <f>SUM(N26:Q26)</f>
        <v>6</v>
      </c>
    </row>
    <row r="27" spans="1:19" ht="34.5" customHeight="1">
      <c r="K27" s="16"/>
      <c r="L27" s="68">
        <f>+R27/SUM($R$24:$R$27)</f>
        <v>0.25</v>
      </c>
      <c r="M27" s="32" t="str">
        <f>+C18</f>
        <v>Lãnh đạo</v>
      </c>
      <c r="N27" s="47">
        <v>2</v>
      </c>
      <c r="O27" s="47">
        <v>2</v>
      </c>
      <c r="P27" s="47">
        <v>2</v>
      </c>
      <c r="Q27" s="46"/>
      <c r="R27" s="48">
        <f>SUM(N27:Q27)</f>
        <v>6</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f>+M37</f>
        <v>0</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f>+C24</f>
        <v>0</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sheetPr>
    <tabColor rgb="FFFF0000"/>
  </sheetPr>
  <dimension ref="A1:S38"/>
  <sheetViews>
    <sheetView workbookViewId="0">
      <selection activeCell="G11" sqref="G11"/>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50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0.33333333333333331</v>
      </c>
      <c r="M10" s="32" t="str">
        <f>+B14</f>
        <v>Các năng lực quản lý</v>
      </c>
      <c r="N10" s="47">
        <v>3</v>
      </c>
      <c r="O10" s="46"/>
      <c r="P10" s="47">
        <v>2</v>
      </c>
      <c r="Q10" s="47">
        <v>3</v>
      </c>
      <c r="R10" s="48">
        <f>SUM(N10:Q10)</f>
        <v>8</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0.33333333333333331</v>
      </c>
      <c r="M11" s="32" t="str">
        <f>+B19</f>
        <v>Các năng lực cá nhân</v>
      </c>
      <c r="N11" s="47">
        <v>3</v>
      </c>
      <c r="O11" s="47">
        <v>2</v>
      </c>
      <c r="P11" s="46"/>
      <c r="Q11" s="47">
        <v>3</v>
      </c>
      <c r="R11" s="48">
        <f>SUM(N11:Q11)</f>
        <v>8</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0.20833333333333334</v>
      </c>
      <c r="M12" s="32" t="str">
        <f>+B22</f>
        <v>Các năng lực chuyên môn</v>
      </c>
      <c r="N12" s="47">
        <v>3</v>
      </c>
      <c r="O12" s="47">
        <v>1</v>
      </c>
      <c r="P12" s="47">
        <v>1</v>
      </c>
      <c r="Q12" s="46"/>
      <c r="R12" s="48">
        <f>SUM(N12:Q12)</f>
        <v>5</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0.33333333333333331</v>
      </c>
      <c r="E14" s="38"/>
      <c r="F14" s="38"/>
      <c r="G14" s="38"/>
      <c r="H14" s="38"/>
      <c r="I14" s="38"/>
      <c r="J14" s="39">
        <f>SUM(J15:J18)</f>
        <v>133.33333333333331</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c r="H15" s="29">
        <v>4</v>
      </c>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c r="H16" s="29">
        <v>4</v>
      </c>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8.3333333333333329E-2</v>
      </c>
      <c r="E17" s="29"/>
      <c r="F17" s="29"/>
      <c r="G17" s="29"/>
      <c r="H17" s="29">
        <v>4</v>
      </c>
      <c r="I17" s="29"/>
      <c r="J17" s="30">
        <f>D17*SUM(E17:I17)*100</f>
        <v>33.333333333333329</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8.3333333333333329E-2</v>
      </c>
      <c r="E18" s="29"/>
      <c r="F18" s="29"/>
      <c r="G18" s="29"/>
      <c r="H18" s="29">
        <v>4</v>
      </c>
      <c r="I18" s="29"/>
      <c r="J18" s="30">
        <f>D18*SUM(E18:I18)*100</f>
        <v>33.333333333333329</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0.33333333333333331</v>
      </c>
      <c r="E19" s="38"/>
      <c r="F19" s="38"/>
      <c r="G19" s="38"/>
      <c r="H19" s="38"/>
      <c r="I19" s="38"/>
      <c r="J19" s="49">
        <f>SUM(J20:J21)</f>
        <v>133.33333333333334</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0.19999999999999998</v>
      </c>
      <c r="E20" s="29"/>
      <c r="F20" s="29"/>
      <c r="G20" s="29"/>
      <c r="H20" s="29">
        <v>4</v>
      </c>
      <c r="I20" s="29"/>
      <c r="J20" s="30">
        <f>D20*SUM(E20:I20)*100</f>
        <v>80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0.13333333333333333</v>
      </c>
      <c r="E21" s="29"/>
      <c r="F21" s="29"/>
      <c r="G21" s="29"/>
      <c r="H21" s="29">
        <v>4</v>
      </c>
      <c r="I21" s="29"/>
      <c r="J21" s="30">
        <f>D21*SUM(E21:I21)*100</f>
        <v>53.333333333333336</v>
      </c>
      <c r="K21" s="36"/>
    </row>
    <row r="22" spans="1:19" ht="34.5" customHeight="1">
      <c r="A22" s="21" t="s">
        <v>167</v>
      </c>
      <c r="B22" s="105" t="s">
        <v>161</v>
      </c>
      <c r="C22" s="105"/>
      <c r="D22" s="22">
        <f>+L12</f>
        <v>0.20833333333333334</v>
      </c>
      <c r="E22" s="38"/>
      <c r="F22" s="38"/>
      <c r="G22" s="38"/>
      <c r="H22" s="38"/>
      <c r="I22" s="38"/>
      <c r="J22" s="49">
        <f>SUM(J23:J25)</f>
        <v>69.444444444444457</v>
      </c>
      <c r="K22" s="36"/>
      <c r="L22" s="113" t="s">
        <v>171</v>
      </c>
      <c r="M22" s="113"/>
      <c r="N22" s="113"/>
      <c r="O22" s="113"/>
      <c r="P22" s="113"/>
      <c r="Q22" s="113"/>
      <c r="R22" s="113"/>
    </row>
    <row r="23" spans="1:19" s="67" customFormat="1" ht="34.5" customHeight="1">
      <c r="A23" s="26">
        <v>12</v>
      </c>
      <c r="B23" s="44"/>
      <c r="C23" s="27" t="e">
        <f>+VLOOKUP(B23,'Danh muc NL'!$B$4:$D$81,3,0)</f>
        <v>#N/A</v>
      </c>
      <c r="D23" s="85">
        <f>+L36*$D$22</f>
        <v>6.9444444444444448E-2</v>
      </c>
      <c r="E23" s="29"/>
      <c r="F23" s="29"/>
      <c r="G23" s="92"/>
      <c r="H23" s="29">
        <v>4</v>
      </c>
      <c r="I23" s="29"/>
      <c r="J23" s="30">
        <f>D23*SUM(E23:I23)*100</f>
        <v>27.777777777777779</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t="e">
        <f>+VLOOKUP(B24,'Danh muc NL'!$B$4:$D$81,3,0)</f>
        <v>#N/A</v>
      </c>
      <c r="D24" s="85">
        <f>+L37*$D$22</f>
        <v>6.9444444444444448E-2</v>
      </c>
      <c r="E24" s="29"/>
      <c r="F24" s="29"/>
      <c r="G24" s="92">
        <v>3</v>
      </c>
      <c r="H24" s="29"/>
      <c r="I24" s="29"/>
      <c r="J24" s="30">
        <f>D24*SUM(E24:I24)*100</f>
        <v>20.833333333333336</v>
      </c>
      <c r="K24" s="36"/>
      <c r="L24" s="68">
        <f>+R24/SUM($R$24:$R$27)</f>
        <v>0.25</v>
      </c>
      <c r="M24" s="32" t="str">
        <f>+C15</f>
        <v>Lập kế hoạch</v>
      </c>
      <c r="N24" s="46"/>
      <c r="O24" s="47">
        <v>2</v>
      </c>
      <c r="P24" s="47">
        <v>2</v>
      </c>
      <c r="Q24" s="47">
        <v>2</v>
      </c>
      <c r="R24" s="48">
        <f>SUM(N24:Q24)</f>
        <v>6</v>
      </c>
    </row>
    <row r="25" spans="1:19" ht="34.5" customHeight="1">
      <c r="A25" s="26">
        <v>14</v>
      </c>
      <c r="B25" s="44"/>
      <c r="C25" s="27" t="e">
        <f>+VLOOKUP(B25,'Danh muc NL'!$B$4:$D$81,3,0)</f>
        <v>#N/A</v>
      </c>
      <c r="D25" s="85">
        <f>+L38*$D$22</f>
        <v>6.9444444444444448E-2</v>
      </c>
      <c r="E25" s="29"/>
      <c r="F25" s="29"/>
      <c r="G25" s="29">
        <v>3</v>
      </c>
      <c r="H25" s="29"/>
      <c r="I25" s="29"/>
      <c r="J25" s="30">
        <f>D25*SUM(E25:I25)*100</f>
        <v>20.833333333333336</v>
      </c>
      <c r="K25" s="72"/>
      <c r="L25" s="68">
        <f>+R25/SUM($R$24:$R$27)</f>
        <v>0.25</v>
      </c>
      <c r="M25" s="32" t="str">
        <f>+C16</f>
        <v>Tổ chức và giám sát thực hiện công việc</v>
      </c>
      <c r="N25" s="47">
        <v>2</v>
      </c>
      <c r="O25" s="46"/>
      <c r="P25" s="47">
        <v>2</v>
      </c>
      <c r="Q25" s="47">
        <v>2</v>
      </c>
      <c r="R25" s="48">
        <f>SUM(N25:Q25)</f>
        <v>6</v>
      </c>
    </row>
    <row r="26" spans="1:19" ht="34.5" customHeight="1">
      <c r="A26" s="100" t="s">
        <v>162</v>
      </c>
      <c r="B26" s="100"/>
      <c r="C26" s="100"/>
      <c r="D26" s="52">
        <f>D8+D14+D19+D22</f>
        <v>1</v>
      </c>
      <c r="E26" s="53"/>
      <c r="F26" s="53"/>
      <c r="G26" s="53"/>
      <c r="H26" s="53"/>
      <c r="I26" s="53"/>
      <c r="J26" s="54">
        <f>J8+J14+J19+J22</f>
        <v>386.11111111111109</v>
      </c>
      <c r="K26" s="72"/>
      <c r="L26" s="68">
        <f>+R26/SUM($R$24:$R$27)</f>
        <v>0.25</v>
      </c>
      <c r="M26" s="32" t="str">
        <f>+C17</f>
        <v>Hướng dẫn, đào tạo, kèm cặp nhân viên</v>
      </c>
      <c r="N26" s="47">
        <v>2</v>
      </c>
      <c r="O26" s="47">
        <v>2</v>
      </c>
      <c r="P26" s="46"/>
      <c r="Q26" s="47">
        <v>2</v>
      </c>
      <c r="R26" s="48">
        <f>SUM(N26:Q26)</f>
        <v>6</v>
      </c>
    </row>
    <row r="27" spans="1:19" ht="34.5" customHeight="1">
      <c r="K27" s="16"/>
      <c r="L27" s="68">
        <f>+R27/SUM($R$24:$R$27)</f>
        <v>0.25</v>
      </c>
      <c r="M27" s="32" t="str">
        <f>+C18</f>
        <v>Lãnh đạo</v>
      </c>
      <c r="N27" s="47">
        <v>2</v>
      </c>
      <c r="O27" s="47">
        <v>2</v>
      </c>
      <c r="P27" s="47">
        <v>2</v>
      </c>
      <c r="Q27" s="46"/>
      <c r="R27" s="48">
        <f>SUM(N27:Q27)</f>
        <v>6</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t="e">
        <f>+M37</f>
        <v>#N/A</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t="e">
        <f>+C24</f>
        <v>#N/A</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sheetPr>
    <tabColor rgb="FFFF0000"/>
  </sheetPr>
  <dimension ref="A1:S38"/>
  <sheetViews>
    <sheetView workbookViewId="0">
      <selection activeCell="C10" sqref="C10"/>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50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0.33333333333333331</v>
      </c>
      <c r="M10" s="32" t="str">
        <f>+B14</f>
        <v>Các năng lực quản lý</v>
      </c>
      <c r="N10" s="47">
        <v>3</v>
      </c>
      <c r="O10" s="46"/>
      <c r="P10" s="47">
        <v>2</v>
      </c>
      <c r="Q10" s="47">
        <v>3</v>
      </c>
      <c r="R10" s="48">
        <f>SUM(N10:Q10)</f>
        <v>8</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0.33333333333333331</v>
      </c>
      <c r="M11" s="32" t="str">
        <f>+B19</f>
        <v>Các năng lực cá nhân</v>
      </c>
      <c r="N11" s="47">
        <v>3</v>
      </c>
      <c r="O11" s="47">
        <v>2</v>
      </c>
      <c r="P11" s="46"/>
      <c r="Q11" s="47">
        <v>3</v>
      </c>
      <c r="R11" s="48">
        <f>SUM(N11:Q11)</f>
        <v>8</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0.20833333333333334</v>
      </c>
      <c r="M12" s="32" t="str">
        <f>+B22</f>
        <v>Các năng lực chuyên môn</v>
      </c>
      <c r="N12" s="47">
        <v>3</v>
      </c>
      <c r="O12" s="47">
        <v>1</v>
      </c>
      <c r="P12" s="47">
        <v>1</v>
      </c>
      <c r="Q12" s="46"/>
      <c r="R12" s="48">
        <f>SUM(N12:Q12)</f>
        <v>5</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0.33333333333333331</v>
      </c>
      <c r="E14" s="38"/>
      <c r="F14" s="38"/>
      <c r="G14" s="38"/>
      <c r="H14" s="38"/>
      <c r="I14" s="38"/>
      <c r="J14" s="39">
        <f>SUM(J15:J18)</f>
        <v>141.66666666666666</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c r="H15" s="29">
        <v>4</v>
      </c>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c r="H16" s="29">
        <v>4</v>
      </c>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8.3333333333333329E-2</v>
      </c>
      <c r="E17" s="29"/>
      <c r="F17" s="29"/>
      <c r="G17" s="29"/>
      <c r="H17" s="29">
        <v>4</v>
      </c>
      <c r="I17" s="29"/>
      <c r="J17" s="30">
        <f>D17*SUM(E17:I17)*100</f>
        <v>33.333333333333329</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8.3333333333333329E-2</v>
      </c>
      <c r="E18" s="29"/>
      <c r="F18" s="29"/>
      <c r="G18" s="29"/>
      <c r="H18" s="29"/>
      <c r="I18" s="29">
        <v>5</v>
      </c>
      <c r="J18" s="30">
        <f>D18*SUM(E18:I18)*100</f>
        <v>41.666666666666664</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0.33333333333333331</v>
      </c>
      <c r="E19" s="38"/>
      <c r="F19" s="38"/>
      <c r="G19" s="38"/>
      <c r="H19" s="38"/>
      <c r="I19" s="38"/>
      <c r="J19" s="49">
        <f>SUM(J20:J21)</f>
        <v>133.33333333333334</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0.19999999999999998</v>
      </c>
      <c r="E20" s="29"/>
      <c r="F20" s="29"/>
      <c r="G20" s="29"/>
      <c r="H20" s="29">
        <v>4</v>
      </c>
      <c r="I20" s="29"/>
      <c r="J20" s="30">
        <f>D20*SUM(E20:I20)*100</f>
        <v>80</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0.13333333333333333</v>
      </c>
      <c r="E21" s="29"/>
      <c r="F21" s="29"/>
      <c r="G21" s="29"/>
      <c r="H21" s="29">
        <v>4</v>
      </c>
      <c r="I21" s="29"/>
      <c r="J21" s="30">
        <f>D21*SUM(E21:I21)*100</f>
        <v>53.333333333333336</v>
      </c>
      <c r="K21" s="36"/>
    </row>
    <row r="22" spans="1:19" ht="34.5" customHeight="1">
      <c r="A22" s="21" t="s">
        <v>167</v>
      </c>
      <c r="B22" s="105" t="s">
        <v>161</v>
      </c>
      <c r="C22" s="105"/>
      <c r="D22" s="22">
        <f>+L12</f>
        <v>0.20833333333333334</v>
      </c>
      <c r="E22" s="38"/>
      <c r="F22" s="38"/>
      <c r="G22" s="38"/>
      <c r="H22" s="38"/>
      <c r="I22" s="38"/>
      <c r="J22" s="49">
        <f>SUM(J23:J25)</f>
        <v>69.444444444444457</v>
      </c>
      <c r="K22" s="36"/>
      <c r="L22" s="113" t="s">
        <v>171</v>
      </c>
      <c r="M22" s="113"/>
      <c r="N22" s="113"/>
      <c r="O22" s="113"/>
      <c r="P22" s="113"/>
      <c r="Q22" s="113"/>
      <c r="R22" s="113"/>
    </row>
    <row r="23" spans="1:19" s="67" customFormat="1" ht="34.5" customHeight="1">
      <c r="A23" s="26">
        <v>12</v>
      </c>
      <c r="B23" s="44"/>
      <c r="C23" s="27" t="e">
        <f>+VLOOKUP(B23,'Danh muc NL'!$B$4:$D$81,3,0)</f>
        <v>#N/A</v>
      </c>
      <c r="D23" s="85">
        <f>+L36*$D$22</f>
        <v>6.9444444444444448E-2</v>
      </c>
      <c r="E23" s="29"/>
      <c r="F23" s="29"/>
      <c r="G23" s="92"/>
      <c r="H23" s="29">
        <v>4</v>
      </c>
      <c r="I23" s="29"/>
      <c r="J23" s="30">
        <f>D23*SUM(E23:I23)*100</f>
        <v>27.777777777777779</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t="e">
        <f>+VLOOKUP(B24,'Danh muc NL'!$B$4:$D$81,3,0)</f>
        <v>#N/A</v>
      </c>
      <c r="D24" s="85">
        <f>+L37*$D$22</f>
        <v>6.9444444444444448E-2</v>
      </c>
      <c r="E24" s="29"/>
      <c r="F24" s="29"/>
      <c r="G24" s="92">
        <v>3</v>
      </c>
      <c r="H24" s="29"/>
      <c r="I24" s="29"/>
      <c r="J24" s="30">
        <f>D24*SUM(E24:I24)*100</f>
        <v>20.833333333333336</v>
      </c>
      <c r="K24" s="36"/>
      <c r="L24" s="68">
        <f>+R24/SUM($R$24:$R$27)</f>
        <v>0.25</v>
      </c>
      <c r="M24" s="32" t="str">
        <f>+C15</f>
        <v>Lập kế hoạch</v>
      </c>
      <c r="N24" s="46"/>
      <c r="O24" s="47">
        <v>2</v>
      </c>
      <c r="P24" s="47">
        <v>2</v>
      </c>
      <c r="Q24" s="47">
        <v>2</v>
      </c>
      <c r="R24" s="48">
        <f>SUM(N24:Q24)</f>
        <v>6</v>
      </c>
    </row>
    <row r="25" spans="1:19" ht="34.5" customHeight="1">
      <c r="A25" s="26">
        <v>14</v>
      </c>
      <c r="B25" s="44"/>
      <c r="C25" s="27" t="e">
        <f>+VLOOKUP(B25,'Danh muc NL'!$B$4:$D$81,3,0)</f>
        <v>#N/A</v>
      </c>
      <c r="D25" s="85">
        <f>+L38*$D$22</f>
        <v>6.9444444444444448E-2</v>
      </c>
      <c r="E25" s="29"/>
      <c r="F25" s="29"/>
      <c r="G25" s="29">
        <v>3</v>
      </c>
      <c r="H25" s="29"/>
      <c r="I25" s="29"/>
      <c r="J25" s="30">
        <f>D25*SUM(E25:I25)*100</f>
        <v>20.833333333333336</v>
      </c>
      <c r="K25" s="72"/>
      <c r="L25" s="68">
        <f>+R25/SUM($R$24:$R$27)</f>
        <v>0.25</v>
      </c>
      <c r="M25" s="32" t="str">
        <f>+C16</f>
        <v>Tổ chức và giám sát thực hiện công việc</v>
      </c>
      <c r="N25" s="47">
        <v>2</v>
      </c>
      <c r="O25" s="46"/>
      <c r="P25" s="47">
        <v>2</v>
      </c>
      <c r="Q25" s="47">
        <v>2</v>
      </c>
      <c r="R25" s="48">
        <f>SUM(N25:Q25)</f>
        <v>6</v>
      </c>
    </row>
    <row r="26" spans="1:19" ht="34.5" customHeight="1">
      <c r="A26" s="100" t="s">
        <v>162</v>
      </c>
      <c r="B26" s="100"/>
      <c r="C26" s="100"/>
      <c r="D26" s="52">
        <f>D8+D14+D19+D22</f>
        <v>1</v>
      </c>
      <c r="E26" s="53"/>
      <c r="F26" s="53"/>
      <c r="G26" s="53"/>
      <c r="H26" s="53"/>
      <c r="I26" s="53"/>
      <c r="J26" s="54">
        <f>J8+J14+J19+J22</f>
        <v>394.44444444444446</v>
      </c>
      <c r="K26" s="72"/>
      <c r="L26" s="68">
        <f>+R26/SUM($R$24:$R$27)</f>
        <v>0.25</v>
      </c>
      <c r="M26" s="32" t="str">
        <f>+C17</f>
        <v>Hướng dẫn, đào tạo, kèm cặp nhân viên</v>
      </c>
      <c r="N26" s="47">
        <v>2</v>
      </c>
      <c r="O26" s="47">
        <v>2</v>
      </c>
      <c r="P26" s="46"/>
      <c r="Q26" s="47">
        <v>2</v>
      </c>
      <c r="R26" s="48">
        <f>SUM(N26:Q26)</f>
        <v>6</v>
      </c>
    </row>
    <row r="27" spans="1:19" ht="34.5" customHeight="1">
      <c r="K27" s="16"/>
      <c r="L27" s="68">
        <f>+R27/SUM($R$24:$R$27)</f>
        <v>0.25</v>
      </c>
      <c r="M27" s="32" t="str">
        <f>+C18</f>
        <v>Lãnh đạo</v>
      </c>
      <c r="N27" s="47">
        <v>2</v>
      </c>
      <c r="O27" s="47">
        <v>2</v>
      </c>
      <c r="P27" s="47">
        <v>2</v>
      </c>
      <c r="Q27" s="46"/>
      <c r="R27" s="48">
        <f>SUM(N27:Q27)</f>
        <v>6</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t="e">
        <f>+M37</f>
        <v>#N/A</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t="e">
        <f>+C24</f>
        <v>#N/A</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sheetPr>
    <tabColor rgb="FFFF0000"/>
  </sheetPr>
  <dimension ref="A1:S38"/>
  <sheetViews>
    <sheetView topLeftCell="A4" workbookViewId="0">
      <selection activeCell="C11" sqref="C11"/>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50</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e">
        <f>+VLOOKUP(B9,'Danh muc NL'!$B$4:$D$81,3,0)</f>
        <v>#N/A</v>
      </c>
      <c r="D9" s="85">
        <f>+L16*$D$8</f>
        <v>2.5000000000000001E-2</v>
      </c>
      <c r="E9" s="29"/>
      <c r="F9" s="29"/>
      <c r="G9" s="29"/>
      <c r="H9" s="29">
        <v>4</v>
      </c>
      <c r="I9" s="29"/>
      <c r="J9" s="30">
        <f>D9*SUM(E9:I9)*100</f>
        <v>10</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0.33333333333333331</v>
      </c>
      <c r="M10" s="32" t="str">
        <f>+B14</f>
        <v>Các năng lực quản lý</v>
      </c>
      <c r="N10" s="47">
        <v>3</v>
      </c>
      <c r="O10" s="46"/>
      <c r="P10" s="47">
        <v>2</v>
      </c>
      <c r="Q10" s="47">
        <v>3</v>
      </c>
      <c r="R10" s="48">
        <f>SUM(N10:Q10)</f>
        <v>8</v>
      </c>
      <c r="S10" s="20"/>
    </row>
    <row r="11" spans="1:19" ht="34.5" customHeight="1">
      <c r="A11" s="26">
        <v>3</v>
      </c>
      <c r="B11" s="26" t="s">
        <v>12</v>
      </c>
      <c r="C11" s="27" t="str">
        <f>+VLOOKUP(B11,'Danh muc NL'!$B$4:$D$81,3,0)</f>
        <v>Thích ứng sự thay đổi</v>
      </c>
      <c r="D11" s="85">
        <f>+L18*$D$8</f>
        <v>2.5000000000000001E-2</v>
      </c>
      <c r="E11" s="29"/>
      <c r="F11" s="29"/>
      <c r="G11" s="29"/>
      <c r="H11" s="29">
        <v>4</v>
      </c>
      <c r="I11" s="29"/>
      <c r="J11" s="30">
        <f>D11*SUM(E11:I11)*100</f>
        <v>10</v>
      </c>
      <c r="K11" s="36"/>
      <c r="L11" s="68">
        <f>+R11/SUM($R$24:$R$27)</f>
        <v>0.33333333333333331</v>
      </c>
      <c r="M11" s="32" t="str">
        <f>+B19</f>
        <v>Các năng lực cá nhân</v>
      </c>
      <c r="N11" s="47">
        <v>3</v>
      </c>
      <c r="O11" s="47">
        <v>2</v>
      </c>
      <c r="P11" s="46"/>
      <c r="Q11" s="47">
        <v>3</v>
      </c>
      <c r="R11" s="48">
        <f>SUM(N11:Q11)</f>
        <v>8</v>
      </c>
      <c r="S11" s="20"/>
    </row>
    <row r="12" spans="1:19" ht="34.5" customHeight="1">
      <c r="A12" s="26">
        <v>4</v>
      </c>
      <c r="B12" s="26" t="s">
        <v>14</v>
      </c>
      <c r="C12" s="27" t="str">
        <f>+VLOOKUP(B12,'Danh muc NL'!$B$4:$D$81,3,0)</f>
        <v>Chính trực và cam kết</v>
      </c>
      <c r="D12" s="85">
        <f>+L19*$D$8</f>
        <v>2.5000000000000001E-2</v>
      </c>
      <c r="E12" s="29"/>
      <c r="F12" s="29"/>
      <c r="G12" s="29"/>
      <c r="H12" s="29">
        <v>4</v>
      </c>
      <c r="I12" s="29"/>
      <c r="J12" s="30">
        <f>D12*SUM(E12:I12)*100</f>
        <v>10</v>
      </c>
      <c r="K12" s="36"/>
      <c r="L12" s="68">
        <f>+R12/SUM($R$24:$R$27)</f>
        <v>0.20833333333333334</v>
      </c>
      <c r="M12" s="32" t="str">
        <f>+B22</f>
        <v>Các năng lực chuyên môn</v>
      </c>
      <c r="N12" s="47">
        <v>3</v>
      </c>
      <c r="O12" s="47">
        <v>1</v>
      </c>
      <c r="P12" s="47">
        <v>1</v>
      </c>
      <c r="Q12" s="46"/>
      <c r="R12" s="48">
        <f>SUM(N12:Q12)</f>
        <v>5</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0.33333333333333331</v>
      </c>
      <c r="E14" s="38"/>
      <c r="F14" s="38"/>
      <c r="G14" s="38"/>
      <c r="H14" s="38"/>
      <c r="I14" s="38"/>
      <c r="J14" s="39">
        <f>SUM(J15:J18)</f>
        <v>141.66666666666666</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c r="H15" s="29">
        <v>4</v>
      </c>
      <c r="I15" s="29"/>
      <c r="J15" s="30">
        <f>D15*SUM(E15:I15)*100</f>
        <v>33.333333333333329</v>
      </c>
      <c r="K15" s="36"/>
      <c r="L15" s="40" t="s">
        <v>155</v>
      </c>
      <c r="M15" s="42"/>
      <c r="N15" s="25" t="e">
        <f>+M16</f>
        <v>#N/A</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c r="H16" s="29">
        <v>4</v>
      </c>
      <c r="I16" s="29"/>
      <c r="J16" s="30">
        <f>D16*SUM(E16:I16)*100</f>
        <v>33.333333333333329</v>
      </c>
      <c r="K16" s="36"/>
      <c r="L16" s="45">
        <f>+S16/SUM($S$16:$S$20)</f>
        <v>0.2</v>
      </c>
      <c r="M16" s="32" t="e">
        <f>+C9</f>
        <v>#N/A</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8.3333333333333329E-2</v>
      </c>
      <c r="E17" s="29"/>
      <c r="F17" s="29"/>
      <c r="G17" s="29"/>
      <c r="H17" s="29">
        <v>4</v>
      </c>
      <c r="I17" s="29"/>
      <c r="J17" s="30">
        <f>D17*SUM(E17:I17)*100</f>
        <v>33.333333333333329</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8.3333333333333329E-2</v>
      </c>
      <c r="E18" s="29"/>
      <c r="F18" s="29"/>
      <c r="G18" s="29"/>
      <c r="H18" s="29"/>
      <c r="I18" s="29">
        <v>5</v>
      </c>
      <c r="J18" s="30">
        <f>D18*SUM(E18:I18)*100</f>
        <v>41.666666666666664</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0.33333333333333331</v>
      </c>
      <c r="E19" s="38"/>
      <c r="F19" s="38"/>
      <c r="G19" s="38"/>
      <c r="H19" s="38"/>
      <c r="I19" s="38"/>
      <c r="J19" s="49">
        <f>SUM(J20:J21)</f>
        <v>153.33333333333331</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c r="C20" s="27" t="e">
        <f>+VLOOKUP(B20,'Danh muc NL'!$B$4:$D$81,3,0)</f>
        <v>#N/A</v>
      </c>
      <c r="D20" s="88">
        <f>+L31*$D$19</f>
        <v>0.19999999999999998</v>
      </c>
      <c r="E20" s="29"/>
      <c r="F20" s="29"/>
      <c r="G20" s="29"/>
      <c r="H20" s="29"/>
      <c r="I20" s="29">
        <v>5</v>
      </c>
      <c r="J20" s="30">
        <f>D20*SUM(E20:I20)*100</f>
        <v>99.999999999999986</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c r="C21" s="27" t="e">
        <f>+VLOOKUP(B21,'Danh muc NL'!$B$4:$D$81,3,0)</f>
        <v>#N/A</v>
      </c>
      <c r="D21" s="88">
        <f>+L32*$D$19</f>
        <v>0.13333333333333333</v>
      </c>
      <c r="E21" s="29"/>
      <c r="F21" s="29"/>
      <c r="G21" s="29"/>
      <c r="H21" s="29">
        <v>4</v>
      </c>
      <c r="I21" s="29"/>
      <c r="J21" s="30">
        <f>D21*SUM(E21:I21)*100</f>
        <v>53.333333333333336</v>
      </c>
      <c r="K21" s="36"/>
    </row>
    <row r="22" spans="1:19" ht="34.5" customHeight="1">
      <c r="A22" s="21" t="s">
        <v>167</v>
      </c>
      <c r="B22" s="105" t="s">
        <v>161</v>
      </c>
      <c r="C22" s="105"/>
      <c r="D22" s="22">
        <f>+L12</f>
        <v>0.20833333333333334</v>
      </c>
      <c r="E22" s="38"/>
      <c r="F22" s="38"/>
      <c r="G22" s="38"/>
      <c r="H22" s="38"/>
      <c r="I22" s="38"/>
      <c r="J22" s="49">
        <f>SUM(J23:J25)</f>
        <v>69.444444444444457</v>
      </c>
      <c r="K22" s="36"/>
      <c r="L22" s="113" t="s">
        <v>171</v>
      </c>
      <c r="M22" s="113"/>
      <c r="N22" s="113"/>
      <c r="O22" s="113"/>
      <c r="P22" s="113"/>
      <c r="Q22" s="113"/>
      <c r="R22" s="113"/>
    </row>
    <row r="23" spans="1:19" s="67" customFormat="1" ht="34.5" customHeight="1">
      <c r="A23" s="26">
        <v>12</v>
      </c>
      <c r="B23" s="44"/>
      <c r="C23" s="27" t="e">
        <f>+VLOOKUP(B23,'Danh muc NL'!$B$4:$D$81,3,0)</f>
        <v>#N/A</v>
      </c>
      <c r="D23" s="85">
        <f>+L36*$D$22</f>
        <v>6.9444444444444448E-2</v>
      </c>
      <c r="E23" s="29"/>
      <c r="F23" s="29"/>
      <c r="G23" s="29"/>
      <c r="H23" s="29">
        <v>4</v>
      </c>
      <c r="I23" s="29"/>
      <c r="J23" s="30">
        <f>D23*SUM(E23:I23)*100</f>
        <v>27.777777777777779</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c r="C24" s="27" t="e">
        <f>+VLOOKUP(B24,'Danh muc NL'!$B$4:$D$81,3,0)</f>
        <v>#N/A</v>
      </c>
      <c r="D24" s="85">
        <f>+L37*$D$22</f>
        <v>6.9444444444444448E-2</v>
      </c>
      <c r="E24" s="29"/>
      <c r="F24" s="29"/>
      <c r="G24" s="29">
        <v>3</v>
      </c>
      <c r="H24" s="29"/>
      <c r="I24" s="29"/>
      <c r="J24" s="30">
        <f>D24*SUM(E24:I24)*100</f>
        <v>20.833333333333336</v>
      </c>
      <c r="K24" s="36"/>
      <c r="L24" s="68">
        <f>+R24/SUM($R$24:$R$27)</f>
        <v>0.25</v>
      </c>
      <c r="M24" s="32" t="str">
        <f>+C15</f>
        <v>Lập kế hoạch</v>
      </c>
      <c r="N24" s="46"/>
      <c r="O24" s="47">
        <v>2</v>
      </c>
      <c r="P24" s="47">
        <v>2</v>
      </c>
      <c r="Q24" s="47">
        <v>2</v>
      </c>
      <c r="R24" s="48">
        <f>SUM(N24:Q24)</f>
        <v>6</v>
      </c>
    </row>
    <row r="25" spans="1:19" ht="34.5" customHeight="1">
      <c r="A25" s="26">
        <v>14</v>
      </c>
      <c r="B25" s="44"/>
      <c r="C25" s="27" t="e">
        <f>+VLOOKUP(B25,'Danh muc NL'!$B$4:$D$81,3,0)</f>
        <v>#N/A</v>
      </c>
      <c r="D25" s="85">
        <f>+L38*$D$22</f>
        <v>6.9444444444444448E-2</v>
      </c>
      <c r="E25" s="29"/>
      <c r="F25" s="29"/>
      <c r="G25" s="29">
        <v>3</v>
      </c>
      <c r="H25" s="29"/>
      <c r="I25" s="29"/>
      <c r="J25" s="30">
        <f>D25*SUM(E25:I25)*100</f>
        <v>20.833333333333336</v>
      </c>
      <c r="K25" s="72"/>
      <c r="L25" s="68">
        <f>+R25/SUM($R$24:$R$27)</f>
        <v>0.25</v>
      </c>
      <c r="M25" s="32" t="str">
        <f>+C16</f>
        <v>Tổ chức và giám sát thực hiện công việc</v>
      </c>
      <c r="N25" s="47">
        <v>2</v>
      </c>
      <c r="O25" s="46"/>
      <c r="P25" s="47">
        <v>2</v>
      </c>
      <c r="Q25" s="47">
        <v>2</v>
      </c>
      <c r="R25" s="48">
        <f>SUM(N25:Q25)</f>
        <v>6</v>
      </c>
    </row>
    <row r="26" spans="1:19" ht="34.5" customHeight="1">
      <c r="A26" s="100" t="s">
        <v>162</v>
      </c>
      <c r="B26" s="100"/>
      <c r="C26" s="100"/>
      <c r="D26" s="52">
        <f>D8+D14+D19+D22</f>
        <v>1</v>
      </c>
      <c r="E26" s="53"/>
      <c r="F26" s="53"/>
      <c r="G26" s="53"/>
      <c r="H26" s="53"/>
      <c r="I26" s="53"/>
      <c r="J26" s="54">
        <f>J8+J14+J19+J22</f>
        <v>414.44444444444446</v>
      </c>
      <c r="K26" s="72"/>
      <c r="L26" s="68">
        <f>+R26/SUM($R$24:$R$27)</f>
        <v>0.25</v>
      </c>
      <c r="M26" s="32" t="str">
        <f>+C17</f>
        <v>Hướng dẫn, đào tạo, kèm cặp nhân viên</v>
      </c>
      <c r="N26" s="47">
        <v>2</v>
      </c>
      <c r="O26" s="47">
        <v>2</v>
      </c>
      <c r="P26" s="46"/>
      <c r="Q26" s="47">
        <v>2</v>
      </c>
      <c r="R26" s="48">
        <f>SUM(N26:Q26)</f>
        <v>6</v>
      </c>
    </row>
    <row r="27" spans="1:19" ht="34.5" customHeight="1">
      <c r="K27" s="16"/>
      <c r="L27" s="68">
        <f>+R27/SUM($R$24:$R$27)</f>
        <v>0.25</v>
      </c>
      <c r="M27" s="32" t="str">
        <f>+C18</f>
        <v>Lãnh đạo</v>
      </c>
      <c r="N27" s="47">
        <v>2</v>
      </c>
      <c r="O27" s="47">
        <v>2</v>
      </c>
      <c r="P27" s="47">
        <v>2</v>
      </c>
      <c r="Q27" s="46"/>
      <c r="R27" s="48">
        <f>SUM(N27:Q27)</f>
        <v>6</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e">
        <f>+M31</f>
        <v>#N/A</v>
      </c>
      <c r="O30" s="25" t="e">
        <f>+M32</f>
        <v>#N/A</v>
      </c>
      <c r="P30" s="25" t="s">
        <v>156</v>
      </c>
      <c r="Q30" s="65"/>
      <c r="R30" s="66"/>
      <c r="S30" s="66"/>
    </row>
    <row r="31" spans="1:19" ht="34.5" customHeight="1">
      <c r="K31" s="16"/>
      <c r="L31" s="68">
        <v>0.6</v>
      </c>
      <c r="M31" s="32" t="e">
        <f>+C20</f>
        <v>#N/A</v>
      </c>
      <c r="N31" s="46"/>
      <c r="O31" s="69">
        <v>2</v>
      </c>
      <c r="P31" s="70">
        <f>SUM(N31:O31)</f>
        <v>2</v>
      </c>
      <c r="Q31" s="65"/>
      <c r="R31" s="66"/>
      <c r="S31" s="66"/>
    </row>
    <row r="32" spans="1:19">
      <c r="K32" s="16"/>
      <c r="L32" s="68">
        <v>0.4</v>
      </c>
      <c r="M32" s="32" t="e">
        <f>+C21</f>
        <v>#N/A</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c r="K35" s="16"/>
      <c r="L35" s="25" t="s">
        <v>155</v>
      </c>
      <c r="M35" s="25"/>
      <c r="N35" s="25" t="e">
        <f>+M36</f>
        <v>#N/A</v>
      </c>
      <c r="O35" s="25" t="e">
        <f>+M37</f>
        <v>#N/A</v>
      </c>
      <c r="P35" s="25" t="e">
        <f>+M38</f>
        <v>#N/A</v>
      </c>
      <c r="Q35" s="25" t="s">
        <v>156</v>
      </c>
      <c r="R35" s="74"/>
      <c r="S35" s="74"/>
    </row>
    <row r="36" spans="11:19">
      <c r="K36" s="16"/>
      <c r="L36" s="31">
        <f>+Q36/SUM($Q$36:$Q$38)</f>
        <v>0.33333333333333331</v>
      </c>
      <c r="M36" s="34" t="e">
        <f>+C23</f>
        <v>#N/A</v>
      </c>
      <c r="N36" s="33"/>
      <c r="O36" s="34">
        <v>2</v>
      </c>
      <c r="P36" s="34">
        <v>2</v>
      </c>
      <c r="Q36" s="35">
        <f>SUM(N36:P36)</f>
        <v>4</v>
      </c>
      <c r="R36" s="74"/>
      <c r="S36" s="74"/>
    </row>
    <row r="37" spans="11:19">
      <c r="K37" s="16"/>
      <c r="L37" s="31">
        <f>+Q37/SUM($Q$36:$Q$38)</f>
        <v>0.33333333333333331</v>
      </c>
      <c r="M37" s="34" t="e">
        <f>+C24</f>
        <v>#N/A</v>
      </c>
      <c r="N37" s="34">
        <v>2</v>
      </c>
      <c r="O37" s="33"/>
      <c r="P37" s="34">
        <v>2</v>
      </c>
      <c r="Q37" s="35">
        <f>SUM(N37:P37)</f>
        <v>4</v>
      </c>
      <c r="R37" s="74"/>
      <c r="S37" s="74"/>
    </row>
    <row r="38" spans="11:19">
      <c r="K38" s="16"/>
      <c r="L38" s="31">
        <f>+Q38/SUM($Q$36:$Q$38)</f>
        <v>0.33333333333333331</v>
      </c>
      <c r="M38" s="34" t="e">
        <f>+C25</f>
        <v>#N/A</v>
      </c>
      <c r="N38" s="34">
        <v>2</v>
      </c>
      <c r="O38" s="34">
        <v>2</v>
      </c>
      <c r="P38" s="33"/>
      <c r="Q38" s="35">
        <f>SUM(N38:P38)</f>
        <v>4</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sheetPr>
    <tabColor rgb="FFFFFF00"/>
  </sheetPr>
  <dimension ref="A1:S31"/>
  <sheetViews>
    <sheetView topLeftCell="A4" zoomScale="85" zoomScaleNormal="85" workbookViewId="0">
      <selection activeCell="C10" sqref="C10"/>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0.16666666666666666</v>
      </c>
      <c r="E15" s="29"/>
      <c r="F15" s="29"/>
      <c r="G15" s="29">
        <v>3</v>
      </c>
      <c r="H15" s="29"/>
      <c r="I15" s="29"/>
      <c r="J15" s="30">
        <f>D15*SUM(E15:I15)*100</f>
        <v>50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45</v>
      </c>
      <c r="C16" s="27" t="str">
        <f>+VLOOKUP(B16,'Danh muc NL'!$B$4:$D$81,3,0)</f>
        <v>Làm việc nhóm</v>
      </c>
      <c r="D16" s="28">
        <f>+L25*$D$14</f>
        <v>0.16666666666666666</v>
      </c>
      <c r="E16" s="29"/>
      <c r="F16" s="29"/>
      <c r="G16" s="29">
        <v>3</v>
      </c>
      <c r="H16" s="29"/>
      <c r="I16" s="29"/>
      <c r="J16" s="30">
        <f>D16*SUM(E16:I16)*100</f>
        <v>50</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2" t="s">
        <v>57</v>
      </c>
      <c r="C18" s="27" t="str">
        <f>+VLOOKUP(B18,'Danh muc NL'!$B$4:$D$81,3,0)</f>
        <v>Kiến thức chuyên ngành CNTT</v>
      </c>
      <c r="D18" s="28">
        <f>+L29*$D$17</f>
        <v>0.125</v>
      </c>
      <c r="E18" s="29"/>
      <c r="F18" s="29"/>
      <c r="G18" s="29">
        <v>3</v>
      </c>
      <c r="H18" s="29"/>
      <c r="I18" s="29"/>
      <c r="J18" s="30">
        <f>D18*SUM(E18:I18)*100</f>
        <v>37.5</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82</v>
      </c>
      <c r="C19" s="27" t="str">
        <f>+VLOOKUP(B19,'Danh muc NL'!$B$4:$D$81,3,0)</f>
        <v>Cung cấp dịch vụ CNTT</v>
      </c>
      <c r="D19" s="28">
        <f>+L30*$D$17</f>
        <v>0.125</v>
      </c>
      <c r="E19" s="29"/>
      <c r="F19" s="29"/>
      <c r="G19" s="29">
        <v>3</v>
      </c>
      <c r="H19" s="29"/>
      <c r="I19" s="29"/>
      <c r="J19" s="30">
        <f>D19*SUM(E19:I19)*100</f>
        <v>37.5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174</v>
      </c>
      <c r="C20" s="27" t="str">
        <f>+VLOOKUP(B20,'Danh muc NL'!$B$4:$D$81,3,0)</f>
        <v>Xử lý sự cố máy tính</v>
      </c>
      <c r="D20" s="28">
        <f>+L31*$D$17</f>
        <v>0.25</v>
      </c>
      <c r="E20" s="29"/>
      <c r="F20" s="29"/>
      <c r="G20" s="29">
        <v>3</v>
      </c>
      <c r="H20" s="29"/>
      <c r="I20" s="29"/>
      <c r="J20" s="30">
        <f>D20*SUM(E20:I20)*100</f>
        <v>75</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300</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Làm việc nhóm</v>
      </c>
      <c r="P23" s="25" t="s">
        <v>156</v>
      </c>
      <c r="Q23" s="65"/>
      <c r="R23" s="66"/>
      <c r="S23" s="66"/>
    </row>
    <row r="24" spans="1:19" ht="34.5" customHeight="1">
      <c r="A24" s="59"/>
      <c r="B24" s="60"/>
      <c r="C24" s="61"/>
      <c r="D24" s="62"/>
      <c r="E24" s="57"/>
      <c r="F24" s="57"/>
      <c r="G24" s="63"/>
      <c r="H24" s="57"/>
      <c r="I24" s="57"/>
      <c r="J24" s="64"/>
      <c r="K24" s="36"/>
      <c r="L24" s="68">
        <f>+P24/SUM($P$24:$P$25)</f>
        <v>0.5</v>
      </c>
      <c r="M24" s="32" t="str">
        <f>+C15</f>
        <v>Giải quyết vấn đề và ra quyết định</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str">
        <f>+C16</f>
        <v>Làm việc nhóm</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Kiến thức chuyên ngành CNTT</v>
      </c>
      <c r="O28" s="25" t="str">
        <f>+M30</f>
        <v>Cung cấp dịch vụ CNTT</v>
      </c>
      <c r="P28" s="25" t="str">
        <f>+M31</f>
        <v>Xử lý sự cố máy tính</v>
      </c>
      <c r="Q28" s="25" t="s">
        <v>156</v>
      </c>
      <c r="R28" s="74"/>
      <c r="S28" s="74"/>
    </row>
    <row r="29" spans="1:19" ht="34.5" customHeight="1">
      <c r="K29" s="16"/>
      <c r="L29" s="79">
        <f>+Q29/SUM($Q$29:$Q$31)</f>
        <v>0.25</v>
      </c>
      <c r="M29" s="34" t="str">
        <f>+C18</f>
        <v>Kiến thức chuyên ngành CNTT</v>
      </c>
      <c r="N29" s="80"/>
      <c r="O29" s="81">
        <v>2</v>
      </c>
      <c r="P29" s="81">
        <v>1</v>
      </c>
      <c r="Q29" s="35">
        <f>SUM(N29:P29)</f>
        <v>3</v>
      </c>
      <c r="R29" s="74"/>
      <c r="S29" s="74"/>
    </row>
    <row r="30" spans="1:19" ht="34.5" customHeight="1">
      <c r="K30" s="16"/>
      <c r="L30" s="79">
        <f>+Q30/SUM($Q$29:$Q$31)</f>
        <v>0.25</v>
      </c>
      <c r="M30" s="34" t="str">
        <f>+C19</f>
        <v>Cung cấp dịch vụ CNTT</v>
      </c>
      <c r="N30" s="81">
        <v>2</v>
      </c>
      <c r="O30" s="80"/>
      <c r="P30" s="81">
        <v>1</v>
      </c>
      <c r="Q30" s="35">
        <f>SUM(N30:P30)</f>
        <v>3</v>
      </c>
      <c r="R30" s="74"/>
      <c r="S30" s="74"/>
    </row>
    <row r="31" spans="1:19" ht="34.5" customHeight="1">
      <c r="K31" s="16"/>
      <c r="L31" s="79">
        <f>+Q31/SUM($Q$29:$Q$31)</f>
        <v>0.5</v>
      </c>
      <c r="M31" s="34" t="str">
        <f>+C20</f>
        <v>Xử lý sự cố máy tính</v>
      </c>
      <c r="N31" s="81">
        <v>3</v>
      </c>
      <c r="O31" s="81">
        <v>3</v>
      </c>
      <c r="P31" s="80"/>
      <c r="Q31" s="35">
        <f>SUM(N31:P31)</f>
        <v>6</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sheetPr>
    <tabColor rgb="FFFFFF00"/>
  </sheetPr>
  <dimension ref="A1:S31"/>
  <sheetViews>
    <sheetView zoomScale="85" zoomScaleNormal="85" workbookViewId="0">
      <selection activeCell="B14" sqref="B14:C14"/>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0.16666666666666666</v>
      </c>
      <c r="E15" s="29"/>
      <c r="F15" s="29"/>
      <c r="G15" s="29">
        <v>3</v>
      </c>
      <c r="H15" s="29"/>
      <c r="I15" s="29"/>
      <c r="J15" s="30">
        <f>D15*SUM(E15:I15)*100</f>
        <v>50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45</v>
      </c>
      <c r="C16" s="27" t="str">
        <f>+VLOOKUP(B16,'Danh muc NL'!$B$4:$D$81,3,0)</f>
        <v>Làm việc nhóm</v>
      </c>
      <c r="D16" s="28">
        <f>+L25*$D$14</f>
        <v>0.16666666666666666</v>
      </c>
      <c r="E16" s="29"/>
      <c r="F16" s="29"/>
      <c r="G16" s="29">
        <v>3</v>
      </c>
      <c r="H16" s="29"/>
      <c r="I16" s="29"/>
      <c r="J16" s="30">
        <f>D16*SUM(E16:I16)*100</f>
        <v>50</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t="s">
        <v>174</v>
      </c>
      <c r="C18" s="27" t="str">
        <f>+VLOOKUP(B18,'Danh muc NL'!$B$4:$D$81,3,0)</f>
        <v>Xử lý sự cố máy tính</v>
      </c>
      <c r="D18" s="28">
        <f>+L29*$D$17</f>
        <v>0.125</v>
      </c>
      <c r="E18" s="29"/>
      <c r="F18" s="29"/>
      <c r="G18" s="29">
        <v>3</v>
      </c>
      <c r="H18" s="29"/>
      <c r="I18" s="29"/>
      <c r="J18" s="30">
        <f>D18*SUM(E18:I18)*100</f>
        <v>37.5</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60</v>
      </c>
      <c r="C19" s="27" t="str">
        <f>+VLOOKUP(B19,'Danh muc NL'!$B$4:$D$81,3,0)</f>
        <v>Vận hành, khai thác hệ thống hạ tầng CNTT</v>
      </c>
      <c r="D19" s="28">
        <f>+L30*$D$17</f>
        <v>0.25</v>
      </c>
      <c r="E19" s="29"/>
      <c r="F19" s="29"/>
      <c r="G19" s="29">
        <v>3</v>
      </c>
      <c r="H19" s="29"/>
      <c r="I19" s="29"/>
      <c r="J19" s="30">
        <f>D19*SUM(E19:I19)*100</f>
        <v>75</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82</v>
      </c>
      <c r="C20" s="27" t="str">
        <f>+VLOOKUP(B20,'Danh muc NL'!$B$4:$D$81,3,0)</f>
        <v>Cung cấp dịch vụ CNTT</v>
      </c>
      <c r="D20" s="28">
        <f>+L31*$D$17</f>
        <v>0.125</v>
      </c>
      <c r="E20" s="29"/>
      <c r="F20" s="29"/>
      <c r="G20" s="29">
        <v>3</v>
      </c>
      <c r="H20" s="29"/>
      <c r="I20" s="29"/>
      <c r="J20" s="30">
        <f>D20*SUM(E20:I20)*100</f>
        <v>37.5</v>
      </c>
      <c r="K20" s="36"/>
      <c r="L20" s="45">
        <f>+S20/SUM($S$16:$S$20)</f>
        <v>0.2</v>
      </c>
      <c r="M20" s="32" t="str">
        <f>+C13</f>
        <v>Chịu áp lực công việc</v>
      </c>
      <c r="N20" s="47">
        <v>2</v>
      </c>
      <c r="O20" s="47">
        <v>2</v>
      </c>
      <c r="P20" s="47">
        <v>2</v>
      </c>
      <c r="Q20" s="47">
        <v>2</v>
      </c>
      <c r="R20" s="46"/>
      <c r="S20" s="48">
        <f>SUM(N20:R20)</f>
        <v>8</v>
      </c>
    </row>
    <row r="21" spans="1:19" ht="34.5" customHeight="1">
      <c r="A21" s="100" t="s">
        <v>162</v>
      </c>
      <c r="B21" s="100"/>
      <c r="C21" s="100"/>
      <c r="D21" s="52">
        <f>+D17+D14+D8</f>
        <v>0.99999999999999989</v>
      </c>
      <c r="E21" s="53"/>
      <c r="F21" s="53"/>
      <c r="G21" s="53"/>
      <c r="H21" s="53"/>
      <c r="I21" s="53"/>
      <c r="J21" s="54">
        <f>J8+J14+J17</f>
        <v>300</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Làm việc nhóm</v>
      </c>
      <c r="P23" s="25" t="s">
        <v>156</v>
      </c>
      <c r="Q23" s="65"/>
      <c r="R23" s="66"/>
      <c r="S23" s="66"/>
    </row>
    <row r="24" spans="1:19" ht="34.5" customHeight="1">
      <c r="A24" s="59"/>
      <c r="B24" s="60"/>
      <c r="C24" s="61"/>
      <c r="D24" s="62"/>
      <c r="E24" s="57"/>
      <c r="F24" s="57"/>
      <c r="G24" s="63"/>
      <c r="H24" s="57"/>
      <c r="I24" s="57"/>
      <c r="J24" s="64"/>
      <c r="K24" s="36"/>
      <c r="L24" s="68">
        <f>+P24/SUM($P$24:$P$25)</f>
        <v>0.5</v>
      </c>
      <c r="M24" s="32" t="str">
        <f>+C15</f>
        <v>Giải quyết vấn đề và ra quyết định</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str">
        <f>+C16</f>
        <v>Làm việc nhóm</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Xử lý sự cố máy tính</v>
      </c>
      <c r="O28" s="25" t="str">
        <f>+M30</f>
        <v>Vận hành, khai thác hệ thống hạ tầng CNTT</v>
      </c>
      <c r="P28" s="25" t="str">
        <f>+M31</f>
        <v>Cung cấp dịch vụ CNTT</v>
      </c>
      <c r="Q28" s="25" t="s">
        <v>156</v>
      </c>
      <c r="R28" s="74"/>
      <c r="S28" s="74"/>
    </row>
    <row r="29" spans="1:19" ht="34.5" customHeight="1">
      <c r="K29" s="16"/>
      <c r="L29" s="79">
        <f>+Q29/SUM($Q$29:$Q$31)</f>
        <v>0.25</v>
      </c>
      <c r="M29" s="34" t="str">
        <f>+C18</f>
        <v>Xử lý sự cố máy tính</v>
      </c>
      <c r="N29" s="80"/>
      <c r="O29" s="81">
        <v>1</v>
      </c>
      <c r="P29" s="81">
        <v>2</v>
      </c>
      <c r="Q29" s="35">
        <f>SUM(N29:P29)</f>
        <v>3</v>
      </c>
      <c r="R29" s="74"/>
      <c r="S29" s="74"/>
    </row>
    <row r="30" spans="1:19" ht="34.5" customHeight="1">
      <c r="K30" s="16"/>
      <c r="L30" s="79">
        <f>+Q30/SUM($Q$29:$Q$31)</f>
        <v>0.5</v>
      </c>
      <c r="M30" s="34" t="str">
        <f>+C19</f>
        <v>Vận hành, khai thác hệ thống hạ tầng CNTT</v>
      </c>
      <c r="N30" s="81">
        <v>3</v>
      </c>
      <c r="O30" s="80"/>
      <c r="P30" s="81">
        <v>3</v>
      </c>
      <c r="Q30" s="35">
        <f>SUM(N30:P30)</f>
        <v>6</v>
      </c>
      <c r="R30" s="74"/>
      <c r="S30" s="74"/>
    </row>
    <row r="31" spans="1:19" ht="34.5" customHeight="1">
      <c r="K31" s="16"/>
      <c r="L31" s="79">
        <f>+Q31/SUM($Q$29:$Q$31)</f>
        <v>0.25</v>
      </c>
      <c r="M31" s="34" t="str">
        <f>+C20</f>
        <v>Cung cấp dịch vụ CNTT</v>
      </c>
      <c r="N31" s="81">
        <v>2</v>
      </c>
      <c r="O31" s="81">
        <v>1</v>
      </c>
      <c r="P31" s="80"/>
      <c r="Q31" s="35">
        <f>SUM(N31:P31)</f>
        <v>3</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sheetPr>
    <tabColor rgb="FFFFFF00"/>
  </sheetPr>
  <dimension ref="A1:S31"/>
  <sheetViews>
    <sheetView tabSelected="1" topLeftCell="A4" zoomScale="85" zoomScaleNormal="85" workbookViewId="0">
      <selection activeCell="C9" sqref="C9"/>
    </sheetView>
  </sheetViews>
  <sheetFormatPr defaultRowHeight="15"/>
  <cols>
    <col min="1" max="2" width="7.5703125"/>
    <col min="3" max="3" width="26.140625"/>
    <col min="4" max="4" width="11"/>
    <col min="5" max="9" width="6.42578125"/>
    <col min="10" max="10" width="8.42578125"/>
    <col min="11" max="12" width="10.5703125"/>
    <col min="13" max="13" width="20.85546875"/>
    <col min="14" max="14" width="18.28515625"/>
    <col min="15" max="18" width="14.85546875"/>
    <col min="19" max="20" width="13.140625"/>
    <col min="21" max="1025" width="7.5703125"/>
  </cols>
  <sheetData>
    <row r="1" spans="1:19" s="10" customFormat="1" ht="16.5" customHeight="1">
      <c r="A1" s="106" t="s">
        <v>144</v>
      </c>
      <c r="B1" s="106"/>
      <c r="C1" s="106"/>
      <c r="D1" s="106"/>
      <c r="E1" s="106"/>
      <c r="F1" s="106"/>
      <c r="G1" s="106"/>
      <c r="H1" s="106"/>
      <c r="I1" s="106"/>
      <c r="J1" s="106"/>
      <c r="K1" s="9"/>
      <c r="L1" s="9"/>
    </row>
    <row r="2" spans="1:19" ht="16.5" customHeight="1">
      <c r="A2" s="107" t="s">
        <v>145</v>
      </c>
      <c r="B2" s="107"/>
      <c r="C2" s="11"/>
      <c r="D2" s="12"/>
      <c r="E2" s="11"/>
      <c r="F2" s="11"/>
      <c r="G2" s="11"/>
      <c r="H2" s="11"/>
      <c r="I2" s="11"/>
      <c r="J2" s="12"/>
      <c r="K2" s="11"/>
      <c r="L2" s="11"/>
    </row>
    <row r="3" spans="1:19" s="14" customFormat="1" ht="15.75">
      <c r="A3" s="107" t="s">
        <v>146</v>
      </c>
      <c r="B3" s="107"/>
      <c r="C3" s="13"/>
      <c r="D3" s="12"/>
      <c r="E3" s="11"/>
      <c r="F3" s="11"/>
      <c r="G3" s="11"/>
      <c r="H3" s="11"/>
      <c r="I3" s="11"/>
      <c r="J3" s="12"/>
      <c r="K3" s="11"/>
      <c r="L3" s="11"/>
    </row>
    <row r="4" spans="1:19">
      <c r="A4" s="15"/>
      <c r="B4" s="15"/>
      <c r="C4" s="15"/>
      <c r="D4" s="16"/>
      <c r="E4" s="10"/>
      <c r="F4" s="10"/>
      <c r="G4" s="10"/>
      <c r="H4" s="10"/>
      <c r="I4" s="10"/>
      <c r="J4" s="16"/>
      <c r="K4" s="10"/>
      <c r="L4" s="10"/>
    </row>
    <row r="5" spans="1:19" ht="15.75" customHeight="1">
      <c r="A5" s="108" t="s">
        <v>1</v>
      </c>
      <c r="B5" s="108" t="s">
        <v>147</v>
      </c>
      <c r="C5" s="108" t="s">
        <v>4</v>
      </c>
      <c r="D5" s="109" t="s">
        <v>148</v>
      </c>
      <c r="E5" s="109"/>
      <c r="F5" s="109"/>
      <c r="G5" s="109"/>
      <c r="H5" s="109"/>
      <c r="I5" s="109"/>
      <c r="J5" s="110" t="s">
        <v>149</v>
      </c>
      <c r="K5" s="16"/>
      <c r="L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04" t="s">
        <v>152</v>
      </c>
      <c r="M7" s="104"/>
      <c r="N7" s="104"/>
      <c r="O7" s="104"/>
      <c r="P7" s="104"/>
      <c r="Q7" s="104"/>
      <c r="S7" s="20"/>
    </row>
    <row r="8" spans="1:19" ht="34.5" customHeight="1">
      <c r="A8" s="21" t="s">
        <v>153</v>
      </c>
      <c r="B8" s="105" t="s">
        <v>154</v>
      </c>
      <c r="C8" s="105"/>
      <c r="D8" s="22">
        <f>+L9</f>
        <v>0.16666666666666666</v>
      </c>
      <c r="E8" s="23"/>
      <c r="F8" s="23"/>
      <c r="G8" s="23"/>
      <c r="H8" s="23"/>
      <c r="I8" s="23"/>
      <c r="J8" s="24">
        <f>SUM(J9:J13)</f>
        <v>50</v>
      </c>
      <c r="K8" s="17"/>
      <c r="L8" s="25" t="s">
        <v>155</v>
      </c>
      <c r="M8" s="25"/>
      <c r="N8" s="25" t="str">
        <f>+M9</f>
        <v>Các năng lực cốt lõi</v>
      </c>
      <c r="O8" s="25" t="str">
        <f>+M10</f>
        <v>Các năng lực cá nhân</v>
      </c>
      <c r="P8" s="25" t="str">
        <f>+M11</f>
        <v>Các năng lực chuyên môn</v>
      </c>
      <c r="Q8" s="25" t="s">
        <v>156</v>
      </c>
      <c r="S8" s="20"/>
    </row>
    <row r="9" spans="1:19" ht="34.5" customHeight="1">
      <c r="A9" s="26">
        <v>1</v>
      </c>
      <c r="B9" s="26" t="s">
        <v>7</v>
      </c>
      <c r="C9" s="27" t="str">
        <f>+VLOOKUP(B9,'Danh muc NL'!$B$3:$D$81,3,0)</f>
        <v>Hiểu biết về hoạt động của công ty</v>
      </c>
      <c r="D9" s="28">
        <f>+L16*$D$8</f>
        <v>3.3333333333333333E-2</v>
      </c>
      <c r="E9" s="29"/>
      <c r="F9" s="29"/>
      <c r="G9" s="29">
        <v>3</v>
      </c>
      <c r="H9" s="29"/>
      <c r="I9" s="29"/>
      <c r="J9" s="30">
        <f>D9*SUM(E9:I9)*100</f>
        <v>10</v>
      </c>
      <c r="K9" s="17"/>
      <c r="L9" s="31">
        <f>+Q9/SUM($Q$9:$Q$11)</f>
        <v>0.16666666666666666</v>
      </c>
      <c r="M9" s="32" t="str">
        <f>+B8</f>
        <v>Các năng lực cốt lõi</v>
      </c>
      <c r="N9" s="33"/>
      <c r="O9" s="34">
        <v>1</v>
      </c>
      <c r="P9" s="34">
        <v>1</v>
      </c>
      <c r="Q9" s="35">
        <f>SUM(N9:P9)</f>
        <v>2</v>
      </c>
      <c r="S9" s="20"/>
    </row>
    <row r="10" spans="1:19" ht="34.5" customHeight="1">
      <c r="A10" s="26">
        <v>2</v>
      </c>
      <c r="B10" s="26" t="s">
        <v>9</v>
      </c>
      <c r="C10" s="27" t="str">
        <f>+VLOOKUP(B10,'Danh muc NL'!$B$4:$D$81,3,0)</f>
        <v>Định hướng chất lượng</v>
      </c>
      <c r="D10" s="28">
        <f>+L17*$D$8</f>
        <v>3.3333333333333333E-2</v>
      </c>
      <c r="E10" s="29"/>
      <c r="F10" s="29"/>
      <c r="G10" s="29">
        <v>3</v>
      </c>
      <c r="H10" s="29"/>
      <c r="I10" s="29"/>
      <c r="J10" s="30">
        <f>D10*SUM(E10:I10)*100</f>
        <v>10</v>
      </c>
      <c r="K10" s="36"/>
      <c r="L10" s="31">
        <f>+Q10/SUM($Q$9:$Q$11)</f>
        <v>0.33333333333333331</v>
      </c>
      <c r="M10" s="32" t="str">
        <f>+B14</f>
        <v>Các năng lực cá nhân</v>
      </c>
      <c r="N10" s="34">
        <v>3</v>
      </c>
      <c r="O10" s="33"/>
      <c r="P10" s="34">
        <v>1</v>
      </c>
      <c r="Q10" s="35">
        <f>SUM(N10:P10)</f>
        <v>4</v>
      </c>
      <c r="S10" s="20"/>
    </row>
    <row r="11" spans="1:19" ht="34.5" customHeight="1">
      <c r="A11" s="26">
        <v>3</v>
      </c>
      <c r="B11" s="26" t="s">
        <v>12</v>
      </c>
      <c r="C11" s="27" t="str">
        <f>+VLOOKUP(B11,'Danh muc NL'!$B$4:$D$81,3,0)</f>
        <v>Thích ứng sự thay đổi</v>
      </c>
      <c r="D11" s="28">
        <f>+L18*$D$8</f>
        <v>3.3333333333333333E-2</v>
      </c>
      <c r="E11" s="29"/>
      <c r="F11" s="29"/>
      <c r="G11" s="29">
        <v>3</v>
      </c>
      <c r="H11" s="29"/>
      <c r="I11" s="29"/>
      <c r="J11" s="30">
        <f>D11*SUM(E11:I11)*100</f>
        <v>10</v>
      </c>
      <c r="K11" s="36"/>
      <c r="L11" s="31">
        <f>+Q11/SUM($Q$9:$Q$11)</f>
        <v>0.5</v>
      </c>
      <c r="M11" s="32" t="str">
        <f>+B17</f>
        <v>Các năng lực chuyên môn</v>
      </c>
      <c r="N11" s="34">
        <v>3</v>
      </c>
      <c r="O11" s="34">
        <v>3</v>
      </c>
      <c r="P11" s="33"/>
      <c r="Q11" s="35">
        <f>SUM(N11:P11)</f>
        <v>6</v>
      </c>
      <c r="S11" s="20"/>
    </row>
    <row r="12" spans="1:19" ht="34.5" customHeight="1">
      <c r="A12" s="26">
        <v>4</v>
      </c>
      <c r="B12" s="26" t="s">
        <v>14</v>
      </c>
      <c r="C12" s="27" t="str">
        <f>+VLOOKUP(B12,'Danh muc NL'!$B$4:$D$81,3,0)</f>
        <v>Chính trực và cam kết</v>
      </c>
      <c r="D12" s="28">
        <f>+L19*$D$8</f>
        <v>3.3333333333333333E-2</v>
      </c>
      <c r="E12" s="29"/>
      <c r="F12" s="29"/>
      <c r="G12" s="29">
        <v>3</v>
      </c>
      <c r="H12" s="29"/>
      <c r="I12" s="29"/>
      <c r="J12" s="30">
        <f>D12*SUM(E12:I12)*100</f>
        <v>10</v>
      </c>
      <c r="K12" s="36"/>
      <c r="S12" s="20"/>
    </row>
    <row r="13" spans="1:19" ht="34.5" customHeight="1">
      <c r="A13" s="26">
        <v>5</v>
      </c>
      <c r="B13" s="26" t="s">
        <v>17</v>
      </c>
      <c r="C13" s="27" t="str">
        <f>+VLOOKUP(B13,'Danh muc NL'!$B$4:$D$81,3,0)</f>
        <v>Chịu áp lực công việc</v>
      </c>
      <c r="D13" s="28">
        <f>+L20*$D$8</f>
        <v>3.3333333333333333E-2</v>
      </c>
      <c r="E13" s="29"/>
      <c r="F13" s="29"/>
      <c r="G13" s="29">
        <v>3</v>
      </c>
      <c r="H13" s="29"/>
      <c r="I13" s="29"/>
      <c r="J13" s="30">
        <f>D13*SUM(E13:I13)*100</f>
        <v>10</v>
      </c>
      <c r="K13" s="36"/>
      <c r="L13" s="36"/>
      <c r="M13" s="37"/>
      <c r="N13" s="37"/>
      <c r="O13" s="37"/>
      <c r="P13" s="37"/>
      <c r="Q13" s="37"/>
      <c r="R13" s="20"/>
      <c r="S13" s="20"/>
    </row>
    <row r="14" spans="1:19" ht="34.5" customHeight="1">
      <c r="A14" s="21" t="s">
        <v>157</v>
      </c>
      <c r="B14" s="105" t="s">
        <v>158</v>
      </c>
      <c r="C14" s="105"/>
      <c r="D14" s="22">
        <f>+L10</f>
        <v>0.33333333333333331</v>
      </c>
      <c r="E14" s="38"/>
      <c r="F14" s="38"/>
      <c r="G14" s="38"/>
      <c r="H14" s="38"/>
      <c r="I14" s="38"/>
      <c r="J14" s="39">
        <f>J15+J16</f>
        <v>100</v>
      </c>
      <c r="K14" s="36"/>
      <c r="L14" s="102" t="s">
        <v>159</v>
      </c>
      <c r="M14" s="102"/>
      <c r="N14" s="102"/>
      <c r="O14" s="102"/>
      <c r="P14" s="102"/>
      <c r="Q14" s="102"/>
      <c r="R14" s="102"/>
      <c r="S14" s="102"/>
    </row>
    <row r="15" spans="1:19" ht="34.5" customHeight="1">
      <c r="A15" s="26">
        <v>6</v>
      </c>
      <c r="B15" s="41" t="s">
        <v>32</v>
      </c>
      <c r="C15" s="27" t="str">
        <f>+VLOOKUP(B15,'Danh muc NL'!$B$4:$D$81,3,0)</f>
        <v>Giải quyết vấn đề và ra quyết định</v>
      </c>
      <c r="D15" s="28">
        <f>+L24*$D$14</f>
        <v>0.16666666666666666</v>
      </c>
      <c r="E15" s="29"/>
      <c r="F15" s="29"/>
      <c r="G15" s="29">
        <v>3</v>
      </c>
      <c r="H15" s="29"/>
      <c r="I15" s="29"/>
      <c r="J15" s="30">
        <f>D15*SUM(E15:I15)*100</f>
        <v>50</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44" t="s">
        <v>45</v>
      </c>
      <c r="C16" s="27" t="str">
        <f>+VLOOKUP(B16,'Danh muc NL'!$B$4:$D$81,3,0)</f>
        <v>Làm việc nhóm</v>
      </c>
      <c r="D16" s="28">
        <f>+L25*$D$14</f>
        <v>0.16666666666666666</v>
      </c>
      <c r="E16" s="29"/>
      <c r="F16" s="29"/>
      <c r="G16" s="29">
        <v>3</v>
      </c>
      <c r="H16" s="29"/>
      <c r="I16" s="29"/>
      <c r="J16" s="30">
        <f>D16*SUM(E16:I16)*100</f>
        <v>50</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1" t="s">
        <v>160</v>
      </c>
      <c r="B17" s="105" t="s">
        <v>161</v>
      </c>
      <c r="C17" s="105"/>
      <c r="D17" s="22">
        <f>+L11</f>
        <v>0.5</v>
      </c>
      <c r="E17" s="38"/>
      <c r="F17" s="38"/>
      <c r="G17" s="38"/>
      <c r="H17" s="38"/>
      <c r="I17" s="38"/>
      <c r="J17" s="49">
        <f>J18+J19+J20</f>
        <v>150</v>
      </c>
      <c r="K17" s="36"/>
      <c r="L17" s="45">
        <f>+S17/SUM($S$16:$S$20)</f>
        <v>0.2</v>
      </c>
      <c r="M17" s="32" t="str">
        <f>+C10</f>
        <v>Định hướng chất lượng</v>
      </c>
      <c r="N17" s="47">
        <v>2</v>
      </c>
      <c r="O17" s="46"/>
      <c r="P17" s="47">
        <v>2</v>
      </c>
      <c r="Q17" s="47">
        <v>2</v>
      </c>
      <c r="R17" s="47">
        <v>2</v>
      </c>
      <c r="S17" s="48">
        <f>SUM(N17:R17)</f>
        <v>8</v>
      </c>
    </row>
    <row r="18" spans="1:19" ht="34.5" customHeight="1">
      <c r="A18" s="26">
        <v>8</v>
      </c>
      <c r="B18" s="44" t="s">
        <v>57</v>
      </c>
      <c r="C18" s="27" t="str">
        <f>+VLOOKUP(B18,'Danh muc NL'!$B$4:$D$81,3,0)</f>
        <v>Kiến thức chuyên ngành CNTT</v>
      </c>
      <c r="D18" s="28">
        <f>+L29*$D$17</f>
        <v>0.125</v>
      </c>
      <c r="E18" s="29"/>
      <c r="F18" s="29"/>
      <c r="G18" s="29">
        <v>3</v>
      </c>
      <c r="H18" s="29"/>
      <c r="I18" s="29"/>
      <c r="J18" s="30">
        <f>D18*SUM(E18:I18)*100</f>
        <v>37.5</v>
      </c>
      <c r="K18" s="36"/>
      <c r="L18" s="45">
        <f>+S18/SUM($S$16:$S$20)</f>
        <v>0.2</v>
      </c>
      <c r="M18" s="32" t="str">
        <f>+C11</f>
        <v>Thích ứng sự thay đổi</v>
      </c>
      <c r="N18" s="47">
        <v>2</v>
      </c>
      <c r="O18" s="47">
        <v>2</v>
      </c>
      <c r="P18" s="46"/>
      <c r="Q18" s="47">
        <v>2</v>
      </c>
      <c r="R18" s="47">
        <v>2</v>
      </c>
      <c r="S18" s="48">
        <f>SUM(N18:R18)</f>
        <v>8</v>
      </c>
    </row>
    <row r="19" spans="1:19" ht="34.5" customHeight="1">
      <c r="A19" s="50">
        <v>9</v>
      </c>
      <c r="B19" s="44" t="s">
        <v>60</v>
      </c>
      <c r="C19" s="27" t="str">
        <f>+VLOOKUP(B19,'Danh muc NL'!$B$4:$D$81,3,0)</f>
        <v>Vận hành, khai thác hệ thống hạ tầng CNTT</v>
      </c>
      <c r="D19" s="28">
        <f>+L30*$D$17</f>
        <v>0.125</v>
      </c>
      <c r="E19" s="29"/>
      <c r="F19" s="29"/>
      <c r="G19" s="29">
        <v>3</v>
      </c>
      <c r="H19" s="29"/>
      <c r="I19" s="29"/>
      <c r="J19" s="30">
        <f>D19*SUM(E19:I19)*100</f>
        <v>37.5</v>
      </c>
      <c r="K19" s="36"/>
      <c r="L19" s="45">
        <f>+S19/SUM($S$16:$S$20)</f>
        <v>0.2</v>
      </c>
      <c r="M19" s="32" t="str">
        <f>+C12</f>
        <v>Chính trực và cam kết</v>
      </c>
      <c r="N19" s="47">
        <v>2</v>
      </c>
      <c r="O19" s="47">
        <v>2</v>
      </c>
      <c r="P19" s="47">
        <v>2</v>
      </c>
      <c r="Q19" s="46"/>
      <c r="R19" s="47">
        <v>2</v>
      </c>
      <c r="S19" s="48">
        <f>SUM(N19:R19)</f>
        <v>8</v>
      </c>
    </row>
    <row r="20" spans="1:19" s="170" customFormat="1" ht="34.5" customHeight="1">
      <c r="A20" s="159">
        <v>10</v>
      </c>
      <c r="B20" s="160" t="s">
        <v>233</v>
      </c>
      <c r="C20" s="161" t="str">
        <f>+VLOOKUP(B20,'Danh muc NL'!$B$4:$D$81,3,0)</f>
        <v>Quản lý hệ thống CNTT trong doanh nghiệp</v>
      </c>
      <c r="D20" s="162">
        <f>+L31*$D$17</f>
        <v>0.25</v>
      </c>
      <c r="E20" s="163"/>
      <c r="F20" s="163"/>
      <c r="G20" s="163">
        <v>3</v>
      </c>
      <c r="H20" s="163"/>
      <c r="I20" s="163"/>
      <c r="J20" s="164">
        <f>D20*SUM(E20:I20)*100</f>
        <v>75</v>
      </c>
      <c r="K20" s="165"/>
      <c r="L20" s="166">
        <f>+S20/SUM($S$16:$S$20)</f>
        <v>0.2</v>
      </c>
      <c r="M20" s="167" t="str">
        <f>+C13</f>
        <v>Chịu áp lực công việc</v>
      </c>
      <c r="N20" s="168">
        <v>2</v>
      </c>
      <c r="O20" s="168">
        <v>2</v>
      </c>
      <c r="P20" s="168">
        <v>2</v>
      </c>
      <c r="Q20" s="168">
        <v>2</v>
      </c>
      <c r="R20" s="168"/>
      <c r="S20" s="169">
        <f>SUM(N20:R20)</f>
        <v>8</v>
      </c>
    </row>
    <row r="21" spans="1:19" ht="34.5" customHeight="1">
      <c r="A21" s="100" t="s">
        <v>162</v>
      </c>
      <c r="B21" s="100"/>
      <c r="C21" s="100"/>
      <c r="D21" s="52">
        <f>+D17+D14+D8</f>
        <v>0.99999999999999989</v>
      </c>
      <c r="E21" s="53"/>
      <c r="F21" s="53"/>
      <c r="G21" s="53"/>
      <c r="H21" s="53"/>
      <c r="I21" s="53"/>
      <c r="J21" s="54">
        <f>J8+J14+J17</f>
        <v>300</v>
      </c>
      <c r="K21" s="36"/>
      <c r="L21" s="36"/>
      <c r="M21" s="37"/>
      <c r="N21" s="37"/>
      <c r="O21" s="37"/>
      <c r="P21" s="37"/>
      <c r="Q21" s="37"/>
      <c r="R21" s="20"/>
      <c r="S21" s="20"/>
    </row>
    <row r="22" spans="1:19" ht="34.5" customHeight="1">
      <c r="A22" s="55"/>
      <c r="B22" s="101"/>
      <c r="C22" s="101"/>
      <c r="D22" s="56"/>
      <c r="E22" s="57"/>
      <c r="F22" s="57"/>
      <c r="G22" s="57"/>
      <c r="H22" s="57"/>
      <c r="I22" s="57"/>
      <c r="J22" s="58"/>
      <c r="K22" s="36"/>
      <c r="L22" s="102" t="s">
        <v>163</v>
      </c>
      <c r="M22" s="102"/>
      <c r="N22" s="102"/>
      <c r="O22" s="102"/>
      <c r="P22" s="102"/>
      <c r="Q22" s="37"/>
      <c r="R22" s="20"/>
      <c r="S22" s="20"/>
    </row>
    <row r="23" spans="1:19" s="67" customFormat="1" ht="34.5" customHeight="1">
      <c r="A23" s="59"/>
      <c r="B23" s="60"/>
      <c r="C23" s="61"/>
      <c r="D23" s="62"/>
      <c r="E23" s="57"/>
      <c r="F23" s="57"/>
      <c r="G23" s="63"/>
      <c r="H23" s="57"/>
      <c r="I23" s="57"/>
      <c r="J23" s="64"/>
      <c r="K23" s="36"/>
      <c r="L23" s="25" t="s">
        <v>155</v>
      </c>
      <c r="M23" s="25"/>
      <c r="N23" s="25" t="str">
        <f>+M24</f>
        <v>Giải quyết vấn đề và ra quyết định</v>
      </c>
      <c r="O23" s="25" t="str">
        <f>+M25</f>
        <v>Làm việc nhóm</v>
      </c>
      <c r="P23" s="25" t="s">
        <v>156</v>
      </c>
      <c r="Q23" s="65"/>
      <c r="R23" s="66"/>
      <c r="S23" s="66"/>
    </row>
    <row r="24" spans="1:19" ht="34.5" customHeight="1">
      <c r="A24" s="59"/>
      <c r="B24" s="60"/>
      <c r="C24" s="61"/>
      <c r="D24" s="62"/>
      <c r="E24" s="57"/>
      <c r="F24" s="57"/>
      <c r="G24" s="63"/>
      <c r="H24" s="57"/>
      <c r="I24" s="57"/>
      <c r="J24" s="64"/>
      <c r="K24" s="36"/>
      <c r="L24" s="68">
        <f>+P24/SUM($P$24:$P$25)</f>
        <v>0.5</v>
      </c>
      <c r="M24" s="32" t="str">
        <f>+C15</f>
        <v>Giải quyết vấn đề và ra quyết định</v>
      </c>
      <c r="N24" s="46"/>
      <c r="O24" s="69">
        <v>2</v>
      </c>
      <c r="P24" s="70">
        <f>SUM(N24:O24)</f>
        <v>2</v>
      </c>
      <c r="Q24" s="65"/>
      <c r="R24" s="66"/>
      <c r="S24" s="66"/>
    </row>
    <row r="25" spans="1:19" ht="34.5" customHeight="1">
      <c r="A25" s="59"/>
      <c r="B25" s="60"/>
      <c r="C25" s="71"/>
      <c r="D25" s="62"/>
      <c r="E25" s="57"/>
      <c r="F25" s="57"/>
      <c r="G25" s="57"/>
      <c r="H25" s="57"/>
      <c r="I25" s="57"/>
      <c r="J25" s="64"/>
      <c r="K25" s="72"/>
      <c r="L25" s="68">
        <f>+P25/SUM($P$24:$P$25)</f>
        <v>0.5</v>
      </c>
      <c r="M25" s="32" t="str">
        <f>+C16</f>
        <v>Làm việc nhóm</v>
      </c>
      <c r="N25" s="34">
        <v>2</v>
      </c>
      <c r="O25" s="33"/>
      <c r="P25" s="70">
        <f>SUM(N25:O25)</f>
        <v>2</v>
      </c>
      <c r="Q25" s="73"/>
      <c r="R25" s="74"/>
      <c r="S25" s="74"/>
    </row>
    <row r="26" spans="1:19" ht="34.5" customHeight="1">
      <c r="A26" s="103"/>
      <c r="B26" s="103"/>
      <c r="C26" s="103"/>
      <c r="D26" s="76"/>
      <c r="E26" s="77"/>
      <c r="F26" s="77"/>
      <c r="G26" s="77"/>
      <c r="H26" s="77"/>
      <c r="I26" s="77"/>
      <c r="J26" s="77"/>
      <c r="K26" s="72"/>
      <c r="L26" s="78"/>
      <c r="M26" s="73"/>
      <c r="N26" s="73"/>
      <c r="O26" s="73"/>
      <c r="P26" s="73"/>
      <c r="Q26" s="73"/>
      <c r="R26" s="74"/>
      <c r="S26" s="74"/>
    </row>
    <row r="27" spans="1:19" ht="34.5" customHeight="1">
      <c r="K27" s="16"/>
      <c r="L27" s="104" t="s">
        <v>164</v>
      </c>
      <c r="M27" s="104"/>
      <c r="N27" s="104"/>
      <c r="O27" s="104"/>
      <c r="P27" s="104"/>
      <c r="Q27" s="104"/>
      <c r="R27" s="74"/>
      <c r="S27" s="74"/>
    </row>
    <row r="28" spans="1:19" ht="34.5" customHeight="1">
      <c r="K28" s="16"/>
      <c r="L28" s="25" t="s">
        <v>155</v>
      </c>
      <c r="M28" s="25"/>
      <c r="N28" s="25" t="str">
        <f>+M29</f>
        <v>Kiến thức chuyên ngành CNTT</v>
      </c>
      <c r="O28" s="25" t="str">
        <f>+M30</f>
        <v>Vận hành, khai thác hệ thống hạ tầng CNTT</v>
      </c>
      <c r="P28" s="25" t="str">
        <f>+M31</f>
        <v>Quản lý hệ thống CNTT trong doanh nghiệp</v>
      </c>
      <c r="Q28" s="25" t="s">
        <v>156</v>
      </c>
      <c r="R28" s="74"/>
      <c r="S28" s="74"/>
    </row>
    <row r="29" spans="1:19" ht="34.5" customHeight="1">
      <c r="K29" s="16"/>
      <c r="L29" s="79">
        <f>+Q29/SUM($Q$29:$Q$31)</f>
        <v>0.25</v>
      </c>
      <c r="M29" s="34" t="str">
        <f>+C18</f>
        <v>Kiến thức chuyên ngành CNTT</v>
      </c>
      <c r="N29" s="80"/>
      <c r="O29" s="81">
        <v>2</v>
      </c>
      <c r="P29" s="81">
        <v>1</v>
      </c>
      <c r="Q29" s="35">
        <f>SUM(N29:P29)</f>
        <v>3</v>
      </c>
      <c r="R29" s="74"/>
      <c r="S29" s="74"/>
    </row>
    <row r="30" spans="1:19" ht="34.5" customHeight="1">
      <c r="K30" s="16"/>
      <c r="L30" s="79">
        <f>+Q30/SUM($Q$29:$Q$31)</f>
        <v>0.25</v>
      </c>
      <c r="M30" s="34" t="str">
        <f>+C19</f>
        <v>Vận hành, khai thác hệ thống hạ tầng CNTT</v>
      </c>
      <c r="N30" s="81">
        <v>2</v>
      </c>
      <c r="O30" s="80"/>
      <c r="P30" s="81">
        <v>1</v>
      </c>
      <c r="Q30" s="35">
        <f>SUM(N30:P30)</f>
        <v>3</v>
      </c>
      <c r="R30" s="74"/>
      <c r="S30" s="74"/>
    </row>
    <row r="31" spans="1:19" ht="34.5" customHeight="1">
      <c r="K31" s="16"/>
      <c r="L31" s="79">
        <f>+Q31/SUM($Q$29:$Q$31)</f>
        <v>0.5</v>
      </c>
      <c r="M31" s="34" t="str">
        <f>+C20</f>
        <v>Quản lý hệ thống CNTT trong doanh nghiệp</v>
      </c>
      <c r="N31" s="81">
        <v>3</v>
      </c>
      <c r="O31" s="81">
        <v>3</v>
      </c>
      <c r="P31" s="80"/>
      <c r="Q31" s="35">
        <f>SUM(N31:P31)</f>
        <v>6</v>
      </c>
      <c r="R31" s="74"/>
      <c r="S31" s="74"/>
    </row>
  </sheetData>
  <mergeCells count="20">
    <mergeCell ref="A1:J1"/>
    <mergeCell ref="A2:B2"/>
    <mergeCell ref="A3:B3"/>
    <mergeCell ref="A5:A7"/>
    <mergeCell ref="B5:B7"/>
    <mergeCell ref="C5:C7"/>
    <mergeCell ref="D5:I5"/>
    <mergeCell ref="J5:J7"/>
    <mergeCell ref="D6:D7"/>
    <mergeCell ref="E6:I6"/>
    <mergeCell ref="L7:Q7"/>
    <mergeCell ref="B8:C8"/>
    <mergeCell ref="B14:C14"/>
    <mergeCell ref="L14:S14"/>
    <mergeCell ref="B17:C17"/>
    <mergeCell ref="A21:C21"/>
    <mergeCell ref="B22:C22"/>
    <mergeCell ref="L22:P22"/>
    <mergeCell ref="A26:C26"/>
    <mergeCell ref="L27:Q27"/>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sheetPr>
    <tabColor rgb="FF0070C0"/>
  </sheetPr>
  <dimension ref="A1:R34"/>
  <sheetViews>
    <sheetView zoomScale="82" zoomScaleNormal="82" workbookViewId="0">
      <selection activeCell="C16" sqref="C16"/>
    </sheetView>
  </sheetViews>
  <sheetFormatPr defaultRowHeight="15"/>
  <cols>
    <col min="1" max="2" width="7.5703125"/>
    <col min="3" max="3" width="35.140625"/>
    <col min="4" max="4" width="11"/>
    <col min="5" max="9" width="6.42578125"/>
    <col min="10" max="10" width="8.42578125"/>
    <col min="11" max="11" width="10.5703125"/>
    <col min="12" max="12" width="19.85546875"/>
    <col min="13" max="15" width="18.7109375"/>
    <col min="16" max="17" width="19"/>
    <col min="18" max="18" width="12.5703125"/>
    <col min="19" max="1025" width="7.5703125"/>
  </cols>
  <sheetData>
    <row r="1" spans="1:18" s="10" customFormat="1" ht="16.5" customHeight="1">
      <c r="A1" s="106" t="s">
        <v>144</v>
      </c>
      <c r="B1" s="106"/>
      <c r="C1" s="106"/>
      <c r="D1" s="106"/>
      <c r="E1" s="106"/>
      <c r="F1" s="106"/>
      <c r="G1" s="106"/>
      <c r="H1" s="106"/>
      <c r="I1" s="106"/>
      <c r="J1" s="106"/>
      <c r="K1" s="9"/>
    </row>
    <row r="2" spans="1:18" ht="16.5" customHeight="1">
      <c r="A2" s="107" t="s">
        <v>145</v>
      </c>
      <c r="B2" s="107"/>
      <c r="C2" s="11"/>
      <c r="D2" s="12"/>
      <c r="E2" s="11"/>
      <c r="F2" s="11"/>
      <c r="G2" s="11"/>
      <c r="H2" s="11"/>
      <c r="I2" s="11"/>
      <c r="J2" s="12"/>
      <c r="K2" s="11"/>
    </row>
    <row r="3" spans="1:18" s="14" customFormat="1" ht="15.75">
      <c r="A3" s="107" t="s">
        <v>146</v>
      </c>
      <c r="B3" s="107"/>
      <c r="C3" s="13"/>
      <c r="D3" s="12"/>
      <c r="E3" s="11"/>
      <c r="F3" s="11"/>
      <c r="G3" s="11"/>
      <c r="H3" s="11"/>
      <c r="I3" s="11"/>
      <c r="J3" s="12"/>
      <c r="K3" s="11"/>
    </row>
    <row r="4" spans="1:18">
      <c r="A4" s="15"/>
      <c r="B4" s="15"/>
      <c r="C4" s="15"/>
      <c r="D4" s="16"/>
      <c r="E4" s="10"/>
      <c r="F4" s="10"/>
      <c r="G4" s="10"/>
      <c r="H4" s="10"/>
      <c r="I4" s="10"/>
      <c r="J4" s="16"/>
      <c r="K4" s="10"/>
    </row>
    <row r="5" spans="1:18" ht="15.75" customHeight="1">
      <c r="A5" s="108" t="s">
        <v>1</v>
      </c>
      <c r="B5" s="108" t="s">
        <v>147</v>
      </c>
      <c r="C5" s="108" t="s">
        <v>4</v>
      </c>
      <c r="D5" s="109" t="s">
        <v>148</v>
      </c>
      <c r="E5" s="109"/>
      <c r="F5" s="109"/>
      <c r="G5" s="109"/>
      <c r="H5" s="109"/>
      <c r="I5" s="109"/>
      <c r="J5" s="110" t="s">
        <v>149</v>
      </c>
      <c r="K5" s="16"/>
    </row>
    <row r="6" spans="1:18" ht="14.25" customHeight="1">
      <c r="A6" s="108"/>
      <c r="B6" s="108"/>
      <c r="C6" s="108"/>
      <c r="D6" s="110" t="s">
        <v>150</v>
      </c>
      <c r="E6" s="108" t="s">
        <v>151</v>
      </c>
      <c r="F6" s="108"/>
      <c r="G6" s="108"/>
      <c r="H6" s="108"/>
      <c r="I6" s="108"/>
      <c r="J6" s="110"/>
      <c r="K6" s="17"/>
    </row>
    <row r="7" spans="1:18"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row>
    <row r="8" spans="1:18" ht="34.5" customHeight="1">
      <c r="A8" s="21" t="s">
        <v>153</v>
      </c>
      <c r="B8" s="105" t="s">
        <v>154</v>
      </c>
      <c r="C8" s="105"/>
      <c r="D8" s="22">
        <f>+L9</f>
        <v>0.25</v>
      </c>
      <c r="E8" s="23"/>
      <c r="F8" s="23"/>
      <c r="G8" s="23"/>
      <c r="H8" s="23"/>
      <c r="I8" s="23"/>
      <c r="J8" s="24">
        <f>SUM(J9:J13)</f>
        <v>75</v>
      </c>
      <c r="K8" s="17"/>
      <c r="L8" s="82" t="s">
        <v>155</v>
      </c>
      <c r="M8" s="83"/>
      <c r="N8" s="25" t="str">
        <f>+M9</f>
        <v>Các năng lực cốt lõi</v>
      </c>
      <c r="O8" s="25" t="str">
        <f>+M10</f>
        <v>Các năng lực quản lý</v>
      </c>
      <c r="P8" s="25" t="str">
        <f>+M11</f>
        <v>Các năng lực cá nhân</v>
      </c>
      <c r="Q8" s="25" t="str">
        <f>+M12</f>
        <v>Các năng lực chuyên môn</v>
      </c>
      <c r="R8" s="84"/>
    </row>
    <row r="9" spans="1:18" ht="34.5" customHeight="1">
      <c r="A9" s="26">
        <v>1</v>
      </c>
      <c r="B9" s="118" t="s">
        <v>7</v>
      </c>
      <c r="C9" s="27" t="str">
        <f>+VLOOKUP(B9,'Danh muc NL'!$B$3:$D$81,3,0)</f>
        <v>Hiểu biết về hoạt động của công ty</v>
      </c>
      <c r="D9" s="85">
        <f>+L16*$D$8</f>
        <v>4.6875E-2</v>
      </c>
      <c r="E9" s="29"/>
      <c r="F9" s="29"/>
      <c r="G9" s="29">
        <v>3</v>
      </c>
      <c r="H9" s="29"/>
      <c r="I9" s="29"/>
      <c r="J9" s="30">
        <f>D9*SUM(E9:I9)*100</f>
        <v>14.0625</v>
      </c>
      <c r="K9" s="17"/>
      <c r="L9" s="68">
        <f>R9/SUM($R$9:$R$12)</f>
        <v>0.25</v>
      </c>
      <c r="M9" s="32" t="str">
        <f>+B8</f>
        <v>Các năng lực cốt lõi</v>
      </c>
      <c r="N9" s="46"/>
      <c r="O9" s="47">
        <v>3</v>
      </c>
      <c r="P9" s="47">
        <v>2</v>
      </c>
      <c r="Q9" s="47">
        <v>1</v>
      </c>
      <c r="R9" s="84">
        <f>SUM(N9:Q9)</f>
        <v>6</v>
      </c>
    </row>
    <row r="10" spans="1:18" ht="34.5" customHeight="1">
      <c r="A10" s="26">
        <v>2</v>
      </c>
      <c r="B10" s="26" t="s">
        <v>9</v>
      </c>
      <c r="C10" s="27" t="str">
        <f>+VLOOKUP(B10,'Danh muc NL'!$B$4:$D$81,3,0)</f>
        <v>Định hướng chất lượng</v>
      </c>
      <c r="D10" s="85">
        <f>+L17*$D$8</f>
        <v>4.6875E-2</v>
      </c>
      <c r="E10" s="29"/>
      <c r="F10" s="29"/>
      <c r="G10" s="29">
        <v>3</v>
      </c>
      <c r="H10" s="29"/>
      <c r="I10" s="29"/>
      <c r="J10" s="30">
        <f>D10*SUM(E10:I10)*100</f>
        <v>14.0625</v>
      </c>
      <c r="K10" s="36"/>
      <c r="L10" s="68">
        <f>R10/SUM($R$9:$R$12)</f>
        <v>0.125</v>
      </c>
      <c r="M10" s="32" t="str">
        <f>+B14</f>
        <v>Các năng lực quản lý</v>
      </c>
      <c r="N10" s="47">
        <v>1</v>
      </c>
      <c r="O10" s="46"/>
      <c r="P10" s="47">
        <v>1</v>
      </c>
      <c r="Q10" s="47">
        <v>1</v>
      </c>
      <c r="R10" s="84">
        <f>SUM(N10:Q10)</f>
        <v>3</v>
      </c>
    </row>
    <row r="11" spans="1:18" ht="34.5" customHeight="1">
      <c r="A11" s="26">
        <v>3</v>
      </c>
      <c r="B11" s="26" t="s">
        <v>12</v>
      </c>
      <c r="C11" s="27" t="str">
        <f>+VLOOKUP(B11,'Danh muc NL'!$B$4:$D$81,3,0)</f>
        <v>Thích ứng sự thay đổi</v>
      </c>
      <c r="D11" s="85">
        <f>+L18*$D$8</f>
        <v>4.6875E-2</v>
      </c>
      <c r="E11" s="29"/>
      <c r="F11" s="29"/>
      <c r="G11" s="29">
        <v>3</v>
      </c>
      <c r="H11" s="29"/>
      <c r="I11" s="29"/>
      <c r="J11" s="30">
        <f>D11*SUM(E11:I11)*100</f>
        <v>14.0625</v>
      </c>
      <c r="K11" s="36"/>
      <c r="L11" s="68">
        <f>R11/SUM($R$9:$R$12)</f>
        <v>0.25</v>
      </c>
      <c r="M11" s="32" t="str">
        <f>+B17</f>
        <v>Các năng lực cá nhân</v>
      </c>
      <c r="N11" s="47">
        <v>2</v>
      </c>
      <c r="O11" s="47">
        <v>3</v>
      </c>
      <c r="P11" s="46"/>
      <c r="Q11" s="47">
        <v>1</v>
      </c>
      <c r="R11" s="84">
        <f>SUM(N11:Q11)</f>
        <v>6</v>
      </c>
    </row>
    <row r="12" spans="1:18" ht="34.5" customHeight="1">
      <c r="A12" s="26">
        <v>4</v>
      </c>
      <c r="B12" s="26" t="s">
        <v>14</v>
      </c>
      <c r="C12" s="27" t="str">
        <f>+VLOOKUP(B12,'Danh muc NL'!$B$4:$D$81,3,0)</f>
        <v>Chính trực và cam kết</v>
      </c>
      <c r="D12" s="85">
        <f>+L19*$D$8</f>
        <v>4.6875E-2</v>
      </c>
      <c r="E12" s="29"/>
      <c r="F12" s="29"/>
      <c r="G12" s="29">
        <v>3</v>
      </c>
      <c r="H12" s="29"/>
      <c r="I12" s="29"/>
      <c r="J12" s="30">
        <f>D12*SUM(E12:I12)*100</f>
        <v>14.0625</v>
      </c>
      <c r="K12" s="36"/>
      <c r="L12" s="68">
        <f>R12/SUM($R$9:$R$12)</f>
        <v>0.375</v>
      </c>
      <c r="M12" s="32" t="str">
        <f>+B20</f>
        <v>Các năng lực chuyên môn</v>
      </c>
      <c r="N12" s="47">
        <v>3</v>
      </c>
      <c r="O12" s="47">
        <v>3</v>
      </c>
      <c r="P12" s="47">
        <v>3</v>
      </c>
      <c r="Q12" s="46"/>
      <c r="R12" s="84">
        <f>SUM(N12:Q12)</f>
        <v>9</v>
      </c>
    </row>
    <row r="13" spans="1:18" ht="34.5" customHeight="1">
      <c r="A13" s="26">
        <v>5</v>
      </c>
      <c r="B13" s="26" t="s">
        <v>17</v>
      </c>
      <c r="C13" s="27" t="str">
        <f>+VLOOKUP(B13,'Danh muc NL'!$B$4:$D$81,3,0)</f>
        <v>Chịu áp lực công việc</v>
      </c>
      <c r="D13" s="85">
        <f>+L20*$D$8</f>
        <v>6.25E-2</v>
      </c>
      <c r="E13" s="29"/>
      <c r="F13" s="29"/>
      <c r="G13" s="29">
        <v>3</v>
      </c>
      <c r="H13" s="29"/>
      <c r="I13" s="29"/>
      <c r="J13" s="30">
        <f>D13*SUM(E13:I13)*100</f>
        <v>18.75</v>
      </c>
      <c r="K13" s="36"/>
      <c r="L13" s="86">
        <f>SUM(L9:L12)</f>
        <v>1</v>
      </c>
      <c r="M13" s="37"/>
      <c r="N13" s="37"/>
      <c r="O13" s="37"/>
      <c r="P13" s="37"/>
      <c r="Q13" s="37"/>
    </row>
    <row r="14" spans="1:18" ht="34.5" customHeight="1">
      <c r="A14" s="21" t="s">
        <v>157</v>
      </c>
      <c r="B14" s="105" t="s">
        <v>166</v>
      </c>
      <c r="C14" s="105"/>
      <c r="D14" s="22">
        <f>+L10</f>
        <v>0.125</v>
      </c>
      <c r="E14" s="38"/>
      <c r="F14" s="38"/>
      <c r="G14" s="38"/>
      <c r="H14" s="38"/>
      <c r="I14" s="38"/>
      <c r="J14" s="39">
        <f>SUM(J15:J16)</f>
        <v>37.5</v>
      </c>
      <c r="L14" s="102" t="s">
        <v>159</v>
      </c>
      <c r="M14" s="102"/>
      <c r="N14" s="102"/>
      <c r="O14" s="102"/>
      <c r="P14" s="102"/>
      <c r="Q14" s="102"/>
      <c r="R14" s="102"/>
    </row>
    <row r="15" spans="1:18" ht="34.5" customHeight="1">
      <c r="A15" s="26">
        <v>6</v>
      </c>
      <c r="B15" s="87" t="s">
        <v>20</v>
      </c>
      <c r="C15" s="27" t="str">
        <f>+VLOOKUP(B15,'Danh muc NL'!$B$4:$D$81,3,0)</f>
        <v>Lập kế hoạch</v>
      </c>
      <c r="D15" s="85">
        <f>+L23*$D$14</f>
        <v>7.4999999999999997E-2</v>
      </c>
      <c r="E15" s="29"/>
      <c r="F15" s="29"/>
      <c r="G15" s="29">
        <v>3</v>
      </c>
      <c r="H15" s="29"/>
      <c r="I15" s="29"/>
      <c r="J15" s="30">
        <f>D15*SUM(E15:I15)*100</f>
        <v>22.499999999999996</v>
      </c>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43" t="s">
        <v>156</v>
      </c>
    </row>
    <row r="16" spans="1:18" ht="34.5" customHeight="1">
      <c r="A16" s="26">
        <v>7</v>
      </c>
      <c r="B16" s="87" t="s">
        <v>24</v>
      </c>
      <c r="C16" s="27" t="str">
        <f>+VLOOKUP(B16,'Danh muc NL'!$B$4:$D$81,3,0)</f>
        <v>Tổ chức và giám sát thực hiện công việc</v>
      </c>
      <c r="D16" s="85">
        <f>+L24*$D$14</f>
        <v>0.05</v>
      </c>
      <c r="E16" s="29"/>
      <c r="F16" s="29"/>
      <c r="G16" s="29">
        <v>3</v>
      </c>
      <c r="H16" s="29"/>
      <c r="I16" s="29"/>
      <c r="J16" s="30">
        <f>D16*SUM(E16:I16)*100</f>
        <v>15.000000000000002</v>
      </c>
      <c r="L16" s="45">
        <f>R16/SUM($R$16:$R$20)</f>
        <v>0.1875</v>
      </c>
      <c r="M16" s="32" t="str">
        <f>+C9</f>
        <v>Hiểu biết về hoạt động của công ty</v>
      </c>
      <c r="N16" s="46"/>
      <c r="O16" s="47">
        <v>2</v>
      </c>
      <c r="P16" s="47">
        <v>2</v>
      </c>
      <c r="Q16" s="47">
        <v>2</v>
      </c>
      <c r="R16" s="48">
        <f>SUM(N16:Q16)</f>
        <v>6</v>
      </c>
    </row>
    <row r="17" spans="1:18" ht="34.5" customHeight="1">
      <c r="A17" s="21" t="s">
        <v>160</v>
      </c>
      <c r="B17" s="105" t="s">
        <v>158</v>
      </c>
      <c r="C17" s="105"/>
      <c r="D17" s="22">
        <f>+L11</f>
        <v>0.25</v>
      </c>
      <c r="E17" s="38"/>
      <c r="F17" s="38"/>
      <c r="G17" s="38"/>
      <c r="H17" s="38"/>
      <c r="I17" s="38"/>
      <c r="J17" s="49">
        <f>SUM(J18:J19)</f>
        <v>75</v>
      </c>
      <c r="K17" s="36"/>
      <c r="L17" s="45">
        <f>R17/SUM($R$16:$R$20)</f>
        <v>0.1875</v>
      </c>
      <c r="M17" s="32" t="str">
        <f>+C10</f>
        <v>Định hướng chất lượng</v>
      </c>
      <c r="N17" s="47">
        <v>2</v>
      </c>
      <c r="O17" s="46"/>
      <c r="P17" s="47">
        <v>2</v>
      </c>
      <c r="Q17" s="47">
        <v>2</v>
      </c>
      <c r="R17" s="48">
        <f>SUM(N17:Q17)</f>
        <v>6</v>
      </c>
    </row>
    <row r="18" spans="1:18" ht="34.5" customHeight="1">
      <c r="A18" s="26">
        <v>10</v>
      </c>
      <c r="B18" s="41" t="s">
        <v>32</v>
      </c>
      <c r="C18" s="27" t="str">
        <f>+VLOOKUP(B18,'Danh muc NL'!$B$4:$D$81,3,0)</f>
        <v>Giải quyết vấn đề và ra quyết định</v>
      </c>
      <c r="D18" s="88">
        <f>+L28*$D$17</f>
        <v>0.15</v>
      </c>
      <c r="E18" s="29"/>
      <c r="F18" s="29"/>
      <c r="G18" s="29">
        <v>3</v>
      </c>
      <c r="H18" s="29"/>
      <c r="I18" s="29"/>
      <c r="J18" s="30">
        <f>D18*SUM(E18:I18)*100</f>
        <v>44.999999999999993</v>
      </c>
      <c r="K18" s="36"/>
      <c r="L18" s="45">
        <f>R18/SUM($R$16:$R$20)</f>
        <v>0.1875</v>
      </c>
      <c r="M18" s="32" t="str">
        <f>+C11</f>
        <v>Thích ứng sự thay đổi</v>
      </c>
      <c r="N18" s="47">
        <v>2</v>
      </c>
      <c r="O18" s="47">
        <v>2</v>
      </c>
      <c r="P18" s="46"/>
      <c r="Q18" s="47">
        <v>2</v>
      </c>
      <c r="R18" s="48">
        <f>SUM(N18:Q18)</f>
        <v>6</v>
      </c>
    </row>
    <row r="19" spans="1:18" ht="34.5" customHeight="1">
      <c r="A19" s="26">
        <v>11</v>
      </c>
      <c r="B19" s="44" t="s">
        <v>42</v>
      </c>
      <c r="C19" s="27" t="str">
        <f>+VLOOKUP(B19,'Danh muc NL'!$B$4:$D$81,3,0)</f>
        <v>Phân tích, tổng hợp, báo cáo</v>
      </c>
      <c r="D19" s="88">
        <f>+L29*$D$17</f>
        <v>0.1</v>
      </c>
      <c r="E19" s="29"/>
      <c r="F19" s="29"/>
      <c r="G19" s="29">
        <v>3</v>
      </c>
      <c r="H19" s="29"/>
      <c r="I19" s="29"/>
      <c r="J19" s="30">
        <f>D19*SUM(E19:I19)*100</f>
        <v>30.000000000000004</v>
      </c>
      <c r="K19" s="36"/>
      <c r="L19" s="45">
        <f>R19/SUM($R$16:$R$20)</f>
        <v>0.1875</v>
      </c>
      <c r="M19" s="32" t="str">
        <f>+C12</f>
        <v>Chính trực và cam kết</v>
      </c>
      <c r="N19" s="47">
        <v>2</v>
      </c>
      <c r="O19" s="47">
        <v>2</v>
      </c>
      <c r="P19" s="47">
        <v>2</v>
      </c>
      <c r="Q19" s="46"/>
      <c r="R19" s="48">
        <f>SUM(N19:Q19)</f>
        <v>6</v>
      </c>
    </row>
    <row r="20" spans="1:18" ht="34.5" customHeight="1">
      <c r="A20" s="21" t="s">
        <v>167</v>
      </c>
      <c r="B20" s="105" t="s">
        <v>161</v>
      </c>
      <c r="C20" s="105"/>
      <c r="D20" s="22">
        <f>+L12</f>
        <v>0.375</v>
      </c>
      <c r="E20" s="38"/>
      <c r="F20" s="38"/>
      <c r="G20" s="38"/>
      <c r="H20" s="38"/>
      <c r="I20" s="38"/>
      <c r="J20" s="49">
        <f>SUM(J21:J22)</f>
        <v>127.5</v>
      </c>
      <c r="K20" s="36"/>
      <c r="L20" s="45">
        <f>R20/SUM($R$16:$R$20)</f>
        <v>0.25</v>
      </c>
      <c r="M20" s="32" t="str">
        <f>+C13</f>
        <v>Chịu áp lực công việc</v>
      </c>
      <c r="N20" s="47">
        <v>2</v>
      </c>
      <c r="O20" s="47">
        <v>2</v>
      </c>
      <c r="P20" s="47">
        <v>2</v>
      </c>
      <c r="Q20" s="47">
        <v>2</v>
      </c>
      <c r="R20" s="48">
        <f>SUM(N20:Q20)</f>
        <v>8</v>
      </c>
    </row>
    <row r="21" spans="1:18" ht="34.5" customHeight="1">
      <c r="A21" s="26">
        <v>13</v>
      </c>
      <c r="B21" s="44" t="s">
        <v>60</v>
      </c>
      <c r="C21" s="27" t="str">
        <f>+VLOOKUP(B21,'Danh muc NL'!$B$4:$D$81,3,0)</f>
        <v>Vận hành, khai thác hệ thống hạ tầng CNTT</v>
      </c>
      <c r="D21" s="85">
        <f>L$12*L33</f>
        <v>0.15000000000000002</v>
      </c>
      <c r="E21" s="29"/>
      <c r="F21" s="29"/>
      <c r="G21" s="29"/>
      <c r="H21" s="29">
        <v>4</v>
      </c>
      <c r="I21" s="29"/>
      <c r="J21" s="30">
        <f>D21*SUM(E21:I21)*100</f>
        <v>60.000000000000007</v>
      </c>
      <c r="K21" s="36"/>
      <c r="L21" s="111" t="s">
        <v>168</v>
      </c>
      <c r="M21" s="111"/>
    </row>
    <row r="22" spans="1:18" ht="34.5" customHeight="1">
      <c r="A22" s="26">
        <v>14</v>
      </c>
      <c r="B22" s="44" t="s">
        <v>233</v>
      </c>
      <c r="C22" s="27" t="str">
        <f>+VLOOKUP(B22,'Danh muc NL'!$B$4:$D$81,3,0)</f>
        <v>Quản lý hệ thống CNTT trong doanh nghiệp</v>
      </c>
      <c r="D22" s="85">
        <f>L$12*L34</f>
        <v>0.22499999999999998</v>
      </c>
      <c r="E22" s="29"/>
      <c r="F22" s="29"/>
      <c r="G22" s="29">
        <v>3</v>
      </c>
      <c r="H22" s="29"/>
      <c r="I22" s="29"/>
      <c r="J22" s="30">
        <f>D22*SUM(E22:I22)*100</f>
        <v>67.5</v>
      </c>
      <c r="K22" s="36"/>
      <c r="L22" s="82" t="s">
        <v>155</v>
      </c>
      <c r="M22" s="83"/>
    </row>
    <row r="23" spans="1:18" ht="34.5" customHeight="1">
      <c r="A23" s="100" t="s">
        <v>162</v>
      </c>
      <c r="B23" s="100"/>
      <c r="C23" s="100"/>
      <c r="D23" s="52">
        <f>D8+D14+D17+D20</f>
        <v>1</v>
      </c>
      <c r="E23" s="53"/>
      <c r="F23" s="53"/>
      <c r="G23" s="53"/>
      <c r="H23" s="53"/>
      <c r="I23" s="53"/>
      <c r="J23" s="54">
        <f>J8+J14+J17+J20</f>
        <v>315</v>
      </c>
      <c r="K23" s="36"/>
      <c r="L23" s="68">
        <v>0.6</v>
      </c>
      <c r="M23" s="32" t="str">
        <f>+C15</f>
        <v>Lập kế hoạch</v>
      </c>
    </row>
    <row r="24" spans="1:18" ht="34.5" customHeight="1">
      <c r="K24" s="36"/>
      <c r="L24" s="68">
        <v>0.4</v>
      </c>
      <c r="M24" s="32" t="str">
        <f>+C16</f>
        <v>Tổ chức và giám sát thực hiện công việc</v>
      </c>
    </row>
    <row r="25" spans="1:18" ht="34.5" customHeight="1">
      <c r="K25" s="36"/>
      <c r="L25" s="36"/>
      <c r="M25" s="37"/>
      <c r="N25" s="37"/>
      <c r="O25" s="37"/>
      <c r="P25" s="37"/>
      <c r="Q25" s="37"/>
    </row>
    <row r="26" spans="1:18" ht="34.5" customHeight="1">
      <c r="K26" s="36"/>
      <c r="L26" s="112" t="s">
        <v>169</v>
      </c>
      <c r="M26" s="112"/>
      <c r="Q26" s="37"/>
    </row>
    <row r="27" spans="1:18" ht="34.5" customHeight="1">
      <c r="K27" s="72"/>
      <c r="L27" s="25" t="s">
        <v>155</v>
      </c>
      <c r="M27" s="25"/>
      <c r="Q27" s="65"/>
    </row>
    <row r="28" spans="1:18" ht="30">
      <c r="K28" s="16"/>
      <c r="L28" s="68">
        <v>0.6</v>
      </c>
      <c r="M28" s="32" t="str">
        <f>+C18</f>
        <v>Giải quyết vấn đề và ra quyết định</v>
      </c>
      <c r="Q28" s="65"/>
    </row>
    <row r="29" spans="1:18" ht="30">
      <c r="K29" s="16"/>
      <c r="L29" s="68">
        <v>0.4</v>
      </c>
      <c r="M29" s="32" t="str">
        <f>+C19</f>
        <v>Phân tích, tổng hợp, báo cáo</v>
      </c>
      <c r="Q29" s="73"/>
    </row>
    <row r="30" spans="1:18">
      <c r="K30" s="16"/>
      <c r="L30" s="78"/>
      <c r="M30" s="73"/>
      <c r="N30" s="73"/>
      <c r="O30" s="73"/>
      <c r="P30" s="73"/>
      <c r="Q30" s="73"/>
    </row>
    <row r="31" spans="1:18">
      <c r="K31" s="16"/>
      <c r="L31" s="89" t="s">
        <v>170</v>
      </c>
      <c r="M31" s="90"/>
      <c r="N31" s="90"/>
      <c r="O31" s="90"/>
      <c r="P31" s="90"/>
      <c r="Q31" s="91"/>
    </row>
    <row r="32" spans="1:18" ht="45">
      <c r="K32" s="16"/>
      <c r="L32" s="25" t="s">
        <v>155</v>
      </c>
      <c r="M32" s="25"/>
      <c r="N32" s="25" t="str">
        <f>+M33</f>
        <v>Vận hành, khai thác hệ thống hạ tầng CNTT</v>
      </c>
      <c r="O32" s="25" t="str">
        <f>+M34</f>
        <v>Quản lý hệ thống CNTT trong doanh nghiệp</v>
      </c>
      <c r="P32" s="25" t="s">
        <v>156</v>
      </c>
    </row>
    <row r="33" spans="11:16">
      <c r="K33" s="16"/>
      <c r="L33" s="31">
        <f>O33/SUM($P$33:$P$35)</f>
        <v>0.4</v>
      </c>
      <c r="M33" s="34" t="str">
        <f>+C21</f>
        <v>Vận hành, khai thác hệ thống hạ tầng CNTT</v>
      </c>
      <c r="N33" s="80"/>
      <c r="O33" s="81">
        <v>2</v>
      </c>
      <c r="P33" s="35">
        <f>SUM(N33:O33)</f>
        <v>2</v>
      </c>
    </row>
    <row r="34" spans="11:16">
      <c r="K34" s="16"/>
      <c r="L34" s="31">
        <f>+P34/SUM($P$33:$P$35)</f>
        <v>0.6</v>
      </c>
      <c r="M34" s="34" t="str">
        <f>+C22</f>
        <v>Quản lý hệ thống CNTT trong doanh nghiệp</v>
      </c>
      <c r="N34" s="81">
        <v>3</v>
      </c>
      <c r="O34" s="80"/>
      <c r="P34" s="35">
        <f>SUM(N34:O34)</f>
        <v>3</v>
      </c>
    </row>
  </sheetData>
  <mergeCells count="19">
    <mergeCell ref="A1:J1"/>
    <mergeCell ref="A2:B2"/>
    <mergeCell ref="A3:B3"/>
    <mergeCell ref="A5:A7"/>
    <mergeCell ref="B5:B7"/>
    <mergeCell ref="C5:C7"/>
    <mergeCell ref="D5:I5"/>
    <mergeCell ref="J5:J7"/>
    <mergeCell ref="D6:D7"/>
    <mergeCell ref="E6:I6"/>
    <mergeCell ref="B20:C20"/>
    <mergeCell ref="L21:M21"/>
    <mergeCell ref="A23:C23"/>
    <mergeCell ref="L26:M26"/>
    <mergeCell ref="L7:R7"/>
    <mergeCell ref="B8:C8"/>
    <mergeCell ref="B14:C14"/>
    <mergeCell ref="L14:R14"/>
    <mergeCell ref="B17:C17"/>
  </mergeCell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sheetPr>
    <tabColor rgb="FF0070C0"/>
  </sheetPr>
  <dimension ref="A1:R34"/>
  <sheetViews>
    <sheetView topLeftCell="B13" zoomScale="115" zoomScaleNormal="115" workbookViewId="0">
      <selection activeCell="C9" sqref="C9"/>
    </sheetView>
  </sheetViews>
  <sheetFormatPr defaultRowHeight="15"/>
  <cols>
    <col min="1" max="2" width="7.5703125"/>
    <col min="3" max="3" width="35.140625"/>
    <col min="4" max="4" width="11"/>
    <col min="5" max="9" width="6.42578125"/>
    <col min="10" max="10" width="8.42578125"/>
    <col min="11" max="11" width="10.5703125"/>
    <col min="12" max="12" width="19.85546875"/>
    <col min="13" max="15" width="18.7109375"/>
    <col min="16" max="17" width="19"/>
    <col min="18" max="18" width="12.5703125"/>
    <col min="19" max="1025" width="7.5703125"/>
  </cols>
  <sheetData>
    <row r="1" spans="1:18" s="10" customFormat="1" ht="16.5" customHeight="1">
      <c r="A1" s="106" t="s">
        <v>144</v>
      </c>
      <c r="B1" s="106"/>
      <c r="C1" s="106"/>
      <c r="D1" s="106"/>
      <c r="E1" s="106"/>
      <c r="F1" s="106"/>
      <c r="G1" s="106"/>
      <c r="H1" s="106"/>
      <c r="I1" s="106"/>
      <c r="J1" s="106"/>
      <c r="K1" s="9"/>
    </row>
    <row r="2" spans="1:18" ht="16.5" customHeight="1">
      <c r="A2" s="107" t="s">
        <v>145</v>
      </c>
      <c r="B2" s="107"/>
      <c r="C2" s="11"/>
      <c r="D2" s="12"/>
      <c r="E2" s="11"/>
      <c r="F2" s="11"/>
      <c r="G2" s="11"/>
      <c r="H2" s="11"/>
      <c r="I2" s="11"/>
      <c r="J2" s="12"/>
      <c r="K2" s="11"/>
    </row>
    <row r="3" spans="1:18" s="14" customFormat="1" ht="15.75">
      <c r="A3" s="107" t="s">
        <v>146</v>
      </c>
      <c r="B3" s="107"/>
      <c r="C3" s="13"/>
      <c r="D3" s="12"/>
      <c r="E3" s="11"/>
      <c r="F3" s="11"/>
      <c r="G3" s="11"/>
      <c r="H3" s="11"/>
      <c r="I3" s="11"/>
      <c r="J3" s="12"/>
      <c r="K3" s="11"/>
    </row>
    <row r="4" spans="1:18">
      <c r="A4" s="15"/>
      <c r="B4" s="15"/>
      <c r="C4" s="15"/>
      <c r="D4" s="16"/>
      <c r="E4" s="10"/>
      <c r="F4" s="10"/>
      <c r="G4" s="10"/>
      <c r="H4" s="10"/>
      <c r="I4" s="10"/>
      <c r="J4" s="16"/>
      <c r="K4" s="10"/>
    </row>
    <row r="5" spans="1:18" ht="15.75" customHeight="1">
      <c r="A5" s="108" t="s">
        <v>1</v>
      </c>
      <c r="B5" s="108" t="s">
        <v>147</v>
      </c>
      <c r="C5" s="108" t="s">
        <v>4</v>
      </c>
      <c r="D5" s="109" t="s">
        <v>148</v>
      </c>
      <c r="E5" s="109"/>
      <c r="F5" s="109"/>
      <c r="G5" s="109"/>
      <c r="H5" s="109"/>
      <c r="I5" s="109"/>
      <c r="J5" s="110" t="s">
        <v>149</v>
      </c>
      <c r="K5" s="16"/>
    </row>
    <row r="6" spans="1:18" ht="14.25" customHeight="1">
      <c r="A6" s="108"/>
      <c r="B6" s="108"/>
      <c r="C6" s="108"/>
      <c r="D6" s="110" t="s">
        <v>150</v>
      </c>
      <c r="E6" s="108" t="s">
        <v>151</v>
      </c>
      <c r="F6" s="108"/>
      <c r="G6" s="108"/>
      <c r="H6" s="108"/>
      <c r="I6" s="108"/>
      <c r="J6" s="110"/>
      <c r="K6" s="17"/>
    </row>
    <row r="7" spans="1:18"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row>
    <row r="8" spans="1:18" ht="34.5" customHeight="1">
      <c r="A8" s="21" t="s">
        <v>153</v>
      </c>
      <c r="B8" s="105" t="s">
        <v>154</v>
      </c>
      <c r="C8" s="105"/>
      <c r="D8" s="22">
        <f>+L9</f>
        <v>0.25</v>
      </c>
      <c r="E8" s="23"/>
      <c r="F8" s="23"/>
      <c r="G8" s="23"/>
      <c r="H8" s="23"/>
      <c r="I8" s="23"/>
      <c r="J8" s="24">
        <f>SUM(J9:J13)</f>
        <v>75</v>
      </c>
      <c r="K8" s="17"/>
      <c r="L8" s="82" t="s">
        <v>155</v>
      </c>
      <c r="M8" s="83"/>
      <c r="N8" s="25" t="str">
        <f>+M9</f>
        <v>Các năng lực cốt lõi</v>
      </c>
      <c r="O8" s="25" t="str">
        <f>+M10</f>
        <v>Các năng lực quản lý</v>
      </c>
      <c r="P8" s="25" t="str">
        <f>+M11</f>
        <v>Các năng lực cá nhân</v>
      </c>
      <c r="Q8" s="25" t="str">
        <f>+M12</f>
        <v>Các năng lực chuyên môn</v>
      </c>
      <c r="R8" s="84"/>
    </row>
    <row r="9" spans="1:18" ht="34.5" customHeight="1">
      <c r="A9" s="26">
        <v>1</v>
      </c>
      <c r="B9" s="26" t="s">
        <v>7</v>
      </c>
      <c r="C9" s="27" t="str">
        <f>+VLOOKUP(B9,'Danh muc NL'!$B$3:$D$81,3,0)</f>
        <v>Hiểu biết về hoạt động của công ty</v>
      </c>
      <c r="D9" s="85">
        <f>+L16*$D$8</f>
        <v>4.6875E-2</v>
      </c>
      <c r="E9" s="29"/>
      <c r="F9" s="29"/>
      <c r="G9" s="29">
        <v>3</v>
      </c>
      <c r="H9" s="29"/>
      <c r="I9" s="29"/>
      <c r="J9" s="30">
        <f>D9*SUM(E9:I9)*100</f>
        <v>14.0625</v>
      </c>
      <c r="K9" s="17"/>
      <c r="L9" s="68">
        <f>R9/SUM($R$9:$R$12)</f>
        <v>0.25</v>
      </c>
      <c r="M9" s="32" t="str">
        <f>+B8</f>
        <v>Các năng lực cốt lõi</v>
      </c>
      <c r="N9" s="46"/>
      <c r="O9" s="47">
        <v>3</v>
      </c>
      <c r="P9" s="47">
        <v>2</v>
      </c>
      <c r="Q9" s="47">
        <v>1</v>
      </c>
      <c r="R9" s="84">
        <f>SUM(N9:Q9)</f>
        <v>6</v>
      </c>
    </row>
    <row r="10" spans="1:18" ht="34.5" customHeight="1">
      <c r="A10" s="26">
        <v>2</v>
      </c>
      <c r="B10" s="26" t="s">
        <v>9</v>
      </c>
      <c r="C10" s="27" t="str">
        <f>+VLOOKUP(B10,'Danh muc NL'!$B$4:$D$81,3,0)</f>
        <v>Định hướng chất lượng</v>
      </c>
      <c r="D10" s="85">
        <f>+L17*$D$8</f>
        <v>4.6875E-2</v>
      </c>
      <c r="E10" s="29"/>
      <c r="F10" s="29"/>
      <c r="G10" s="29">
        <v>3</v>
      </c>
      <c r="H10" s="29"/>
      <c r="I10" s="29"/>
      <c r="J10" s="30">
        <f>D10*SUM(E10:I10)*100</f>
        <v>14.0625</v>
      </c>
      <c r="K10" s="36"/>
      <c r="L10" s="68">
        <f>R10/SUM($R$9:$R$12)</f>
        <v>0.125</v>
      </c>
      <c r="M10" s="32" t="str">
        <f>+B14</f>
        <v>Các năng lực quản lý</v>
      </c>
      <c r="N10" s="47">
        <v>1</v>
      </c>
      <c r="O10" s="46"/>
      <c r="P10" s="47">
        <v>1</v>
      </c>
      <c r="Q10" s="47">
        <v>1</v>
      </c>
      <c r="R10" s="84">
        <f>SUM(N10:Q10)</f>
        <v>3</v>
      </c>
    </row>
    <row r="11" spans="1:18" ht="34.5" customHeight="1">
      <c r="A11" s="26">
        <v>3</v>
      </c>
      <c r="B11" s="26" t="s">
        <v>12</v>
      </c>
      <c r="C11" s="27" t="str">
        <f>+VLOOKUP(B11,'Danh muc NL'!$B$4:$D$81,3,0)</f>
        <v>Thích ứng sự thay đổi</v>
      </c>
      <c r="D11" s="85">
        <f>+L18*$D$8</f>
        <v>4.6875E-2</v>
      </c>
      <c r="E11" s="29"/>
      <c r="F11" s="29"/>
      <c r="G11" s="29">
        <v>3</v>
      </c>
      <c r="H11" s="29"/>
      <c r="I11" s="29"/>
      <c r="J11" s="30">
        <f>D11*SUM(E11:I11)*100</f>
        <v>14.0625</v>
      </c>
      <c r="K11" s="36"/>
      <c r="L11" s="68">
        <f>R11/SUM($R$9:$R$12)</f>
        <v>0.25</v>
      </c>
      <c r="M11" s="32" t="str">
        <f>+B17</f>
        <v>Các năng lực cá nhân</v>
      </c>
      <c r="N11" s="47">
        <v>2</v>
      </c>
      <c r="O11" s="47">
        <v>3</v>
      </c>
      <c r="P11" s="46"/>
      <c r="Q11" s="47">
        <v>1</v>
      </c>
      <c r="R11" s="84">
        <f>SUM(N11:Q11)</f>
        <v>6</v>
      </c>
    </row>
    <row r="12" spans="1:18" ht="34.5" customHeight="1">
      <c r="A12" s="26">
        <v>4</v>
      </c>
      <c r="B12" s="26" t="s">
        <v>14</v>
      </c>
      <c r="C12" s="27" t="str">
        <f>+VLOOKUP(B12,'Danh muc NL'!$B$4:$D$81,3,0)</f>
        <v>Chính trực và cam kết</v>
      </c>
      <c r="D12" s="85">
        <f>+L19*$D$8</f>
        <v>4.6875E-2</v>
      </c>
      <c r="E12" s="29"/>
      <c r="F12" s="29"/>
      <c r="G12" s="29">
        <v>3</v>
      </c>
      <c r="H12" s="29"/>
      <c r="I12" s="29"/>
      <c r="J12" s="30">
        <f>D12*SUM(E12:I12)*100</f>
        <v>14.0625</v>
      </c>
      <c r="K12" s="36"/>
      <c r="L12" s="68">
        <f>R12/SUM($R$9:$R$12)</f>
        <v>0.375</v>
      </c>
      <c r="M12" s="32" t="str">
        <f>+B20</f>
        <v>Các năng lực chuyên môn</v>
      </c>
      <c r="N12" s="47">
        <v>3</v>
      </c>
      <c r="O12" s="47">
        <v>3</v>
      </c>
      <c r="P12" s="47">
        <v>3</v>
      </c>
      <c r="Q12" s="46"/>
      <c r="R12" s="84">
        <f>SUM(N12:Q12)</f>
        <v>9</v>
      </c>
    </row>
    <row r="13" spans="1:18" ht="34.5" customHeight="1">
      <c r="A13" s="26">
        <v>5</v>
      </c>
      <c r="B13" s="26" t="s">
        <v>17</v>
      </c>
      <c r="C13" s="27" t="str">
        <f>+VLOOKUP(B13,'Danh muc NL'!$B$4:$D$81,3,0)</f>
        <v>Chịu áp lực công việc</v>
      </c>
      <c r="D13" s="85">
        <f>+L20*$D$8</f>
        <v>6.25E-2</v>
      </c>
      <c r="E13" s="29"/>
      <c r="F13" s="29"/>
      <c r="G13" s="29">
        <v>3</v>
      </c>
      <c r="H13" s="29"/>
      <c r="I13" s="29"/>
      <c r="J13" s="30">
        <f>D13*SUM(E13:I13)*100</f>
        <v>18.75</v>
      </c>
      <c r="K13" s="36"/>
      <c r="L13" s="86">
        <f>SUM(L9:L12)</f>
        <v>1</v>
      </c>
      <c r="M13" s="37"/>
      <c r="N13" s="37"/>
      <c r="O13" s="37"/>
      <c r="P13" s="37"/>
      <c r="Q13" s="37"/>
    </row>
    <row r="14" spans="1:18" ht="34.5" customHeight="1">
      <c r="A14" s="21" t="s">
        <v>157</v>
      </c>
      <c r="B14" s="105" t="s">
        <v>166</v>
      </c>
      <c r="C14" s="105"/>
      <c r="D14" s="22">
        <f>+L10</f>
        <v>0.125</v>
      </c>
      <c r="E14" s="38"/>
      <c r="F14" s="38"/>
      <c r="G14" s="38"/>
      <c r="H14" s="38"/>
      <c r="I14" s="38"/>
      <c r="J14" s="39">
        <f>SUM(J15:J16)</f>
        <v>37.5</v>
      </c>
      <c r="L14" s="102" t="s">
        <v>159</v>
      </c>
      <c r="M14" s="102"/>
      <c r="N14" s="102"/>
      <c r="O14" s="102"/>
      <c r="P14" s="102"/>
      <c r="Q14" s="102"/>
      <c r="R14" s="102"/>
    </row>
    <row r="15" spans="1:18" ht="34.5" customHeight="1">
      <c r="A15" s="26">
        <v>6</v>
      </c>
      <c r="B15" s="87" t="s">
        <v>20</v>
      </c>
      <c r="C15" s="27" t="str">
        <f>+VLOOKUP(B15,'Danh muc NL'!$B$4:$D$81,3,0)</f>
        <v>Lập kế hoạch</v>
      </c>
      <c r="D15" s="85">
        <f>+L23*$D$14</f>
        <v>7.4999999999999997E-2</v>
      </c>
      <c r="E15" s="29"/>
      <c r="F15" s="29"/>
      <c r="G15" s="29">
        <v>3</v>
      </c>
      <c r="H15" s="29"/>
      <c r="I15" s="29"/>
      <c r="J15" s="30">
        <f>D15*SUM(E15:I15)*100</f>
        <v>22.499999999999996</v>
      </c>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43" t="s">
        <v>156</v>
      </c>
    </row>
    <row r="16" spans="1:18" ht="34.5" customHeight="1">
      <c r="A16" s="26">
        <v>7</v>
      </c>
      <c r="B16" s="87" t="s">
        <v>24</v>
      </c>
      <c r="C16" s="27" t="str">
        <f>+VLOOKUP(B16,'Danh muc NL'!$B$4:$D$81,3,0)</f>
        <v>Tổ chức và giám sát thực hiện công việc</v>
      </c>
      <c r="D16" s="85">
        <f>+L24*$D$14</f>
        <v>0.05</v>
      </c>
      <c r="E16" s="29"/>
      <c r="F16" s="29"/>
      <c r="G16" s="29">
        <v>3</v>
      </c>
      <c r="H16" s="29"/>
      <c r="I16" s="29"/>
      <c r="J16" s="30">
        <f>D16*SUM(E16:I16)*100</f>
        <v>15.000000000000002</v>
      </c>
      <c r="L16" s="45">
        <f>R16/SUM($R$16:$R$20)</f>
        <v>0.1875</v>
      </c>
      <c r="M16" s="32" t="str">
        <f>+C9</f>
        <v>Hiểu biết về hoạt động của công ty</v>
      </c>
      <c r="N16" s="46"/>
      <c r="O16" s="47">
        <v>2</v>
      </c>
      <c r="P16" s="47">
        <v>2</v>
      </c>
      <c r="Q16" s="47">
        <v>2</v>
      </c>
      <c r="R16" s="48">
        <f>SUM(N16:Q16)</f>
        <v>6</v>
      </c>
    </row>
    <row r="17" spans="1:18" ht="34.5" customHeight="1">
      <c r="A17" s="21" t="s">
        <v>160</v>
      </c>
      <c r="B17" s="105" t="s">
        <v>158</v>
      </c>
      <c r="C17" s="105"/>
      <c r="D17" s="22">
        <f>+L11</f>
        <v>0.25</v>
      </c>
      <c r="E17" s="38"/>
      <c r="F17" s="38"/>
      <c r="G17" s="38"/>
      <c r="H17" s="38"/>
      <c r="I17" s="38"/>
      <c r="J17" s="49">
        <f>SUM(J18:J19)</f>
        <v>75</v>
      </c>
      <c r="K17" s="36"/>
      <c r="L17" s="45">
        <f>R17/SUM($R$16:$R$20)</f>
        <v>0.1875</v>
      </c>
      <c r="M17" s="32" t="str">
        <f>+C10</f>
        <v>Định hướng chất lượng</v>
      </c>
      <c r="N17" s="47">
        <v>2</v>
      </c>
      <c r="O17" s="46"/>
      <c r="P17" s="47">
        <v>2</v>
      </c>
      <c r="Q17" s="47">
        <v>2</v>
      </c>
      <c r="R17" s="48">
        <f>SUM(N17:Q17)</f>
        <v>6</v>
      </c>
    </row>
    <row r="18" spans="1:18" ht="34.5" customHeight="1">
      <c r="A18" s="26">
        <v>10</v>
      </c>
      <c r="B18" s="41" t="s">
        <v>32</v>
      </c>
      <c r="C18" s="27" t="str">
        <f>+VLOOKUP(B18,'Danh muc NL'!$B$4:$D$81,3,0)</f>
        <v>Giải quyết vấn đề và ra quyết định</v>
      </c>
      <c r="D18" s="88">
        <f>+L28*$D$17</f>
        <v>0.15</v>
      </c>
      <c r="E18" s="29"/>
      <c r="F18" s="29"/>
      <c r="G18" s="29">
        <v>3</v>
      </c>
      <c r="H18" s="29"/>
      <c r="I18" s="29"/>
      <c r="J18" s="30">
        <f>D18*SUM(E18:I18)*100</f>
        <v>44.999999999999993</v>
      </c>
      <c r="K18" s="36"/>
      <c r="L18" s="45">
        <f>R18/SUM($R$16:$R$20)</f>
        <v>0.1875</v>
      </c>
      <c r="M18" s="32" t="str">
        <f>+C11</f>
        <v>Thích ứng sự thay đổi</v>
      </c>
      <c r="N18" s="47">
        <v>2</v>
      </c>
      <c r="O18" s="47">
        <v>2</v>
      </c>
      <c r="P18" s="46"/>
      <c r="Q18" s="47">
        <v>2</v>
      </c>
      <c r="R18" s="48">
        <f>SUM(N18:Q18)</f>
        <v>6</v>
      </c>
    </row>
    <row r="19" spans="1:18" ht="34.5" customHeight="1">
      <c r="A19" s="26">
        <v>11</v>
      </c>
      <c r="B19" s="44" t="s">
        <v>42</v>
      </c>
      <c r="C19" s="27" t="str">
        <f>+VLOOKUP(B19,'Danh muc NL'!$B$4:$D$81,3,0)</f>
        <v>Phân tích, tổng hợp, báo cáo</v>
      </c>
      <c r="D19" s="88">
        <f>+L29*$D$17</f>
        <v>0.1</v>
      </c>
      <c r="E19" s="29"/>
      <c r="F19" s="29"/>
      <c r="G19" s="29">
        <v>3</v>
      </c>
      <c r="H19" s="29"/>
      <c r="I19" s="29"/>
      <c r="J19" s="30">
        <f>D19*SUM(E19:I19)*100</f>
        <v>30.000000000000004</v>
      </c>
      <c r="K19" s="36"/>
      <c r="L19" s="45">
        <f>R19/SUM($R$16:$R$20)</f>
        <v>0.1875</v>
      </c>
      <c r="M19" s="32" t="str">
        <f>+C12</f>
        <v>Chính trực và cam kết</v>
      </c>
      <c r="N19" s="47">
        <v>2</v>
      </c>
      <c r="O19" s="47">
        <v>2</v>
      </c>
      <c r="P19" s="47">
        <v>2</v>
      </c>
      <c r="Q19" s="46"/>
      <c r="R19" s="48">
        <f>SUM(N19:Q19)</f>
        <v>6</v>
      </c>
    </row>
    <row r="20" spans="1:18" ht="34.5" customHeight="1">
      <c r="A20" s="21" t="s">
        <v>167</v>
      </c>
      <c r="B20" s="105" t="s">
        <v>161</v>
      </c>
      <c r="C20" s="105"/>
      <c r="D20" s="22">
        <f>+L12</f>
        <v>0.375</v>
      </c>
      <c r="E20" s="38"/>
      <c r="F20" s="38"/>
      <c r="G20" s="38"/>
      <c r="H20" s="38"/>
      <c r="I20" s="38"/>
      <c r="J20" s="49">
        <f>SUM(J21:J22)</f>
        <v>127.5</v>
      </c>
      <c r="K20" s="36"/>
      <c r="L20" s="45">
        <f>R20/SUM($R$16:$R$20)</f>
        <v>0.25</v>
      </c>
      <c r="M20" s="32" t="str">
        <f>+C13</f>
        <v>Chịu áp lực công việc</v>
      </c>
      <c r="N20" s="47">
        <v>2</v>
      </c>
      <c r="O20" s="47">
        <v>2</v>
      </c>
      <c r="P20" s="47">
        <v>2</v>
      </c>
      <c r="Q20" s="47">
        <v>2</v>
      </c>
      <c r="R20" s="48">
        <f>SUM(N20:Q20)</f>
        <v>8</v>
      </c>
    </row>
    <row r="21" spans="1:18" ht="34.5" customHeight="1">
      <c r="A21" s="26">
        <v>13</v>
      </c>
      <c r="B21" s="44" t="s">
        <v>60</v>
      </c>
      <c r="C21" s="27" t="str">
        <f>+VLOOKUP(B21,'Danh muc NL'!$B$4:$D$81,3,0)</f>
        <v>Vận hành, khai thác hệ thống hạ tầng CNTT</v>
      </c>
      <c r="D21" s="85">
        <f>L$12*L33</f>
        <v>0.22499999999999998</v>
      </c>
      <c r="E21" s="29"/>
      <c r="F21" s="29"/>
      <c r="G21" s="29">
        <v>3</v>
      </c>
      <c r="H21" s="29"/>
      <c r="I21" s="29"/>
      <c r="J21" s="30">
        <f>D21*SUM(E21:I21)*100</f>
        <v>67.5</v>
      </c>
      <c r="K21" s="36"/>
      <c r="L21" s="111" t="s">
        <v>168</v>
      </c>
      <c r="M21" s="111"/>
    </row>
    <row r="22" spans="1:18" ht="34.5" customHeight="1">
      <c r="A22" s="26">
        <v>14</v>
      </c>
      <c r="B22" s="44" t="s">
        <v>82</v>
      </c>
      <c r="C22" s="27" t="str">
        <f>+VLOOKUP(B22,'Danh muc NL'!$B$4:$D$81,3,0)</f>
        <v>Cung cấp dịch vụ CNTT</v>
      </c>
      <c r="D22" s="85">
        <f>L$12*L34</f>
        <v>0.15000000000000002</v>
      </c>
      <c r="E22" s="29"/>
      <c r="F22" s="29"/>
      <c r="G22" s="29"/>
      <c r="H22" s="29">
        <v>4</v>
      </c>
      <c r="I22" s="29"/>
      <c r="J22" s="30">
        <f>D22*SUM(E22:I22)*100</f>
        <v>60.000000000000007</v>
      </c>
      <c r="K22" s="36"/>
      <c r="L22" s="82" t="s">
        <v>155</v>
      </c>
      <c r="M22" s="83"/>
    </row>
    <row r="23" spans="1:18" ht="34.5" customHeight="1">
      <c r="A23" s="100" t="s">
        <v>162</v>
      </c>
      <c r="B23" s="100"/>
      <c r="C23" s="100"/>
      <c r="D23" s="52">
        <f>D8+D14+D17+D20</f>
        <v>1</v>
      </c>
      <c r="E23" s="53"/>
      <c r="F23" s="53"/>
      <c r="G23" s="53"/>
      <c r="H23" s="53"/>
      <c r="I23" s="53"/>
      <c r="J23" s="54">
        <f>J8+J14+J17+J20</f>
        <v>315</v>
      </c>
      <c r="K23" s="36"/>
      <c r="L23" s="68">
        <v>0.6</v>
      </c>
      <c r="M23" s="32" t="str">
        <f>+C15</f>
        <v>Lập kế hoạch</v>
      </c>
    </row>
    <row r="24" spans="1:18" ht="34.5" customHeight="1">
      <c r="K24" s="36"/>
      <c r="L24" s="68">
        <v>0.4</v>
      </c>
      <c r="M24" s="32" t="str">
        <f>+C16</f>
        <v>Tổ chức và giám sát thực hiện công việc</v>
      </c>
    </row>
    <row r="25" spans="1:18" ht="34.5" customHeight="1">
      <c r="K25" s="36"/>
      <c r="L25" s="36"/>
      <c r="M25" s="37"/>
      <c r="N25" s="37"/>
      <c r="O25" s="37"/>
      <c r="P25" s="37"/>
      <c r="Q25" s="37"/>
    </row>
    <row r="26" spans="1:18" ht="34.5" customHeight="1">
      <c r="K26" s="36"/>
      <c r="L26" s="112" t="s">
        <v>169</v>
      </c>
      <c r="M26" s="112"/>
      <c r="Q26" s="37"/>
    </row>
    <row r="27" spans="1:18" ht="34.5" customHeight="1">
      <c r="K27" s="72"/>
      <c r="L27" s="25" t="s">
        <v>155</v>
      </c>
      <c r="M27" s="25"/>
      <c r="Q27" s="65"/>
    </row>
    <row r="28" spans="1:18" ht="30">
      <c r="K28" s="16"/>
      <c r="L28" s="68">
        <v>0.6</v>
      </c>
      <c r="M28" s="32" t="str">
        <f>+C18</f>
        <v>Giải quyết vấn đề và ra quyết định</v>
      </c>
      <c r="Q28" s="65"/>
    </row>
    <row r="29" spans="1:18" ht="30">
      <c r="K29" s="16"/>
      <c r="L29" s="68">
        <v>0.4</v>
      </c>
      <c r="M29" s="32" t="str">
        <f>+C19</f>
        <v>Phân tích, tổng hợp, báo cáo</v>
      </c>
      <c r="Q29" s="73"/>
    </row>
    <row r="30" spans="1:18">
      <c r="K30" s="16"/>
      <c r="L30" s="78"/>
      <c r="M30" s="73"/>
      <c r="N30" s="73"/>
      <c r="O30" s="73"/>
      <c r="P30" s="73"/>
      <c r="Q30" s="73"/>
    </row>
    <row r="31" spans="1:18">
      <c r="K31" s="16"/>
      <c r="L31" s="89" t="s">
        <v>170</v>
      </c>
      <c r="M31" s="90"/>
      <c r="N31" s="90"/>
      <c r="O31" s="90"/>
      <c r="P31" s="90"/>
      <c r="Q31" s="91"/>
    </row>
    <row r="32" spans="1:18" ht="45">
      <c r="K32" s="16"/>
      <c r="L32" s="25" t="s">
        <v>155</v>
      </c>
      <c r="M32" s="25"/>
      <c r="N32" s="25" t="str">
        <f>+M33</f>
        <v>Vận hành, khai thác hệ thống hạ tầng CNTT</v>
      </c>
      <c r="O32" s="25" t="str">
        <f>+M34</f>
        <v>Cung cấp dịch vụ CNTT</v>
      </c>
      <c r="P32" s="25" t="s">
        <v>156</v>
      </c>
    </row>
    <row r="33" spans="11:16">
      <c r="K33" s="16"/>
      <c r="L33" s="31">
        <f>+P33/SUM($P$33:$P$35)</f>
        <v>0.6</v>
      </c>
      <c r="M33" s="34" t="str">
        <f>+C21</f>
        <v>Vận hành, khai thác hệ thống hạ tầng CNTT</v>
      </c>
      <c r="N33" s="80"/>
      <c r="O33" s="81">
        <v>3</v>
      </c>
      <c r="P33" s="35">
        <f>SUM(N33:O33)</f>
        <v>3</v>
      </c>
    </row>
    <row r="34" spans="11:16">
      <c r="K34" s="16"/>
      <c r="L34" s="31">
        <f>+P34/SUM($P$33:$P$35)</f>
        <v>0.4</v>
      </c>
      <c r="M34" s="34" t="str">
        <f>+C22</f>
        <v>Cung cấp dịch vụ CNTT</v>
      </c>
      <c r="N34" s="81">
        <v>2</v>
      </c>
      <c r="O34" s="80"/>
      <c r="P34" s="35">
        <f>SUM(N34:O34)</f>
        <v>2</v>
      </c>
    </row>
  </sheetData>
  <mergeCells count="19">
    <mergeCell ref="A1:J1"/>
    <mergeCell ref="A2:B2"/>
    <mergeCell ref="A3:B3"/>
    <mergeCell ref="A5:A7"/>
    <mergeCell ref="B5:B7"/>
    <mergeCell ref="C5:C7"/>
    <mergeCell ref="D5:I5"/>
    <mergeCell ref="J5:J7"/>
    <mergeCell ref="D6:D7"/>
    <mergeCell ref="E6:I6"/>
    <mergeCell ref="B20:C20"/>
    <mergeCell ref="L21:M21"/>
    <mergeCell ref="A23:C23"/>
    <mergeCell ref="L26:M26"/>
    <mergeCell ref="L7:R7"/>
    <mergeCell ref="B8:C8"/>
    <mergeCell ref="B14:C14"/>
    <mergeCell ref="L14:R14"/>
    <mergeCell ref="B17:C17"/>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sheetPr>
    <tabColor rgb="FFFF0000"/>
  </sheetPr>
  <dimension ref="A1:S38"/>
  <sheetViews>
    <sheetView topLeftCell="B2" workbookViewId="0">
      <selection activeCell="C9" sqref="C9"/>
    </sheetView>
  </sheetViews>
  <sheetFormatPr defaultRowHeight="15"/>
  <cols>
    <col min="1" max="2" width="7.5703125"/>
    <col min="3" max="3" width="35.140625"/>
    <col min="4" max="4" width="11"/>
    <col min="5" max="9" width="6.42578125"/>
    <col min="10" max="10" width="8.42578125"/>
    <col min="11" max="11" width="10.5703125"/>
    <col min="12" max="12" width="9.28515625"/>
    <col min="13" max="15" width="18.7109375"/>
    <col min="16" max="19" width="19"/>
    <col min="20" max="1025" width="7.5703125"/>
  </cols>
  <sheetData>
    <row r="1" spans="1:19" s="10" customFormat="1" ht="16.5" customHeight="1">
      <c r="A1" s="106" t="s">
        <v>144</v>
      </c>
      <c r="B1" s="106"/>
      <c r="C1" s="106"/>
      <c r="D1" s="106"/>
      <c r="E1" s="106"/>
      <c r="F1" s="106"/>
      <c r="G1" s="106"/>
      <c r="H1" s="106"/>
      <c r="I1" s="106"/>
      <c r="J1" s="106"/>
      <c r="K1" s="9"/>
    </row>
    <row r="2" spans="1:19" ht="16.5" customHeight="1">
      <c r="A2" s="107" t="s">
        <v>145</v>
      </c>
      <c r="B2" s="107"/>
      <c r="C2" s="11"/>
      <c r="D2" s="12"/>
      <c r="E2" s="11"/>
      <c r="F2" s="11"/>
      <c r="G2" s="11"/>
      <c r="H2" s="11"/>
      <c r="I2" s="11"/>
      <c r="J2" s="12"/>
      <c r="K2" s="11"/>
    </row>
    <row r="3" spans="1:19" s="14" customFormat="1" ht="15.75">
      <c r="A3" s="107" t="s">
        <v>146</v>
      </c>
      <c r="B3" s="107"/>
      <c r="C3" s="13"/>
      <c r="D3" s="12"/>
      <c r="E3" s="11"/>
      <c r="F3" s="11"/>
      <c r="G3" s="11"/>
      <c r="H3" s="11"/>
      <c r="I3" s="11"/>
      <c r="J3" s="12"/>
      <c r="K3" s="11"/>
    </row>
    <row r="4" spans="1:19">
      <c r="A4" s="15"/>
      <c r="B4" s="15"/>
      <c r="C4" s="15"/>
      <c r="D4" s="16"/>
      <c r="E4" s="10"/>
      <c r="F4" s="10"/>
      <c r="G4" s="10"/>
      <c r="H4" s="10"/>
      <c r="I4" s="10"/>
      <c r="J4" s="16"/>
      <c r="K4" s="10"/>
    </row>
    <row r="5" spans="1:19" ht="15.75" customHeight="1">
      <c r="A5" s="108" t="s">
        <v>1</v>
      </c>
      <c r="B5" s="108" t="s">
        <v>147</v>
      </c>
      <c r="C5" s="108" t="s">
        <v>4</v>
      </c>
      <c r="D5" s="109" t="s">
        <v>148</v>
      </c>
      <c r="E5" s="109"/>
      <c r="F5" s="109"/>
      <c r="G5" s="109"/>
      <c r="H5" s="109"/>
      <c r="I5" s="109"/>
      <c r="J5" s="110" t="s">
        <v>149</v>
      </c>
      <c r="K5" s="16"/>
    </row>
    <row r="6" spans="1:19" ht="14.25" customHeight="1">
      <c r="A6" s="108"/>
      <c r="B6" s="108"/>
      <c r="C6" s="108"/>
      <c r="D6" s="110" t="s">
        <v>150</v>
      </c>
      <c r="E6" s="108" t="s">
        <v>151</v>
      </c>
      <c r="F6" s="108"/>
      <c r="G6" s="108"/>
      <c r="H6" s="108"/>
      <c r="I6" s="108"/>
      <c r="J6" s="110"/>
      <c r="K6" s="17"/>
    </row>
    <row r="7" spans="1:19" s="19" customFormat="1" ht="33.950000000000003" customHeight="1">
      <c r="A7" s="108"/>
      <c r="B7" s="108"/>
      <c r="C7" s="108"/>
      <c r="D7" s="110"/>
      <c r="E7" s="18">
        <v>1</v>
      </c>
      <c r="F7" s="18">
        <v>2</v>
      </c>
      <c r="G7" s="18">
        <v>3</v>
      </c>
      <c r="H7" s="18">
        <v>4</v>
      </c>
      <c r="I7" s="18">
        <v>5</v>
      </c>
      <c r="J7" s="110"/>
      <c r="K7" s="17"/>
      <c r="L7" s="113" t="s">
        <v>165</v>
      </c>
      <c r="M7" s="113"/>
      <c r="N7" s="113"/>
      <c r="O7" s="113"/>
      <c r="P7" s="113"/>
      <c r="Q7" s="113"/>
      <c r="R7" s="113"/>
      <c r="S7" s="20"/>
    </row>
    <row r="8" spans="1:19" ht="34.5" customHeight="1">
      <c r="A8" s="21" t="s">
        <v>153</v>
      </c>
      <c r="B8" s="105" t="s">
        <v>154</v>
      </c>
      <c r="C8" s="105"/>
      <c r="D8" s="22">
        <f>+L9</f>
        <v>0.125</v>
      </c>
      <c r="E8" s="23"/>
      <c r="F8" s="23"/>
      <c r="G8" s="23"/>
      <c r="H8" s="23"/>
      <c r="I8" s="23"/>
      <c r="J8" s="24">
        <f>SUM(J9:J13)</f>
        <v>42.5</v>
      </c>
      <c r="K8" s="17"/>
      <c r="L8" s="82" t="s">
        <v>155</v>
      </c>
      <c r="M8" s="83"/>
      <c r="N8" s="25" t="str">
        <f>+M9</f>
        <v>Các năng lực cốt lõi</v>
      </c>
      <c r="O8" s="25" t="str">
        <f>+M10</f>
        <v>Các năng lực quản lý</v>
      </c>
      <c r="P8" s="25" t="str">
        <f>+M11</f>
        <v>Các năng lực cá nhân</v>
      </c>
      <c r="Q8" s="25" t="str">
        <f>+M12</f>
        <v>Các năng lực chuyên môn</v>
      </c>
      <c r="R8" s="83" t="s">
        <v>156</v>
      </c>
      <c r="S8" s="20"/>
    </row>
    <row r="9" spans="1:19" ht="34.5" customHeight="1">
      <c r="A9" s="26">
        <v>1</v>
      </c>
      <c r="B9" s="26" t="s">
        <v>7</v>
      </c>
      <c r="C9" s="27" t="str">
        <f>+VLOOKUP(B9,'Danh muc NL'!$B$3:$D$81,3,0)</f>
        <v>Hiểu biết về hoạt động của công ty</v>
      </c>
      <c r="D9" s="85">
        <f>+L16*$D$8</f>
        <v>2.5000000000000001E-2</v>
      </c>
      <c r="E9" s="29"/>
      <c r="F9" s="29"/>
      <c r="G9" s="29">
        <v>3</v>
      </c>
      <c r="H9" s="29"/>
      <c r="I9" s="29"/>
      <c r="J9" s="30">
        <f>D9*SUM(E9:I9)*100</f>
        <v>7.5000000000000009</v>
      </c>
      <c r="K9" s="17"/>
      <c r="L9" s="68">
        <f>+R9/SUM($R$24:$R$27)</f>
        <v>0.125</v>
      </c>
      <c r="M9" s="32" t="str">
        <f>+B8</f>
        <v>Các năng lực cốt lõi</v>
      </c>
      <c r="N9" s="46"/>
      <c r="O9" s="47">
        <v>1</v>
      </c>
      <c r="P9" s="47">
        <v>1</v>
      </c>
      <c r="Q9" s="47">
        <v>1</v>
      </c>
      <c r="R9" s="48">
        <f>SUM(N9:Q9)</f>
        <v>3</v>
      </c>
      <c r="S9" s="20"/>
    </row>
    <row r="10" spans="1:19" ht="34.5" customHeight="1">
      <c r="A10" s="26">
        <v>2</v>
      </c>
      <c r="B10" s="26" t="s">
        <v>9</v>
      </c>
      <c r="C10" s="27" t="str">
        <f>+VLOOKUP(B10,'Danh muc NL'!$B$4:$D$81,3,0)</f>
        <v>Định hướng chất lượng</v>
      </c>
      <c r="D10" s="85">
        <f>+L17*$D$8</f>
        <v>2.5000000000000001E-2</v>
      </c>
      <c r="E10" s="29"/>
      <c r="F10" s="29"/>
      <c r="G10" s="29"/>
      <c r="H10" s="29">
        <v>4</v>
      </c>
      <c r="I10" s="29"/>
      <c r="J10" s="30">
        <f>D10*SUM(E10:I10)*100</f>
        <v>10</v>
      </c>
      <c r="K10" s="36"/>
      <c r="L10" s="68">
        <f>+R10/SUM($R$24:$R$27)</f>
        <v>0.25</v>
      </c>
      <c r="M10" s="32" t="str">
        <f>+B14</f>
        <v>Các năng lực quản lý</v>
      </c>
      <c r="N10" s="47">
        <v>3</v>
      </c>
      <c r="O10" s="46"/>
      <c r="P10" s="47">
        <v>2</v>
      </c>
      <c r="Q10" s="47">
        <v>1</v>
      </c>
      <c r="R10" s="48">
        <f>SUM(N10:Q10)</f>
        <v>6</v>
      </c>
      <c r="S10" s="20"/>
    </row>
    <row r="11" spans="1:19" ht="34.5" customHeight="1">
      <c r="A11" s="26">
        <v>3</v>
      </c>
      <c r="B11" s="26" t="s">
        <v>12</v>
      </c>
      <c r="C11" s="27" t="str">
        <f>+VLOOKUP(B11,'Danh muc NL'!$B$4:$D$81,3,0)</f>
        <v>Thích ứng sự thay đổi</v>
      </c>
      <c r="D11" s="85">
        <f>+L18*$D$8</f>
        <v>2.5000000000000001E-2</v>
      </c>
      <c r="E11" s="29"/>
      <c r="F11" s="29"/>
      <c r="G11" s="29">
        <v>3</v>
      </c>
      <c r="H11" s="29"/>
      <c r="I11" s="29"/>
      <c r="J11" s="30">
        <f>D11*SUM(E11:I11)*100</f>
        <v>7.5000000000000009</v>
      </c>
      <c r="K11" s="36"/>
      <c r="L11" s="68">
        <f>+R11/SUM($R$24:$R$27)</f>
        <v>0.25</v>
      </c>
      <c r="M11" s="32" t="str">
        <f>+B19</f>
        <v>Các năng lực cá nhân</v>
      </c>
      <c r="N11" s="47">
        <v>3</v>
      </c>
      <c r="O11" s="47">
        <v>2</v>
      </c>
      <c r="P11" s="46"/>
      <c r="Q11" s="47">
        <v>1</v>
      </c>
      <c r="R11" s="48">
        <f>SUM(N11:Q11)</f>
        <v>6</v>
      </c>
      <c r="S11" s="20"/>
    </row>
    <row r="12" spans="1:19" ht="34.5" customHeight="1">
      <c r="A12" s="26">
        <v>4</v>
      </c>
      <c r="B12" s="26" t="s">
        <v>14</v>
      </c>
      <c r="C12" s="27" t="str">
        <f>+VLOOKUP(B12,'Danh muc NL'!$B$4:$D$81,3,0)</f>
        <v>Chính trực và cam kết</v>
      </c>
      <c r="D12" s="85">
        <f>+L19*$D$8</f>
        <v>2.5000000000000001E-2</v>
      </c>
      <c r="E12" s="29"/>
      <c r="F12" s="29"/>
      <c r="G12" s="29">
        <v>3</v>
      </c>
      <c r="H12" s="29"/>
      <c r="I12" s="29"/>
      <c r="J12" s="30">
        <f>D12*SUM(E12:I12)*100</f>
        <v>7.5000000000000009</v>
      </c>
      <c r="K12" s="36"/>
      <c r="L12" s="68">
        <f>+R12/SUM($R$24:$R$27)</f>
        <v>0.375</v>
      </c>
      <c r="M12" s="32" t="str">
        <f>+B22</f>
        <v>Các năng lực chuyên môn</v>
      </c>
      <c r="N12" s="47">
        <v>3</v>
      </c>
      <c r="O12" s="47">
        <v>3</v>
      </c>
      <c r="P12" s="47">
        <v>3</v>
      </c>
      <c r="Q12" s="46"/>
      <c r="R12" s="48">
        <f>SUM(N12:Q12)</f>
        <v>9</v>
      </c>
      <c r="S12" s="20"/>
    </row>
    <row r="13" spans="1:19" ht="34.5" customHeight="1">
      <c r="A13" s="26">
        <v>5</v>
      </c>
      <c r="B13" s="26" t="s">
        <v>17</v>
      </c>
      <c r="C13" s="27" t="str">
        <f>+VLOOKUP(B13,'Danh muc NL'!$B$4:$D$81,3,0)</f>
        <v>Chịu áp lực công việc</v>
      </c>
      <c r="D13" s="85">
        <f>+L20*$D$8</f>
        <v>2.5000000000000001E-2</v>
      </c>
      <c r="E13" s="29"/>
      <c r="F13" s="29"/>
      <c r="G13" s="29"/>
      <c r="H13" s="29">
        <v>4</v>
      </c>
      <c r="I13" s="29"/>
      <c r="J13" s="30">
        <f>D13*SUM(E13:I13)*100</f>
        <v>10</v>
      </c>
      <c r="K13" s="36"/>
      <c r="L13" s="36"/>
      <c r="M13" s="37"/>
      <c r="N13" s="37"/>
      <c r="O13" s="37"/>
      <c r="P13" s="37"/>
      <c r="Q13" s="37"/>
      <c r="R13" s="20"/>
      <c r="S13" s="20"/>
    </row>
    <row r="14" spans="1:19" ht="34.5" customHeight="1">
      <c r="A14" s="21" t="s">
        <v>157</v>
      </c>
      <c r="B14" s="105" t="s">
        <v>166</v>
      </c>
      <c r="C14" s="105"/>
      <c r="D14" s="22">
        <f>+L10</f>
        <v>0.25</v>
      </c>
      <c r="E14" s="38"/>
      <c r="F14" s="38"/>
      <c r="G14" s="38"/>
      <c r="H14" s="38"/>
      <c r="I14" s="38"/>
      <c r="J14" s="39">
        <f>SUM(J15:J18)</f>
        <v>75</v>
      </c>
      <c r="K14" s="36"/>
      <c r="L14" s="102" t="s">
        <v>159</v>
      </c>
      <c r="M14" s="102"/>
      <c r="N14" s="102"/>
      <c r="O14" s="102"/>
      <c r="P14" s="102"/>
      <c r="Q14" s="102"/>
      <c r="R14" s="102"/>
      <c r="S14" s="102"/>
    </row>
    <row r="15" spans="1:19" ht="34.5" customHeight="1">
      <c r="A15" s="26">
        <v>6</v>
      </c>
      <c r="B15" s="87" t="s">
        <v>20</v>
      </c>
      <c r="C15" s="27" t="str">
        <f>+VLOOKUP(B15,'Danh muc NL'!$B$4:$D$81,3,0)</f>
        <v>Lập kế hoạch</v>
      </c>
      <c r="D15" s="85">
        <f>+L24*$D$14</f>
        <v>8.3333333333333329E-2</v>
      </c>
      <c r="E15" s="29"/>
      <c r="F15" s="29"/>
      <c r="G15" s="29">
        <v>3</v>
      </c>
      <c r="H15" s="29"/>
      <c r="I15" s="29"/>
      <c r="J15" s="30">
        <f>D15*SUM(E15:I15)*100</f>
        <v>25</v>
      </c>
      <c r="K15" s="36"/>
      <c r="L15" s="40" t="s">
        <v>155</v>
      </c>
      <c r="M15" s="42"/>
      <c r="N15" s="25" t="str">
        <f>+M16</f>
        <v>Hiểu biết về hoạt động của công ty</v>
      </c>
      <c r="O15" s="25" t="str">
        <f>+M17</f>
        <v>Định hướng chất lượng</v>
      </c>
      <c r="P15" s="25" t="str">
        <f>+M18</f>
        <v>Thích ứng sự thay đổi</v>
      </c>
      <c r="Q15" s="25" t="str">
        <f>+M19</f>
        <v>Chính trực và cam kết</v>
      </c>
      <c r="R15" s="25" t="str">
        <f>+M20</f>
        <v>Chịu áp lực công việc</v>
      </c>
      <c r="S15" s="43" t="s">
        <v>156</v>
      </c>
    </row>
    <row r="16" spans="1:19" ht="34.5" customHeight="1">
      <c r="A16" s="26">
        <v>7</v>
      </c>
      <c r="B16" s="87" t="s">
        <v>24</v>
      </c>
      <c r="C16" s="27" t="str">
        <f>+VLOOKUP(B16,'Danh muc NL'!$B$4:$D$81,3,0)</f>
        <v>Tổ chức và giám sát thực hiện công việc</v>
      </c>
      <c r="D16" s="85">
        <f>+L25*$D$14</f>
        <v>8.3333333333333329E-2</v>
      </c>
      <c r="E16" s="29"/>
      <c r="F16" s="29"/>
      <c r="G16" s="29">
        <v>3</v>
      </c>
      <c r="H16" s="29"/>
      <c r="I16" s="29"/>
      <c r="J16" s="30">
        <f>D16*SUM(E16:I16)*100</f>
        <v>25</v>
      </c>
      <c r="K16" s="36"/>
      <c r="L16" s="45">
        <f>+S16/SUM($S$16:$S$20)</f>
        <v>0.2</v>
      </c>
      <c r="M16" s="32" t="str">
        <f>+C9</f>
        <v>Hiểu biết về hoạt động của công ty</v>
      </c>
      <c r="N16" s="46"/>
      <c r="O16" s="47">
        <v>2</v>
      </c>
      <c r="P16" s="47">
        <v>2</v>
      </c>
      <c r="Q16" s="47">
        <v>2</v>
      </c>
      <c r="R16" s="47">
        <v>2</v>
      </c>
      <c r="S16" s="48">
        <f>SUM(N16:R16)</f>
        <v>8</v>
      </c>
    </row>
    <row r="17" spans="1:19" ht="34.5" customHeight="1">
      <c r="A17" s="26">
        <v>8</v>
      </c>
      <c r="B17" s="87" t="s">
        <v>26</v>
      </c>
      <c r="C17" s="27" t="str">
        <f>+VLOOKUP(B17,'Danh muc NL'!$B$4:$D$81,3,0)</f>
        <v>Hướng dẫn, đào tạo, kèm cặp nhân viên</v>
      </c>
      <c r="D17" s="85">
        <f>+L26*$D$14</f>
        <v>5.2083333333333336E-2</v>
      </c>
      <c r="E17" s="29"/>
      <c r="F17" s="29"/>
      <c r="G17" s="29">
        <v>3</v>
      </c>
      <c r="H17" s="29"/>
      <c r="I17" s="29"/>
      <c r="J17" s="30">
        <f>D17*SUM(E17:I17)*100</f>
        <v>15.625</v>
      </c>
      <c r="K17" s="36"/>
      <c r="L17" s="45">
        <f>+S17/SUM($S$16:$S$20)</f>
        <v>0.2</v>
      </c>
      <c r="M17" s="32" t="str">
        <f>+C10</f>
        <v>Định hướng chất lượng</v>
      </c>
      <c r="N17" s="47">
        <v>2</v>
      </c>
      <c r="O17" s="46"/>
      <c r="P17" s="47">
        <v>2</v>
      </c>
      <c r="Q17" s="47">
        <v>2</v>
      </c>
      <c r="R17" s="47">
        <v>2</v>
      </c>
      <c r="S17" s="48">
        <f>SUM(N17:R17)</f>
        <v>8</v>
      </c>
    </row>
    <row r="18" spans="1:19" ht="34.5" customHeight="1">
      <c r="A18" s="26">
        <v>9</v>
      </c>
      <c r="B18" s="87" t="s">
        <v>29</v>
      </c>
      <c r="C18" s="27" t="str">
        <f>+VLOOKUP(B18,'Danh muc NL'!$B$4:$D$81,3,0)</f>
        <v>Lãnh đạo</v>
      </c>
      <c r="D18" s="85">
        <f>+L27*$D$14</f>
        <v>3.125E-2</v>
      </c>
      <c r="E18" s="29"/>
      <c r="F18" s="29"/>
      <c r="G18" s="29">
        <v>3</v>
      </c>
      <c r="H18" s="29"/>
      <c r="I18" s="29"/>
      <c r="J18" s="30">
        <f>D18*SUM(E18:I18)*100</f>
        <v>9.375</v>
      </c>
      <c r="K18" s="36"/>
      <c r="L18" s="45">
        <f>+S18/SUM($S$16:$S$20)</f>
        <v>0.2</v>
      </c>
      <c r="M18" s="32" t="str">
        <f>+C11</f>
        <v>Thích ứng sự thay đổi</v>
      </c>
      <c r="N18" s="47">
        <v>2</v>
      </c>
      <c r="O18" s="47">
        <v>2</v>
      </c>
      <c r="P18" s="46"/>
      <c r="Q18" s="47">
        <v>2</v>
      </c>
      <c r="R18" s="47">
        <v>2</v>
      </c>
      <c r="S18" s="48">
        <f>SUM(N18:R18)</f>
        <v>8</v>
      </c>
    </row>
    <row r="19" spans="1:19" ht="34.5" customHeight="1">
      <c r="A19" s="21" t="s">
        <v>160</v>
      </c>
      <c r="B19" s="105" t="s">
        <v>158</v>
      </c>
      <c r="C19" s="105"/>
      <c r="D19" s="22">
        <f>+L11</f>
        <v>0.25</v>
      </c>
      <c r="E19" s="38"/>
      <c r="F19" s="38"/>
      <c r="G19" s="38"/>
      <c r="H19" s="38"/>
      <c r="I19" s="38"/>
      <c r="J19" s="49">
        <f>SUM(J20:J21)</f>
        <v>90</v>
      </c>
      <c r="K19" s="36"/>
      <c r="L19" s="45">
        <f>+S19/SUM($S$16:$S$20)</f>
        <v>0.2</v>
      </c>
      <c r="M19" s="32" t="str">
        <f>+C12</f>
        <v>Chính trực và cam kết</v>
      </c>
      <c r="N19" s="47">
        <v>2</v>
      </c>
      <c r="O19" s="47">
        <v>2</v>
      </c>
      <c r="P19" s="47">
        <v>2</v>
      </c>
      <c r="Q19" s="46"/>
      <c r="R19" s="47">
        <v>2</v>
      </c>
      <c r="S19" s="48">
        <f>SUM(N19:R19)</f>
        <v>8</v>
      </c>
    </row>
    <row r="20" spans="1:19" ht="34.5" customHeight="1">
      <c r="A20" s="26">
        <v>10</v>
      </c>
      <c r="B20" s="44" t="s">
        <v>32</v>
      </c>
      <c r="C20" s="27" t="str">
        <f>+VLOOKUP(B20,'Danh muc NL'!$B$4:$D$81,3,0)</f>
        <v>Giải quyết vấn đề và ra quyết định</v>
      </c>
      <c r="D20" s="88">
        <v>0.1</v>
      </c>
      <c r="E20" s="29"/>
      <c r="F20" s="29"/>
      <c r="G20" s="29">
        <v>3</v>
      </c>
      <c r="H20" s="29"/>
      <c r="I20" s="29"/>
      <c r="J20" s="30">
        <f>D20*SUM(E20:I20)*100</f>
        <v>30.000000000000004</v>
      </c>
      <c r="K20" s="36"/>
      <c r="L20" s="45">
        <f>+S20/SUM($S$16:$S$20)</f>
        <v>0.2</v>
      </c>
      <c r="M20" s="32" t="str">
        <f>+C13</f>
        <v>Chịu áp lực công việc</v>
      </c>
      <c r="N20" s="47">
        <v>2</v>
      </c>
      <c r="O20" s="47">
        <v>2</v>
      </c>
      <c r="P20" s="47">
        <v>2</v>
      </c>
      <c r="Q20" s="47">
        <v>2</v>
      </c>
      <c r="R20" s="46"/>
      <c r="S20" s="48">
        <f>SUM(N20:R20)</f>
        <v>8</v>
      </c>
    </row>
    <row r="21" spans="1:19" ht="34.5" customHeight="1">
      <c r="A21" s="26">
        <v>11</v>
      </c>
      <c r="B21" s="44" t="s">
        <v>39</v>
      </c>
      <c r="C21" s="27" t="str">
        <f>+VLOOKUP(B21,'Danh muc NL'!$B$4:$D$81,3,0)</f>
        <v>Giao tiếp, thuyết trình</v>
      </c>
      <c r="D21" s="88">
        <v>0.15</v>
      </c>
      <c r="E21" s="29"/>
      <c r="F21" s="29"/>
      <c r="G21" s="29"/>
      <c r="H21" s="29">
        <v>4</v>
      </c>
      <c r="I21" s="29"/>
      <c r="J21" s="30">
        <f>D21*SUM(E21:I21)*100</f>
        <v>60</v>
      </c>
      <c r="K21" s="36"/>
    </row>
    <row r="22" spans="1:19" ht="34.5" customHeight="1">
      <c r="A22" s="21" t="s">
        <v>167</v>
      </c>
      <c r="B22" s="105" t="s">
        <v>161</v>
      </c>
      <c r="C22" s="105"/>
      <c r="D22" s="22">
        <f>+L12</f>
        <v>0.375</v>
      </c>
      <c r="E22" s="38"/>
      <c r="F22" s="38"/>
      <c r="G22" s="38"/>
      <c r="H22" s="38"/>
      <c r="I22" s="38"/>
      <c r="J22" s="49">
        <f>SUM(J23:J25)</f>
        <v>125</v>
      </c>
      <c r="K22" s="36"/>
      <c r="L22" s="113" t="s">
        <v>171</v>
      </c>
      <c r="M22" s="113"/>
      <c r="N22" s="113"/>
      <c r="O22" s="113"/>
      <c r="P22" s="113"/>
      <c r="Q22" s="113"/>
      <c r="R22" s="113"/>
    </row>
    <row r="23" spans="1:19" s="67" customFormat="1" ht="34.5" customHeight="1">
      <c r="A23" s="26">
        <v>12</v>
      </c>
      <c r="B23" s="44" t="s">
        <v>57</v>
      </c>
      <c r="C23" s="27" t="str">
        <f>+VLOOKUP(B23,'Danh muc NL'!$B$4:$D$81,3,0)</f>
        <v>Kiến thức chuyên ngành CNTT</v>
      </c>
      <c r="D23" s="85">
        <f>+L36*$D$22</f>
        <v>0.15625</v>
      </c>
      <c r="E23" s="29"/>
      <c r="F23" s="29"/>
      <c r="G23" s="92">
        <v>3</v>
      </c>
      <c r="H23" s="29"/>
      <c r="I23" s="29"/>
      <c r="J23" s="30">
        <f>D23*SUM(E23:I23)*100</f>
        <v>46.875</v>
      </c>
      <c r="K23" s="36"/>
      <c r="L23" s="82" t="s">
        <v>155</v>
      </c>
      <c r="M23" s="83"/>
      <c r="N23" s="25" t="str">
        <f>+M24</f>
        <v>Lập kế hoạch</v>
      </c>
      <c r="O23" s="25" t="str">
        <f>+M25</f>
        <v>Tổ chức và giám sát thực hiện công việc</v>
      </c>
      <c r="P23" s="25" t="str">
        <f>+M26</f>
        <v>Hướng dẫn, đào tạo, kèm cặp nhân viên</v>
      </c>
      <c r="Q23" s="25" t="str">
        <f>+M27</f>
        <v>Lãnh đạo</v>
      </c>
      <c r="R23" s="83" t="s">
        <v>156</v>
      </c>
    </row>
    <row r="24" spans="1:19" ht="34.5" customHeight="1">
      <c r="A24" s="26">
        <v>13</v>
      </c>
      <c r="B24" s="44" t="s">
        <v>60</v>
      </c>
      <c r="C24" s="27" t="str">
        <f>+VLOOKUP(B24,'Danh muc NL'!$B$4:$D$81,3,0)</f>
        <v>Vận hành, khai thác hệ thống hạ tầng CNTT</v>
      </c>
      <c r="D24" s="85">
        <f>+L37*$D$22</f>
        <v>0.125</v>
      </c>
      <c r="E24" s="29"/>
      <c r="F24" s="29"/>
      <c r="G24" s="92"/>
      <c r="H24" s="29">
        <v>4</v>
      </c>
      <c r="I24" s="29"/>
      <c r="J24" s="30">
        <f>D24*SUM(E24:I24)*100</f>
        <v>50</v>
      </c>
      <c r="K24" s="36"/>
      <c r="L24" s="68">
        <f>+R24/SUM($R$24:$R$27)</f>
        <v>0.33333333333333331</v>
      </c>
      <c r="M24" s="32" t="str">
        <f>+C15</f>
        <v>Lập kế hoạch</v>
      </c>
      <c r="N24" s="46"/>
      <c r="O24" s="47">
        <v>2</v>
      </c>
      <c r="P24" s="47">
        <v>3</v>
      </c>
      <c r="Q24" s="47">
        <v>3</v>
      </c>
      <c r="R24" s="48">
        <f>SUM(N24:Q24)</f>
        <v>8</v>
      </c>
    </row>
    <row r="25" spans="1:19" ht="34.5" customHeight="1">
      <c r="A25" s="26">
        <v>14</v>
      </c>
      <c r="B25" s="44" t="s">
        <v>82</v>
      </c>
      <c r="C25" s="27" t="str">
        <f>+VLOOKUP(B25,'Danh muc NL'!$B$4:$D$81,3,0)</f>
        <v>Cung cấp dịch vụ CNTT</v>
      </c>
      <c r="D25" s="85">
        <f>+L38*$D$22</f>
        <v>9.375E-2</v>
      </c>
      <c r="E25" s="29"/>
      <c r="F25" s="29"/>
      <c r="G25" s="29">
        <v>3</v>
      </c>
      <c r="H25" s="29"/>
      <c r="I25" s="29"/>
      <c r="J25" s="30">
        <f>D25*SUM(E25:I25)*100</f>
        <v>28.125</v>
      </c>
      <c r="K25" s="72"/>
      <c r="L25" s="68">
        <f>+R25/SUM($R$24:$R$27)</f>
        <v>0.33333333333333331</v>
      </c>
      <c r="M25" s="32" t="str">
        <f>+C16</f>
        <v>Tổ chức và giám sát thực hiện công việc</v>
      </c>
      <c r="N25" s="47">
        <v>2</v>
      </c>
      <c r="O25" s="46"/>
      <c r="P25" s="47">
        <v>3</v>
      </c>
      <c r="Q25" s="47">
        <v>3</v>
      </c>
      <c r="R25" s="48">
        <f>SUM(N25:Q25)</f>
        <v>8</v>
      </c>
    </row>
    <row r="26" spans="1:19" ht="34.5" customHeight="1">
      <c r="A26" s="100" t="s">
        <v>162</v>
      </c>
      <c r="B26" s="100"/>
      <c r="C26" s="100"/>
      <c r="D26" s="52">
        <f>D8+D14+D19+D22</f>
        <v>1</v>
      </c>
      <c r="E26" s="53"/>
      <c r="F26" s="53"/>
      <c r="G26" s="53"/>
      <c r="H26" s="53"/>
      <c r="I26" s="53"/>
      <c r="J26" s="54">
        <f>J8+J14+J19+J22</f>
        <v>332.5</v>
      </c>
      <c r="K26" s="72"/>
      <c r="L26" s="68">
        <f>+R26/SUM($R$24:$R$27)</f>
        <v>0.20833333333333334</v>
      </c>
      <c r="M26" s="32" t="str">
        <f>+C17</f>
        <v>Hướng dẫn, đào tạo, kèm cặp nhân viên</v>
      </c>
      <c r="N26" s="47">
        <v>1</v>
      </c>
      <c r="O26" s="47">
        <v>1</v>
      </c>
      <c r="P26" s="46"/>
      <c r="Q26" s="47">
        <v>3</v>
      </c>
      <c r="R26" s="48">
        <f>SUM(N26:Q26)</f>
        <v>5</v>
      </c>
    </row>
    <row r="27" spans="1:19" ht="34.5" customHeight="1">
      <c r="K27" s="16"/>
      <c r="L27" s="68">
        <f>+R27/SUM($R$24:$R$27)</f>
        <v>0.125</v>
      </c>
      <c r="M27" s="32" t="str">
        <f>+C18</f>
        <v>Lãnh đạo</v>
      </c>
      <c r="N27" s="47">
        <v>1</v>
      </c>
      <c r="O27" s="47">
        <v>1</v>
      </c>
      <c r="P27" s="47">
        <v>1</v>
      </c>
      <c r="Q27" s="46"/>
      <c r="R27" s="48">
        <f>SUM(N27:Q27)</f>
        <v>3</v>
      </c>
    </row>
    <row r="28" spans="1:19" ht="34.5" customHeight="1">
      <c r="K28" s="16"/>
      <c r="L28" s="36"/>
      <c r="M28" s="37"/>
      <c r="N28" s="37"/>
      <c r="O28" s="37"/>
      <c r="P28" s="37"/>
      <c r="Q28" s="37"/>
      <c r="R28" s="20"/>
      <c r="S28" s="20"/>
    </row>
    <row r="29" spans="1:19" ht="34.5" customHeight="1">
      <c r="K29" s="16"/>
      <c r="L29" s="102" t="s">
        <v>163</v>
      </c>
      <c r="M29" s="102"/>
      <c r="N29" s="102"/>
      <c r="O29" s="102"/>
      <c r="P29" s="102"/>
      <c r="Q29" s="37"/>
      <c r="R29" s="20"/>
      <c r="S29" s="20"/>
    </row>
    <row r="30" spans="1:19" ht="34.5" customHeight="1">
      <c r="K30" s="16"/>
      <c r="L30" s="25" t="s">
        <v>155</v>
      </c>
      <c r="M30" s="25"/>
      <c r="N30" s="25" t="str">
        <f>+M31</f>
        <v>Giải quyết vấn đề và ra quyết định</v>
      </c>
      <c r="O30" s="25" t="str">
        <f>+M32</f>
        <v>Giao tiếp, thuyết trình</v>
      </c>
      <c r="P30" s="25" t="s">
        <v>156</v>
      </c>
      <c r="Q30" s="65"/>
      <c r="R30" s="66"/>
      <c r="S30" s="66"/>
    </row>
    <row r="31" spans="1:19" ht="34.5" customHeight="1">
      <c r="K31" s="16"/>
      <c r="L31" s="68">
        <v>0.6</v>
      </c>
      <c r="M31" s="32" t="str">
        <f>+C20</f>
        <v>Giải quyết vấn đề và ra quyết định</v>
      </c>
      <c r="N31" s="46"/>
      <c r="O31" s="69">
        <v>2</v>
      </c>
      <c r="P31" s="70">
        <f>SUM(N31:O31)</f>
        <v>2</v>
      </c>
      <c r="Q31" s="65"/>
      <c r="R31" s="66"/>
      <c r="S31" s="66"/>
    </row>
    <row r="32" spans="1:19" ht="30">
      <c r="K32" s="16"/>
      <c r="L32" s="68">
        <v>0.4</v>
      </c>
      <c r="M32" s="32" t="str">
        <f>+C21</f>
        <v>Giao tiếp, thuyết trình</v>
      </c>
      <c r="N32" s="34">
        <v>2</v>
      </c>
      <c r="O32" s="33"/>
      <c r="P32" s="70">
        <f>SUM(N32:O32)</f>
        <v>2</v>
      </c>
      <c r="Q32" s="73"/>
      <c r="R32" s="74"/>
      <c r="S32" s="74"/>
    </row>
    <row r="33" spans="11:19">
      <c r="K33" s="16"/>
      <c r="L33" s="78"/>
      <c r="M33" s="73"/>
      <c r="N33" s="73"/>
      <c r="O33" s="73"/>
      <c r="P33" s="73"/>
      <c r="Q33" s="73"/>
      <c r="R33" s="74"/>
      <c r="S33" s="74"/>
    </row>
    <row r="34" spans="11:19">
      <c r="K34" s="16"/>
      <c r="L34" s="89" t="s">
        <v>170</v>
      </c>
      <c r="M34" s="90"/>
      <c r="N34" s="90"/>
      <c r="O34" s="90"/>
      <c r="P34" s="90"/>
      <c r="Q34" s="91"/>
      <c r="R34" s="74"/>
      <c r="S34" s="74"/>
    </row>
    <row r="35" spans="11:19" ht="45">
      <c r="K35" s="16"/>
      <c r="L35" s="25" t="s">
        <v>155</v>
      </c>
      <c r="M35" s="25"/>
      <c r="N35" s="25" t="str">
        <f>+M36</f>
        <v>Kiến thức chuyên ngành CNTT</v>
      </c>
      <c r="O35" s="25" t="str">
        <f>+M37</f>
        <v>Vận hành, khai thác hệ thống hạ tầng CNTT</v>
      </c>
      <c r="P35" s="25" t="str">
        <f>+M38</f>
        <v>Cung cấp dịch vụ CNTT</v>
      </c>
      <c r="Q35" s="25" t="s">
        <v>156</v>
      </c>
      <c r="R35" s="74"/>
      <c r="S35" s="74"/>
    </row>
    <row r="36" spans="11:19">
      <c r="K36" s="16"/>
      <c r="L36" s="31">
        <f>+Q36/SUM($Q$36:$Q$38)</f>
        <v>0.41666666666666669</v>
      </c>
      <c r="M36" s="34" t="str">
        <f>+C23</f>
        <v>Kiến thức chuyên ngành CNTT</v>
      </c>
      <c r="N36" s="80"/>
      <c r="O36" s="81">
        <v>2</v>
      </c>
      <c r="P36" s="81">
        <v>3</v>
      </c>
      <c r="Q36" s="35">
        <f>SUM(N36:P36)</f>
        <v>5</v>
      </c>
      <c r="R36" s="74"/>
      <c r="S36" s="74"/>
    </row>
    <row r="37" spans="11:19">
      <c r="K37" s="16"/>
      <c r="L37" s="31">
        <f>+Q37/SUM($Q$36:$Q$38)</f>
        <v>0.33333333333333331</v>
      </c>
      <c r="M37" s="34" t="str">
        <f>+C24</f>
        <v>Vận hành, khai thác hệ thống hạ tầng CNTT</v>
      </c>
      <c r="N37" s="81">
        <v>2</v>
      </c>
      <c r="O37" s="80"/>
      <c r="P37" s="81">
        <v>2</v>
      </c>
      <c r="Q37" s="35">
        <f>SUM(N37:P37)</f>
        <v>4</v>
      </c>
      <c r="R37" s="74"/>
      <c r="S37" s="74"/>
    </row>
    <row r="38" spans="11:19">
      <c r="K38" s="16"/>
      <c r="L38" s="31">
        <f>+Q38/SUM($Q$36:$Q$38)</f>
        <v>0.25</v>
      </c>
      <c r="M38" s="34" t="str">
        <f>+C25</f>
        <v>Cung cấp dịch vụ CNTT</v>
      </c>
      <c r="N38" s="81">
        <v>1</v>
      </c>
      <c r="O38" s="81">
        <v>2</v>
      </c>
      <c r="P38" s="80"/>
      <c r="Q38" s="35">
        <f>SUM(N38:P38)</f>
        <v>3</v>
      </c>
      <c r="R38" s="74"/>
      <c r="S38" s="74"/>
    </row>
  </sheetData>
  <mergeCells count="19">
    <mergeCell ref="A1:J1"/>
    <mergeCell ref="A2:B2"/>
    <mergeCell ref="A3:B3"/>
    <mergeCell ref="A5:A7"/>
    <mergeCell ref="B5:B7"/>
    <mergeCell ref="C5:C7"/>
    <mergeCell ref="D5:I5"/>
    <mergeCell ref="J5:J7"/>
    <mergeCell ref="D6:D7"/>
    <mergeCell ref="E6:I6"/>
    <mergeCell ref="B22:C22"/>
    <mergeCell ref="L22:R22"/>
    <mergeCell ref="A26:C26"/>
    <mergeCell ref="L29:P29"/>
    <mergeCell ref="L7:R7"/>
    <mergeCell ref="B8:C8"/>
    <mergeCell ref="B14:C14"/>
    <mergeCell ref="L14:S14"/>
    <mergeCell ref="B19:C19"/>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241</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Danh muc NL</vt:lpstr>
      <vt:lpstr>Điểm NL</vt:lpstr>
      <vt:lpstr>NV 7 - CV vận hành khai thác</vt:lpstr>
      <vt:lpstr>NV 7 - CV hỗ trợ kỹ thuật</vt:lpstr>
      <vt:lpstr>NV 7 - CV QLcấp phát tài nguyên</vt:lpstr>
      <vt:lpstr>NV 7 - Quản trị mạng</vt:lpstr>
      <vt:lpstr>QL 1 (&lt;15 NV) TT Tổ quản lý HT</vt:lpstr>
      <vt:lpstr>QL 1 (&lt;15 NV) TT Tổ vận hành</vt:lpstr>
      <vt:lpstr>QL 2 - Pho phong</vt:lpstr>
      <vt:lpstr>QL 3 - Truong phòng</vt:lpstr>
      <vt:lpstr>NV 2CN 2CM</vt:lpstr>
      <vt:lpstr>NV 3CN 2CM</vt:lpstr>
      <vt:lpstr>NV 1</vt:lpstr>
      <vt:lpstr>NV 2</vt:lpstr>
      <vt:lpstr>NV 3</vt:lpstr>
      <vt:lpstr>NV 4</vt:lpstr>
      <vt:lpstr>NV 5</vt:lpstr>
      <vt:lpstr>NV 6</vt:lpstr>
      <vt:lpstr>NV 7</vt:lpstr>
      <vt:lpstr>NV 8</vt:lpstr>
      <vt:lpstr>NV 9</vt:lpstr>
      <vt:lpstr>NV 9 - Chuyên viên tích hợp HT</vt:lpstr>
      <vt:lpstr>NV 9 - Chuyên viên quản lý DA</vt:lpstr>
      <vt:lpstr>QL 1 (&lt;15 NV)</vt:lpstr>
      <vt:lpstr>QL1 (&gt;15 NV)</vt:lpstr>
      <vt:lpstr>QL2</vt:lpstr>
      <vt:lpstr>QL3</vt:lpstr>
      <vt:lpstr>QL4</vt:lpstr>
      <vt:lpstr>QL5</vt:lpstr>
      <vt:lpstr>QL6</vt:lpstr>
      <vt:lpstr>QL7</vt:lpstr>
      <vt:lpstr>QL8</vt:lpstr>
      <vt:lpstr>QL9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van vinh</dc:creator>
  <cp:lastModifiedBy>Admin</cp:lastModifiedBy>
  <cp:revision>11</cp:revision>
  <dcterms:created xsi:type="dcterms:W3CDTF">2006-09-16T00:00:00Z</dcterms:created>
  <dcterms:modified xsi:type="dcterms:W3CDTF">2016-03-19T15:24:08Z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