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autoCompressPictures="0" defaultThemeVersion="124226"/>
  <bookViews>
    <workbookView xWindow="9710" yWindow="-20" windowWidth="9540" windowHeight="11020" tabRatio="944" activeTab="2"/>
  </bookViews>
  <sheets>
    <sheet name="Danh muc NL" sheetId="20" r:id="rId1"/>
    <sheet name="P2" sheetId="21" r:id="rId2"/>
    <sheet name="Ma tran" sheetId="23" r:id="rId3"/>
    <sheet name="QL3-(TP)" sheetId="25" r:id="rId4"/>
    <sheet name="QL2-(PP)" sheetId="26" r:id="rId5"/>
    <sheet name="QL1(&lt;15)-TTr_QLCS" sheetId="27" r:id="rId6"/>
    <sheet name="QL1(&lt;15)-TTr_QLCL" sheetId="28" r:id="rId7"/>
    <sheet name="QL1(&lt;15)-TTr_ATTT" sheetId="29" r:id="rId8"/>
    <sheet name="CV9-CVTichHopHeThong-QLCL" sheetId="24" r:id="rId9"/>
    <sheet name="CV8_ATDL" sheetId="22" r:id="rId10"/>
    <sheet name="CV8_ATBM" sheetId="8" r:id="rId11"/>
    <sheet name="CV8_QLCS" sheetId="10" r:id="rId12"/>
    <sheet name="CV8_KĐPM" sheetId="12" r:id="rId13"/>
    <sheet name="CV8_QLCL" sheetId="13" r:id="rId14"/>
    <sheet name="CV8_QLDA" sheetId="15" r:id="rId15"/>
  </sheets>
  <externalReferences>
    <externalReference r:id="rId16"/>
  </externalReferences>
  <calcPr calcId="124519"/>
  <extLst>
    <ext xmlns:mx="http://schemas.microsoft.com/office/mac/excel/2008/main" uri="{7523E5D3-25F3-A5E0-1632-64F254C22452}">
      <mx:ArchID Flags="2"/>
    </ext>
  </extLst>
</workbook>
</file>

<file path=xl/calcChain.xml><?xml version="1.0" encoding="utf-8"?>
<calcChain xmlns="http://schemas.openxmlformats.org/spreadsheetml/2006/main">
  <c r="D19" i="23"/>
  <c r="C22" i="28"/>
  <c r="M35" s="1"/>
  <c r="O33" s="1"/>
  <c r="D18" i="24"/>
  <c r="C19" i="29"/>
  <c r="M30" s="1"/>
  <c r="C18"/>
  <c r="M36"/>
  <c r="P33" s="1"/>
  <c r="C22"/>
  <c r="M35" s="1"/>
  <c r="O33" s="1"/>
  <c r="C21"/>
  <c r="M34" s="1"/>
  <c r="N33" s="1"/>
  <c r="C19" i="28"/>
  <c r="C18"/>
  <c r="M29" s="1"/>
  <c r="M36"/>
  <c r="P33" s="1"/>
  <c r="C21"/>
  <c r="M34" s="1"/>
  <c r="N33" s="1"/>
  <c r="C19" i="27"/>
  <c r="C18"/>
  <c r="M29" s="1"/>
  <c r="C21"/>
  <c r="Q36" i="29"/>
  <c r="Q35"/>
  <c r="L35" s="1"/>
  <c r="Q34"/>
  <c r="R20"/>
  <c r="L20" s="1"/>
  <c r="R19"/>
  <c r="R18"/>
  <c r="L16" s="1"/>
  <c r="M29"/>
  <c r="R17"/>
  <c r="L17"/>
  <c r="R16"/>
  <c r="C16"/>
  <c r="M25" s="1"/>
  <c r="C15"/>
  <c r="M24" s="1"/>
  <c r="C13"/>
  <c r="M20" s="1"/>
  <c r="R12"/>
  <c r="M12"/>
  <c r="Q8" s="1"/>
  <c r="C12"/>
  <c r="M19" s="1"/>
  <c r="Q15" s="1"/>
  <c r="R11"/>
  <c r="D17" s="1"/>
  <c r="M11"/>
  <c r="C11"/>
  <c r="M18" s="1"/>
  <c r="P15" s="1"/>
  <c r="R10"/>
  <c r="M10"/>
  <c r="C10"/>
  <c r="M17" s="1"/>
  <c r="O15" s="1"/>
  <c r="R9"/>
  <c r="M9"/>
  <c r="C9"/>
  <c r="M16" s="1"/>
  <c r="N15" s="1"/>
  <c r="P8"/>
  <c r="O8"/>
  <c r="N8"/>
  <c r="Q36" i="28"/>
  <c r="L35" s="1"/>
  <c r="Q35"/>
  <c r="Q34"/>
  <c r="L34"/>
  <c r="R20"/>
  <c r="M20"/>
  <c r="R19"/>
  <c r="L19" s="1"/>
  <c r="M30"/>
  <c r="R18"/>
  <c r="R17"/>
  <c r="L17" s="1"/>
  <c r="R16"/>
  <c r="L20" s="1"/>
  <c r="D13" s="1"/>
  <c r="J13" s="1"/>
  <c r="C16"/>
  <c r="M25" s="1"/>
  <c r="C15"/>
  <c r="M24" s="1"/>
  <c r="C13"/>
  <c r="R12"/>
  <c r="D20" s="1"/>
  <c r="M12"/>
  <c r="C12"/>
  <c r="M19" s="1"/>
  <c r="Q15" s="1"/>
  <c r="R11"/>
  <c r="M11"/>
  <c r="C11"/>
  <c r="M18" s="1"/>
  <c r="P15" s="1"/>
  <c r="R10"/>
  <c r="D14" s="1"/>
  <c r="M10"/>
  <c r="O8" s="1"/>
  <c r="C10"/>
  <c r="M17" s="1"/>
  <c r="O15" s="1"/>
  <c r="R9"/>
  <c r="M9"/>
  <c r="C9"/>
  <c r="M16" s="1"/>
  <c r="N15" s="1"/>
  <c r="Q8"/>
  <c r="P8"/>
  <c r="N8"/>
  <c r="D8"/>
  <c r="Q36" i="27"/>
  <c r="M36"/>
  <c r="P33" s="1"/>
  <c r="Q35"/>
  <c r="L35" s="1"/>
  <c r="J22" s="1"/>
  <c r="M35"/>
  <c r="Q34"/>
  <c r="L34" s="1"/>
  <c r="M34"/>
  <c r="O33"/>
  <c r="N33"/>
  <c r="M30"/>
  <c r="M24"/>
  <c r="R20"/>
  <c r="R19"/>
  <c r="R18"/>
  <c r="L18" s="1"/>
  <c r="R17"/>
  <c r="L19" s="1"/>
  <c r="R16"/>
  <c r="C16"/>
  <c r="M25" s="1"/>
  <c r="C15"/>
  <c r="C13"/>
  <c r="M20" s="1"/>
  <c r="R12"/>
  <c r="D20" s="1"/>
  <c r="M12"/>
  <c r="Q8" s="1"/>
  <c r="C12"/>
  <c r="M19" s="1"/>
  <c r="Q15" s="1"/>
  <c r="R11"/>
  <c r="D17" s="1"/>
  <c r="M11"/>
  <c r="C11"/>
  <c r="M18" s="1"/>
  <c r="P15" s="1"/>
  <c r="R10"/>
  <c r="M10"/>
  <c r="O8" s="1"/>
  <c r="C10"/>
  <c r="M17" s="1"/>
  <c r="O15" s="1"/>
  <c r="R9"/>
  <c r="M9"/>
  <c r="N8" s="1"/>
  <c r="C9"/>
  <c r="M16" s="1"/>
  <c r="N15" s="1"/>
  <c r="P8"/>
  <c r="D12" i="28" l="1"/>
  <c r="J12" s="1"/>
  <c r="J21"/>
  <c r="J22"/>
  <c r="D10"/>
  <c r="J10" s="1"/>
  <c r="L34" i="29"/>
  <c r="D16" i="28"/>
  <c r="J16" s="1"/>
  <c r="D15"/>
  <c r="J15" s="1"/>
  <c r="D19" i="29"/>
  <c r="J19" s="1"/>
  <c r="D18"/>
  <c r="J18" s="1"/>
  <c r="J21" i="27"/>
  <c r="D19"/>
  <c r="J19" s="1"/>
  <c r="D18"/>
  <c r="J18" s="1"/>
  <c r="D8" i="29"/>
  <c r="D13" s="1"/>
  <c r="J13" s="1"/>
  <c r="D8" i="27"/>
  <c r="D11" s="1"/>
  <c r="J11" s="1"/>
  <c r="L16"/>
  <c r="L20"/>
  <c r="D13" s="1"/>
  <c r="J13" s="1"/>
  <c r="L36"/>
  <c r="D17" i="28"/>
  <c r="L18"/>
  <c r="D11" s="1"/>
  <c r="J11" s="1"/>
  <c r="D14" i="29"/>
  <c r="D20"/>
  <c r="J22" s="1"/>
  <c r="L19"/>
  <c r="L36"/>
  <c r="D14" i="27"/>
  <c r="L16" i="28"/>
  <c r="D9" s="1"/>
  <c r="J9" s="1"/>
  <c r="L17" i="27"/>
  <c r="D10" s="1"/>
  <c r="J10" s="1"/>
  <c r="L36" i="28"/>
  <c r="L18" i="29"/>
  <c r="D11" s="1"/>
  <c r="J11" s="1"/>
  <c r="AA22" i="22"/>
  <c r="AA20"/>
  <c r="AA21"/>
  <c r="AA23"/>
  <c r="W20"/>
  <c r="AB20"/>
  <c r="D18"/>
  <c r="C25" i="26"/>
  <c r="M38" s="1"/>
  <c r="P35" s="1"/>
  <c r="C24"/>
  <c r="M37" s="1"/>
  <c r="O35" s="1"/>
  <c r="C23"/>
  <c r="M36"/>
  <c r="N35" s="1"/>
  <c r="C21" i="25"/>
  <c r="M32" s="1"/>
  <c r="O30" s="1"/>
  <c r="C21" i="26"/>
  <c r="M32" s="1"/>
  <c r="O30" s="1"/>
  <c r="C20"/>
  <c r="M31" s="1"/>
  <c r="N30" s="1"/>
  <c r="Q38"/>
  <c r="Q36"/>
  <c r="Q37"/>
  <c r="L38"/>
  <c r="L36"/>
  <c r="P32"/>
  <c r="P31"/>
  <c r="R27"/>
  <c r="M27"/>
  <c r="Q23"/>
  <c r="R26"/>
  <c r="R24"/>
  <c r="R25"/>
  <c r="L26"/>
  <c r="M25"/>
  <c r="O23"/>
  <c r="L27"/>
  <c r="S20"/>
  <c r="S19"/>
  <c r="S16"/>
  <c r="S17"/>
  <c r="S18"/>
  <c r="L19"/>
  <c r="L18"/>
  <c r="R9"/>
  <c r="L9"/>
  <c r="D8"/>
  <c r="D11"/>
  <c r="J11"/>
  <c r="M17"/>
  <c r="O15"/>
  <c r="M26"/>
  <c r="P23"/>
  <c r="L17"/>
  <c r="M24"/>
  <c r="N23"/>
  <c r="M20"/>
  <c r="R15"/>
  <c r="R12"/>
  <c r="L12"/>
  <c r="D22"/>
  <c r="M12"/>
  <c r="M19"/>
  <c r="Q15"/>
  <c r="R11"/>
  <c r="M11"/>
  <c r="L11"/>
  <c r="D19"/>
  <c r="M18"/>
  <c r="P15"/>
  <c r="R10"/>
  <c r="L10"/>
  <c r="D14"/>
  <c r="M10"/>
  <c r="M9"/>
  <c r="M16"/>
  <c r="N15"/>
  <c r="Q8"/>
  <c r="P8"/>
  <c r="O8"/>
  <c r="N8"/>
  <c r="C25" i="25"/>
  <c r="M38" s="1"/>
  <c r="P35" s="1"/>
  <c r="M37"/>
  <c r="O35"/>
  <c r="C23"/>
  <c r="M36"/>
  <c r="N35" s="1"/>
  <c r="C20"/>
  <c r="M31" s="1"/>
  <c r="N30" s="1"/>
  <c r="Q38"/>
  <c r="Q36"/>
  <c r="Q37"/>
  <c r="L38"/>
  <c r="L37"/>
  <c r="L36"/>
  <c r="P32"/>
  <c r="P31"/>
  <c r="R27"/>
  <c r="R24"/>
  <c r="R25"/>
  <c r="R26"/>
  <c r="L27"/>
  <c r="L24"/>
  <c r="L26"/>
  <c r="L25"/>
  <c r="R10"/>
  <c r="L10"/>
  <c r="D14"/>
  <c r="D16"/>
  <c r="J16"/>
  <c r="S20"/>
  <c r="S19"/>
  <c r="S16"/>
  <c r="S17"/>
  <c r="S18"/>
  <c r="L20"/>
  <c r="L18"/>
  <c r="R9"/>
  <c r="L9"/>
  <c r="D8"/>
  <c r="D11"/>
  <c r="J11"/>
  <c r="M27"/>
  <c r="Q23"/>
  <c r="M26"/>
  <c r="P23"/>
  <c r="L17"/>
  <c r="D10"/>
  <c r="J10"/>
  <c r="M25"/>
  <c r="O23"/>
  <c r="M24"/>
  <c r="N23"/>
  <c r="M20"/>
  <c r="R15"/>
  <c r="R12"/>
  <c r="M12"/>
  <c r="L12"/>
  <c r="D22"/>
  <c r="M19"/>
  <c r="Q15"/>
  <c r="R11"/>
  <c r="L11"/>
  <c r="D19"/>
  <c r="M11"/>
  <c r="M18"/>
  <c r="P15"/>
  <c r="M10"/>
  <c r="D17"/>
  <c r="J17"/>
  <c r="M17"/>
  <c r="O15"/>
  <c r="M9"/>
  <c r="M16"/>
  <c r="N15"/>
  <c r="Q8"/>
  <c r="P8"/>
  <c r="O8"/>
  <c r="N8"/>
  <c r="D20" i="26"/>
  <c r="J20"/>
  <c r="D21"/>
  <c r="J21"/>
  <c r="J19"/>
  <c r="D18"/>
  <c r="J18"/>
  <c r="D17"/>
  <c r="J17"/>
  <c r="D26"/>
  <c r="D10"/>
  <c r="J10"/>
  <c r="D23"/>
  <c r="J23"/>
  <c r="D12"/>
  <c r="J12"/>
  <c r="D25"/>
  <c r="J25"/>
  <c r="L16"/>
  <c r="D9"/>
  <c r="J9"/>
  <c r="L20"/>
  <c r="D13"/>
  <c r="J13"/>
  <c r="J8"/>
  <c r="L24"/>
  <c r="D15"/>
  <c r="J15"/>
  <c r="L25"/>
  <c r="D16"/>
  <c r="J16"/>
  <c r="J14"/>
  <c r="L37"/>
  <c r="D24"/>
  <c r="J24"/>
  <c r="D15" i="25"/>
  <c r="J15"/>
  <c r="D18"/>
  <c r="J18"/>
  <c r="J14"/>
  <c r="L28"/>
  <c r="D23"/>
  <c r="J23"/>
  <c r="D21"/>
  <c r="J21"/>
  <c r="D20"/>
  <c r="J20"/>
  <c r="D26"/>
  <c r="D13"/>
  <c r="J13"/>
  <c r="D24"/>
  <c r="J24"/>
  <c r="D25"/>
  <c r="J25"/>
  <c r="L16"/>
  <c r="D9"/>
  <c r="J9"/>
  <c r="L19"/>
  <c r="D12"/>
  <c r="J12"/>
  <c r="J8"/>
  <c r="J22" i="26"/>
  <c r="J26"/>
  <c r="J22" i="25"/>
  <c r="J19"/>
  <c r="J26"/>
  <c r="P31" i="23"/>
  <c r="P30"/>
  <c r="C15" i="10"/>
  <c r="P28" i="24"/>
  <c r="P27"/>
  <c r="P29"/>
  <c r="R24"/>
  <c r="AA22"/>
  <c r="AA21"/>
  <c r="AA20"/>
  <c r="AA23"/>
  <c r="W21"/>
  <c r="C20"/>
  <c r="C18"/>
  <c r="C16"/>
  <c r="C15"/>
  <c r="AC14"/>
  <c r="AC10"/>
  <c r="AC11"/>
  <c r="AC12"/>
  <c r="AC13"/>
  <c r="AC15"/>
  <c r="W14"/>
  <c r="V14"/>
  <c r="V13"/>
  <c r="V12"/>
  <c r="Q12"/>
  <c r="Q10"/>
  <c r="Q11"/>
  <c r="Q13"/>
  <c r="V11"/>
  <c r="V10"/>
  <c r="W22"/>
  <c r="M11"/>
  <c r="D14"/>
  <c r="M10"/>
  <c r="D8"/>
  <c r="AD14"/>
  <c r="D13"/>
  <c r="J13"/>
  <c r="Q27"/>
  <c r="D15"/>
  <c r="J15"/>
  <c r="Q28"/>
  <c r="D16"/>
  <c r="J16"/>
  <c r="J14"/>
  <c r="W11"/>
  <c r="W10"/>
  <c r="W13"/>
  <c r="W12"/>
  <c r="AD12"/>
  <c r="D11"/>
  <c r="J11"/>
  <c r="M12"/>
  <c r="D17"/>
  <c r="D21"/>
  <c r="W20"/>
  <c r="AC10" i="15"/>
  <c r="AC11"/>
  <c r="AC12"/>
  <c r="AC13"/>
  <c r="AC14"/>
  <c r="AC15"/>
  <c r="W10"/>
  <c r="Q10"/>
  <c r="Q11"/>
  <c r="Q12"/>
  <c r="Q13"/>
  <c r="M10"/>
  <c r="D8"/>
  <c r="AD10"/>
  <c r="D9"/>
  <c r="J9"/>
  <c r="W11"/>
  <c r="AD11"/>
  <c r="D10"/>
  <c r="J10"/>
  <c r="W12"/>
  <c r="AD12"/>
  <c r="D11"/>
  <c r="J11"/>
  <c r="W13"/>
  <c r="AD13"/>
  <c r="D12"/>
  <c r="J12"/>
  <c r="W14"/>
  <c r="AD14"/>
  <c r="D13"/>
  <c r="J13"/>
  <c r="J8"/>
  <c r="AC10" i="13"/>
  <c r="AC11"/>
  <c r="AC12"/>
  <c r="AC13"/>
  <c r="AC14"/>
  <c r="AC15"/>
  <c r="W10"/>
  <c r="Q10"/>
  <c r="Q11"/>
  <c r="Q12"/>
  <c r="Q13"/>
  <c r="M10"/>
  <c r="D8"/>
  <c r="AD10"/>
  <c r="D9"/>
  <c r="J9"/>
  <c r="W11"/>
  <c r="AD11"/>
  <c r="D10"/>
  <c r="J10"/>
  <c r="W12"/>
  <c r="AD12"/>
  <c r="D11"/>
  <c r="J11"/>
  <c r="W13"/>
  <c r="AD13"/>
  <c r="D12"/>
  <c r="J12"/>
  <c r="W14"/>
  <c r="AD14"/>
  <c r="D13"/>
  <c r="J13"/>
  <c r="J8"/>
  <c r="AC10" i="12"/>
  <c r="AC11"/>
  <c r="AC12"/>
  <c r="AC13"/>
  <c r="AC14"/>
  <c r="AC15"/>
  <c r="W10"/>
  <c r="Q10"/>
  <c r="Q11"/>
  <c r="Q12"/>
  <c r="Q13"/>
  <c r="M10"/>
  <c r="D8"/>
  <c r="AD10"/>
  <c r="D9"/>
  <c r="J9"/>
  <c r="W11"/>
  <c r="AD11"/>
  <c r="D10"/>
  <c r="J10"/>
  <c r="W12"/>
  <c r="AD12"/>
  <c r="D11"/>
  <c r="J11"/>
  <c r="W13"/>
  <c r="AD13"/>
  <c r="D12"/>
  <c r="J12"/>
  <c r="W14"/>
  <c r="AD14"/>
  <c r="D13"/>
  <c r="J13"/>
  <c r="J8"/>
  <c r="AC10" i="10"/>
  <c r="AC11"/>
  <c r="AC12"/>
  <c r="AC13"/>
  <c r="AC14"/>
  <c r="AC15"/>
  <c r="W10"/>
  <c r="Q10"/>
  <c r="Q11"/>
  <c r="Q12"/>
  <c r="Q13"/>
  <c r="M10"/>
  <c r="D8"/>
  <c r="AD10"/>
  <c r="D9"/>
  <c r="J9"/>
  <c r="W11"/>
  <c r="AD11"/>
  <c r="D10"/>
  <c r="J10"/>
  <c r="W12"/>
  <c r="AD12"/>
  <c r="D11"/>
  <c r="J11"/>
  <c r="W13"/>
  <c r="AD13"/>
  <c r="D12"/>
  <c r="J12"/>
  <c r="W14"/>
  <c r="AD14"/>
  <c r="D13"/>
  <c r="J13"/>
  <c r="J8"/>
  <c r="AC10" i="22"/>
  <c r="AC11"/>
  <c r="AC12"/>
  <c r="AC13"/>
  <c r="AC14"/>
  <c r="AC15"/>
  <c r="W10"/>
  <c r="Q10"/>
  <c r="Q11"/>
  <c r="Q12"/>
  <c r="Q13"/>
  <c r="M10"/>
  <c r="D8"/>
  <c r="AD10"/>
  <c r="D9"/>
  <c r="J9"/>
  <c r="W11"/>
  <c r="AD11"/>
  <c r="D10"/>
  <c r="J10"/>
  <c r="W12"/>
  <c r="AD12"/>
  <c r="D11"/>
  <c r="J11"/>
  <c r="W13"/>
  <c r="AD13"/>
  <c r="D12"/>
  <c r="J12"/>
  <c r="W14"/>
  <c r="AD14"/>
  <c r="D13"/>
  <c r="J13"/>
  <c r="J8"/>
  <c r="AC10" i="8"/>
  <c r="AC11"/>
  <c r="AC12"/>
  <c r="AC13"/>
  <c r="AC14"/>
  <c r="AC15"/>
  <c r="W10"/>
  <c r="Q10"/>
  <c r="Q11"/>
  <c r="Q12"/>
  <c r="Q13"/>
  <c r="M10"/>
  <c r="D8"/>
  <c r="AD10"/>
  <c r="D9"/>
  <c r="J9"/>
  <c r="W11"/>
  <c r="AD11"/>
  <c r="D10"/>
  <c r="J10"/>
  <c r="W12"/>
  <c r="AD12"/>
  <c r="D11"/>
  <c r="J11"/>
  <c r="W13"/>
  <c r="AD13"/>
  <c r="D12"/>
  <c r="J12"/>
  <c r="W14"/>
  <c r="AD14"/>
  <c r="D13"/>
  <c r="J13"/>
  <c r="J8"/>
  <c r="W15" i="24"/>
  <c r="AD10"/>
  <c r="AD11"/>
  <c r="D10"/>
  <c r="J10"/>
  <c r="AB20"/>
  <c r="J18"/>
  <c r="AB21"/>
  <c r="J19"/>
  <c r="AB22"/>
  <c r="J20"/>
  <c r="AD13"/>
  <c r="D12"/>
  <c r="J12"/>
  <c r="D9"/>
  <c r="J9"/>
  <c r="J8"/>
  <c r="AD15"/>
  <c r="V14" i="15"/>
  <c r="V13"/>
  <c r="V12"/>
  <c r="V11"/>
  <c r="V10"/>
  <c r="V14" i="13"/>
  <c r="V13"/>
  <c r="V12"/>
  <c r="V11"/>
  <c r="V10"/>
  <c r="V14" i="12"/>
  <c r="V13"/>
  <c r="V12"/>
  <c r="V11"/>
  <c r="V10"/>
  <c r="V14" i="10"/>
  <c r="V13"/>
  <c r="V12"/>
  <c r="V11"/>
  <c r="V10"/>
  <c r="V14" i="8"/>
  <c r="V13"/>
  <c r="V12"/>
  <c r="V11"/>
  <c r="V10"/>
  <c r="V14" i="22"/>
  <c r="V13"/>
  <c r="V12"/>
  <c r="V11"/>
  <c r="V10"/>
  <c r="W15" i="15"/>
  <c r="W15" i="13"/>
  <c r="W15" i="12"/>
  <c r="W15" i="10"/>
  <c r="AD15" i="8"/>
  <c r="W15"/>
  <c r="W15" i="22"/>
  <c r="AD15"/>
  <c r="O31" i="23"/>
  <c r="N31"/>
  <c r="M31"/>
  <c r="L31"/>
  <c r="K31"/>
  <c r="J31"/>
  <c r="I31"/>
  <c r="H31"/>
  <c r="G31"/>
  <c r="F31"/>
  <c r="E31"/>
  <c r="O30"/>
  <c r="N30"/>
  <c r="M30"/>
  <c r="L30"/>
  <c r="K30"/>
  <c r="J30"/>
  <c r="I30"/>
  <c r="H30"/>
  <c r="G30"/>
  <c r="F30"/>
  <c r="E30"/>
  <c r="F5" i="21"/>
  <c r="F6"/>
  <c r="F7"/>
  <c r="P27" i="8"/>
  <c r="P28"/>
  <c r="P29"/>
  <c r="AA20"/>
  <c r="AA21"/>
  <c r="AA22"/>
  <c r="F9" i="21"/>
  <c r="F10"/>
  <c r="P27" i="10"/>
  <c r="P28"/>
  <c r="P29"/>
  <c r="M28"/>
  <c r="AA20"/>
  <c r="AA21"/>
  <c r="AA22"/>
  <c r="AA23"/>
  <c r="F11" i="21"/>
  <c r="F12"/>
  <c r="P27" i="12"/>
  <c r="P28"/>
  <c r="P29"/>
  <c r="AA20"/>
  <c r="AA21"/>
  <c r="AA22"/>
  <c r="AA23"/>
  <c r="F13" i="21"/>
  <c r="M12" i="13"/>
  <c r="D17"/>
  <c r="P27"/>
  <c r="P28"/>
  <c r="P29"/>
  <c r="M28"/>
  <c r="AA20"/>
  <c r="AA21"/>
  <c r="AA22"/>
  <c r="AA23"/>
  <c r="W21"/>
  <c r="W22"/>
  <c r="W20"/>
  <c r="F14" i="21"/>
  <c r="F15"/>
  <c r="P27" i="15"/>
  <c r="P28"/>
  <c r="P29"/>
  <c r="M27"/>
  <c r="M11"/>
  <c r="D14"/>
  <c r="Q27"/>
  <c r="D15"/>
  <c r="J15"/>
  <c r="AA20"/>
  <c r="AA21"/>
  <c r="AA22"/>
  <c r="AA23"/>
  <c r="F16" i="21"/>
  <c r="P27" i="22"/>
  <c r="P28"/>
  <c r="F8" i="21"/>
  <c r="R24" i="22"/>
  <c r="C20"/>
  <c r="C19"/>
  <c r="C18"/>
  <c r="C16"/>
  <c r="C15"/>
  <c r="C20" i="15"/>
  <c r="C18"/>
  <c r="C16"/>
  <c r="C15"/>
  <c r="C20" i="13"/>
  <c r="C18"/>
  <c r="C16"/>
  <c r="C15"/>
  <c r="C20" i="12"/>
  <c r="C19"/>
  <c r="C18"/>
  <c r="C16"/>
  <c r="C15"/>
  <c r="C20" i="10"/>
  <c r="C18"/>
  <c r="C16"/>
  <c r="C20" i="8"/>
  <c r="C19"/>
  <c r="C18"/>
  <c r="C16"/>
  <c r="C15"/>
  <c r="R24" i="15"/>
  <c r="R24" i="13"/>
  <c r="R24" i="12"/>
  <c r="R24" i="10"/>
  <c r="R24" i="8"/>
  <c r="AA23"/>
  <c r="W22"/>
  <c r="W20"/>
  <c r="M12" i="15"/>
  <c r="D17"/>
  <c r="D21"/>
  <c r="W21" i="8"/>
  <c r="L7" i="21"/>
  <c r="W20" i="15"/>
  <c r="AB20"/>
  <c r="D18"/>
  <c r="J18"/>
  <c r="W21"/>
  <c r="AB21"/>
  <c r="D19"/>
  <c r="J19"/>
  <c r="W22"/>
  <c r="AB22"/>
  <c r="D20"/>
  <c r="J20"/>
  <c r="M28"/>
  <c r="Q28"/>
  <c r="D16"/>
  <c r="J16"/>
  <c r="J14"/>
  <c r="AB21" i="13"/>
  <c r="D19"/>
  <c r="J19"/>
  <c r="AB20"/>
  <c r="D18"/>
  <c r="J18"/>
  <c r="M11"/>
  <c r="D14"/>
  <c r="D21"/>
  <c r="AB22"/>
  <c r="D20"/>
  <c r="J20"/>
  <c r="M27"/>
  <c r="W22" i="12"/>
  <c r="W20"/>
  <c r="M27"/>
  <c r="M28"/>
  <c r="M11"/>
  <c r="D14"/>
  <c r="Q28"/>
  <c r="D16"/>
  <c r="J16"/>
  <c r="M12"/>
  <c r="D17"/>
  <c r="W21"/>
  <c r="AB21"/>
  <c r="D19"/>
  <c r="J19"/>
  <c r="W21" i="10"/>
  <c r="W22"/>
  <c r="W20"/>
  <c r="M12"/>
  <c r="D17"/>
  <c r="AB20"/>
  <c r="D18"/>
  <c r="J18"/>
  <c r="M11"/>
  <c r="D14"/>
  <c r="Q28"/>
  <c r="D16"/>
  <c r="J16"/>
  <c r="M27"/>
  <c r="Q27"/>
  <c r="D15"/>
  <c r="J15"/>
  <c r="M11" i="8"/>
  <c r="D14"/>
  <c r="M12"/>
  <c r="D17"/>
  <c r="M27"/>
  <c r="M28"/>
  <c r="M11" i="22"/>
  <c r="D14"/>
  <c r="M12"/>
  <c r="D17"/>
  <c r="W22"/>
  <c r="J18"/>
  <c r="W21"/>
  <c r="AB21"/>
  <c r="D19"/>
  <c r="J19"/>
  <c r="P29"/>
  <c r="M27"/>
  <c r="M28"/>
  <c r="AD15" i="15"/>
  <c r="J17"/>
  <c r="Q28" i="13"/>
  <c r="D16"/>
  <c r="J16"/>
  <c r="J17"/>
  <c r="Q27"/>
  <c r="D15"/>
  <c r="J15"/>
  <c r="J14"/>
  <c r="Q27" i="12"/>
  <c r="D15"/>
  <c r="J15"/>
  <c r="J14"/>
  <c r="D21"/>
  <c r="AB20"/>
  <c r="D18"/>
  <c r="J18"/>
  <c r="AB22"/>
  <c r="D20"/>
  <c r="J20"/>
  <c r="J14" i="10"/>
  <c r="AB22"/>
  <c r="D20"/>
  <c r="J20"/>
  <c r="D21"/>
  <c r="AB21"/>
  <c r="D19"/>
  <c r="J19"/>
  <c r="J17"/>
  <c r="Q28" i="8"/>
  <c r="D16"/>
  <c r="J16"/>
  <c r="Q27"/>
  <c r="D15"/>
  <c r="J15"/>
  <c r="AB22"/>
  <c r="D20"/>
  <c r="J20"/>
  <c r="AB21"/>
  <c r="D19"/>
  <c r="J19"/>
  <c r="D21"/>
  <c r="AB20"/>
  <c r="D18"/>
  <c r="J18"/>
  <c r="J17"/>
  <c r="Q28" i="22"/>
  <c r="D16"/>
  <c r="J16"/>
  <c r="AB22"/>
  <c r="D20"/>
  <c r="J20"/>
  <c r="J17"/>
  <c r="D21"/>
  <c r="Q27"/>
  <c r="D15"/>
  <c r="J15"/>
  <c r="J21" i="15"/>
  <c r="I16" i="21"/>
  <c r="L16" s="1"/>
  <c r="I15"/>
  <c r="L15" s="1"/>
  <c r="AD15" i="13"/>
  <c r="J21"/>
  <c r="I14" i="21"/>
  <c r="L14"/>
  <c r="AD15" i="12"/>
  <c r="J17"/>
  <c r="AD15" i="10"/>
  <c r="J21"/>
  <c r="I11" i="21"/>
  <c r="L11"/>
  <c r="I10"/>
  <c r="L10"/>
  <c r="J14" i="8"/>
  <c r="J14" i="22"/>
  <c r="J21"/>
  <c r="I8" i="21"/>
  <c r="L8" s="1"/>
  <c r="I6"/>
  <c r="L6"/>
  <c r="I5"/>
  <c r="L5"/>
  <c r="J21" i="12"/>
  <c r="I13" i="21"/>
  <c r="L13"/>
  <c r="I12"/>
  <c r="L12" s="1"/>
  <c r="J21" i="8"/>
  <c r="I9" i="21"/>
  <c r="L9"/>
  <c r="J17" i="24" l="1"/>
  <c r="J21" s="1"/>
  <c r="D12" i="29"/>
  <c r="J12" s="1"/>
  <c r="D9"/>
  <c r="J9" s="1"/>
  <c r="J21"/>
  <c r="J20" s="1"/>
  <c r="J20" i="28"/>
  <c r="J17" i="27"/>
  <c r="J8" i="28"/>
  <c r="D12" i="27"/>
  <c r="J12" s="1"/>
  <c r="L13" i="28"/>
  <c r="J17" i="29"/>
  <c r="D15" i="27"/>
  <c r="J15" s="1"/>
  <c r="D16"/>
  <c r="J16" s="1"/>
  <c r="D15" i="29"/>
  <c r="J15" s="1"/>
  <c r="D16"/>
  <c r="J16" s="1"/>
  <c r="D24"/>
  <c r="D9" i="27"/>
  <c r="J9" s="1"/>
  <c r="L13" i="29"/>
  <c r="J20" i="27"/>
  <c r="J14" i="28"/>
  <c r="D18"/>
  <c r="J18" s="1"/>
  <c r="D19"/>
  <c r="J19" s="1"/>
  <c r="D24" i="27"/>
  <c r="D24" i="28"/>
  <c r="L13" i="27"/>
  <c r="D10" i="29"/>
  <c r="J10" s="1"/>
  <c r="J8" l="1"/>
  <c r="J14" i="27"/>
  <c r="J8"/>
  <c r="J24" s="1"/>
  <c r="J17" i="28"/>
  <c r="J24" s="1"/>
  <c r="J14" i="29"/>
  <c r="J24" s="1"/>
</calcChain>
</file>

<file path=xl/sharedStrings.xml><?xml version="1.0" encoding="utf-8"?>
<sst xmlns="http://schemas.openxmlformats.org/spreadsheetml/2006/main" count="1383" uniqueCount="376">
  <si>
    <t>PHIẾU THIẾT LẬP TIÊU CHUẨN NĂNG LỰC</t>
  </si>
  <si>
    <t>TT</t>
  </si>
  <si>
    <t>Mã năng lực</t>
  </si>
  <si>
    <t>Tên năng lực</t>
  </si>
  <si>
    <t>TIÊU CHUẨN NĂNG LỰC NHÂN VIÊN</t>
  </si>
  <si>
    <t>TỔNG ĐIỂM</t>
  </si>
  <si>
    <t>Tỷ trọng (%)</t>
  </si>
  <si>
    <t>Mức độ thành thạo</t>
  </si>
  <si>
    <t>BẢNG XÁC ĐỊNH TRỌNG SỐ CỦA CÁC NĂNG LỰC NHÓM NLCL</t>
  </si>
  <si>
    <t>I</t>
  </si>
  <si>
    <t>Các năng lực cốt lõi</t>
  </si>
  <si>
    <t>C001</t>
  </si>
  <si>
    <t>Tỷ lệ</t>
  </si>
  <si>
    <t>Cốt lõi</t>
  </si>
  <si>
    <t>Cá nhân</t>
  </si>
  <si>
    <t>Chuyên môn</t>
  </si>
  <si>
    <t>Tổng điểm</t>
  </si>
  <si>
    <t>C002</t>
  </si>
  <si>
    <t>C003</t>
  </si>
  <si>
    <t>M001</t>
  </si>
  <si>
    <t>M002</t>
  </si>
  <si>
    <t>II</t>
  </si>
  <si>
    <t>Các năng lực cá nhân</t>
  </si>
  <si>
    <t>M003</t>
  </si>
  <si>
    <t>P001</t>
  </si>
  <si>
    <t>P002</t>
  </si>
  <si>
    <t>III</t>
  </si>
  <si>
    <t>Các năng lực chuyên môn</t>
  </si>
  <si>
    <t>BẢNG XÁC ĐỊNH TRỌNG SỐ CỦA CÁC NĂNG LỰC NHÓM NLCM</t>
  </si>
  <si>
    <t>F001</t>
  </si>
  <si>
    <t>F002</t>
  </si>
  <si>
    <t>F003</t>
  </si>
  <si>
    <t>Tổng hợp</t>
  </si>
  <si>
    <t>BẢNG XÁC ĐỊNH TRỌNG SỐ CỦA CÁC NĂNG LỰC NHÓM NLCN</t>
  </si>
  <si>
    <t>Quản lý</t>
  </si>
  <si>
    <t>Các năng lực quản lý</t>
  </si>
  <si>
    <t>M004</t>
  </si>
  <si>
    <t>IV</t>
  </si>
  <si>
    <t>DANH MỤC NĂNG LỰC VÀ ĐỊNH NGHĨA</t>
  </si>
  <si>
    <t>Mã</t>
  </si>
  <si>
    <t>Phân loại</t>
  </si>
  <si>
    <t>Định nghĩa</t>
  </si>
  <si>
    <t>Ghi chú</t>
  </si>
  <si>
    <t>Giải quyết vấn đề và ra quyết định</t>
  </si>
  <si>
    <t xml:space="preserve">Là khả năng xác định và phân tích vấn đề cần phải giải quyết dựa trên việc đánh giá sự phù hợp và tính chính xác của thông tin thu nhận được đồng thời đưa ra các giải pháp, các quyết định phù hợp để đảm bảo công việc hay vấn đề được thực hiện có hiệu quả.         </t>
  </si>
  <si>
    <t>Đàm phán, thuyết phục</t>
  </si>
  <si>
    <t>Là khả năng hiểu mối quan tâm của khách hàng, đối tác, đồng nghiệp; trao đổi và đề xuất các phương án giải quyết với các bên liên quan nhằm đạt thỏa thuận chung thỏa mãn mong muốn của các bên</t>
  </si>
  <si>
    <t>P003</t>
  </si>
  <si>
    <t>Giao tiếp, thuyết trình</t>
  </si>
  <si>
    <t>Là khả năng trao đổi thông tin với khách hàng, đối tác và các đồng nghiệp  một cách rõ ràng, chính xác, hấp dẫn và thuyết phục thông qua các cách thức giao tiếp khác nhau trong công việc</t>
  </si>
  <si>
    <t>P004</t>
  </si>
  <si>
    <t>Phân tích, tổng hợp, báo cáo</t>
  </si>
  <si>
    <t>Là khả năng sử dụng các công cụ và kỹ thuật tổng hợp, phân tích thông tin để xây dựng các loại báo cáo phục vụ cho công việc</t>
  </si>
  <si>
    <t>P005</t>
  </si>
  <si>
    <t>Làm việc nhóm</t>
  </si>
  <si>
    <t xml:space="preserve"> Là khả năng phối hợp, chia sẻ thông tin, hợp tác làm việc hiệu quả với những người khác trong quá trình thực hiện công việc nhằm đạt mục tiêu chung</t>
  </si>
  <si>
    <t>P006</t>
  </si>
  <si>
    <t>Xây dựng và phát triển mối quan hệ</t>
  </si>
  <si>
    <t>Là khả năng tìm kiếm, gây dựng, khai thác, duy trì và phát triển mối quan hệ cả về chiều rộng lẫn chiều sâu với đồng nghiệp thuộc các bộ phận và các đơn vị trong công ty, với các đối tác bên ngoài công ty tạo điều kiện thuận lợi cho quá trình thực hiện công việc</t>
  </si>
  <si>
    <t>P007</t>
  </si>
  <si>
    <t>Tin học văn phòng</t>
  </si>
  <si>
    <t>Là khả năng sử dụng các chương trình ứng dụng tin học văn phòng như soạn thảo văn bản, bảng tính, trình chiếu ...cho công việc chuyên môn hàng ngày của đơn vị;</t>
  </si>
  <si>
    <t>P008</t>
  </si>
  <si>
    <t>Ngoại ngữ</t>
  </si>
  <si>
    <t>Là khả năng sử dụng Tiếng Anh khi nghiên cứu các tài liệu kỹ thuật; giao tiếp với chuyên gia kỹ thuật, khách hàng trong quá trình triển khai các công việc chuyên môn của đơn vị</t>
  </si>
  <si>
    <t>Lập kế hoạch và giám sát chuyên môn nghiệp vụ</t>
  </si>
  <si>
    <t>Quản lý quan hệ khách hàng</t>
  </si>
  <si>
    <t>Giám sát chất lượng dịch vụ tòa nhà</t>
  </si>
  <si>
    <t>VP</t>
  </si>
  <si>
    <t>F004</t>
  </si>
  <si>
    <t>Lái xe</t>
  </si>
  <si>
    <t>F005</t>
  </si>
  <si>
    <t>Lễ tân</t>
  </si>
  <si>
    <t>F006</t>
  </si>
  <si>
    <t>Dịch vụ hậu cần</t>
  </si>
  <si>
    <t>F007</t>
  </si>
  <si>
    <t>Nghiệp vụ bảo vệ</t>
  </si>
  <si>
    <t>F008</t>
  </si>
  <si>
    <t>Nghiệp vụ trợ lý, thư ký/tổng hợp</t>
  </si>
  <si>
    <t>F009</t>
  </si>
  <si>
    <t>Nấu ăn và phục vụ bàn</t>
  </si>
  <si>
    <t>F010</t>
  </si>
  <si>
    <t>Nghiệp vụ y tế cơ quan</t>
  </si>
  <si>
    <t>F011</t>
  </si>
  <si>
    <t>Quản lý trang thiết bị kỹ thuật tòa nhà</t>
  </si>
  <si>
    <t>F012</t>
  </si>
  <si>
    <t xml:space="preserve">Quản trị hành chính </t>
  </si>
  <si>
    <t>F013</t>
  </si>
  <si>
    <t>Quản trị thông tin nội bộ</t>
  </si>
  <si>
    <t>F014</t>
  </si>
  <si>
    <t>Sửa chữa và bảo dưỡng xe</t>
  </si>
  <si>
    <t>F015</t>
  </si>
  <si>
    <t>Quản trị chiến lược doanh nghiệp</t>
  </si>
  <si>
    <t>F016</t>
  </si>
  <si>
    <t>Truyền thông và tổ chức sự kiện</t>
  </si>
  <si>
    <t>F017</t>
  </si>
  <si>
    <t>Thanh tra, Bảo vệ Bưu điện</t>
  </si>
  <si>
    <t>F018</t>
  </si>
  <si>
    <t>Văn thư, lưu trữ</t>
  </si>
  <si>
    <t>F019</t>
  </si>
  <si>
    <t>Giám sát pháp chế</t>
  </si>
  <si>
    <t>F020</t>
  </si>
  <si>
    <t>Quản trị quan hệ quốc tế</t>
  </si>
  <si>
    <t>F021</t>
  </si>
  <si>
    <t>NL</t>
  </si>
  <si>
    <t>F022</t>
  </si>
  <si>
    <t>Đánh giá kết quả thực hiện và thù lao lao động</t>
  </si>
  <si>
    <t>F023</t>
  </si>
  <si>
    <t>Đào tạo và phát triển nguồn nhân lực</t>
  </si>
  <si>
    <t>F024</t>
  </si>
  <si>
    <t>Quan hệ lao động</t>
  </si>
  <si>
    <t>F025</t>
  </si>
  <si>
    <t>Tuyển dụng và bố trí nhân sự</t>
  </si>
  <si>
    <t>F026</t>
  </si>
  <si>
    <t>Hạch toán kế toán</t>
  </si>
  <si>
    <t>KT</t>
  </si>
  <si>
    <t>F027</t>
  </si>
  <si>
    <t>Quản lý bán hàng</t>
  </si>
  <si>
    <t>F028</t>
  </si>
  <si>
    <t>Quản lý công nợ</t>
  </si>
  <si>
    <t>F029</t>
  </si>
  <si>
    <t xml:space="preserve">Quản lý tài chính </t>
  </si>
  <si>
    <t>F030</t>
  </si>
  <si>
    <t>Quản lý tiền mặt</t>
  </si>
  <si>
    <t>F031</t>
  </si>
  <si>
    <t>Quản lý tài sản, vật tư</t>
  </si>
  <si>
    <t>F032</t>
  </si>
  <si>
    <t>Quản lý thuế</t>
  </si>
  <si>
    <t>F033</t>
  </si>
  <si>
    <t>Quản lý kho</t>
  </si>
  <si>
    <t>F034</t>
  </si>
  <si>
    <t>Sử dụng phần mềm kế toán</t>
  </si>
  <si>
    <t>F035</t>
  </si>
  <si>
    <t>Đấu thầu và mua sắm</t>
  </si>
  <si>
    <t>KHĐT</t>
  </si>
  <si>
    <t>F036</t>
  </si>
  <si>
    <t>Kiến thức chuyên ngành kiến trúc, xây dựng</t>
  </si>
  <si>
    <t>F037</t>
  </si>
  <si>
    <t>Quản lý và thực hiện đầu tư</t>
  </si>
  <si>
    <t>F038</t>
  </si>
  <si>
    <t>Quản lý dự án</t>
  </si>
  <si>
    <t>F039</t>
  </si>
  <si>
    <t>Thẩm tra phê duyệt quyết toán dự án hoàn thành</t>
  </si>
  <si>
    <t>F040</t>
  </si>
  <si>
    <t>Xây dựng và triển khai kế hoạch kinh doanh</t>
  </si>
  <si>
    <t>F041</t>
  </si>
  <si>
    <t>Kiến thức chuyên ngành viễn thông</t>
  </si>
  <si>
    <t>VT</t>
  </si>
  <si>
    <t>F042</t>
  </si>
  <si>
    <t>Quy hoạch và phát triển mạng Viễn thông</t>
  </si>
  <si>
    <t>F043</t>
  </si>
  <si>
    <t>Quản lý điều hành thông tin mạng Viễn thông</t>
  </si>
  <si>
    <t>F044</t>
  </si>
  <si>
    <t>Đo kiểm mạng và thiết bị Viễn thông</t>
  </si>
  <si>
    <t>F045</t>
  </si>
  <si>
    <t>Vận hành khai thác hệ thống truyền dẫn</t>
  </si>
  <si>
    <t>F046</t>
  </si>
  <si>
    <t>Vận hành khai thác hệ thống nguồn điện</t>
  </si>
  <si>
    <t>F047</t>
  </si>
  <si>
    <t>Vận hành khai thác hệ thống chuyển mạch</t>
  </si>
  <si>
    <t>F048</t>
  </si>
  <si>
    <t>Vận hành khai thác hệ thống vô tuyến</t>
  </si>
  <si>
    <t>F049</t>
  </si>
  <si>
    <t>Lắp đặt hệ thống truyền dẫn nguồn điện</t>
  </si>
  <si>
    <t>F050</t>
  </si>
  <si>
    <t>Lắp đặt hệ thống chuyển mạch IP</t>
  </si>
  <si>
    <t>F051</t>
  </si>
  <si>
    <t>Lắp đặt hệ thống vô tuyến</t>
  </si>
  <si>
    <t>F052</t>
  </si>
  <si>
    <t>Quản lý dịch vụ viễn thông</t>
  </si>
  <si>
    <t>F053</t>
  </si>
  <si>
    <t>Kiến thức chuyên ngành CNTT</t>
  </si>
  <si>
    <t>CNTT</t>
  </si>
  <si>
    <t>F054</t>
  </si>
  <si>
    <t>Vận hành, khai thác hệ thống hạ tầng CNTT</t>
  </si>
  <si>
    <t>F055</t>
  </si>
  <si>
    <t>Quản trị hệ thống CSDL</t>
  </si>
  <si>
    <t>F056</t>
  </si>
  <si>
    <t>Khai thác và phân tích CSDL</t>
  </si>
  <si>
    <t>F057</t>
  </si>
  <si>
    <t>Quản lý ứng dụng, dịch vụ CNTT</t>
  </si>
  <si>
    <t>F058</t>
  </si>
  <si>
    <t>Phân tích và thiết kế hệ thống phần mềm</t>
  </si>
  <si>
    <t>F059</t>
  </si>
  <si>
    <t>Lập trình xây dựng hệ thống phần mềm</t>
  </si>
  <si>
    <t>F060</t>
  </si>
  <si>
    <t>Thiết kế giao diện, mỹ thuật</t>
  </si>
  <si>
    <t>F061</t>
  </si>
  <si>
    <t>Tích hợp hệ thống CNTT</t>
  </si>
  <si>
    <t>F062</t>
  </si>
  <si>
    <t>Thiết lập và duy trì an ninh mạng</t>
  </si>
  <si>
    <t>F063</t>
  </si>
  <si>
    <t>An toàn CSDL và thông tin dịch vụ</t>
  </si>
  <si>
    <t>F064</t>
  </si>
  <si>
    <t>Quản lý và kiểm định chất lượng phần mềm</t>
  </si>
  <si>
    <t>F065</t>
  </si>
  <si>
    <t>Cung cấp dịch vụ CNTT</t>
  </si>
  <si>
    <t>F066</t>
  </si>
  <si>
    <t>ĐSTK</t>
  </si>
  <si>
    <t>F067</t>
  </si>
  <si>
    <t>Quản lý và triển khai nghiệp vụ tính cước, thanh khoản</t>
  </si>
  <si>
    <t>F068</t>
  </si>
  <si>
    <t>Quản lý, vận hành khai thác hệ thống cước</t>
  </si>
  <si>
    <t>Cấp chức danh</t>
  </si>
  <si>
    <t>Tên gọi</t>
  </si>
  <si>
    <t>Mã tiêu chuẩn</t>
  </si>
  <si>
    <t>Quản lý cấp 1</t>
  </si>
  <si>
    <t>Quản lý cấp 2</t>
  </si>
  <si>
    <t>Quản lý cấp 3</t>
  </si>
  <si>
    <t>Chuyên viên cấp cao 1</t>
  </si>
  <si>
    <t>Chuyên viên cấp cao 2</t>
  </si>
  <si>
    <t>Chuyên viên cấp 1</t>
  </si>
  <si>
    <t>STT</t>
  </si>
  <si>
    <t>Chuyên viên cấp 2</t>
  </si>
  <si>
    <t>Chuyên viên cấp 3</t>
  </si>
  <si>
    <t>Chuyên viên cấp 4</t>
  </si>
  <si>
    <t>Nhân viên cấp 1</t>
  </si>
  <si>
    <t>Nhân viên cấp 2</t>
  </si>
  <si>
    <t>Nhân viên cấp 3</t>
  </si>
  <si>
    <t>Cấp 12</t>
  </si>
  <si>
    <t>Cấp 11</t>
  </si>
  <si>
    <t>Cấp 10</t>
  </si>
  <si>
    <t>Cấp 9</t>
  </si>
  <si>
    <t>Cấp 8</t>
  </si>
  <si>
    <t>Cấp 7</t>
  </si>
  <si>
    <t>Cấp 6</t>
  </si>
  <si>
    <t>Cấp 5</t>
  </si>
  <si>
    <t>Cấp 4</t>
  </si>
  <si>
    <t>Cấp 3</t>
  </si>
  <si>
    <t>Cấp 2</t>
  </si>
  <si>
    <t>Cấp 1</t>
  </si>
  <si>
    <t>QL1</t>
  </si>
  <si>
    <t>QL2</t>
  </si>
  <si>
    <t>QL3</t>
  </si>
  <si>
    <t>NV9</t>
  </si>
  <si>
    <t>NV8</t>
  </si>
  <si>
    <t>NV7</t>
  </si>
  <si>
    <t>NV6</t>
  </si>
  <si>
    <t>NV5</t>
  </si>
  <si>
    <t>NV4</t>
  </si>
  <si>
    <t>NV3</t>
  </si>
  <si>
    <t>NV2</t>
  </si>
  <si>
    <t>NV1</t>
  </si>
  <si>
    <t>Max</t>
  </si>
  <si>
    <t>Min</t>
  </si>
  <si>
    <t>Thông tin chung</t>
  </si>
  <si>
    <t>P1</t>
  </si>
  <si>
    <t>Mid</t>
  </si>
  <si>
    <t>P2</t>
  </si>
  <si>
    <t>Bảng tổng hợp khung tiêu chuẩn</t>
  </si>
  <si>
    <t>BẢNG XÁC ĐỊNH TRỌNG SỐ CỦA CÁC NHÓM NĂNG LỰC</t>
  </si>
  <si>
    <t>Check</t>
  </si>
  <si>
    <t>Hiểu biết về hoạt động của công ty</t>
  </si>
  <si>
    <t>Là kiến thức chung về công ty, lịch sử hình thành, chức năng nhiệm vụ, bộ máy tổ chức, lĩnh vực hoạt động, các sản phẩm, dịch vụ mà tổng công ty hiện đang cung cấp, tình hình hoạt động chung của công ty và các hiểu biết chung về ngành Thông tin và Truyền thông</t>
  </si>
  <si>
    <t>Định hướng chất lượng</t>
  </si>
  <si>
    <t>Là khả năng tập trung nỗ lực và chủ động của cá nhân để luôn cải thiện kết quả thực hiện công việc nhằm đạt và vượt các chỉ tiêu của cá nhân; thực hiện công việc với độ chính xác và chất lượng cao;  khả năng dự đoán, đáp ứng nhu cầu của khách hàng nội bộ</t>
  </si>
  <si>
    <t>Thích ứng sự thay đổi</t>
  </si>
  <si>
    <t>Là khả năng nhận dạng những áp lực thay đổi từ bên trong và bên ngoài công ty; điều chỉnh chiến lược, kế hoạch; khởi xướng, hỗ trợ và thực hiện những thay đổi cần thiết và quản trị quá trình thay đổi một cách hiệu quả</t>
  </si>
  <si>
    <t>Lập kế hoạch</t>
  </si>
  <si>
    <t>Là khả năng xác định mục tiêu, nhiệm vụ, nguồn lực, biện pháp thực hiện, và thời gian hoàn thành công việc đảm bảo phân bổ và sử dụng hiệu quả các nguồn lực nhằm đạt mục tiêu</t>
  </si>
  <si>
    <t>Tổ chức và giám sát thực hiện công việc</t>
  </si>
  <si>
    <t>Là khả năng huy động nguồn lực, phân công công việc, bố trí nguồn lực và giám sát thực hiện công việc nhằm đạt được mục tiêu của bộ phận và tổng công ty</t>
  </si>
  <si>
    <t>Hướng dẫn, đào tạo, kèm cặp nhân viên</t>
  </si>
  <si>
    <t>Là khả năng hướng dẫn, đào tạo, kèm cặp, nhân viên nhằm phát triển năng lực và nâng cao kết quả thực hiện công việc của nhân viên dưới quyền, hướng tới hoàn thành mục tiêu của bộ phận và Tổng công ty</t>
  </si>
  <si>
    <t>Lãnh đạo</t>
  </si>
  <si>
    <t>Là khả năng truyền đạt mục tiêu và định hướng, khích lệ tinh thần làm việc vì mục tiêu, và áp dụng các biện pháp thúc đẩy những hành động của người khác hướng tới mục tiêu</t>
  </si>
  <si>
    <t xml:space="preserve">Là khả năng xây dựng và thực hiện các chế độ chính sách cho người lao động, giải quyết các tranh chấp, bất bình nảy sinh liên quan đến quyền lợi và nghĩa vụ của người lao động nhằm đảm bảo mối quan hệ tốt đẹp giữa người lao động và TCT </t>
  </si>
  <si>
    <t>Là khả năng vận dụng những hiểu biết về hệ thống đánh giá thực hiện công việc và hệ thống lương, thưởng, phúc lợi để thực hiện triển khai đánh giá kết quả thực hiện của cá nhân, bộ phận trong TCT; xây dựng hệ thống lương, thưởng, chương trình phúc lợi, định mức lao động; hướng dẫn các bộ phận triển khai thực hiện đánh giá và sử dụng kết quả đánh giá để trả lương cho cá nhân nhằm tạo động lực làm việc cho nhân viên và nâng cao hiệu quả hoạt động của TCT.</t>
  </si>
  <si>
    <t>Là khả năng xây dựng chiến lược và lập kế hoạch đào tạo phát triển nguồn nhân lực; tổ chức triển khai các chương trình đào tạo và đánh giá hiệu quả đào tạo của TCT</t>
  </si>
  <si>
    <t xml:space="preserve">Hoạch định Nguồn nhân lực </t>
  </si>
  <si>
    <t>Là khả năng vận dụng những hiểu biết về mục tiêu của TCT, môi trường bên ngoài,  quy trình hoạch định nguồn nhân lực trong tổ chức để thực hiện dự báo cung nhân lực, dự báo cầu nhân lực và đề xuất giải pháp cân đối cung và cầu nhân lực của TCT nhằm đảm bảo đủ nguồn nhân lực về số lượng và chất lượng góp phần thực hiện mục tiêu chiến lược của TCT</t>
  </si>
  <si>
    <t>Là khả năng xây dựng và tổ chức thực hiện các bước của quy trình tuyển dụng nguồn nhân lực: thu hút, tuyển chọn và định hướng cho người lao động; bố trí, điều động nguồn nhân lực đảm bảo đúng người, đúng việc, đúng thời điểm đáp ứng mục tiêu của TCT</t>
  </si>
  <si>
    <t>Thiết kế và phát triển tổ chức</t>
  </si>
  <si>
    <t>Là khả năng vận dụng những hiểu biết về nguyên lý thiết kế cơ cấu tổ chức, thiết kế và mô tả công việc, phương pháp xây dựng, phát triển và duy trì văn hóa doanh nghiệp nhằm thiết kế  và điều chỉnh mô hình cơ cấu tổ chức, quản lý và thay đổi văn hóa tổ chức phù hợp với chiến lược và sự phát triển của TCT</t>
  </si>
  <si>
    <t>F069</t>
  </si>
  <si>
    <t>Là khả năng xây dựng, thẩm định, kiểm tra giám sát và đề xuất chỉnh sửa, bổ sung các kế hoạch, công việc do các cá nhân, bộ phận, đơn vị khác thực hiện trong phạm vi thẩm quyền, lĩnh vực chuyên môn phụ trách</t>
  </si>
  <si>
    <t>Là khả năng thu thập, quản lý thông tin về khách hàng, sử dụng các cách thức tiếp cận và chăm sóc khách hàng một cách có hệ thống nhằm nâng cao chất lượng phục vụ khách hàng và góp phần tăng doanh thu của Công ty.</t>
  </si>
  <si>
    <t xml:space="preserve">Là khả năng giám sát chất lượng dịch vụ để phát hiện các tồn tại phát sinh hoặc các rủi ro có thể xảy ra làm ảnh hưởng tới chất lượng dịch vụ toà nhà và yêu cầu phối hợp xử lý khắc phục các vấn đề phát sinh - phòng ngừa rủi ro (An ninh trật tự, an toàn tài sản, PCCC; Lễ tân; Vệ sinh môi trường; An toàn thực phẩm, nhà hàng; các vấn đề về kỹ thuật cơ sở vật chất; ngoại cảnh sân vườn) theo đúng quy trình chất lượng dịch vụ toà nhà mà đối tác cung cấp dịch vụ toà nhà đã cam kết với Công ty. </t>
  </si>
  <si>
    <t xml:space="preserve">Là khả năng vận hành/điều khiển xe ô tô theo đúng kỹ thuật và quy định của Luật giao thông đường bộ hiện hành, quản lý rủi ro khi tham gia giao thông đảm bảo an toàn trong quá trình tham gia giao thông  </t>
  </si>
  <si>
    <t>Là khả năng đón tiếp, hướng dẫn khách sử dụng thẻ ra vào, quản lý và giám sát danh sách khách nhằm tạo ấn tượng tốt đối với khách đến liên hệ công tác tại Công ty</t>
  </si>
  <si>
    <t>Là khả năng chuẩn bị và thực hiện cung cấp các dịch vụ điện chiếu sáng, ăn uống, âm thanh, vệ sinh phòng làm việc, phòng hội nghị, và các dịch vụ hỗ trợ khác đảm bảo sự hoạt động thông suốt của các thiết bị truyền thông và các thiết bị khác nhằm đảm bảo âm thanh, hình ảnh, ánh sáng phục vụ các cuộc họp, hội nghị trong nội bộ công ty</t>
  </si>
  <si>
    <t>Là khả năng kiểm soát tình hình an ninh, tài sản, thiết bị; xây dựng và thực thi các phương án phòng cháy chữa cháy, phương án phòng chống kẻ gian đột nhập; sử dụng hệ thống camera giám sát, hệ thống nhận diện và quản lý thời gian làm việc của cán bộ công nhân viên trong Công ty đảm bảo an ninh, an toàn trong tòa nhà Công ty</t>
  </si>
  <si>
    <t xml:space="preserve">Là khả năng tổng hợp lịch làm việc cho lãnh đạo công ty và các phòng chức năng thuộc khối văn phòng công ty; tổng hợp truyền đạt ý kiến chỉ đạo của lãnh đạo công ty tại các hội nghị tới các đơn vị trong công ty </t>
  </si>
  <si>
    <t>Là khả năng chế biến, phục vụ các bữa ăn giữa ca cho cán bộ công nhân viên và cho các hội nghị  trong tòa nhà Công ty đảm bảo an toàn vệ sinh thực phẩm.</t>
  </si>
  <si>
    <t>Là hiểu biết và khả năng thực hiện việc theo dõi, chăm sóc, đánh giá sức khỏe, môi trường làm việc của người lao động và đề xuất biện pháp phòng ngừa, hạn chế các nguy cơ gây nên bệnh nghề nghiệp theo qui định của Công ty và của Ngành.</t>
  </si>
  <si>
    <t>Là khả năng vận hành các thiết bị kỹ thuật của tòa nhà Công ty: máy phát điện, thang máy, điều hòa, các thiết bị truyền thông và giám sát..; phát hiện và sửa chữa những hỏng hóc thông thường phục vụ và hỗ trợ cho hoạt động sản xuất kinh doanh của công ty</t>
  </si>
  <si>
    <t>Là khả năng hoạch định, tổ chức thực hiện, phối hợp, tiêu chuẩn hóa và kiểm soát các hoạt động xử lý thông tin, văn thư lưu trữ, quản lý cơ sở vật chất, lễ tân, an ninh bảo vệ, bảo mật thông tin đảm bảo phục vụ và hỗ trợ hiệu quả cho lãnh đạo công ty và các bộ phận khác thực hiện công việc nhằm đạt mục tiêu của công ty</t>
  </si>
  <si>
    <t>Là khả năng xây dựng, tổ chức truyền thông, duy trì và phát triển các kênh truyền thông tin trong nội bộ công ty đảm bảo thông tin thông suốt phục vụ cho hoạt động sản xuất kinh doanh của công ty</t>
  </si>
  <si>
    <t>Là khả năng phát hiện và khắc phục những hỏng hóc thông thường của xe ô tô, thực hiện quy trình bảo dưỡng xe theo định kỳ đảm bảo an toàn khi tham gia giao thông</t>
  </si>
  <si>
    <t>Là khả năng hoạch định, thực hiện và kiểm soát chiến lược của doanh nghiệp nhằm đảm bảo đạt được các mục tiêu đề ra.</t>
  </si>
  <si>
    <t>Là khả năng thực hiện các bước công việc trong qui trình tổ chức triển khai sự kiện bên trong và bên ngoài công ty (chuẩn bị và lập kế hoạch, tổ chức thực hiện và đánh giá quá trình tổ chức sự kiện…) và các hoạt động có liên quan như truyền thông, quan hệ báo chí, quảng cáo, tài trợ...</t>
  </si>
  <si>
    <t>Là khả năng lập kế hoạch, tổ chức và phối hợp thực hiện công tác thanh tra, kiểm tra, giải quyết khiếu nại tố cáo; xây dựng và tổ chức thực hiện các phương án bảo vệ an toàn mạng lưới và an ninh trong hoạt động Viễn thông, bảo vệ bí mật, bảo vệ an toàn cơ quan và phòng chống cháy nổ của Công ty.</t>
  </si>
  <si>
    <t xml:space="preserve">Là khả năng quản lý, sử dụng và lưu trữ các loại văn bản, hồ sơ, tài liệu, con dấu đúng mục đích, bảo đảm bảo mật thông tin phục vụ cho việc lãnh đạo, quản lý điều hành hoạt động sản xuất kinh doanh của Lãnh đạo Công ty 
</t>
  </si>
  <si>
    <t>Là khả năng ứng dụng kiến thức về kế toán, các chuẩn mực kế toán nhằm thu thập, ghi chép, xử lý, kiểm tra, tính toán, phân tích và cung cấp thông tin kinh tế, tài chính dưới hình thức giá trị, hiện vật và thời gian lao động để phản ánh, kiểm tra tình hình vận động của các loại tài sản, quá trình và kết quả hoạt động sản xuất kinh doanh của tổ chức, bao gồm các phần hành kế toán tiền; kế toán phải thu, phải trả; kế toán tiền lương; kế toán TSCĐ; kế toán nguồn vốn; kế toán doanh thu; kế toán chi phí; kế toán thuế</t>
  </si>
  <si>
    <t>Là hiểu biết và khả năng thực hiện các hoạt động trong chu trình bán hàng bắt đầu từ khâu tìm kiếm và xác định nhu cầu khách hàng đến thanh lý và kết thúc hợp đồng cung ứng sản phẩm, dịch vụ nhằm đạt các mục tiêu kinh doanh.</t>
  </si>
  <si>
    <t>Là hiểu biết và khả năng thực hiện việc quản lý thu nợ nội bộ, công nợ phải thu, phải trả theo quy định hiện hành.</t>
  </si>
  <si>
    <t xml:space="preserve">Là khả năng tổng hợp, phân tích, nghiên cứu, đánh giá thực trạng tài chính, đưa ra những đề xuất hợp lý và các quyết định tài chính ngắn hạn và dài hạn cho doanh nghiệp </t>
  </si>
  <si>
    <t>Là hiểu biết và khả năng cập nhật đầy đủ, chính xác, kịp thời các khoản thu, chi và tồn quỹ tiền mặt vào Sổ Quỹ theo đúng các quy định về quản lý quỹ tiền mặt của đơn vị</t>
  </si>
  <si>
    <t>Là khả năng quản lý, sử dụng tài sản, vật tư và xác định giá hao mòn tài sản trong doanh nghiệp theo quy định quy định của Bộ tài chính, Tập đoàn và công ty</t>
  </si>
  <si>
    <t>Là hiểu biết và khả năng kiểm soát việc thực hiện chính sách thuế, tổng hợp số liệu và báo cáo thuế trong doanh nghiệp theo quy định hiện hành</t>
  </si>
  <si>
    <t>Là khả năng theo dõi, quản lý, ghi chép  tình hình nhập, xuất, tồn  kho vật tư, công cụ dụng cụ, máy móc thiết bị, tài sản cố định, hàng hoá theo thời gian cụ thể, đáp ứng kịp thời cho từng đối tượng sử dụng.</t>
  </si>
  <si>
    <t>Là khả năng sử dụng các phần mềm tài chính, kế toán chuyên ngành để thực hiện các công việc liên quan tới các nghiệp vụ của Phòng kế toán công ty</t>
  </si>
  <si>
    <t>Là hiểu biết và khả năng thực hiện các hoạt động có liên quan đến quá trình mua sắm, đầu tư trang thiết bị, máy móc, tài sản, vật phẩm, công cụ, dụng cụ…nhằm đảm bảo tính hợp lý, hiệu quả và tuân thủ các qui định, thủ tục hiện hành về đấu thầu, mua sắm.</t>
  </si>
  <si>
    <t xml:space="preserve">Là khả năng hiểu biết và áp dụng các kiến thức chuyên ngành về lĩnh vực kiến trúc, xây dựng cơ bản phục vụ cho các hoạt động đầu tư, thẩm định, đấu thầu và quản lý dự án của công ty </t>
  </si>
  <si>
    <t>Là khả năng quản lý và thực hiện các hoạt động có liên quan đến trình tự, thủ tục và quá trình thực hiện đầu tư nhằm đảm bảo tính hiệu quả và tuân thủ các qui định hiện hành về quản lý đầu tư</t>
  </si>
  <si>
    <t>Là khả năng lập kế hoạch, tổ chức, quản lý, giám sát quá trình triển khai dự án đảm bảo dự án hoàn thành đúng thời hạn, trong phạm vi nguồn lực tài chính đã được duyệt, đạt chất lượng và mục tiêu đã đặt ra.</t>
  </si>
  <si>
    <t>Là khả năng xác định toàn bộ chi phí hợp pháp đã thực hiện trong quá trình đầu tư để đưa dự án vào khai thác sử dụng.</t>
  </si>
  <si>
    <t>Là khả năng xây dựng, triển khai và giám sát việc thực hiện KHSXKD của Công ty/Trung tâm và các đơn vị trực thuộc.</t>
  </si>
  <si>
    <t>Là khả năng hiểu biết và áp dụng các kiến thức chuyên ngành Viễn thông (Công nghệ, dịch vụ, thị trường và pháp luật..) phục vụ cho hoạt động sản xuất kinh doanh của công ty</t>
  </si>
  <si>
    <t xml:space="preserve">Là khả năng nắm bắt định hướng phát triển công nghệ và dịch vụ, dự báo lưu lượng hệ thống để hoạch định và thiết kế mạng viễn thông (xây dựng hệ thống truyền dẫn, các đầu mối, các nút mạng, CSHT, thiết bị phụ trợ.. ); đề xuất các phương án kỹ thuật mở rộng, nâng cấp, tối ưu hóa mạng viễn thông liên tỉnh, đường trục quốc gia hiện có với dung lượng phù hợp, đáp ứng yêu cầu về công nghệ, chất lượng của mạng.     </t>
  </si>
  <si>
    <t>Là khả năng áp dụng các quy chế, quy định của Công ty để cộng tác, phối hợp và điều hành các đơn vị khai thác, bảo dưỡng, xử lý sự cố thông tin mạng viễn thông đảm báo tính liên tục và ổn định thông tin của mạng viễn thông liên tỉnh</t>
  </si>
  <si>
    <t xml:space="preserve">Là hiểu biết và khả năng thao tác, sử dụng các loại công cụ đo, thực hiện các bài đo kiểm đánh giá chất lượng mạng và các dịch vụ, phân tích và báo cáo kết quả đo theo đúng qui trình, qui định của đơn vị.  </t>
  </si>
  <si>
    <t>Là hiểu biết và khả năng quản lý số lượng, chất lượng, tiêu chuẩn kỹ thuật, thực hiện giám sát, thao tác, bảo dưỡng hệ thống thiết bị truyền dẫn theo đúng qui trình, qui định của Công ty và Trung tâm nhằm đảm bảo cho hệ thống hoạt động ổn định, an toàn thông tin.</t>
  </si>
  <si>
    <t>Là hiểu biết và khả năng quản lý số lượng, chất lượng, tiêu chuẩn kỹ thuật, thực hiện giám sát, thao tác, bảo dưỡng hệ thống nguồn điện và thiết bị phụ trợ theo đúng qui trình, qui định của Công ty và Trung tâm.</t>
  </si>
  <si>
    <t>Là khả năng quản lý số lượng, chất lượng, tiêu chuẩn kỹ thuật; khả năng hiểu biết, giám sát, thao tác, bảo dưỡng hệ thống thiết bị chuyển mạch/IP theo đúng qui trình, qui định của Công ty và Trung tâm nhằm đảm bảo cho hệ thống hoạt động ổn định, an toàn thông tin.</t>
  </si>
  <si>
    <t>Là khả năng xây dựng mô hình cung cấp dịch vụ viễn thông chuẩn, các bộ chỉ tiêu chất lượng, tối ưu các phương án triển khai dịch vụ, tư vấn và hỗ trợ khách hàng trước, trong và sau bán hàng</t>
  </si>
  <si>
    <t>Là hiểu biết về nghiệp vụ tính cước, thanh khoản (liên quan tới mạng lưới, dịch vụ, chính sách cước, ...) và khả năng triển khai hoạt động tính cước, đối soát và thanh khoản theo quy định của Công ty/Tập đoàn…</t>
  </si>
  <si>
    <t>Là khả năng quản lý vận hành, khai thác hệ thống cước đảm báo tính sẳn sàng, độ ổn định, độ an toàn của hệ thống cước theo quy trình của Công ty/Trung tâm ban hành</t>
  </si>
  <si>
    <t>Vị trí: Trưởng phòng</t>
  </si>
  <si>
    <t>Đơn vị: P.QLCL - TT.CNTT</t>
  </si>
  <si>
    <t>Vị trí:Chuyên viên QLDA</t>
  </si>
  <si>
    <t>Vị trí:CV QLCL</t>
  </si>
  <si>
    <t>Đơn vị:P.QLCL - TT.CNTT</t>
  </si>
  <si>
    <t>Vị trí:CV Kiểm định phần mềm</t>
  </si>
  <si>
    <t>Vị trí:CV An toàn dữ liệu</t>
  </si>
  <si>
    <t>Vị trí:CV An toàn bảo mật</t>
  </si>
  <si>
    <t>Vị trí:CV QLCS</t>
  </si>
  <si>
    <t>Kiểm thử phần mềm</t>
  </si>
  <si>
    <t>Loại năng lực</t>
  </si>
  <si>
    <t>Phòng Quản lý chất lượng</t>
  </si>
  <si>
    <t>Lãnh đạo phòng</t>
  </si>
  <si>
    <t>Tổ Quản lý chất lượng</t>
  </si>
  <si>
    <t>Tổ Quản lý chính sách</t>
  </si>
  <si>
    <t>Tổ An toàn thông tin</t>
  </si>
  <si>
    <t>Quản lý chất lượng</t>
  </si>
  <si>
    <t>Nhân viên đo thử, kiểm tra</t>
  </si>
  <si>
    <t>Chuyên gia an ninh mạng</t>
  </si>
  <si>
    <t>Chuyên viên an ninh mạng</t>
  </si>
  <si>
    <t>Trưởng phòng (phụ trách phòng)</t>
  </si>
  <si>
    <t>Phó phòng</t>
  </si>
  <si>
    <t>Chuyên viên quản lý dự án</t>
  </si>
  <si>
    <t>Tổ trưởng tổ Quản lý chất lượng</t>
  </si>
  <si>
    <t>Chuyên viên quản lý chất lượng</t>
  </si>
  <si>
    <t>Chuyên viên kiểm định phần mềm</t>
  </si>
  <si>
    <t>Tổ trưởng tổ Quản lý chính sách</t>
  </si>
  <si>
    <t>Chuyên viên kiểm soát nghiệp vụ, chính sách</t>
  </si>
  <si>
    <t>Tổ trưởng tổ An toàn thông tin</t>
  </si>
  <si>
    <t>Chuyên viên an toàn bảo mật mạng</t>
  </si>
  <si>
    <t>Chuyên viên an toàn dữ liệu</t>
  </si>
  <si>
    <t>x</t>
  </si>
  <si>
    <t>NL cá nhân</t>
  </si>
  <si>
    <t>NL chuyên môn</t>
  </si>
  <si>
    <t>C004</t>
  </si>
  <si>
    <t xml:space="preserve">C005 </t>
  </si>
  <si>
    <t>C005</t>
  </si>
  <si>
    <t xml:space="preserve"> </t>
  </si>
  <si>
    <t>Vị trí: CV Tích hợp hệ thống - QLCL</t>
  </si>
  <si>
    <t>Chịu áp lực công việc</t>
  </si>
  <si>
    <t>Chuyên viên Tích hợp hệ thống - QLCL</t>
  </si>
  <si>
    <t>Giao tiếp, Thuyết trình</t>
  </si>
  <si>
    <t>Phân tích tổng hợp báo cáo</t>
  </si>
  <si>
    <t>Vị trí</t>
  </si>
  <si>
    <t>Đơn vị</t>
  </si>
  <si>
    <t>So sánh cặp bốn nhóm năng lực (Cốt lõi, Quản lý, Cá nhân, Chuyên môn)</t>
  </si>
  <si>
    <t>Tỷ trọng</t>
  </si>
  <si>
    <t>Tổng</t>
  </si>
  <si>
    <t>So sánh cặp nhóm năng lực Cốt lõi</t>
  </si>
  <si>
    <t>So sánh cặp nhóm năng lực Quản lý</t>
  </si>
  <si>
    <t>So sánh cặp nhóm năng lực Cá nhân</t>
  </si>
  <si>
    <t>So sánh cặp nhóm năng lục chuyên môn</t>
  </si>
  <si>
    <t>Hiểu biết về hoạt động của Tổng công ty</t>
  </si>
  <si>
    <t>Chính trực và cam kết</t>
  </si>
  <si>
    <t>Hiểu biết về hoạt động của Tổng công ty</t>
  </si>
  <si>
    <t>Quản lý ứng dụng, vận hành khai thác dịch vụ CNTT</t>
  </si>
  <si>
    <t>Tỷ trọng năng lực Quản lý</t>
  </si>
  <si>
    <t>Tỷ trọng năng lực Cá nhân</t>
  </si>
</sst>
</file>

<file path=xl/styles.xml><?xml version="1.0" encoding="utf-8"?>
<styleSheet xmlns="http://schemas.openxmlformats.org/spreadsheetml/2006/main">
  <numFmts count="1">
    <numFmt numFmtId="164" formatCode="0.0%"/>
  </numFmts>
  <fonts count="45">
    <font>
      <sz val="11"/>
      <color theme="1"/>
      <name val="Calibri"/>
      <family val="2"/>
      <scheme val="minor"/>
    </font>
    <font>
      <sz val="11"/>
      <color theme="1"/>
      <name val="Calibri"/>
      <family val="2"/>
      <scheme val="minor"/>
    </font>
    <font>
      <b/>
      <sz val="14"/>
      <name val="Times New Roman"/>
      <family val="1"/>
    </font>
    <font>
      <b/>
      <sz val="11"/>
      <color indexed="8"/>
      <name val="Times New Roman"/>
      <family val="1"/>
    </font>
    <font>
      <sz val="12"/>
      <name val="Times New Roman"/>
      <family val="1"/>
    </font>
    <font>
      <sz val="11"/>
      <name val="Times New Roman"/>
      <family val="1"/>
    </font>
    <font>
      <sz val="8"/>
      <color indexed="8"/>
      <name val="Calibri"/>
      <family val="2"/>
    </font>
    <font>
      <b/>
      <sz val="11"/>
      <color indexed="62"/>
      <name val="Times New Roman"/>
      <family val="1"/>
    </font>
    <font>
      <sz val="8"/>
      <color indexed="8"/>
      <name val="Times New Roman"/>
      <family val="1"/>
    </font>
    <font>
      <b/>
      <sz val="14"/>
      <color theme="1"/>
      <name val="Times New Roman"/>
      <family val="1"/>
    </font>
    <font>
      <sz val="11"/>
      <color theme="1"/>
      <name val="Times New Roman"/>
      <family val="1"/>
    </font>
    <font>
      <sz val="12"/>
      <color indexed="8"/>
      <name val="Times New Roman"/>
      <family val="1"/>
    </font>
    <font>
      <sz val="11"/>
      <color indexed="8"/>
      <name val="Times New Roman"/>
      <family val="1"/>
    </font>
    <font>
      <b/>
      <sz val="11"/>
      <color theme="1"/>
      <name val="Times New Roman"/>
      <family val="1"/>
    </font>
    <font>
      <b/>
      <sz val="11"/>
      <color theme="0"/>
      <name val="Times New Roman"/>
      <family val="1"/>
    </font>
    <font>
      <sz val="11"/>
      <color theme="0"/>
      <name val="Times New Roman"/>
      <family val="1"/>
    </font>
    <font>
      <b/>
      <sz val="12"/>
      <color indexed="8"/>
      <name val="Times New Roman"/>
      <family val="1"/>
    </font>
    <font>
      <sz val="10"/>
      <name val="Arial"/>
      <family val="2"/>
    </font>
    <font>
      <sz val="10"/>
      <color theme="1"/>
      <name val="Arial"/>
      <family val="2"/>
    </font>
    <font>
      <b/>
      <sz val="12"/>
      <color theme="4"/>
      <name val="Times New Roman"/>
      <family val="1"/>
      <charset val="163"/>
    </font>
    <font>
      <b/>
      <sz val="12"/>
      <color theme="1"/>
      <name val="Times New Roman"/>
      <family val="1"/>
      <charset val="163"/>
    </font>
    <font>
      <sz val="12"/>
      <name val="Times New Roman"/>
      <family val="1"/>
      <charset val="163"/>
    </font>
    <font>
      <sz val="12"/>
      <color theme="1"/>
      <name val="Times New Roman"/>
      <family val="1"/>
      <charset val="163"/>
    </font>
    <font>
      <b/>
      <sz val="12"/>
      <name val="Times New Roman"/>
      <family val="1"/>
      <charset val="163"/>
    </font>
    <font>
      <sz val="12"/>
      <color rgb="FFFF0000"/>
      <name val="Times New Roman"/>
      <family val="1"/>
      <charset val="163"/>
    </font>
    <font>
      <b/>
      <sz val="12"/>
      <color rgb="FFFF0000"/>
      <name val="Times New Roman"/>
      <family val="1"/>
      <charset val="163"/>
    </font>
    <font>
      <sz val="12"/>
      <color rgb="FF000000"/>
      <name val="Times New Roman"/>
      <family val="1"/>
      <charset val="163"/>
    </font>
    <font>
      <sz val="11"/>
      <color rgb="FF0070C0"/>
      <name val="Times New Roman"/>
      <family val="1"/>
    </font>
    <font>
      <sz val="13"/>
      <color rgb="FF0070C0"/>
      <name val="Cambria"/>
      <family val="1"/>
      <scheme val="major"/>
    </font>
    <font>
      <sz val="13"/>
      <color rgb="FFFF0000"/>
      <name val="Cambria"/>
      <family val="1"/>
      <scheme val="major"/>
    </font>
    <font>
      <sz val="12"/>
      <color rgb="FF0070C0"/>
      <name val="Times New Roman"/>
      <family val="1"/>
    </font>
    <font>
      <sz val="13"/>
      <color theme="1"/>
      <name val="Cambria"/>
      <family val="1"/>
      <charset val="163"/>
      <scheme val="major"/>
    </font>
    <font>
      <sz val="13"/>
      <name val="Cambria"/>
      <family val="1"/>
      <charset val="163"/>
      <scheme val="major"/>
    </font>
    <font>
      <b/>
      <sz val="11"/>
      <color theme="1"/>
      <name val="Calibri"/>
      <family val="2"/>
      <charset val="163"/>
      <scheme val="minor"/>
    </font>
    <font>
      <sz val="12"/>
      <color theme="1"/>
      <name val="Times New Roman"/>
      <family val="1"/>
    </font>
    <font>
      <sz val="11"/>
      <color rgb="FFFF0000"/>
      <name val="Calibri"/>
      <family val="2"/>
      <scheme val="minor"/>
    </font>
    <font>
      <b/>
      <sz val="13"/>
      <color theme="1"/>
      <name val="Times New Roman"/>
      <family val="1"/>
    </font>
    <font>
      <b/>
      <sz val="13"/>
      <name val="Times New Roman"/>
      <family val="1"/>
    </font>
    <font>
      <sz val="13"/>
      <name val="Times New Roman"/>
      <family val="1"/>
    </font>
    <font>
      <sz val="12"/>
      <name val="Calibri"/>
      <family val="2"/>
      <scheme val="minor"/>
    </font>
    <font>
      <b/>
      <sz val="12"/>
      <name val="Times New Roman"/>
      <family val="1"/>
    </font>
    <font>
      <b/>
      <sz val="11"/>
      <color theme="1"/>
      <name val="Calibri"/>
      <family val="2"/>
      <scheme val="minor"/>
    </font>
    <font>
      <b/>
      <sz val="11"/>
      <color indexed="8"/>
      <name val="Cambria"/>
      <family val="1"/>
      <charset val="163"/>
      <scheme val="major"/>
    </font>
    <font>
      <sz val="11"/>
      <color indexed="8"/>
      <name val="Times New Roman"/>
      <family val="1"/>
      <charset val="163"/>
    </font>
    <font>
      <b/>
      <sz val="12"/>
      <color theme="1"/>
      <name val="Times New Roman"/>
      <family val="1"/>
    </font>
  </fonts>
  <fills count="22">
    <fill>
      <patternFill patternType="none"/>
    </fill>
    <fill>
      <patternFill patternType="gray125"/>
    </fill>
    <fill>
      <patternFill patternType="solid">
        <fgColor indexed="31"/>
        <bgColor indexed="64"/>
      </patternFill>
    </fill>
    <fill>
      <patternFill patternType="solid">
        <fgColor indexed="9"/>
        <bgColor indexed="64"/>
      </patternFill>
    </fill>
    <fill>
      <patternFill patternType="solid">
        <fgColor indexed="43"/>
        <bgColor indexed="64"/>
      </patternFill>
    </fill>
    <fill>
      <patternFill patternType="solid">
        <fgColor theme="6" tint="0.39997558519241921"/>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0"/>
        <bgColor rgb="FF000000"/>
      </patternFill>
    </fill>
    <fill>
      <patternFill patternType="solid">
        <fgColor rgb="FF00B0F0"/>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39997558519241921"/>
        <bgColor rgb="FF000000"/>
      </patternFill>
    </fill>
    <fill>
      <patternFill patternType="solid">
        <fgColor rgb="FF00B050"/>
        <bgColor indexed="64"/>
      </patternFill>
    </fill>
    <fill>
      <patternFill patternType="solid">
        <fgColor rgb="FFFF0000"/>
        <bgColor indexed="64"/>
      </patternFill>
    </fill>
    <fill>
      <patternFill patternType="solid">
        <fgColor theme="2" tint="-0.249977111117893"/>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9" fontId="1" fillId="0" borderId="0" applyFont="0" applyFill="0" applyBorder="0" applyAlignment="0" applyProtection="0"/>
    <xf numFmtId="0" fontId="4" fillId="0" borderId="0"/>
    <xf numFmtId="0" fontId="17" fillId="0" borderId="0"/>
    <xf numFmtId="0" fontId="18" fillId="0" borderId="0"/>
  </cellStyleXfs>
  <cellXfs count="267">
    <xf numFmtId="0" fontId="0" fillId="0" borderId="0" xfId="0"/>
    <xf numFmtId="0" fontId="2" fillId="0" borderId="0" xfId="0" applyFont="1" applyAlignment="1">
      <alignment vertical="center"/>
    </xf>
    <xf numFmtId="0" fontId="3" fillId="0" borderId="0" xfId="0" applyFont="1"/>
    <xf numFmtId="0" fontId="4" fillId="0" borderId="0" xfId="0" applyFont="1" applyAlignment="1">
      <alignment vertical="center"/>
    </xf>
    <xf numFmtId="2" fontId="4" fillId="0" borderId="0" xfId="0" applyNumberFormat="1" applyFont="1" applyAlignment="1">
      <alignment vertical="center"/>
    </xf>
    <xf numFmtId="0" fontId="5" fillId="0" borderId="0" xfId="0" applyFont="1" applyAlignment="1">
      <alignment horizontal="left" vertical="center"/>
    </xf>
    <xf numFmtId="0" fontId="6" fillId="0" borderId="0" xfId="0" applyFont="1"/>
    <xf numFmtId="0" fontId="7" fillId="0" borderId="0" xfId="0" applyFont="1" applyAlignment="1">
      <alignment horizontal="left"/>
    </xf>
    <xf numFmtId="2" fontId="3" fillId="0" borderId="0" xfId="0" applyNumberFormat="1" applyFont="1"/>
    <xf numFmtId="2" fontId="3" fillId="0" borderId="0" xfId="0" applyNumberFormat="1" applyFont="1" applyFill="1"/>
    <xf numFmtId="0" fontId="8" fillId="0" borderId="0" xfId="0" applyFont="1" applyFill="1"/>
    <xf numFmtId="2" fontId="3" fillId="0" borderId="0" xfId="0" applyNumberFormat="1" applyFont="1" applyFill="1" applyBorder="1" applyAlignment="1">
      <alignment horizontal="center" vertical="center" wrapText="1"/>
    </xf>
    <xf numFmtId="1" fontId="3" fillId="2" borderId="1" xfId="0" applyNumberFormat="1" applyFont="1" applyFill="1" applyBorder="1" applyAlignment="1">
      <alignment horizontal="center" vertical="center" wrapText="1"/>
    </xf>
    <xf numFmtId="0" fontId="0" fillId="3" borderId="0" xfId="0" applyFill="1" applyAlignment="1">
      <alignment vertical="center"/>
    </xf>
    <xf numFmtId="0" fontId="3" fillId="4" borderId="1" xfId="0" applyFont="1" applyFill="1" applyBorder="1" applyAlignment="1">
      <alignment horizontal="center" vertical="center" wrapText="1"/>
    </xf>
    <xf numFmtId="9" fontId="3" fillId="4" borderId="3" xfId="1" applyFont="1" applyFill="1" applyBorder="1" applyAlignment="1">
      <alignment horizontal="center" vertical="center" wrapText="1"/>
    </xf>
    <xf numFmtId="1" fontId="3" fillId="4" borderId="1" xfId="0" applyNumberFormat="1" applyFont="1" applyFill="1" applyBorder="1" applyAlignment="1">
      <alignment horizontal="center" vertical="center" wrapText="1"/>
    </xf>
    <xf numFmtId="2" fontId="3" fillId="4" borderId="1" xfId="0" applyNumberFormat="1" applyFont="1" applyFill="1" applyBorder="1" applyAlignment="1">
      <alignment horizontal="center" vertical="center" wrapText="1"/>
    </xf>
    <xf numFmtId="0" fontId="10" fillId="0" borderId="0" xfId="0" applyFont="1" applyBorder="1" applyAlignment="1">
      <alignment horizontal="center"/>
    </xf>
    <xf numFmtId="0" fontId="10" fillId="0" borderId="0" xfId="0" applyFont="1" applyBorder="1"/>
    <xf numFmtId="0" fontId="10" fillId="0" borderId="0" xfId="0" applyFont="1" applyFill="1" applyAlignment="1">
      <alignment vertical="center"/>
    </xf>
    <xf numFmtId="0" fontId="11" fillId="3" borderId="1" xfId="0" applyFont="1" applyFill="1" applyBorder="1" applyAlignment="1">
      <alignment horizontal="center" vertical="center" wrapText="1"/>
    </xf>
    <xf numFmtId="0" fontId="4" fillId="3" borderId="4" xfId="0" applyFont="1" applyFill="1" applyBorder="1" applyAlignment="1">
      <alignment horizontal="left" vertical="center" wrapText="1"/>
    </xf>
    <xf numFmtId="9" fontId="11" fillId="3" borderId="1" xfId="1" applyNumberFormat="1" applyFont="1" applyFill="1" applyBorder="1" applyAlignment="1">
      <alignment horizontal="center" vertical="center"/>
    </xf>
    <xf numFmtId="1" fontId="11" fillId="3" borderId="1" xfId="0" applyNumberFormat="1" applyFont="1" applyFill="1" applyBorder="1" applyAlignment="1">
      <alignment horizontal="center" vertical="center"/>
    </xf>
    <xf numFmtId="2" fontId="12" fillId="0" borderId="1" xfId="1" applyNumberFormat="1" applyFont="1" applyFill="1" applyBorder="1" applyAlignment="1">
      <alignment horizontal="center" vertical="center" wrapText="1"/>
    </xf>
    <xf numFmtId="0" fontId="13" fillId="5" borderId="1" xfId="0" applyFont="1" applyFill="1" applyBorder="1" applyAlignment="1">
      <alignment horizontal="center" vertical="center" wrapText="1"/>
    </xf>
    <xf numFmtId="0" fontId="13" fillId="6" borderId="0" xfId="0" applyFont="1" applyFill="1" applyBorder="1" applyAlignment="1">
      <alignment horizontal="center" vertical="center" wrapText="1"/>
    </xf>
    <xf numFmtId="2" fontId="3" fillId="0" borderId="0" xfId="1" applyNumberFormat="1" applyFont="1" applyFill="1" applyBorder="1" applyAlignment="1">
      <alignment horizontal="center" vertical="center" wrapText="1"/>
    </xf>
    <xf numFmtId="9" fontId="10" fillId="0" borderId="1" xfId="1" applyFont="1" applyBorder="1"/>
    <xf numFmtId="0" fontId="10" fillId="7" borderId="1" xfId="0" applyFont="1" applyFill="1" applyBorder="1"/>
    <xf numFmtId="0" fontId="10" fillId="0" borderId="1" xfId="0" applyFont="1" applyBorder="1"/>
    <xf numFmtId="0" fontId="10" fillId="6" borderId="0" xfId="0" applyFont="1" applyFill="1" applyBorder="1"/>
    <xf numFmtId="10" fontId="0" fillId="3" borderId="0" xfId="1" applyNumberFormat="1" applyFont="1" applyFill="1" applyAlignment="1">
      <alignment vertical="center"/>
    </xf>
    <xf numFmtId="1" fontId="11" fillId="4" borderId="1" xfId="0" applyNumberFormat="1" applyFont="1" applyFill="1" applyBorder="1" applyAlignment="1">
      <alignment horizontal="center" vertical="center"/>
    </xf>
    <xf numFmtId="2" fontId="3" fillId="4" borderId="3"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10" fillId="3" borderId="0" xfId="0" applyFont="1" applyFill="1" applyAlignment="1">
      <alignment vertical="center"/>
    </xf>
    <xf numFmtId="0" fontId="14" fillId="6" borderId="0" xfId="0" applyFont="1" applyFill="1" applyBorder="1" applyAlignment="1">
      <alignment horizontal="center" vertical="center" wrapText="1"/>
    </xf>
    <xf numFmtId="9" fontId="15" fillId="0" borderId="0" xfId="1" applyFont="1" applyBorder="1"/>
    <xf numFmtId="0" fontId="15" fillId="0" borderId="0" xfId="0" applyFont="1" applyBorder="1"/>
    <xf numFmtId="0" fontId="5" fillId="0" borderId="0" xfId="0" applyFont="1" applyBorder="1"/>
    <xf numFmtId="2" fontId="3" fillId="4" borderId="1" xfId="1" applyNumberFormat="1" applyFont="1" applyFill="1" applyBorder="1" applyAlignment="1">
      <alignment horizontal="center" vertical="center" wrapText="1"/>
    </xf>
    <xf numFmtId="0" fontId="0" fillId="6" borderId="0" xfId="0" applyFill="1" applyBorder="1" applyAlignment="1">
      <alignment vertical="center"/>
    </xf>
    <xf numFmtId="0" fontId="10" fillId="6" borderId="0" xfId="0" applyFont="1" applyFill="1" applyBorder="1" applyAlignment="1">
      <alignment vertical="center"/>
    </xf>
    <xf numFmtId="0" fontId="3" fillId="6" borderId="1" xfId="0" applyFont="1" applyFill="1" applyBorder="1" applyAlignment="1">
      <alignment horizontal="center" vertical="center" wrapText="1"/>
    </xf>
    <xf numFmtId="9" fontId="11" fillId="6" borderId="3" xfId="1" applyNumberFormat="1" applyFont="1" applyFill="1" applyBorder="1" applyAlignment="1">
      <alignment horizontal="center" vertical="center" wrapText="1"/>
    </xf>
    <xf numFmtId="1" fontId="11" fillId="6" borderId="1" xfId="0" applyNumberFormat="1" applyFont="1" applyFill="1" applyBorder="1" applyAlignment="1">
      <alignment horizontal="center" vertical="center"/>
    </xf>
    <xf numFmtId="164" fontId="4" fillId="3" borderId="1" xfId="1" applyNumberFormat="1" applyFont="1" applyFill="1" applyBorder="1" applyAlignment="1">
      <alignment horizontal="center" vertical="center"/>
    </xf>
    <xf numFmtId="9" fontId="10" fillId="6" borderId="0" xfId="1" applyFont="1" applyFill="1" applyBorder="1"/>
    <xf numFmtId="10" fontId="0" fillId="6" borderId="0" xfId="1" applyNumberFormat="1" applyFont="1" applyFill="1" applyBorder="1" applyAlignment="1">
      <alignment vertical="center"/>
    </xf>
    <xf numFmtId="9" fontId="16" fillId="0" borderId="1" xfId="1" applyFont="1" applyBorder="1" applyAlignment="1">
      <alignment horizontal="center" vertical="center"/>
    </xf>
    <xf numFmtId="1" fontId="16" fillId="0" borderId="1" xfId="0" applyNumberFormat="1" applyFont="1" applyBorder="1" applyAlignment="1">
      <alignment horizontal="center" vertical="center"/>
    </xf>
    <xf numFmtId="1" fontId="16" fillId="8" borderId="1" xfId="0" applyNumberFormat="1" applyFont="1" applyFill="1" applyBorder="1" applyAlignment="1">
      <alignment horizontal="center" vertical="center"/>
    </xf>
    <xf numFmtId="0" fontId="3" fillId="6" borderId="0" xfId="0" applyFont="1" applyFill="1" applyBorder="1" applyAlignment="1">
      <alignment horizontal="center" vertical="center" wrapText="1"/>
    </xf>
    <xf numFmtId="9" fontId="3" fillId="6" borderId="0" xfId="1" applyFont="1" applyFill="1" applyBorder="1" applyAlignment="1">
      <alignment horizontal="center" vertical="center" wrapText="1"/>
    </xf>
    <xf numFmtId="1" fontId="11" fillId="6" borderId="0" xfId="0" applyNumberFormat="1" applyFont="1" applyFill="1" applyBorder="1" applyAlignment="1">
      <alignment horizontal="center" vertical="center"/>
    </xf>
    <xf numFmtId="2" fontId="3" fillId="6" borderId="0" xfId="1" applyNumberFormat="1" applyFont="1" applyFill="1" applyBorder="1" applyAlignment="1">
      <alignment horizontal="center" vertical="center" wrapText="1"/>
    </xf>
    <xf numFmtId="0" fontId="11" fillId="6"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0" xfId="0" applyFont="1" applyFill="1" applyBorder="1" applyAlignment="1">
      <alignment horizontal="left" vertical="center" wrapText="1"/>
    </xf>
    <xf numFmtId="10" fontId="11" fillId="6" borderId="0" xfId="1" applyNumberFormat="1" applyFont="1" applyFill="1" applyBorder="1" applyAlignment="1">
      <alignment horizontal="center" vertical="center"/>
    </xf>
    <xf numFmtId="1" fontId="4" fillId="6" borderId="0" xfId="0" applyNumberFormat="1" applyFont="1" applyFill="1" applyBorder="1" applyAlignment="1">
      <alignment horizontal="center" vertical="center"/>
    </xf>
    <xf numFmtId="2" fontId="12" fillId="6" borderId="0" xfId="1" applyNumberFormat="1" applyFont="1" applyFill="1" applyBorder="1" applyAlignment="1">
      <alignment horizontal="center" vertical="center" wrapText="1"/>
    </xf>
    <xf numFmtId="0" fontId="0" fillId="0" borderId="0" xfId="0" applyAlignment="1">
      <alignment vertical="center"/>
    </xf>
    <xf numFmtId="0" fontId="4" fillId="6" borderId="0" xfId="0" applyFont="1" applyFill="1" applyBorder="1" applyAlignment="1">
      <alignment vertical="center" wrapText="1"/>
    </xf>
    <xf numFmtId="2" fontId="16" fillId="0" borderId="0" xfId="0" applyNumberFormat="1" applyFont="1" applyFill="1" applyBorder="1" applyAlignment="1">
      <alignment horizontal="center" vertical="center"/>
    </xf>
    <xf numFmtId="0" fontId="10" fillId="0" borderId="0" xfId="0" applyFont="1" applyFill="1"/>
    <xf numFmtId="9" fontId="16" fillId="6" borderId="0" xfId="1" applyFont="1" applyFill="1" applyBorder="1" applyAlignment="1">
      <alignment horizontal="center" vertical="center"/>
    </xf>
    <xf numFmtId="1" fontId="16" fillId="6" borderId="0" xfId="0" applyNumberFormat="1" applyFont="1" applyFill="1" applyBorder="1" applyAlignment="1">
      <alignment horizontal="center" vertical="center"/>
    </xf>
    <xf numFmtId="2" fontId="0" fillId="0" borderId="0" xfId="0" applyNumberFormat="1"/>
    <xf numFmtId="2" fontId="13" fillId="0" borderId="0" xfId="0" applyNumberFormat="1" applyFont="1" applyFill="1"/>
    <xf numFmtId="164" fontId="10" fillId="6" borderId="0" xfId="0" applyNumberFormat="1" applyFont="1" applyFill="1" applyBorder="1"/>
    <xf numFmtId="10" fontId="11" fillId="3" borderId="1" xfId="1" applyNumberFormat="1" applyFont="1" applyFill="1" applyBorder="1" applyAlignment="1">
      <alignment horizontal="center" vertical="center"/>
    </xf>
    <xf numFmtId="0" fontId="11" fillId="0" borderId="1" xfId="0" applyFont="1" applyFill="1" applyBorder="1" applyAlignment="1">
      <alignment horizontal="center" vertical="center" wrapText="1"/>
    </xf>
    <xf numFmtId="1" fontId="4" fillId="3" borderId="1" xfId="0" applyNumberFormat="1" applyFont="1" applyFill="1" applyBorder="1" applyAlignment="1">
      <alignment horizontal="center" vertical="center"/>
    </xf>
    <xf numFmtId="0" fontId="20" fillId="0" borderId="0" xfId="0" applyFont="1" applyAlignment="1">
      <alignment vertical="center"/>
    </xf>
    <xf numFmtId="0" fontId="21" fillId="0" borderId="0" xfId="0" applyFont="1" applyAlignment="1">
      <alignment horizontal="center" vertical="center" wrapText="1"/>
    </xf>
    <xf numFmtId="0" fontId="21" fillId="0" borderId="0" xfId="0" applyFont="1" applyAlignment="1">
      <alignment horizontal="left" vertical="center" wrapText="1"/>
    </xf>
    <xf numFmtId="0" fontId="21" fillId="6" borderId="0" xfId="0" applyFont="1" applyFill="1" applyAlignment="1">
      <alignment vertical="center" wrapText="1"/>
    </xf>
    <xf numFmtId="0" fontId="22" fillId="0" borderId="0" xfId="0" applyFont="1" applyAlignment="1">
      <alignment horizontal="center" vertical="center"/>
    </xf>
    <xf numFmtId="0" fontId="22" fillId="0" borderId="0" xfId="0" applyFont="1" applyAlignment="1">
      <alignment vertical="center"/>
    </xf>
    <xf numFmtId="0" fontId="23" fillId="9" borderId="1" xfId="0" applyFont="1" applyFill="1" applyBorder="1" applyAlignment="1">
      <alignment horizontal="center" vertical="center" wrapText="1"/>
    </xf>
    <xf numFmtId="0" fontId="23" fillId="9" borderId="1" xfId="0" applyFont="1" applyFill="1" applyBorder="1" applyAlignment="1">
      <alignment horizontal="left" vertical="center" wrapText="1"/>
    </xf>
    <xf numFmtId="0" fontId="20" fillId="0" borderId="0" xfId="0" applyFont="1" applyAlignment="1">
      <alignment horizontal="center" vertical="center" wrapText="1"/>
    </xf>
    <xf numFmtId="0" fontId="20" fillId="0" borderId="0" xfId="0" applyFont="1" applyAlignment="1">
      <alignment horizontal="center" vertical="center"/>
    </xf>
    <xf numFmtId="0" fontId="21" fillId="10" borderId="1" xfId="0" applyFont="1" applyFill="1" applyBorder="1" applyAlignment="1">
      <alignment horizontal="center" vertical="center" wrapText="1"/>
    </xf>
    <xf numFmtId="0" fontId="21" fillId="6" borderId="1" xfId="0" applyFont="1" applyFill="1" applyBorder="1" applyAlignment="1">
      <alignment horizontal="left" vertical="center" wrapText="1"/>
    </xf>
    <xf numFmtId="0" fontId="22" fillId="0" borderId="1" xfId="0" applyFont="1" applyBorder="1" applyAlignment="1">
      <alignment horizontal="center" vertical="center" wrapText="1"/>
    </xf>
    <xf numFmtId="0" fontId="22" fillId="0" borderId="0" xfId="0" applyFont="1" applyAlignment="1">
      <alignment horizontal="center" vertical="center" wrapText="1"/>
    </xf>
    <xf numFmtId="0" fontId="21" fillId="11" borderId="1" xfId="0" applyFont="1" applyFill="1" applyBorder="1" applyAlignment="1">
      <alignment horizontal="center" vertical="center" wrapText="1"/>
    </xf>
    <xf numFmtId="0" fontId="21" fillId="12" borderId="1" xfId="0" applyFont="1" applyFill="1" applyBorder="1" applyAlignment="1">
      <alignment horizontal="left" vertical="center" wrapText="1"/>
    </xf>
    <xf numFmtId="0" fontId="20" fillId="0" borderId="1" xfId="0" applyFont="1" applyBorder="1" applyAlignment="1">
      <alignment horizontal="center" vertical="center" wrapText="1"/>
    </xf>
    <xf numFmtId="0" fontId="21" fillId="13" borderId="1" xfId="0" applyFont="1" applyFill="1" applyBorder="1" applyAlignment="1">
      <alignment horizontal="left" vertical="center" wrapText="1"/>
    </xf>
    <xf numFmtId="0" fontId="21" fillId="5" borderId="1" xfId="0" applyFont="1" applyFill="1" applyBorder="1" applyAlignment="1">
      <alignment horizontal="center" vertical="center" wrapText="1"/>
    </xf>
    <xf numFmtId="0" fontId="24" fillId="6" borderId="1" xfId="0" applyFont="1" applyFill="1" applyBorder="1" applyAlignment="1">
      <alignment horizontal="left" vertical="center" wrapText="1"/>
    </xf>
    <xf numFmtId="0" fontId="25" fillId="0" borderId="1" xfId="0" applyFont="1" applyBorder="1" applyAlignment="1">
      <alignment horizontal="center" vertical="center" wrapText="1"/>
    </xf>
    <xf numFmtId="0" fontId="25" fillId="0" borderId="0" xfId="0" applyFont="1" applyAlignment="1">
      <alignment horizontal="center" vertical="center" wrapText="1"/>
    </xf>
    <xf numFmtId="0" fontId="25" fillId="0" borderId="0" xfId="0" applyFont="1" applyAlignment="1">
      <alignment vertical="center"/>
    </xf>
    <xf numFmtId="0" fontId="21" fillId="8" borderId="1" xfId="0" applyFont="1" applyFill="1" applyBorder="1" applyAlignment="1">
      <alignment horizontal="center" vertical="center" wrapText="1"/>
    </xf>
    <xf numFmtId="0" fontId="22" fillId="13" borderId="1" xfId="0" applyFont="1" applyFill="1" applyBorder="1" applyAlignment="1">
      <alignment horizontal="left" vertical="center" wrapText="1"/>
    </xf>
    <xf numFmtId="0" fontId="21" fillId="14" borderId="1" xfId="0" applyFont="1" applyFill="1" applyBorder="1" applyAlignment="1">
      <alignment horizontal="center" vertical="center" wrapText="1"/>
    </xf>
    <xf numFmtId="0" fontId="21" fillId="13" borderId="1" xfId="0" applyNumberFormat="1" applyFont="1" applyFill="1" applyBorder="1" applyAlignment="1">
      <alignment horizontal="left" vertical="center" wrapText="1"/>
    </xf>
    <xf numFmtId="0" fontId="21" fillId="6" borderId="1" xfId="0" quotePrefix="1" applyFont="1" applyFill="1" applyBorder="1" applyAlignment="1">
      <alignment horizontal="left" vertical="center" wrapText="1"/>
    </xf>
    <xf numFmtId="0" fontId="22" fillId="15" borderId="1" xfId="0" applyFont="1" applyFill="1" applyBorder="1" applyAlignment="1">
      <alignment horizontal="center" vertical="center" wrapText="1"/>
    </xf>
    <xf numFmtId="0" fontId="22" fillId="15" borderId="0" xfId="0" applyFont="1" applyFill="1" applyAlignment="1">
      <alignment horizontal="center" vertical="center" wrapText="1"/>
    </xf>
    <xf numFmtId="0" fontId="22" fillId="15" borderId="0" xfId="0" applyFont="1" applyFill="1" applyAlignment="1">
      <alignment vertical="center"/>
    </xf>
    <xf numFmtId="0" fontId="22" fillId="15" borderId="1" xfId="0" applyFont="1" applyFill="1" applyBorder="1" applyAlignment="1">
      <alignment horizontal="center" vertical="center"/>
    </xf>
    <xf numFmtId="0" fontId="26" fillId="15" borderId="1" xfId="0" applyFont="1" applyFill="1" applyBorder="1" applyAlignment="1">
      <alignment horizontal="center" vertical="center"/>
    </xf>
    <xf numFmtId="0" fontId="21" fillId="16" borderId="1" xfId="0" applyFont="1" applyFill="1" applyBorder="1" applyAlignment="1">
      <alignment horizontal="left" vertical="center" wrapText="1"/>
    </xf>
    <xf numFmtId="0" fontId="26" fillId="6" borderId="1" xfId="0" applyFont="1" applyFill="1" applyBorder="1" applyAlignment="1">
      <alignment horizontal="center" vertical="center"/>
    </xf>
    <xf numFmtId="0" fontId="22" fillId="6" borderId="0" xfId="0" applyFont="1" applyFill="1" applyAlignment="1">
      <alignment vertical="center"/>
    </xf>
    <xf numFmtId="0" fontId="21" fillId="6" borderId="1" xfId="0" applyFont="1" applyFill="1" applyBorder="1" applyAlignment="1">
      <alignment vertical="center" wrapText="1"/>
    </xf>
    <xf numFmtId="0" fontId="22" fillId="0" borderId="1" xfId="0" applyFont="1" applyBorder="1" applyAlignment="1">
      <alignment horizontal="center" vertical="center"/>
    </xf>
    <xf numFmtId="0" fontId="22" fillId="16" borderId="1" xfId="0" applyFont="1" applyFill="1" applyBorder="1" applyAlignment="1">
      <alignment horizontal="left" vertical="center" wrapText="1"/>
    </xf>
    <xf numFmtId="0" fontId="22" fillId="16" borderId="0" xfId="0" applyFont="1" applyFill="1" applyAlignment="1">
      <alignment vertical="center" wrapText="1"/>
    </xf>
    <xf numFmtId="0" fontId="22" fillId="16" borderId="1" xfId="0" applyFont="1" applyFill="1" applyBorder="1" applyAlignment="1">
      <alignment vertical="center" wrapText="1"/>
    </xf>
    <xf numFmtId="0" fontId="21" fillId="17" borderId="1" xfId="0" applyFont="1" applyFill="1" applyBorder="1" applyAlignment="1">
      <alignment horizontal="center" vertical="center" wrapText="1"/>
    </xf>
    <xf numFmtId="0" fontId="27" fillId="16" borderId="1" xfId="0" applyFont="1" applyFill="1" applyBorder="1" applyAlignment="1">
      <alignment horizontal="justify" vertical="center" wrapText="1"/>
    </xf>
    <xf numFmtId="0" fontId="28" fillId="16" borderId="1" xfId="0" applyFont="1" applyFill="1" applyBorder="1" applyAlignment="1">
      <alignment vertical="center" wrapText="1"/>
    </xf>
    <xf numFmtId="0" fontId="29" fillId="16" borderId="1" xfId="0" applyFont="1" applyFill="1" applyBorder="1" applyAlignment="1">
      <alignment vertical="center" wrapText="1"/>
    </xf>
    <xf numFmtId="0" fontId="30" fillId="18" borderId="1" xfId="0" applyFont="1" applyFill="1" applyBorder="1" applyAlignment="1">
      <alignment horizontal="left" vertical="center" wrapText="1"/>
    </xf>
    <xf numFmtId="0" fontId="21" fillId="19" borderId="1" xfId="0" applyFont="1" applyFill="1" applyBorder="1" applyAlignment="1">
      <alignment horizontal="center" vertical="center" wrapText="1"/>
    </xf>
    <xf numFmtId="0" fontId="31" fillId="13" borderId="1" xfId="0" applyFont="1" applyFill="1" applyBorder="1" applyAlignment="1">
      <alignment horizontal="left" vertical="center" wrapText="1"/>
    </xf>
    <xf numFmtId="0" fontId="32" fillId="13" borderId="1" xfId="0" applyNumberFormat="1" applyFont="1" applyFill="1" applyBorder="1" applyAlignment="1">
      <alignment horizontal="left" vertical="center" wrapText="1"/>
    </xf>
    <xf numFmtId="0" fontId="0" fillId="0" borderId="1" xfId="0" applyBorder="1" applyAlignment="1">
      <alignment horizontal="center"/>
    </xf>
    <xf numFmtId="0" fontId="0" fillId="0" borderId="1" xfId="0" applyBorder="1"/>
    <xf numFmtId="0" fontId="33" fillId="0" borderId="1" xfId="0" applyFont="1" applyBorder="1" applyAlignment="1">
      <alignment horizontal="center" vertical="center"/>
    </xf>
    <xf numFmtId="0" fontId="33" fillId="0" borderId="1" xfId="0" applyFont="1" applyFill="1" applyBorder="1" applyAlignment="1">
      <alignment horizontal="center" vertical="center"/>
    </xf>
    <xf numFmtId="1" fontId="0" fillId="0" borderId="1" xfId="0" applyNumberFormat="1" applyBorder="1"/>
    <xf numFmtId="2" fontId="10" fillId="0" borderId="0" xfId="0" applyNumberFormat="1" applyFont="1" applyFill="1" applyAlignment="1">
      <alignment vertical="center"/>
    </xf>
    <xf numFmtId="0" fontId="4" fillId="6"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4" fillId="6" borderId="1" xfId="0" quotePrefix="1" applyFont="1" applyFill="1" applyBorder="1" applyAlignment="1">
      <alignment horizontal="left" vertical="center" wrapText="1"/>
    </xf>
    <xf numFmtId="0" fontId="4" fillId="15" borderId="1" xfId="0" applyFont="1" applyFill="1" applyBorder="1" applyAlignment="1">
      <alignment horizontal="center" vertical="center" wrapText="1"/>
    </xf>
    <xf numFmtId="0" fontId="4" fillId="15" borderId="1" xfId="0" applyFont="1" applyFill="1" applyBorder="1" applyAlignment="1">
      <alignment horizontal="left" vertical="center" wrapText="1"/>
    </xf>
    <xf numFmtId="0" fontId="34" fillId="15" borderId="1" xfId="0" applyFont="1" applyFill="1" applyBorder="1" applyAlignment="1">
      <alignment horizontal="left" vertical="center" wrapText="1"/>
    </xf>
    <xf numFmtId="0" fontId="21" fillId="20" borderId="1" xfId="0" applyFont="1" applyFill="1" applyBorder="1" applyAlignment="1">
      <alignment horizontal="center" vertical="center" wrapText="1"/>
    </xf>
    <xf numFmtId="0" fontId="22" fillId="20" borderId="1" xfId="0" applyFont="1" applyFill="1" applyBorder="1" applyAlignment="1">
      <alignment horizontal="left" vertical="center" wrapText="1"/>
    </xf>
    <xf numFmtId="0" fontId="21" fillId="20" borderId="1" xfId="0" quotePrefix="1" applyFont="1" applyFill="1" applyBorder="1" applyAlignment="1">
      <alignment horizontal="left" vertical="center" wrapText="1"/>
    </xf>
    <xf numFmtId="2" fontId="35" fillId="0" borderId="1" xfId="0" applyNumberFormat="1" applyFont="1" applyBorder="1"/>
    <xf numFmtId="0" fontId="4" fillId="0" borderId="1" xfId="0" applyFont="1" applyBorder="1" applyAlignment="1">
      <alignment vertical="center" wrapText="1"/>
    </xf>
    <xf numFmtId="0" fontId="22" fillId="0" borderId="1" xfId="0" applyFont="1" applyBorder="1" applyAlignment="1">
      <alignment vertical="center" wrapText="1"/>
    </xf>
    <xf numFmtId="0" fontId="26" fillId="20" borderId="1" xfId="0" applyFont="1" applyFill="1" applyBorder="1" applyAlignment="1">
      <alignment horizontal="center" vertical="center"/>
    </xf>
    <xf numFmtId="0" fontId="10" fillId="6" borderId="0" xfId="0" applyFont="1" applyFill="1" applyBorder="1" applyAlignment="1">
      <alignment horizontal="center" vertical="center"/>
    </xf>
    <xf numFmtId="0" fontId="36" fillId="0" borderId="0" xfId="0" applyFont="1" applyBorder="1"/>
    <xf numFmtId="0" fontId="36" fillId="0" borderId="0" xfId="0" applyFont="1" applyBorder="1" applyAlignment="1">
      <alignment horizontal="center"/>
    </xf>
    <xf numFmtId="0" fontId="37" fillId="0" borderId="1" xfId="0" applyFont="1" applyFill="1" applyBorder="1" applyAlignment="1">
      <alignment horizontal="center" wrapText="1"/>
    </xf>
    <xf numFmtId="0" fontId="37" fillId="0" borderId="1" xfId="3" applyFont="1" applyFill="1" applyBorder="1" applyAlignment="1">
      <alignment horizontal="center" wrapText="1"/>
    </xf>
    <xf numFmtId="0" fontId="36" fillId="0" borderId="3" xfId="0" applyFont="1" applyBorder="1" applyAlignment="1">
      <alignment horizontal="center"/>
    </xf>
    <xf numFmtId="0" fontId="37" fillId="0" borderId="1" xfId="0" applyFont="1" applyFill="1" applyBorder="1" applyAlignment="1">
      <alignment vertical="center" wrapText="1"/>
    </xf>
    <xf numFmtId="0" fontId="36" fillId="0" borderId="0" xfId="0" applyFont="1" applyBorder="1" applyAlignment="1">
      <alignment vertical="center"/>
    </xf>
    <xf numFmtId="0" fontId="10" fillId="0" borderId="1" xfId="0" applyFont="1" applyBorder="1" applyAlignment="1">
      <alignment horizontal="center" vertical="center"/>
    </xf>
    <xf numFmtId="0" fontId="21" fillId="21" borderId="1" xfId="0" applyFont="1" applyFill="1" applyBorder="1" applyAlignment="1">
      <alignment horizontal="center" vertical="center" wrapText="1"/>
    </xf>
    <xf numFmtId="0" fontId="4" fillId="21" borderId="1" xfId="0" applyFont="1" applyFill="1" applyBorder="1" applyAlignment="1">
      <alignment horizontal="center" vertical="center" wrapText="1"/>
    </xf>
    <xf numFmtId="0" fontId="4" fillId="21" borderId="1" xfId="0" applyFont="1" applyFill="1" applyBorder="1" applyAlignment="1">
      <alignment horizontal="left" vertical="center" wrapText="1"/>
    </xf>
    <xf numFmtId="0" fontId="38" fillId="0" borderId="1" xfId="0" applyFont="1" applyFill="1" applyBorder="1" applyAlignment="1">
      <alignment vertical="center" wrapText="1"/>
    </xf>
    <xf numFmtId="0" fontId="10" fillId="0" borderId="1" xfId="0" applyFont="1" applyFill="1" applyBorder="1"/>
    <xf numFmtId="0" fontId="21" fillId="5" borderId="1" xfId="0" applyFont="1" applyFill="1" applyBorder="1" applyAlignment="1">
      <alignment horizontal="left" vertical="center" wrapText="1"/>
    </xf>
    <xf numFmtId="0" fontId="21" fillId="14" borderId="1" xfId="0" applyFont="1" applyFill="1" applyBorder="1" applyAlignment="1">
      <alignment horizontal="left" vertical="center" wrapText="1"/>
    </xf>
    <xf numFmtId="0" fontId="22" fillId="0" borderId="1" xfId="0" applyFont="1" applyFill="1" applyBorder="1" applyAlignment="1">
      <alignment horizontal="center" vertical="center"/>
    </xf>
    <xf numFmtId="0" fontId="10" fillId="0" borderId="0" xfId="0" applyFont="1" applyFill="1" applyBorder="1"/>
    <xf numFmtId="10" fontId="4" fillId="3" borderId="1" xfId="1" applyNumberFormat="1" applyFont="1" applyFill="1" applyBorder="1" applyAlignment="1">
      <alignment horizontal="center" vertical="center"/>
    </xf>
    <xf numFmtId="0" fontId="4" fillId="6" borderId="4" xfId="0" applyFont="1" applyFill="1" applyBorder="1" applyAlignment="1">
      <alignment horizontal="left" vertical="center" wrapText="1"/>
    </xf>
    <xf numFmtId="10" fontId="4" fillId="6" borderId="1" xfId="1" applyNumberFormat="1" applyFont="1" applyFill="1" applyBorder="1" applyAlignment="1">
      <alignment horizontal="center" vertical="center"/>
    </xf>
    <xf numFmtId="0" fontId="21" fillId="6" borderId="1" xfId="0" applyFont="1" applyFill="1" applyBorder="1" applyAlignment="1">
      <alignment horizontal="center" vertical="center" wrapText="1"/>
    </xf>
    <xf numFmtId="0" fontId="39" fillId="3" borderId="0" xfId="0" applyFont="1" applyFill="1" applyAlignment="1">
      <alignment vertical="center"/>
    </xf>
    <xf numFmtId="0" fontId="4" fillId="0" borderId="0" xfId="0" applyFont="1" applyFill="1" applyAlignment="1">
      <alignment vertical="center"/>
    </xf>
    <xf numFmtId="0" fontId="40" fillId="5" borderId="1" xfId="0" applyFont="1" applyFill="1" applyBorder="1" applyAlignment="1">
      <alignment horizontal="center" vertical="center" wrapText="1"/>
    </xf>
    <xf numFmtId="9" fontId="4" fillId="6" borderId="1" xfId="1" applyFont="1" applyFill="1" applyBorder="1"/>
    <xf numFmtId="0" fontId="4" fillId="7" borderId="1" xfId="0" applyFont="1" applyFill="1" applyBorder="1"/>
    <xf numFmtId="0" fontId="4" fillId="0" borderId="1" xfId="0" applyFont="1" applyBorder="1"/>
    <xf numFmtId="10" fontId="39" fillId="3" borderId="0" xfId="1" applyNumberFormat="1" applyFont="1" applyFill="1" applyAlignment="1">
      <alignment vertical="center"/>
    </xf>
    <xf numFmtId="0" fontId="40" fillId="6" borderId="1" xfId="0" applyFont="1" applyFill="1" applyBorder="1" applyAlignment="1">
      <alignment horizontal="center" vertical="center" wrapText="1"/>
    </xf>
    <xf numFmtId="0" fontId="4" fillId="6" borderId="1" xfId="0" applyFont="1" applyFill="1" applyBorder="1"/>
    <xf numFmtId="10" fontId="39" fillId="6" borderId="0" xfId="1" applyNumberFormat="1" applyFont="1" applyFill="1" applyAlignment="1">
      <alignment vertical="center"/>
    </xf>
    <xf numFmtId="0" fontId="40" fillId="6" borderId="0" xfId="0" applyFont="1" applyFill="1" applyBorder="1" applyAlignment="1">
      <alignment horizontal="center" vertical="center" wrapText="1"/>
    </xf>
    <xf numFmtId="9" fontId="4" fillId="6" borderId="0" xfId="1" applyFont="1" applyFill="1" applyBorder="1"/>
    <xf numFmtId="0" fontId="4" fillId="0" borderId="0" xfId="0" applyFont="1" applyBorder="1"/>
    <xf numFmtId="10" fontId="39" fillId="3" borderId="0" xfId="0" applyNumberFormat="1" applyFont="1" applyFill="1" applyAlignment="1">
      <alignment vertical="center"/>
    </xf>
    <xf numFmtId="0" fontId="4" fillId="21" borderId="4" xfId="0" applyFont="1" applyFill="1" applyBorder="1" applyAlignment="1">
      <alignment horizontal="left" vertical="center" wrapText="1"/>
    </xf>
    <xf numFmtId="0" fontId="22" fillId="0" borderId="1" xfId="0" applyFont="1" applyFill="1" applyBorder="1" applyAlignment="1">
      <alignment horizontal="left" vertical="center"/>
    </xf>
    <xf numFmtId="0" fontId="36" fillId="0" borderId="1" xfId="0" applyFont="1" applyFill="1" applyBorder="1"/>
    <xf numFmtId="0" fontId="36" fillId="0" borderId="1" xfId="0" applyFont="1" applyFill="1" applyBorder="1" applyAlignment="1">
      <alignment vertical="center"/>
    </xf>
    <xf numFmtId="0" fontId="0" fillId="3" borderId="0" xfId="0" applyFont="1" applyFill="1" applyAlignment="1">
      <alignment vertical="center"/>
    </xf>
    <xf numFmtId="2" fontId="3" fillId="0" borderId="1" xfId="0" applyNumberFormat="1" applyFont="1" applyFill="1" applyBorder="1" applyAlignment="1">
      <alignment horizontal="center" vertical="center" wrapText="1"/>
    </xf>
    <xf numFmtId="0" fontId="41" fillId="3" borderId="1" xfId="0" applyFont="1" applyFill="1" applyBorder="1" applyAlignment="1">
      <alignment horizontal="center" vertical="center"/>
    </xf>
    <xf numFmtId="0" fontId="33" fillId="3" borderId="1" xfId="0" applyFont="1" applyFill="1" applyBorder="1" applyAlignment="1">
      <alignment horizontal="center" vertical="center" wrapText="1"/>
    </xf>
    <xf numFmtId="9" fontId="3" fillId="0" borderId="1" xfId="1" applyFont="1" applyFill="1" applyBorder="1" applyAlignment="1">
      <alignment horizontal="center" vertical="center" wrapText="1"/>
    </xf>
    <xf numFmtId="0" fontId="33" fillId="3" borderId="1" xfId="0" applyFont="1" applyFill="1" applyBorder="1" applyAlignment="1">
      <alignment vertical="center" wrapText="1"/>
    </xf>
    <xf numFmtId="0" fontId="0" fillId="7" borderId="1" xfId="0" applyFont="1" applyFill="1" applyBorder="1" applyAlignment="1">
      <alignment vertical="center"/>
    </xf>
    <xf numFmtId="0" fontId="0" fillId="3" borderId="1" xfId="0" applyFont="1" applyFill="1" applyBorder="1" applyAlignment="1">
      <alignment vertical="center"/>
    </xf>
    <xf numFmtId="0" fontId="33" fillId="3" borderId="1" xfId="0" applyFont="1" applyFill="1" applyBorder="1" applyAlignment="1">
      <alignment vertical="center"/>
    </xf>
    <xf numFmtId="0" fontId="0" fillId="3" borderId="0" xfId="0" applyFont="1" applyFill="1" applyBorder="1" applyAlignment="1">
      <alignment vertical="center"/>
    </xf>
    <xf numFmtId="2" fontId="3" fillId="0" borderId="1" xfId="1" applyNumberFormat="1" applyFont="1" applyFill="1" applyBorder="1" applyAlignment="1">
      <alignment horizontal="center" vertical="center" wrapText="1"/>
    </xf>
    <xf numFmtId="0" fontId="0" fillId="3" borderId="1" xfId="0" applyFont="1" applyFill="1" applyBorder="1" applyAlignment="1">
      <alignment horizontal="center" vertical="center"/>
    </xf>
    <xf numFmtId="0" fontId="33" fillId="3" borderId="1" xfId="0" applyFont="1" applyFill="1" applyBorder="1" applyAlignment="1">
      <alignment horizontal="center" vertical="center"/>
    </xf>
    <xf numFmtId="9" fontId="43" fillId="0" borderId="1" xfId="1" applyFont="1" applyFill="1" applyBorder="1" applyAlignment="1">
      <alignment horizontal="center" vertical="center" wrapText="1"/>
    </xf>
    <xf numFmtId="9" fontId="3" fillId="0" borderId="0" xfId="1" applyFont="1" applyFill="1" applyBorder="1" applyAlignment="1">
      <alignment horizontal="center" vertical="center" wrapText="1"/>
    </xf>
    <xf numFmtId="0" fontId="0" fillId="0" borderId="0" xfId="0" applyFont="1" applyBorder="1" applyAlignment="1">
      <alignment vertical="center"/>
    </xf>
    <xf numFmtId="0" fontId="0" fillId="0" borderId="0" xfId="0" applyFont="1" applyAlignment="1">
      <alignment vertical="center"/>
    </xf>
    <xf numFmtId="0" fontId="0" fillId="0" borderId="1" xfId="0" applyFont="1" applyBorder="1" applyAlignment="1">
      <alignment vertical="center"/>
    </xf>
    <xf numFmtId="0" fontId="33" fillId="0" borderId="1" xfId="0" applyFont="1" applyBorder="1" applyAlignment="1">
      <alignment vertical="center"/>
    </xf>
    <xf numFmtId="0" fontId="0" fillId="0" borderId="1" xfId="0" applyFont="1" applyBorder="1"/>
    <xf numFmtId="0" fontId="0" fillId="7" borderId="1" xfId="0" applyFont="1" applyFill="1" applyBorder="1"/>
    <xf numFmtId="0" fontId="0" fillId="0" borderId="0" xfId="0" applyFont="1" applyBorder="1"/>
    <xf numFmtId="0" fontId="0" fillId="0" borderId="0" xfId="0" applyFont="1"/>
    <xf numFmtId="2" fontId="3" fillId="0" borderId="0" xfId="0" applyNumberFormat="1" applyFont="1" applyFill="1" applyBorder="1" applyAlignment="1">
      <alignment horizontal="center" vertical="center"/>
    </xf>
    <xf numFmtId="2" fontId="13" fillId="0" borderId="4" xfId="0" applyNumberFormat="1" applyFont="1" applyFill="1" applyBorder="1" applyAlignment="1">
      <alignment horizontal="center" vertical="center"/>
    </xf>
    <xf numFmtId="2" fontId="13" fillId="0" borderId="6" xfId="0" applyNumberFormat="1" applyFont="1" applyFill="1" applyBorder="1" applyAlignment="1">
      <alignment horizontal="center" vertical="center"/>
    </xf>
    <xf numFmtId="2" fontId="13" fillId="0" borderId="5" xfId="0" applyNumberFormat="1" applyFont="1" applyFill="1" applyBorder="1" applyAlignment="1">
      <alignment horizontal="center" vertical="center"/>
    </xf>
    <xf numFmtId="9" fontId="13" fillId="0" borderId="1" xfId="1" applyFont="1" applyFill="1" applyBorder="1"/>
    <xf numFmtId="0" fontId="33" fillId="0" borderId="1" xfId="0" applyFont="1" applyBorder="1"/>
    <xf numFmtId="2" fontId="35" fillId="0" borderId="0" xfId="0" applyNumberFormat="1" applyFont="1"/>
    <xf numFmtId="1" fontId="11" fillId="7" borderId="1" xfId="0" applyNumberFormat="1" applyFont="1" applyFill="1" applyBorder="1" applyAlignment="1">
      <alignment horizontal="center" vertical="center"/>
    </xf>
    <xf numFmtId="9" fontId="13" fillId="6" borderId="0" xfId="1" applyFont="1" applyFill="1" applyBorder="1" applyAlignment="1">
      <alignment wrapText="1"/>
    </xf>
    <xf numFmtId="0" fontId="36" fillId="0" borderId="1" xfId="0" applyFont="1" applyFill="1" applyBorder="1" applyAlignment="1">
      <alignment horizontal="center"/>
    </xf>
    <xf numFmtId="0" fontId="36" fillId="0" borderId="1" xfId="0" applyFont="1" applyFill="1" applyBorder="1" applyAlignment="1">
      <alignment horizontal="center" wrapText="1"/>
    </xf>
    <xf numFmtId="164" fontId="11" fillId="6" borderId="3" xfId="1" applyNumberFormat="1" applyFont="1" applyFill="1" applyBorder="1" applyAlignment="1">
      <alignment horizontal="center" vertical="center" wrapText="1"/>
    </xf>
    <xf numFmtId="0" fontId="0" fillId="3" borderId="1" xfId="0" applyFill="1" applyBorder="1" applyAlignment="1">
      <alignment vertical="center"/>
    </xf>
    <xf numFmtId="0" fontId="19" fillId="0" borderId="0" xfId="0" applyFont="1" applyAlignment="1">
      <alignment horizontal="center" vertical="center" wrapText="1"/>
    </xf>
    <xf numFmtId="0" fontId="33" fillId="0" borderId="1" xfId="0" applyFont="1" applyBorder="1" applyAlignment="1">
      <alignment horizontal="center" vertical="center"/>
    </xf>
    <xf numFmtId="0" fontId="0" fillId="0" borderId="0" xfId="0" applyAlignment="1">
      <alignment horizontal="center"/>
    </xf>
    <xf numFmtId="0" fontId="33" fillId="0" borderId="0" xfId="0" applyFont="1" applyAlignment="1">
      <alignment horizontal="center"/>
    </xf>
    <xf numFmtId="0" fontId="36" fillId="0" borderId="1" xfId="0" applyFont="1" applyFill="1" applyBorder="1" applyAlignment="1">
      <alignment horizontal="center"/>
    </xf>
    <xf numFmtId="0" fontId="36" fillId="0" borderId="1" xfId="0" applyFont="1" applyFill="1" applyBorder="1" applyAlignment="1">
      <alignment horizontal="center" wrapText="1"/>
    </xf>
    <xf numFmtId="0" fontId="36" fillId="0" borderId="1" xfId="0" applyFont="1" applyBorder="1" applyAlignment="1">
      <alignment horizontal="center" vertical="center"/>
    </xf>
    <xf numFmtId="0" fontId="36" fillId="0" borderId="2" xfId="0" applyFont="1" applyBorder="1" applyAlignment="1">
      <alignment horizontal="center" vertical="center" wrapText="1"/>
    </xf>
    <xf numFmtId="0" fontId="36" fillId="0" borderId="7" xfId="0" applyFont="1" applyBorder="1" applyAlignment="1">
      <alignment horizontal="center" vertical="center" wrapText="1"/>
    </xf>
    <xf numFmtId="0" fontId="36" fillId="0" borderId="3" xfId="0" applyFont="1" applyBorder="1" applyAlignment="1">
      <alignment horizontal="center" vertical="center" wrapText="1"/>
    </xf>
    <xf numFmtId="0" fontId="36" fillId="0" borderId="2" xfId="0" applyFont="1" applyBorder="1" applyAlignment="1">
      <alignment horizontal="center" vertical="center"/>
    </xf>
    <xf numFmtId="0" fontId="36" fillId="0" borderId="7" xfId="0" applyFont="1" applyBorder="1" applyAlignment="1">
      <alignment horizontal="center" vertical="center"/>
    </xf>
    <xf numFmtId="0" fontId="36" fillId="0" borderId="3" xfId="0" applyFont="1" applyBorder="1" applyAlignment="1">
      <alignment horizontal="center" vertical="center"/>
    </xf>
    <xf numFmtId="0" fontId="36" fillId="0" borderId="4" xfId="0" applyFont="1" applyFill="1" applyBorder="1" applyAlignment="1">
      <alignment horizontal="center" vertical="center"/>
    </xf>
    <xf numFmtId="0" fontId="36" fillId="0" borderId="6" xfId="0" applyFont="1" applyFill="1" applyBorder="1" applyAlignment="1">
      <alignment horizontal="center" vertical="center"/>
    </xf>
    <xf numFmtId="0" fontId="36" fillId="0" borderId="5" xfId="0" applyFont="1" applyFill="1" applyBorder="1" applyAlignment="1">
      <alignment horizontal="center" vertical="center"/>
    </xf>
    <xf numFmtId="0" fontId="36" fillId="0" borderId="1" xfId="0" applyFont="1" applyFill="1" applyBorder="1" applyAlignment="1">
      <alignment horizontal="center" vertical="center"/>
    </xf>
    <xf numFmtId="0" fontId="36" fillId="0" borderId="1" xfId="0" applyFont="1" applyFill="1" applyBorder="1" applyAlignment="1">
      <alignment horizontal="center" vertical="center" wrapText="1"/>
    </xf>
    <xf numFmtId="0" fontId="36" fillId="0" borderId="4" xfId="0" applyFont="1" applyFill="1" applyBorder="1" applyAlignment="1">
      <alignment horizontal="center"/>
    </xf>
    <xf numFmtId="0" fontId="36" fillId="0" borderId="6" xfId="0" applyFont="1" applyFill="1" applyBorder="1" applyAlignment="1">
      <alignment horizontal="center"/>
    </xf>
    <xf numFmtId="0" fontId="36" fillId="0" borderId="5" xfId="0" applyFont="1" applyFill="1" applyBorder="1" applyAlignment="1">
      <alignment horizontal="center"/>
    </xf>
    <xf numFmtId="0" fontId="16" fillId="0" borderId="1" xfId="0" applyFont="1" applyBorder="1" applyAlignment="1">
      <alignment horizontal="center" vertical="center"/>
    </xf>
    <xf numFmtId="2" fontId="3" fillId="0" borderId="4" xfId="1" applyNumberFormat="1" applyFont="1" applyFill="1" applyBorder="1" applyAlignment="1">
      <alignment horizontal="center" vertical="center" wrapText="1"/>
    </xf>
    <xf numFmtId="2" fontId="3" fillId="0" borderId="6" xfId="1" applyNumberFormat="1" applyFont="1" applyFill="1" applyBorder="1" applyAlignment="1">
      <alignment horizontal="center" vertical="center" wrapText="1"/>
    </xf>
    <xf numFmtId="2" fontId="3" fillId="0" borderId="5" xfId="1" applyNumberFormat="1" applyFont="1" applyFill="1" applyBorder="1" applyAlignment="1">
      <alignment horizontal="center" vertical="center" wrapText="1"/>
    </xf>
    <xf numFmtId="0" fontId="42" fillId="0" borderId="4" xfId="0" applyFont="1" applyBorder="1" applyAlignment="1">
      <alignment horizontal="center" vertical="center"/>
    </xf>
    <xf numFmtId="0" fontId="42" fillId="0" borderId="6" xfId="0" applyFont="1" applyBorder="1" applyAlignment="1">
      <alignment horizontal="center" vertical="center"/>
    </xf>
    <xf numFmtId="0" fontId="42" fillId="0" borderId="5" xfId="0" applyFont="1" applyBorder="1" applyAlignment="1">
      <alignment horizontal="center" vertical="center"/>
    </xf>
    <xf numFmtId="0" fontId="3" fillId="4" borderId="4" xfId="0" applyFont="1" applyFill="1" applyBorder="1" applyAlignment="1">
      <alignment horizontal="left" vertical="center" wrapText="1"/>
    </xf>
    <xf numFmtId="0" fontId="3" fillId="4" borderId="5" xfId="0" applyFont="1" applyFill="1" applyBorder="1" applyAlignment="1">
      <alignment horizontal="left"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2" fontId="3" fillId="2" borderId="1" xfId="0" applyNumberFormat="1" applyFont="1" applyFill="1" applyBorder="1" applyAlignment="1">
      <alignment horizontal="center" vertical="center" wrapText="1"/>
    </xf>
    <xf numFmtId="2" fontId="3" fillId="2" borderId="2" xfId="0" applyNumberFormat="1" applyFont="1" applyFill="1" applyBorder="1" applyAlignment="1">
      <alignment horizontal="center" vertical="center" wrapText="1"/>
    </xf>
    <xf numFmtId="2" fontId="3" fillId="2" borderId="3" xfId="0" applyNumberFormat="1" applyFont="1" applyFill="1" applyBorder="1" applyAlignment="1">
      <alignment horizontal="center" vertical="center" wrapText="1"/>
    </xf>
    <xf numFmtId="0" fontId="4" fillId="0" borderId="0" xfId="0" applyFont="1" applyAlignment="1">
      <alignment horizontal="left" vertical="center"/>
    </xf>
    <xf numFmtId="0" fontId="42" fillId="0" borderId="1" xfId="0" applyFont="1" applyBorder="1" applyAlignment="1">
      <alignment horizontal="center" vertical="center"/>
    </xf>
    <xf numFmtId="0" fontId="3" fillId="6" borderId="0" xfId="0" applyFont="1" applyFill="1" applyBorder="1" applyAlignment="1">
      <alignment horizontal="left" vertical="center" wrapText="1"/>
    </xf>
    <xf numFmtId="0" fontId="10" fillId="0" borderId="0" xfId="0" applyFont="1" applyFill="1" applyAlignment="1">
      <alignment horizontal="center" vertical="center"/>
    </xf>
    <xf numFmtId="0" fontId="16" fillId="6" borderId="0" xfId="0" applyFont="1" applyFill="1" applyBorder="1" applyAlignment="1">
      <alignment horizontal="center" vertical="center"/>
    </xf>
    <xf numFmtId="0" fontId="9" fillId="0" borderId="0" xfId="0" applyFont="1" applyBorder="1" applyAlignment="1">
      <alignment horizontal="center" wrapText="1"/>
    </xf>
    <xf numFmtId="0" fontId="9" fillId="0" borderId="0" xfId="0" applyFont="1" applyBorder="1" applyAlignment="1">
      <alignment horizontal="center"/>
    </xf>
    <xf numFmtId="0" fontId="4" fillId="0" borderId="0" xfId="0" applyFont="1" applyFill="1" applyAlignment="1">
      <alignment horizontal="center" vertical="center"/>
    </xf>
    <xf numFmtId="0" fontId="40" fillId="0" borderId="1" xfId="0" applyFont="1" applyFill="1" applyBorder="1" applyAlignment="1">
      <alignment horizontal="center" vertical="center" wrapText="1"/>
    </xf>
    <xf numFmtId="0" fontId="44" fillId="0" borderId="1" xfId="0" applyFont="1" applyFill="1" applyBorder="1" applyAlignment="1">
      <alignment horizontal="center" vertical="center" wrapText="1"/>
    </xf>
    <xf numFmtId="0" fontId="44" fillId="0" borderId="0" xfId="0" applyFont="1" applyBorder="1" applyAlignment="1">
      <alignment horizontal="center" vertical="center"/>
    </xf>
  </cellXfs>
  <cellStyles count="5">
    <cellStyle name="0,0_x000d_&#10;NA_x000d_&#10;" xfId="2"/>
    <cellStyle name="Normal" xfId="0" builtinId="0"/>
    <cellStyle name="Normal 10 3" xfId="3"/>
    <cellStyle name="Normal 12 3" xfId="4"/>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aoTQ\AppData\Local\Microsoft\Windows\INetCache\Content.Outlook\9JDNFC2J\2016%2003%2002%20Khung%20tieu%20chua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nh muc NL"/>
      <sheetName val="Điểm NL"/>
      <sheetName val="NV 2CN 2CM"/>
      <sheetName val="NV 3CN 2CM"/>
      <sheetName val="NV 1"/>
      <sheetName val="NV 2"/>
      <sheetName val="NV 3"/>
      <sheetName val="NV 4"/>
      <sheetName val="NV 5"/>
      <sheetName val="NV 6"/>
      <sheetName val="NV 7"/>
      <sheetName val="NV 8"/>
      <sheetName val="NV 9"/>
      <sheetName val="QL 1 (&lt;15 NV)"/>
      <sheetName val="QL1 (&gt;15 NV)"/>
      <sheetName val="QL2"/>
      <sheetName val="QL3"/>
      <sheetName val="QL4"/>
      <sheetName val="QL5"/>
      <sheetName val="QL6"/>
      <sheetName val="QL7"/>
      <sheetName val="QL8"/>
      <sheetName val="QL9"/>
    </sheetNames>
    <sheetDataSet>
      <sheetData sheetId="0">
        <row r="4">
          <cell r="B4" t="str">
            <v>C001</v>
          </cell>
          <cell r="C4" t="str">
            <v>Cốt lõi</v>
          </cell>
          <cell r="D4" t="str">
            <v>Hiểu biết về hoạt động của Tổng công ty</v>
          </cell>
        </row>
        <row r="5">
          <cell r="B5" t="str">
            <v>C002</v>
          </cell>
          <cell r="C5" t="str">
            <v>Cốt lõi</v>
          </cell>
          <cell r="D5" t="str">
            <v>Định hướng chất lượng</v>
          </cell>
        </row>
        <row r="6">
          <cell r="B6" t="str">
            <v>C003</v>
          </cell>
          <cell r="C6" t="str">
            <v>Cốt lõi</v>
          </cell>
          <cell r="D6" t="str">
            <v>Thích ứng sự thay đổi</v>
          </cell>
        </row>
        <row r="7">
          <cell r="B7" t="str">
            <v>C004</v>
          </cell>
          <cell r="C7" t="str">
            <v>Cốt lõi</v>
          </cell>
          <cell r="D7" t="str">
            <v>Chính trực và cam kết</v>
          </cell>
        </row>
        <row r="8">
          <cell r="B8" t="str">
            <v>C005</v>
          </cell>
          <cell r="C8" t="str">
            <v>Cốt lõi</v>
          </cell>
          <cell r="D8" t="str">
            <v>Chịu áp lực công việc</v>
          </cell>
        </row>
        <row r="9">
          <cell r="B9" t="str">
            <v>M001</v>
          </cell>
          <cell r="C9" t="str">
            <v>Quản lý</v>
          </cell>
          <cell r="D9" t="str">
            <v>Lập kế hoạch</v>
          </cell>
        </row>
        <row r="10">
          <cell r="B10" t="str">
            <v>M002</v>
          </cell>
          <cell r="C10" t="str">
            <v>Quản lý</v>
          </cell>
          <cell r="D10" t="str">
            <v>Tổ chức và giám sát thực hiện công việc</v>
          </cell>
        </row>
        <row r="11">
          <cell r="B11" t="str">
            <v>M003</v>
          </cell>
          <cell r="C11" t="str">
            <v>Quản lý</v>
          </cell>
          <cell r="D11" t="str">
            <v>Hướng dẫn, đào tạo, kèm cặp nhân viên</v>
          </cell>
        </row>
        <row r="12">
          <cell r="B12" t="str">
            <v>M004</v>
          </cell>
          <cell r="C12" t="str">
            <v>Quản lý</v>
          </cell>
          <cell r="D12" t="str">
            <v>Lãnh đạo</v>
          </cell>
        </row>
        <row r="13">
          <cell r="B13" t="str">
            <v>P001</v>
          </cell>
          <cell r="C13" t="str">
            <v>Cá nhân</v>
          </cell>
          <cell r="D13" t="str">
            <v>Giải quyết vấn đề và ra quyết định</v>
          </cell>
        </row>
        <row r="14">
          <cell r="B14" t="str">
            <v>P002</v>
          </cell>
          <cell r="C14" t="str">
            <v>Cá nhân</v>
          </cell>
          <cell r="D14" t="str">
            <v>Đàm phán, thuyết phục</v>
          </cell>
        </row>
        <row r="15">
          <cell r="B15" t="str">
            <v>P003</v>
          </cell>
          <cell r="C15" t="str">
            <v>Cá nhân</v>
          </cell>
          <cell r="D15" t="str">
            <v>Giao tiếp, thuyết trình</v>
          </cell>
        </row>
        <row r="16">
          <cell r="B16" t="str">
            <v>P004</v>
          </cell>
          <cell r="C16" t="str">
            <v>Cá nhân</v>
          </cell>
          <cell r="D16" t="str">
            <v>Phân tích, tổng hợp, báo cáo</v>
          </cell>
        </row>
        <row r="17">
          <cell r="B17" t="str">
            <v>P005</v>
          </cell>
          <cell r="C17" t="str">
            <v>Cá nhân</v>
          </cell>
          <cell r="D17" t="str">
            <v>Làm việc nhóm</v>
          </cell>
        </row>
        <row r="18">
          <cell r="B18" t="str">
            <v>P006</v>
          </cell>
          <cell r="C18" t="str">
            <v>Cá nhân</v>
          </cell>
          <cell r="D18" t="str">
            <v>Xây dựng và phát triển mối quan hệ</v>
          </cell>
        </row>
        <row r="19">
          <cell r="B19" t="str">
            <v>P007</v>
          </cell>
          <cell r="C19" t="str">
            <v>Cá nhân</v>
          </cell>
          <cell r="D19" t="str">
            <v>Tin học văn phòng</v>
          </cell>
        </row>
        <row r="20">
          <cell r="B20" t="str">
            <v>P008</v>
          </cell>
          <cell r="C20" t="str">
            <v>Cá nhân</v>
          </cell>
          <cell r="D20" t="str">
            <v>Ngoại ngữ</v>
          </cell>
        </row>
        <row r="21">
          <cell r="B21" t="str">
            <v>F001</v>
          </cell>
          <cell r="C21" t="str">
            <v>Chuyên môn</v>
          </cell>
        </row>
        <row r="22">
          <cell r="B22" t="str">
            <v>F002</v>
          </cell>
          <cell r="C22" t="str">
            <v>Chuyên môn</v>
          </cell>
        </row>
        <row r="23">
          <cell r="B23" t="str">
            <v>F003</v>
          </cell>
          <cell r="C23" t="str">
            <v>Chuyên môn</v>
          </cell>
        </row>
        <row r="24">
          <cell r="B24" t="str">
            <v>F004</v>
          </cell>
          <cell r="C24" t="str">
            <v>Chuyên môn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87"/>
  <sheetViews>
    <sheetView topLeftCell="A78" workbookViewId="0">
      <selection activeCell="D83" sqref="D83"/>
    </sheetView>
  </sheetViews>
  <sheetFormatPr defaultColWidth="9.1796875" defaultRowHeight="15.5"/>
  <cols>
    <col min="1" max="1" width="4" style="77" customWidth="1"/>
    <col min="2" max="2" width="7.1796875" style="77" customWidth="1"/>
    <col min="3" max="3" width="10.7265625" style="77" customWidth="1"/>
    <col min="4" max="4" width="21.453125" style="78" customWidth="1"/>
    <col min="5" max="5" width="82.453125" style="79" customWidth="1"/>
    <col min="6" max="6" width="9.1796875" style="80"/>
    <col min="7" max="16384" width="9.1796875" style="81"/>
  </cols>
  <sheetData>
    <row r="1" spans="1:10" s="76" customFormat="1" ht="15.75" customHeight="1">
      <c r="A1" s="220" t="s">
        <v>38</v>
      </c>
      <c r="B1" s="220"/>
      <c r="C1" s="220"/>
      <c r="D1" s="220"/>
      <c r="E1" s="220"/>
      <c r="F1" s="220"/>
    </row>
    <row r="3" spans="1:10" s="85" customFormat="1" ht="15">
      <c r="A3" s="82" t="s">
        <v>1</v>
      </c>
      <c r="B3" s="82" t="s">
        <v>39</v>
      </c>
      <c r="C3" s="82" t="s">
        <v>40</v>
      </c>
      <c r="D3" s="83" t="s">
        <v>3</v>
      </c>
      <c r="E3" s="82" t="s">
        <v>41</v>
      </c>
      <c r="F3" s="82" t="s">
        <v>42</v>
      </c>
      <c r="G3" s="84"/>
      <c r="H3" s="84"/>
      <c r="I3" s="84"/>
    </row>
    <row r="4" spans="1:10" ht="46.5">
      <c r="A4" s="86">
        <v>1</v>
      </c>
      <c r="B4" s="86" t="s">
        <v>11</v>
      </c>
      <c r="C4" s="131" t="s">
        <v>13</v>
      </c>
      <c r="D4" s="132" t="s">
        <v>252</v>
      </c>
      <c r="E4" s="132" t="s">
        <v>253</v>
      </c>
      <c r="F4" s="88"/>
      <c r="G4" s="89"/>
      <c r="H4" s="89"/>
      <c r="I4" s="89"/>
      <c r="J4" s="89"/>
    </row>
    <row r="5" spans="1:10" ht="46.5">
      <c r="A5" s="86">
        <v>2</v>
      </c>
      <c r="B5" s="86" t="s">
        <v>17</v>
      </c>
      <c r="C5" s="131" t="s">
        <v>13</v>
      </c>
      <c r="D5" s="132" t="s">
        <v>254</v>
      </c>
      <c r="E5" s="133" t="s">
        <v>255</v>
      </c>
      <c r="F5" s="88"/>
      <c r="G5" s="89"/>
      <c r="H5" s="89"/>
      <c r="I5" s="89"/>
      <c r="J5" s="89"/>
    </row>
    <row r="6" spans="1:10" ht="46.5">
      <c r="A6" s="86">
        <v>3</v>
      </c>
      <c r="B6" s="86" t="s">
        <v>18</v>
      </c>
      <c r="C6" s="131" t="s">
        <v>13</v>
      </c>
      <c r="D6" s="132" t="s">
        <v>256</v>
      </c>
      <c r="E6" s="132" t="s">
        <v>257</v>
      </c>
      <c r="F6" s="88"/>
      <c r="G6" s="89"/>
      <c r="H6" s="89"/>
      <c r="I6" s="89"/>
      <c r="J6" s="89"/>
    </row>
    <row r="7" spans="1:10" s="76" customFormat="1" ht="46.5">
      <c r="A7" s="90">
        <v>4</v>
      </c>
      <c r="B7" s="90" t="s">
        <v>19</v>
      </c>
      <c r="C7" s="134" t="s">
        <v>34</v>
      </c>
      <c r="D7" s="135" t="s">
        <v>258</v>
      </c>
      <c r="E7" s="136" t="s">
        <v>259</v>
      </c>
      <c r="F7" s="92"/>
      <c r="G7" s="84"/>
      <c r="H7" s="84"/>
      <c r="I7" s="84"/>
      <c r="J7" s="84"/>
    </row>
    <row r="8" spans="1:10" ht="31">
      <c r="A8" s="90">
        <v>5</v>
      </c>
      <c r="B8" s="90" t="s">
        <v>20</v>
      </c>
      <c r="C8" s="134" t="s">
        <v>34</v>
      </c>
      <c r="D8" s="135" t="s">
        <v>260</v>
      </c>
      <c r="E8" s="136" t="s">
        <v>261</v>
      </c>
      <c r="F8" s="88"/>
      <c r="G8" s="89"/>
      <c r="H8" s="89"/>
      <c r="I8" s="89"/>
      <c r="J8" s="89"/>
    </row>
    <row r="9" spans="1:10" ht="46.5">
      <c r="A9" s="90">
        <v>6</v>
      </c>
      <c r="B9" s="90" t="s">
        <v>23</v>
      </c>
      <c r="C9" s="134" t="s">
        <v>34</v>
      </c>
      <c r="D9" s="135" t="s">
        <v>262</v>
      </c>
      <c r="E9" s="136" t="s">
        <v>263</v>
      </c>
      <c r="F9" s="88"/>
      <c r="G9" s="89"/>
      <c r="H9" s="89"/>
      <c r="I9" s="89"/>
      <c r="J9" s="89"/>
    </row>
    <row r="10" spans="1:10" ht="31">
      <c r="A10" s="90">
        <v>7</v>
      </c>
      <c r="B10" s="90" t="s">
        <v>36</v>
      </c>
      <c r="C10" s="134" t="s">
        <v>34</v>
      </c>
      <c r="D10" s="135" t="s">
        <v>264</v>
      </c>
      <c r="E10" s="136" t="s">
        <v>265</v>
      </c>
      <c r="F10" s="88"/>
      <c r="G10" s="89"/>
      <c r="H10" s="89"/>
      <c r="I10" s="89"/>
      <c r="J10" s="89"/>
    </row>
    <row r="11" spans="1:10" ht="46.5">
      <c r="A11" s="94">
        <v>8</v>
      </c>
      <c r="B11" s="94" t="s">
        <v>24</v>
      </c>
      <c r="C11" s="94" t="s">
        <v>14</v>
      </c>
      <c r="D11" s="93" t="s">
        <v>43</v>
      </c>
      <c r="E11" s="87" t="s">
        <v>44</v>
      </c>
      <c r="F11" s="88"/>
      <c r="G11" s="89"/>
      <c r="H11" s="89"/>
      <c r="I11" s="89"/>
      <c r="J11" s="89"/>
    </row>
    <row r="12" spans="1:10" ht="46.5">
      <c r="A12" s="94">
        <v>9</v>
      </c>
      <c r="B12" s="94" t="s">
        <v>25</v>
      </c>
      <c r="C12" s="94" t="s">
        <v>14</v>
      </c>
      <c r="D12" s="93" t="s">
        <v>45</v>
      </c>
      <c r="E12" s="87" t="s">
        <v>46</v>
      </c>
      <c r="F12" s="88"/>
      <c r="G12" s="89"/>
      <c r="H12" s="89"/>
      <c r="I12" s="89"/>
      <c r="J12" s="89"/>
    </row>
    <row r="13" spans="1:10" ht="46.5">
      <c r="A13" s="94">
        <v>10</v>
      </c>
      <c r="B13" s="94" t="s">
        <v>47</v>
      </c>
      <c r="C13" s="94" t="s">
        <v>14</v>
      </c>
      <c r="D13" s="93" t="s">
        <v>48</v>
      </c>
      <c r="E13" s="87" t="s">
        <v>49</v>
      </c>
      <c r="F13" s="88"/>
      <c r="G13" s="89"/>
      <c r="H13" s="89"/>
      <c r="I13" s="89"/>
      <c r="J13" s="89"/>
    </row>
    <row r="14" spans="1:10" ht="31">
      <c r="A14" s="94">
        <v>11</v>
      </c>
      <c r="B14" s="94" t="s">
        <v>50</v>
      </c>
      <c r="C14" s="94" t="s">
        <v>14</v>
      </c>
      <c r="D14" s="93" t="s">
        <v>51</v>
      </c>
      <c r="E14" s="87" t="s">
        <v>52</v>
      </c>
      <c r="F14" s="88"/>
      <c r="G14" s="89"/>
      <c r="H14" s="89"/>
      <c r="I14" s="89"/>
      <c r="J14" s="89"/>
    </row>
    <row r="15" spans="1:10" ht="31">
      <c r="A15" s="94">
        <v>12</v>
      </c>
      <c r="B15" s="94" t="s">
        <v>53</v>
      </c>
      <c r="C15" s="94" t="s">
        <v>14</v>
      </c>
      <c r="D15" s="93" t="s">
        <v>54</v>
      </c>
      <c r="E15" s="87" t="s">
        <v>55</v>
      </c>
      <c r="F15" s="88"/>
      <c r="G15" s="89"/>
      <c r="H15" s="89"/>
      <c r="I15" s="89"/>
      <c r="J15" s="89"/>
    </row>
    <row r="16" spans="1:10" ht="46.5">
      <c r="A16" s="94">
        <v>13</v>
      </c>
      <c r="B16" s="94" t="s">
        <v>56</v>
      </c>
      <c r="C16" s="94" t="s">
        <v>14</v>
      </c>
      <c r="D16" s="93" t="s">
        <v>57</v>
      </c>
      <c r="E16" s="87" t="s">
        <v>58</v>
      </c>
      <c r="F16" s="88"/>
      <c r="G16" s="89"/>
      <c r="H16" s="89"/>
      <c r="I16" s="89"/>
      <c r="J16" s="89"/>
    </row>
    <row r="17" spans="1:10" s="98" customFormat="1" ht="31">
      <c r="A17" s="94">
        <v>14</v>
      </c>
      <c r="B17" s="94" t="s">
        <v>59</v>
      </c>
      <c r="C17" s="94" t="s">
        <v>14</v>
      </c>
      <c r="D17" s="95" t="s">
        <v>60</v>
      </c>
      <c r="E17" s="87" t="s">
        <v>61</v>
      </c>
      <c r="F17" s="96"/>
      <c r="G17" s="97"/>
      <c r="H17" s="97"/>
      <c r="I17" s="97"/>
      <c r="J17" s="97"/>
    </row>
    <row r="18" spans="1:10" ht="31">
      <c r="A18" s="94">
        <v>15</v>
      </c>
      <c r="B18" s="94" t="s">
        <v>62</v>
      </c>
      <c r="C18" s="94" t="s">
        <v>14</v>
      </c>
      <c r="D18" s="95" t="s">
        <v>63</v>
      </c>
      <c r="E18" s="87" t="s">
        <v>64</v>
      </c>
      <c r="F18" s="88"/>
      <c r="G18" s="89"/>
      <c r="H18" s="89"/>
      <c r="I18" s="89"/>
      <c r="J18" s="89"/>
    </row>
    <row r="19" spans="1:10" s="98" customFormat="1" ht="46.5">
      <c r="A19" s="99">
        <v>16</v>
      </c>
      <c r="B19" s="99" t="s">
        <v>29</v>
      </c>
      <c r="C19" s="99" t="s">
        <v>15</v>
      </c>
      <c r="D19" s="100" t="s">
        <v>65</v>
      </c>
      <c r="E19" s="141" t="s">
        <v>275</v>
      </c>
      <c r="F19" s="96"/>
      <c r="G19" s="97"/>
      <c r="H19" s="97"/>
      <c r="I19" s="97"/>
      <c r="J19" s="97"/>
    </row>
    <row r="20" spans="1:10" ht="46.5">
      <c r="A20" s="99">
        <v>17</v>
      </c>
      <c r="B20" s="99" t="s">
        <v>30</v>
      </c>
      <c r="C20" s="99" t="s">
        <v>15</v>
      </c>
      <c r="D20" s="100" t="s">
        <v>66</v>
      </c>
      <c r="E20" s="142" t="s">
        <v>276</v>
      </c>
      <c r="F20" s="88"/>
      <c r="G20" s="89"/>
      <c r="H20" s="89"/>
      <c r="I20" s="89"/>
      <c r="J20" s="89"/>
    </row>
    <row r="21" spans="1:10" ht="93">
      <c r="A21" s="101">
        <v>18</v>
      </c>
      <c r="B21" s="101" t="s">
        <v>31</v>
      </c>
      <c r="C21" s="101" t="s">
        <v>15</v>
      </c>
      <c r="D21" s="102" t="s">
        <v>67</v>
      </c>
      <c r="E21" s="142" t="s">
        <v>277</v>
      </c>
      <c r="F21" s="88" t="s">
        <v>68</v>
      </c>
      <c r="G21" s="89"/>
      <c r="H21" s="89"/>
      <c r="I21" s="89"/>
      <c r="J21" s="89"/>
    </row>
    <row r="22" spans="1:10" s="98" customFormat="1" ht="46.5">
      <c r="A22" s="101">
        <v>19</v>
      </c>
      <c r="B22" s="101" t="s">
        <v>69</v>
      </c>
      <c r="C22" s="101" t="s">
        <v>15</v>
      </c>
      <c r="D22" s="100" t="s">
        <v>70</v>
      </c>
      <c r="E22" s="87" t="s">
        <v>278</v>
      </c>
      <c r="F22" s="88" t="s">
        <v>68</v>
      </c>
      <c r="G22" s="97"/>
      <c r="H22" s="97"/>
      <c r="I22" s="97"/>
      <c r="J22" s="97"/>
    </row>
    <row r="23" spans="1:10" s="106" customFormat="1" ht="31">
      <c r="A23" s="101">
        <v>20</v>
      </c>
      <c r="B23" s="101" t="s">
        <v>71</v>
      </c>
      <c r="C23" s="101" t="s">
        <v>15</v>
      </c>
      <c r="D23" s="100" t="s">
        <v>72</v>
      </c>
      <c r="E23" s="103" t="s">
        <v>279</v>
      </c>
      <c r="F23" s="88" t="s">
        <v>68</v>
      </c>
      <c r="G23" s="105"/>
      <c r="H23" s="105"/>
      <c r="I23" s="105"/>
      <c r="J23" s="105"/>
    </row>
    <row r="24" spans="1:10" s="106" customFormat="1" ht="62">
      <c r="A24" s="101">
        <v>21</v>
      </c>
      <c r="B24" s="101" t="s">
        <v>73</v>
      </c>
      <c r="C24" s="101" t="s">
        <v>15</v>
      </c>
      <c r="D24" s="100" t="s">
        <v>74</v>
      </c>
      <c r="E24" s="103" t="s">
        <v>280</v>
      </c>
      <c r="F24" s="104" t="s">
        <v>68</v>
      </c>
      <c r="G24" s="105"/>
      <c r="H24" s="105"/>
      <c r="I24" s="105"/>
      <c r="J24" s="105"/>
    </row>
    <row r="25" spans="1:10" s="106" customFormat="1" ht="62">
      <c r="A25" s="101">
        <v>22</v>
      </c>
      <c r="B25" s="101" t="s">
        <v>75</v>
      </c>
      <c r="C25" s="101" t="s">
        <v>15</v>
      </c>
      <c r="D25" s="100" t="s">
        <v>76</v>
      </c>
      <c r="E25" s="87" t="s">
        <v>281</v>
      </c>
      <c r="F25" s="104" t="s">
        <v>68</v>
      </c>
      <c r="G25" s="105"/>
      <c r="H25" s="105"/>
      <c r="I25" s="105"/>
      <c r="J25" s="105"/>
    </row>
    <row r="26" spans="1:10" s="106" customFormat="1" ht="46.5">
      <c r="A26" s="101">
        <v>23</v>
      </c>
      <c r="B26" s="101" t="s">
        <v>77</v>
      </c>
      <c r="C26" s="101" t="s">
        <v>15</v>
      </c>
      <c r="D26" s="100" t="s">
        <v>78</v>
      </c>
      <c r="E26" s="87" t="s">
        <v>282</v>
      </c>
      <c r="F26" s="104" t="s">
        <v>68</v>
      </c>
    </row>
    <row r="27" spans="1:10" s="106" customFormat="1" ht="31">
      <c r="A27" s="101">
        <v>24</v>
      </c>
      <c r="B27" s="101" t="s">
        <v>79</v>
      </c>
      <c r="C27" s="101" t="s">
        <v>15</v>
      </c>
      <c r="D27" s="93" t="s">
        <v>80</v>
      </c>
      <c r="E27" s="87" t="s">
        <v>283</v>
      </c>
      <c r="F27" s="107" t="s">
        <v>68</v>
      </c>
      <c r="G27" s="105"/>
      <c r="H27" s="105"/>
      <c r="I27" s="105"/>
      <c r="J27" s="105"/>
    </row>
    <row r="28" spans="1:10" s="106" customFormat="1" ht="46.5">
      <c r="A28" s="101">
        <v>25</v>
      </c>
      <c r="B28" s="101" t="s">
        <v>81</v>
      </c>
      <c r="C28" s="101" t="s">
        <v>15</v>
      </c>
      <c r="D28" s="100" t="s">
        <v>82</v>
      </c>
      <c r="E28" s="87" t="s">
        <v>284</v>
      </c>
      <c r="F28" s="108" t="s">
        <v>68</v>
      </c>
    </row>
    <row r="29" spans="1:10" s="106" customFormat="1" ht="46.5">
      <c r="A29" s="101">
        <v>26</v>
      </c>
      <c r="B29" s="101" t="s">
        <v>83</v>
      </c>
      <c r="C29" s="101" t="s">
        <v>15</v>
      </c>
      <c r="D29" s="93" t="s">
        <v>84</v>
      </c>
      <c r="E29" s="91" t="s">
        <v>285</v>
      </c>
      <c r="F29" s="108" t="s">
        <v>68</v>
      </c>
    </row>
    <row r="30" spans="1:10" s="106" customFormat="1" ht="62">
      <c r="A30" s="101">
        <v>27</v>
      </c>
      <c r="B30" s="101" t="s">
        <v>85</v>
      </c>
      <c r="C30" s="101" t="s">
        <v>15</v>
      </c>
      <c r="D30" s="100" t="s">
        <v>86</v>
      </c>
      <c r="E30" s="87" t="s">
        <v>286</v>
      </c>
      <c r="F30" s="108" t="s">
        <v>68</v>
      </c>
    </row>
    <row r="31" spans="1:10" s="106" customFormat="1" ht="46.5">
      <c r="A31" s="101">
        <v>28</v>
      </c>
      <c r="B31" s="101" t="s">
        <v>87</v>
      </c>
      <c r="C31" s="101" t="s">
        <v>15</v>
      </c>
      <c r="D31" s="100" t="s">
        <v>88</v>
      </c>
      <c r="E31" s="87" t="s">
        <v>287</v>
      </c>
      <c r="F31" s="108" t="s">
        <v>68</v>
      </c>
    </row>
    <row r="32" spans="1:10" s="106" customFormat="1" ht="31">
      <c r="A32" s="101">
        <v>29</v>
      </c>
      <c r="B32" s="101" t="s">
        <v>89</v>
      </c>
      <c r="C32" s="101" t="s">
        <v>15</v>
      </c>
      <c r="D32" s="100" t="s">
        <v>90</v>
      </c>
      <c r="E32" s="87" t="s">
        <v>288</v>
      </c>
      <c r="F32" s="108" t="s">
        <v>68</v>
      </c>
    </row>
    <row r="33" spans="1:6" s="106" customFormat="1" ht="31">
      <c r="A33" s="101">
        <v>30</v>
      </c>
      <c r="B33" s="101" t="s">
        <v>91</v>
      </c>
      <c r="C33" s="101" t="s">
        <v>15</v>
      </c>
      <c r="D33" s="93" t="s">
        <v>92</v>
      </c>
      <c r="E33" s="87" t="s">
        <v>289</v>
      </c>
      <c r="F33" s="108" t="s">
        <v>68</v>
      </c>
    </row>
    <row r="34" spans="1:6" s="106" customFormat="1" ht="62">
      <c r="A34" s="101">
        <v>31</v>
      </c>
      <c r="B34" s="101" t="s">
        <v>93</v>
      </c>
      <c r="C34" s="101" t="s">
        <v>15</v>
      </c>
      <c r="D34" s="100" t="s">
        <v>94</v>
      </c>
      <c r="E34" s="87" t="s">
        <v>290</v>
      </c>
      <c r="F34" s="108" t="s">
        <v>68</v>
      </c>
    </row>
    <row r="35" spans="1:6" s="106" customFormat="1" ht="62">
      <c r="A35" s="137">
        <v>32</v>
      </c>
      <c r="B35" s="137" t="s">
        <v>95</v>
      </c>
      <c r="C35" s="137" t="s">
        <v>15</v>
      </c>
      <c r="D35" s="138" t="s">
        <v>96</v>
      </c>
      <c r="E35" s="139" t="s">
        <v>291</v>
      </c>
      <c r="F35" s="143" t="s">
        <v>68</v>
      </c>
    </row>
    <row r="36" spans="1:6" s="106" customFormat="1" ht="46.5">
      <c r="A36" s="101">
        <v>33</v>
      </c>
      <c r="B36" s="101" t="s">
        <v>97</v>
      </c>
      <c r="C36" s="101" t="s">
        <v>15</v>
      </c>
      <c r="D36" s="100" t="s">
        <v>98</v>
      </c>
      <c r="E36" s="87" t="s">
        <v>292</v>
      </c>
      <c r="F36" s="143" t="s">
        <v>68</v>
      </c>
    </row>
    <row r="37" spans="1:6" s="111" customFormat="1" ht="31">
      <c r="A37" s="101">
        <v>34</v>
      </c>
      <c r="B37" s="101" t="s">
        <v>99</v>
      </c>
      <c r="C37" s="101" t="s">
        <v>15</v>
      </c>
      <c r="D37" s="109" t="s">
        <v>100</v>
      </c>
      <c r="E37" s="87"/>
      <c r="F37" s="110" t="s">
        <v>68</v>
      </c>
    </row>
    <row r="38" spans="1:6" s="111" customFormat="1" ht="31">
      <c r="A38" s="101">
        <v>35</v>
      </c>
      <c r="B38" s="101" t="s">
        <v>101</v>
      </c>
      <c r="C38" s="101" t="s">
        <v>15</v>
      </c>
      <c r="D38" s="109" t="s">
        <v>102</v>
      </c>
      <c r="E38" s="87"/>
      <c r="F38" s="110" t="s">
        <v>68</v>
      </c>
    </row>
    <row r="39" spans="1:6" s="106" customFormat="1" ht="46.5">
      <c r="A39" s="101">
        <v>36</v>
      </c>
      <c r="B39" s="101" t="s">
        <v>103</v>
      </c>
      <c r="C39" s="131" t="s">
        <v>15</v>
      </c>
      <c r="D39" s="132" t="s">
        <v>110</v>
      </c>
      <c r="E39" s="133" t="s">
        <v>266</v>
      </c>
      <c r="F39" s="108" t="s">
        <v>104</v>
      </c>
    </row>
    <row r="40" spans="1:6" s="106" customFormat="1" ht="93">
      <c r="A40" s="101">
        <v>37</v>
      </c>
      <c r="B40" s="101" t="s">
        <v>105</v>
      </c>
      <c r="C40" s="131" t="s">
        <v>15</v>
      </c>
      <c r="D40" s="132" t="s">
        <v>106</v>
      </c>
      <c r="E40" s="133" t="s">
        <v>267</v>
      </c>
      <c r="F40" s="108" t="s">
        <v>104</v>
      </c>
    </row>
    <row r="41" spans="1:6" s="106" customFormat="1" ht="31">
      <c r="A41" s="101">
        <v>38</v>
      </c>
      <c r="B41" s="101" t="s">
        <v>107</v>
      </c>
      <c r="C41" s="131" t="s">
        <v>15</v>
      </c>
      <c r="D41" s="132" t="s">
        <v>108</v>
      </c>
      <c r="E41" s="132" t="s">
        <v>268</v>
      </c>
      <c r="F41" s="108" t="s">
        <v>104</v>
      </c>
    </row>
    <row r="42" spans="1:6" s="106" customFormat="1" ht="77.5">
      <c r="A42" s="101">
        <v>39</v>
      </c>
      <c r="B42" s="101" t="s">
        <v>109</v>
      </c>
      <c r="C42" s="131" t="s">
        <v>15</v>
      </c>
      <c r="D42" s="132" t="s">
        <v>269</v>
      </c>
      <c r="E42" s="132" t="s">
        <v>270</v>
      </c>
      <c r="F42" s="108" t="s">
        <v>104</v>
      </c>
    </row>
    <row r="43" spans="1:6" s="106" customFormat="1" ht="46.5">
      <c r="A43" s="101">
        <v>40</v>
      </c>
      <c r="B43" s="101" t="s">
        <v>111</v>
      </c>
      <c r="C43" s="131" t="s">
        <v>15</v>
      </c>
      <c r="D43" s="132" t="s">
        <v>112</v>
      </c>
      <c r="E43" s="132" t="s">
        <v>271</v>
      </c>
      <c r="F43" s="108" t="s">
        <v>104</v>
      </c>
    </row>
    <row r="44" spans="1:6" s="106" customFormat="1" ht="62">
      <c r="A44" s="101">
        <v>41</v>
      </c>
      <c r="B44" s="101" t="s">
        <v>113</v>
      </c>
      <c r="C44" s="131" t="s">
        <v>15</v>
      </c>
      <c r="D44" s="132" t="s">
        <v>272</v>
      </c>
      <c r="E44" s="132" t="s">
        <v>273</v>
      </c>
      <c r="F44" s="108" t="s">
        <v>104</v>
      </c>
    </row>
    <row r="45" spans="1:6" s="106" customFormat="1" ht="93">
      <c r="A45" s="101">
        <v>42</v>
      </c>
      <c r="B45" s="101" t="s">
        <v>116</v>
      </c>
      <c r="C45" s="99" t="s">
        <v>15</v>
      </c>
      <c r="D45" s="100" t="s">
        <v>114</v>
      </c>
      <c r="E45" s="87" t="s">
        <v>293</v>
      </c>
      <c r="F45" s="108" t="s">
        <v>115</v>
      </c>
    </row>
    <row r="46" spans="1:6" s="106" customFormat="1" ht="46.5">
      <c r="A46" s="101">
        <v>43</v>
      </c>
      <c r="B46" s="101" t="s">
        <v>118</v>
      </c>
      <c r="C46" s="99" t="s">
        <v>15</v>
      </c>
      <c r="D46" s="100" t="s">
        <v>117</v>
      </c>
      <c r="E46" s="87" t="s">
        <v>294</v>
      </c>
      <c r="F46" s="108" t="s">
        <v>115</v>
      </c>
    </row>
    <row r="47" spans="1:6" s="106" customFormat="1" ht="31">
      <c r="A47" s="101">
        <v>44</v>
      </c>
      <c r="B47" s="101" t="s">
        <v>120</v>
      </c>
      <c r="C47" s="99" t="s">
        <v>15</v>
      </c>
      <c r="D47" s="100" t="s">
        <v>119</v>
      </c>
      <c r="E47" s="87" t="s">
        <v>295</v>
      </c>
      <c r="F47" s="108" t="s">
        <v>115</v>
      </c>
    </row>
    <row r="48" spans="1:6" s="106" customFormat="1" ht="31">
      <c r="A48" s="101">
        <v>45</v>
      </c>
      <c r="B48" s="101" t="s">
        <v>122</v>
      </c>
      <c r="C48" s="99" t="s">
        <v>15</v>
      </c>
      <c r="D48" s="100" t="s">
        <v>121</v>
      </c>
      <c r="E48" s="91" t="s">
        <v>296</v>
      </c>
      <c r="F48" s="108" t="s">
        <v>115</v>
      </c>
    </row>
    <row r="49" spans="1:10" s="106" customFormat="1" ht="31">
      <c r="A49" s="101">
        <v>46</v>
      </c>
      <c r="B49" s="101" t="s">
        <v>124</v>
      </c>
      <c r="C49" s="99" t="s">
        <v>15</v>
      </c>
      <c r="D49" s="100" t="s">
        <v>123</v>
      </c>
      <c r="E49" s="91" t="s">
        <v>297</v>
      </c>
      <c r="F49" s="108" t="s">
        <v>115</v>
      </c>
    </row>
    <row r="50" spans="1:10" s="106" customFormat="1" ht="31">
      <c r="A50" s="101">
        <v>47</v>
      </c>
      <c r="B50" s="101" t="s">
        <v>126</v>
      </c>
      <c r="C50" s="99" t="s">
        <v>15</v>
      </c>
      <c r="D50" s="100" t="s">
        <v>125</v>
      </c>
      <c r="E50" s="87" t="s">
        <v>298</v>
      </c>
      <c r="F50" s="108" t="s">
        <v>115</v>
      </c>
    </row>
    <row r="51" spans="1:10" s="106" customFormat="1" ht="31">
      <c r="A51" s="101">
        <v>48</v>
      </c>
      <c r="B51" s="101" t="s">
        <v>128</v>
      </c>
      <c r="C51" s="99" t="s">
        <v>15</v>
      </c>
      <c r="D51" s="100" t="s">
        <v>127</v>
      </c>
      <c r="E51" s="87" t="s">
        <v>299</v>
      </c>
      <c r="F51" s="108" t="s">
        <v>115</v>
      </c>
    </row>
    <row r="52" spans="1:10" s="106" customFormat="1" ht="46.5">
      <c r="A52" s="101">
        <v>49</v>
      </c>
      <c r="B52" s="101" t="s">
        <v>130</v>
      </c>
      <c r="C52" s="99" t="s">
        <v>15</v>
      </c>
      <c r="D52" s="100" t="s">
        <v>129</v>
      </c>
      <c r="E52" s="87" t="s">
        <v>300</v>
      </c>
      <c r="F52" s="108" t="s">
        <v>115</v>
      </c>
      <c r="G52" s="105"/>
      <c r="H52" s="105"/>
      <c r="I52" s="105"/>
      <c r="J52" s="105"/>
    </row>
    <row r="53" spans="1:10" s="106" customFormat="1" ht="31">
      <c r="A53" s="101">
        <v>50</v>
      </c>
      <c r="B53" s="101" t="s">
        <v>132</v>
      </c>
      <c r="C53" s="99" t="s">
        <v>15</v>
      </c>
      <c r="D53" s="93" t="s">
        <v>131</v>
      </c>
      <c r="E53" s="87" t="s">
        <v>301</v>
      </c>
      <c r="F53" s="108" t="s">
        <v>115</v>
      </c>
      <c r="G53" s="105"/>
      <c r="H53" s="105"/>
      <c r="I53" s="105"/>
      <c r="J53" s="105"/>
    </row>
    <row r="54" spans="1:10" s="106" customFormat="1" ht="46.5">
      <c r="A54" s="101">
        <v>51</v>
      </c>
      <c r="B54" s="101" t="s">
        <v>135</v>
      </c>
      <c r="C54" s="94" t="s">
        <v>15</v>
      </c>
      <c r="D54" s="100" t="s">
        <v>133</v>
      </c>
      <c r="E54" s="87" t="s">
        <v>302</v>
      </c>
      <c r="F54" s="104" t="s">
        <v>134</v>
      </c>
      <c r="G54" s="105"/>
      <c r="H54" s="105"/>
      <c r="I54" s="105"/>
      <c r="J54" s="105"/>
    </row>
    <row r="55" spans="1:10" ht="46.5">
      <c r="A55" s="101">
        <v>52</v>
      </c>
      <c r="B55" s="101" t="s">
        <v>137</v>
      </c>
      <c r="C55" s="94" t="s">
        <v>15</v>
      </c>
      <c r="D55" s="100" t="s">
        <v>136</v>
      </c>
      <c r="E55" s="112" t="s">
        <v>303</v>
      </c>
      <c r="F55" s="104" t="s">
        <v>134</v>
      </c>
    </row>
    <row r="56" spans="1:10" ht="46.5">
      <c r="A56" s="101">
        <v>53</v>
      </c>
      <c r="B56" s="101" t="s">
        <v>139</v>
      </c>
      <c r="C56" s="94" t="s">
        <v>15</v>
      </c>
      <c r="D56" s="100" t="s">
        <v>138</v>
      </c>
      <c r="E56" s="112" t="s">
        <v>304</v>
      </c>
      <c r="F56" s="104" t="s">
        <v>134</v>
      </c>
    </row>
    <row r="57" spans="1:10" ht="46.5">
      <c r="A57" s="101">
        <v>54</v>
      </c>
      <c r="B57" s="101" t="s">
        <v>141</v>
      </c>
      <c r="C57" s="94" t="s">
        <v>15</v>
      </c>
      <c r="D57" s="100" t="s">
        <v>140</v>
      </c>
      <c r="E57" s="112" t="s">
        <v>305</v>
      </c>
      <c r="F57" s="104" t="s">
        <v>134</v>
      </c>
    </row>
    <row r="58" spans="1:10" ht="46.5">
      <c r="A58" s="101">
        <v>55</v>
      </c>
      <c r="B58" s="101" t="s">
        <v>143</v>
      </c>
      <c r="C58" s="94" t="s">
        <v>15</v>
      </c>
      <c r="D58" s="100" t="s">
        <v>142</v>
      </c>
      <c r="E58" s="112" t="s">
        <v>306</v>
      </c>
      <c r="F58" s="104" t="s">
        <v>134</v>
      </c>
    </row>
    <row r="59" spans="1:10" ht="46.5">
      <c r="A59" s="101">
        <v>56</v>
      </c>
      <c r="B59" s="101" t="s">
        <v>145</v>
      </c>
      <c r="C59" s="94" t="s">
        <v>15</v>
      </c>
      <c r="D59" s="100" t="s">
        <v>144</v>
      </c>
      <c r="E59" s="112" t="s">
        <v>307</v>
      </c>
      <c r="F59" s="104" t="s">
        <v>134</v>
      </c>
    </row>
    <row r="60" spans="1:10" ht="31">
      <c r="A60" s="101">
        <v>57</v>
      </c>
      <c r="B60" s="101" t="s">
        <v>148</v>
      </c>
      <c r="C60" s="99" t="s">
        <v>15</v>
      </c>
      <c r="D60" s="93" t="s">
        <v>146</v>
      </c>
      <c r="E60" s="112" t="s">
        <v>308</v>
      </c>
      <c r="F60" s="113" t="s">
        <v>147</v>
      </c>
    </row>
    <row r="61" spans="1:10" ht="77.5">
      <c r="A61" s="101">
        <v>58</v>
      </c>
      <c r="B61" s="101" t="s">
        <v>150</v>
      </c>
      <c r="C61" s="99" t="s">
        <v>15</v>
      </c>
      <c r="D61" s="114" t="s">
        <v>149</v>
      </c>
      <c r="E61" s="112" t="s">
        <v>309</v>
      </c>
      <c r="F61" s="113" t="s">
        <v>147</v>
      </c>
    </row>
    <row r="62" spans="1:10" ht="46.5">
      <c r="A62" s="101">
        <v>59</v>
      </c>
      <c r="B62" s="101" t="s">
        <v>152</v>
      </c>
      <c r="C62" s="99" t="s">
        <v>15</v>
      </c>
      <c r="D62" s="115" t="s">
        <v>151</v>
      </c>
      <c r="E62" s="112" t="s">
        <v>310</v>
      </c>
      <c r="F62" s="113" t="s">
        <v>147</v>
      </c>
    </row>
    <row r="63" spans="1:10" ht="46.5">
      <c r="A63" s="101">
        <v>60</v>
      </c>
      <c r="B63" s="101" t="s">
        <v>154</v>
      </c>
      <c r="C63" s="99" t="s">
        <v>15</v>
      </c>
      <c r="D63" s="109" t="s">
        <v>153</v>
      </c>
      <c r="E63" s="112" t="s">
        <v>311</v>
      </c>
      <c r="F63" s="113" t="s">
        <v>147</v>
      </c>
    </row>
    <row r="64" spans="1:10" ht="46.5">
      <c r="A64" s="101">
        <v>61</v>
      </c>
      <c r="B64" s="101" t="s">
        <v>156</v>
      </c>
      <c r="C64" s="99" t="s">
        <v>15</v>
      </c>
      <c r="D64" s="116" t="s">
        <v>155</v>
      </c>
      <c r="E64" s="112" t="s">
        <v>312</v>
      </c>
      <c r="F64" s="113" t="s">
        <v>147</v>
      </c>
    </row>
    <row r="65" spans="1:6" ht="46.5">
      <c r="A65" s="101">
        <v>62</v>
      </c>
      <c r="B65" s="101" t="s">
        <v>158</v>
      </c>
      <c r="C65" s="99" t="s">
        <v>15</v>
      </c>
      <c r="D65" s="116" t="s">
        <v>157</v>
      </c>
      <c r="E65" s="112" t="s">
        <v>313</v>
      </c>
      <c r="F65" s="113" t="s">
        <v>147</v>
      </c>
    </row>
    <row r="66" spans="1:6" ht="46.5">
      <c r="A66" s="101">
        <v>63</v>
      </c>
      <c r="B66" s="101" t="s">
        <v>160</v>
      </c>
      <c r="C66" s="99" t="s">
        <v>15</v>
      </c>
      <c r="D66" s="116" t="s">
        <v>159</v>
      </c>
      <c r="E66" s="112" t="s">
        <v>314</v>
      </c>
      <c r="F66" s="113" t="s">
        <v>147</v>
      </c>
    </row>
    <row r="67" spans="1:6" ht="31">
      <c r="A67" s="101">
        <v>64</v>
      </c>
      <c r="B67" s="101" t="s">
        <v>162</v>
      </c>
      <c r="C67" s="99" t="s">
        <v>15</v>
      </c>
      <c r="D67" s="116" t="s">
        <v>161</v>
      </c>
      <c r="E67" s="112"/>
      <c r="F67" s="113" t="s">
        <v>147</v>
      </c>
    </row>
    <row r="68" spans="1:6" ht="31">
      <c r="A68" s="101">
        <v>65</v>
      </c>
      <c r="B68" s="101" t="s">
        <v>164</v>
      </c>
      <c r="C68" s="99" t="s">
        <v>15</v>
      </c>
      <c r="D68" s="116" t="s">
        <v>163</v>
      </c>
      <c r="E68" s="112"/>
      <c r="F68" s="113" t="s">
        <v>147</v>
      </c>
    </row>
    <row r="69" spans="1:6" ht="31">
      <c r="A69" s="101">
        <v>66</v>
      </c>
      <c r="B69" s="101" t="s">
        <v>166</v>
      </c>
      <c r="C69" s="99" t="s">
        <v>15</v>
      </c>
      <c r="D69" s="116" t="s">
        <v>165</v>
      </c>
      <c r="E69" s="112"/>
      <c r="F69" s="113" t="s">
        <v>147</v>
      </c>
    </row>
    <row r="70" spans="1:6" ht="31">
      <c r="A70" s="101">
        <v>67</v>
      </c>
      <c r="B70" s="101" t="s">
        <v>168</v>
      </c>
      <c r="C70" s="99" t="s">
        <v>15</v>
      </c>
      <c r="D70" s="116" t="s">
        <v>167</v>
      </c>
      <c r="E70" s="112"/>
      <c r="F70" s="113" t="s">
        <v>147</v>
      </c>
    </row>
    <row r="71" spans="1:6" ht="46.5">
      <c r="A71" s="101">
        <v>68</v>
      </c>
      <c r="B71" s="101" t="s">
        <v>170</v>
      </c>
      <c r="C71" s="99" t="s">
        <v>15</v>
      </c>
      <c r="D71" s="116" t="s">
        <v>169</v>
      </c>
      <c r="E71" s="112" t="s">
        <v>315</v>
      </c>
      <c r="F71" s="113"/>
    </row>
    <row r="72" spans="1:6" ht="31">
      <c r="A72" s="101">
        <v>69</v>
      </c>
      <c r="B72" s="101" t="s">
        <v>173</v>
      </c>
      <c r="C72" s="117" t="s">
        <v>15</v>
      </c>
      <c r="D72" s="118" t="s">
        <v>171</v>
      </c>
      <c r="E72" s="112"/>
      <c r="F72" s="113" t="s">
        <v>172</v>
      </c>
    </row>
    <row r="73" spans="1:6" ht="31">
      <c r="A73" s="101">
        <v>70</v>
      </c>
      <c r="B73" s="101" t="s">
        <v>175</v>
      </c>
      <c r="C73" s="117" t="s">
        <v>15</v>
      </c>
      <c r="D73" s="118" t="s">
        <v>174</v>
      </c>
      <c r="E73" s="112"/>
      <c r="F73" s="113" t="s">
        <v>172</v>
      </c>
    </row>
    <row r="74" spans="1:6" ht="33">
      <c r="A74" s="101">
        <v>71</v>
      </c>
      <c r="B74" s="101" t="s">
        <v>177</v>
      </c>
      <c r="C74" s="117" t="s">
        <v>15</v>
      </c>
      <c r="D74" s="119" t="s">
        <v>176</v>
      </c>
      <c r="E74" s="112"/>
      <c r="F74" s="113" t="s">
        <v>172</v>
      </c>
    </row>
    <row r="75" spans="1:6" ht="33">
      <c r="A75" s="101">
        <v>72</v>
      </c>
      <c r="B75" s="101" t="s">
        <v>179</v>
      </c>
      <c r="C75" s="117" t="s">
        <v>15</v>
      </c>
      <c r="D75" s="120" t="s">
        <v>178</v>
      </c>
      <c r="E75" s="112"/>
      <c r="F75" s="113" t="s">
        <v>172</v>
      </c>
    </row>
    <row r="76" spans="1:6" ht="33">
      <c r="A76" s="101">
        <v>73</v>
      </c>
      <c r="B76" s="101" t="s">
        <v>181</v>
      </c>
      <c r="C76" s="117" t="s">
        <v>15</v>
      </c>
      <c r="D76" s="119" t="s">
        <v>180</v>
      </c>
      <c r="E76" s="112"/>
      <c r="F76" s="113" t="s">
        <v>172</v>
      </c>
    </row>
    <row r="77" spans="1:6" ht="49.5">
      <c r="A77" s="101">
        <v>74</v>
      </c>
      <c r="B77" s="101" t="s">
        <v>183</v>
      </c>
      <c r="C77" s="117" t="s">
        <v>15</v>
      </c>
      <c r="D77" s="119" t="s">
        <v>182</v>
      </c>
      <c r="E77" s="112"/>
      <c r="F77" s="113" t="s">
        <v>172</v>
      </c>
    </row>
    <row r="78" spans="1:6" ht="49.5">
      <c r="A78" s="101">
        <v>75</v>
      </c>
      <c r="B78" s="101" t="s">
        <v>185</v>
      </c>
      <c r="C78" s="117" t="s">
        <v>15</v>
      </c>
      <c r="D78" s="119" t="s">
        <v>184</v>
      </c>
      <c r="E78" s="112"/>
      <c r="F78" s="113" t="s">
        <v>172</v>
      </c>
    </row>
    <row r="79" spans="1:6" ht="33">
      <c r="A79" s="101">
        <v>76</v>
      </c>
      <c r="B79" s="101" t="s">
        <v>187</v>
      </c>
      <c r="C79" s="117" t="s">
        <v>15</v>
      </c>
      <c r="D79" s="119" t="s">
        <v>186</v>
      </c>
      <c r="E79" s="112"/>
      <c r="F79" s="113" t="s">
        <v>172</v>
      </c>
    </row>
    <row r="80" spans="1:6" ht="33">
      <c r="A80" s="101">
        <v>77</v>
      </c>
      <c r="B80" s="101" t="s">
        <v>189</v>
      </c>
      <c r="C80" s="117" t="s">
        <v>15</v>
      </c>
      <c r="D80" s="119" t="s">
        <v>188</v>
      </c>
      <c r="E80" s="112"/>
      <c r="F80" s="113" t="s">
        <v>172</v>
      </c>
    </row>
    <row r="81" spans="1:6" ht="33">
      <c r="A81" s="101">
        <v>78</v>
      </c>
      <c r="B81" s="101" t="s">
        <v>191</v>
      </c>
      <c r="C81" s="117" t="s">
        <v>15</v>
      </c>
      <c r="D81" s="119" t="s">
        <v>190</v>
      </c>
      <c r="E81" s="112"/>
      <c r="F81" s="113" t="s">
        <v>172</v>
      </c>
    </row>
    <row r="82" spans="1:6" ht="33">
      <c r="A82" s="101">
        <v>79</v>
      </c>
      <c r="B82" s="101" t="s">
        <v>193</v>
      </c>
      <c r="C82" s="117" t="s">
        <v>15</v>
      </c>
      <c r="D82" s="119" t="s">
        <v>192</v>
      </c>
      <c r="E82" s="112"/>
      <c r="F82" s="113" t="s">
        <v>172</v>
      </c>
    </row>
    <row r="83" spans="1:6" ht="49.5">
      <c r="A83" s="101">
        <v>80</v>
      </c>
      <c r="B83" s="101" t="s">
        <v>195</v>
      </c>
      <c r="C83" s="117" t="s">
        <v>15</v>
      </c>
      <c r="D83" s="119" t="s">
        <v>194</v>
      </c>
      <c r="E83" s="112"/>
      <c r="F83" s="113" t="s">
        <v>172</v>
      </c>
    </row>
    <row r="84" spans="1:6" ht="31">
      <c r="A84" s="101">
        <v>81</v>
      </c>
      <c r="B84" s="101" t="s">
        <v>197</v>
      </c>
      <c r="C84" s="117" t="s">
        <v>15</v>
      </c>
      <c r="D84" s="121" t="s">
        <v>196</v>
      </c>
      <c r="E84" s="112"/>
      <c r="F84" s="113" t="s">
        <v>172</v>
      </c>
    </row>
    <row r="85" spans="1:6" ht="33">
      <c r="A85" s="101">
        <v>82</v>
      </c>
      <c r="B85" s="101" t="s">
        <v>274</v>
      </c>
      <c r="C85" s="122" t="s">
        <v>15</v>
      </c>
      <c r="D85" s="123" t="s">
        <v>327</v>
      </c>
      <c r="E85" s="112"/>
      <c r="F85" s="113" t="s">
        <v>172</v>
      </c>
    </row>
    <row r="86" spans="1:6" ht="49.5">
      <c r="A86" s="101">
        <v>83</v>
      </c>
      <c r="B86" s="101" t="s">
        <v>201</v>
      </c>
      <c r="C86" s="122" t="s">
        <v>15</v>
      </c>
      <c r="D86" s="124" t="s">
        <v>200</v>
      </c>
      <c r="E86" s="112" t="s">
        <v>316</v>
      </c>
      <c r="F86" s="113" t="s">
        <v>198</v>
      </c>
    </row>
    <row r="87" spans="1:6" ht="49.5">
      <c r="A87" s="101">
        <v>84</v>
      </c>
      <c r="B87" s="101" t="s">
        <v>274</v>
      </c>
      <c r="C87" s="122" t="s">
        <v>15</v>
      </c>
      <c r="D87" s="124" t="s">
        <v>202</v>
      </c>
      <c r="E87" s="112" t="s">
        <v>317</v>
      </c>
      <c r="F87" s="113" t="s">
        <v>198</v>
      </c>
    </row>
  </sheetData>
  <mergeCells count="1">
    <mergeCell ref="A1:F1"/>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sheetPr>
    <tabColor rgb="FFFFFF00"/>
  </sheetPr>
  <dimension ref="A1:AD48"/>
  <sheetViews>
    <sheetView topLeftCell="A9" workbookViewId="0">
      <selection activeCell="C20" sqref="C20"/>
    </sheetView>
  </sheetViews>
  <sheetFormatPr defaultColWidth="7.81640625" defaultRowHeight="14.5"/>
  <cols>
    <col min="3" max="3" width="27" bestFit="1" customWidth="1"/>
    <col min="4" max="4" width="11.7265625" style="70" customWidth="1"/>
    <col min="5" max="9" width="6.7265625" customWidth="1"/>
    <col min="10" max="10" width="8.81640625" style="70" customWidth="1"/>
    <col min="11" max="11" width="10.81640625" customWidth="1"/>
    <col min="12" max="21" width="13" customWidth="1"/>
    <col min="22" max="28" width="13.1796875" customWidth="1"/>
  </cols>
  <sheetData>
    <row r="1" spans="1:30" s="2" customFormat="1" ht="16.5" customHeight="1">
      <c r="A1" s="250" t="s">
        <v>0</v>
      </c>
      <c r="B1" s="250"/>
      <c r="C1" s="250"/>
      <c r="D1" s="250"/>
      <c r="E1" s="250"/>
      <c r="F1" s="250"/>
      <c r="G1" s="250"/>
      <c r="H1" s="250"/>
      <c r="I1" s="250"/>
      <c r="J1" s="250"/>
      <c r="K1" s="1"/>
    </row>
    <row r="2" spans="1:30" s="2" customFormat="1" ht="16.5" customHeight="1">
      <c r="A2" s="3" t="s">
        <v>324</v>
      </c>
      <c r="B2" s="3"/>
      <c r="C2" s="3"/>
      <c r="D2" s="4"/>
      <c r="E2" s="3"/>
      <c r="F2" s="3"/>
      <c r="G2" s="3"/>
      <c r="H2" s="3"/>
      <c r="I2" s="3"/>
      <c r="J2" s="4"/>
      <c r="K2" s="3"/>
    </row>
    <row r="3" spans="1:30" s="6" customFormat="1" ht="15.5">
      <c r="A3" s="3" t="s">
        <v>322</v>
      </c>
      <c r="B3" s="3"/>
      <c r="C3" s="5"/>
      <c r="D3" s="4"/>
      <c r="E3" s="3"/>
      <c r="F3" s="3"/>
      <c r="G3" s="3"/>
      <c r="H3" s="3"/>
      <c r="I3" s="3"/>
      <c r="J3" s="4"/>
      <c r="K3" s="3"/>
    </row>
    <row r="4" spans="1:30" s="6" customFormat="1" ht="14">
      <c r="A4" s="7"/>
      <c r="B4" s="7"/>
      <c r="C4" s="7"/>
      <c r="D4" s="8"/>
      <c r="E4" s="2"/>
      <c r="F4" s="2"/>
      <c r="G4" s="2"/>
      <c r="H4" s="2"/>
      <c r="I4" s="2"/>
      <c r="J4" s="8"/>
      <c r="K4" s="2"/>
    </row>
    <row r="5" spans="1:30" s="6" customFormat="1" ht="15.75" customHeight="1">
      <c r="A5" s="251" t="s">
        <v>1</v>
      </c>
      <c r="B5" s="251" t="s">
        <v>2</v>
      </c>
      <c r="C5" s="251" t="s">
        <v>3</v>
      </c>
      <c r="D5" s="252" t="s">
        <v>4</v>
      </c>
      <c r="E5" s="252"/>
      <c r="F5" s="252"/>
      <c r="G5" s="252"/>
      <c r="H5" s="252"/>
      <c r="I5" s="252"/>
      <c r="J5" s="253" t="s">
        <v>5</v>
      </c>
      <c r="K5" s="9"/>
      <c r="L5" s="10"/>
      <c r="M5" s="10"/>
      <c r="N5" s="10"/>
      <c r="O5" s="10"/>
      <c r="P5" s="10"/>
    </row>
    <row r="6" spans="1:30" s="6" customFormat="1" ht="14">
      <c r="A6" s="251"/>
      <c r="B6" s="251"/>
      <c r="C6" s="251"/>
      <c r="D6" s="254" t="s">
        <v>6</v>
      </c>
      <c r="E6" s="251" t="s">
        <v>7</v>
      </c>
      <c r="F6" s="251"/>
      <c r="G6" s="251"/>
      <c r="H6" s="251"/>
      <c r="I6" s="251"/>
      <c r="J6" s="253"/>
      <c r="K6" s="11"/>
      <c r="L6" s="10"/>
      <c r="M6" s="10"/>
      <c r="N6" s="10"/>
      <c r="O6" s="10"/>
      <c r="P6" s="10"/>
    </row>
    <row r="7" spans="1:30" s="13" customFormat="1" ht="34" customHeight="1">
      <c r="A7" s="251"/>
      <c r="B7" s="251"/>
      <c r="C7" s="251"/>
      <c r="D7" s="255"/>
      <c r="E7" s="12">
        <v>1</v>
      </c>
      <c r="F7" s="12">
        <v>2</v>
      </c>
      <c r="G7" s="12">
        <v>3</v>
      </c>
      <c r="H7" s="12">
        <v>4</v>
      </c>
      <c r="I7" s="12">
        <v>5</v>
      </c>
      <c r="J7" s="253"/>
      <c r="K7" s="11"/>
      <c r="L7" s="261" t="s">
        <v>250</v>
      </c>
      <c r="M7" s="262"/>
      <c r="N7" s="262"/>
      <c r="O7" s="262"/>
      <c r="P7" s="262"/>
      <c r="Q7" s="262"/>
      <c r="R7" s="262"/>
      <c r="V7" s="263" t="s">
        <v>8</v>
      </c>
      <c r="W7" s="263"/>
      <c r="X7" s="263"/>
      <c r="Y7" s="263"/>
      <c r="Z7" s="263"/>
      <c r="AA7" s="263"/>
      <c r="AB7" s="166"/>
      <c r="AC7" s="166"/>
      <c r="AD7" s="166"/>
    </row>
    <row r="8" spans="1:30" s="13" customFormat="1" ht="34.5" customHeight="1">
      <c r="A8" s="14" t="s">
        <v>9</v>
      </c>
      <c r="B8" s="248" t="s">
        <v>10</v>
      </c>
      <c r="C8" s="249"/>
      <c r="D8" s="15">
        <f>M10</f>
        <v>0.16666666666666666</v>
      </c>
      <c r="E8" s="16"/>
      <c r="F8" s="16"/>
      <c r="G8" s="16"/>
      <c r="H8" s="16"/>
      <c r="I8" s="16"/>
      <c r="J8" s="17">
        <f>J9+J10+J11+J12+J13</f>
        <v>50</v>
      </c>
      <c r="K8" s="11"/>
      <c r="L8" s="18"/>
      <c r="M8" s="18"/>
      <c r="N8" s="18"/>
      <c r="O8" s="18"/>
      <c r="P8" s="18"/>
      <c r="Q8" s="18"/>
      <c r="R8" s="19"/>
      <c r="V8" s="167"/>
      <c r="W8" s="167"/>
      <c r="X8" s="167"/>
      <c r="Y8" s="167"/>
      <c r="Z8" s="167"/>
      <c r="AA8" s="166"/>
      <c r="AB8" s="166"/>
      <c r="AC8" s="166"/>
      <c r="AD8" s="166"/>
    </row>
    <row r="9" spans="1:30" s="13" customFormat="1" ht="34.5" customHeight="1">
      <c r="A9" s="21">
        <v>1</v>
      </c>
      <c r="B9" s="131" t="s">
        <v>11</v>
      </c>
      <c r="C9" s="22" t="s">
        <v>372</v>
      </c>
      <c r="D9" s="162">
        <f>AD10</f>
        <v>3.3333333333333333E-2</v>
      </c>
      <c r="E9" s="24"/>
      <c r="F9" s="24"/>
      <c r="G9" s="24">
        <v>3</v>
      </c>
      <c r="H9" s="24"/>
      <c r="I9" s="24"/>
      <c r="J9" s="25">
        <f>D9*SUM(E9:I9)*100</f>
        <v>10</v>
      </c>
      <c r="K9" s="11"/>
      <c r="L9" s="26"/>
      <c r="M9" s="26" t="s">
        <v>12</v>
      </c>
      <c r="N9" s="26" t="s">
        <v>13</v>
      </c>
      <c r="O9" s="26" t="s">
        <v>14</v>
      </c>
      <c r="P9" s="26" t="s">
        <v>15</v>
      </c>
      <c r="Q9" s="26" t="s">
        <v>16</v>
      </c>
      <c r="R9" s="27"/>
      <c r="V9" s="168"/>
      <c r="W9" s="168" t="s">
        <v>12</v>
      </c>
      <c r="X9" s="168" t="s">
        <v>11</v>
      </c>
      <c r="Y9" s="168" t="s">
        <v>17</v>
      </c>
      <c r="Z9" s="168" t="s">
        <v>18</v>
      </c>
      <c r="AA9" s="168" t="s">
        <v>352</v>
      </c>
      <c r="AB9" s="168" t="s">
        <v>354</v>
      </c>
      <c r="AC9" s="168" t="s">
        <v>16</v>
      </c>
      <c r="AD9" s="166"/>
    </row>
    <row r="10" spans="1:30" s="13" customFormat="1" ht="34.5" customHeight="1">
      <c r="A10" s="21">
        <v>2</v>
      </c>
      <c r="B10" s="131" t="s">
        <v>17</v>
      </c>
      <c r="C10" s="22" t="s">
        <v>254</v>
      </c>
      <c r="D10" s="162">
        <f>AD11</f>
        <v>3.3333333333333333E-2</v>
      </c>
      <c r="E10" s="24"/>
      <c r="F10" s="24"/>
      <c r="G10" s="24">
        <v>3</v>
      </c>
      <c r="H10" s="24"/>
      <c r="I10" s="24"/>
      <c r="J10" s="25">
        <f t="shared" ref="J10:J20" si="0">D10*SUM(E10:I10)*100</f>
        <v>10</v>
      </c>
      <c r="K10" s="28"/>
      <c r="L10" s="26" t="s">
        <v>13</v>
      </c>
      <c r="M10" s="29">
        <f>Q10/Q13</f>
        <v>0.16666666666666666</v>
      </c>
      <c r="N10" s="30"/>
      <c r="O10" s="31">
        <v>1</v>
      </c>
      <c r="P10" s="31">
        <v>1</v>
      </c>
      <c r="Q10" s="31">
        <f>N10+O10+P10</f>
        <v>2</v>
      </c>
      <c r="R10" s="32"/>
      <c r="V10" s="168" t="str">
        <f>X9</f>
        <v>C001</v>
      </c>
      <c r="W10" s="169">
        <f>AC10/AC15</f>
        <v>0.2</v>
      </c>
      <c r="X10" s="170"/>
      <c r="Y10" s="171">
        <v>2</v>
      </c>
      <c r="Z10" s="171">
        <v>2</v>
      </c>
      <c r="AA10" s="171">
        <v>2</v>
      </c>
      <c r="AB10" s="171">
        <v>2</v>
      </c>
      <c r="AC10" s="171">
        <f>Y10+ Z10+AA10+AB10</f>
        <v>8</v>
      </c>
      <c r="AD10" s="172">
        <f>W10*D8</f>
        <v>3.3333333333333333E-2</v>
      </c>
    </row>
    <row r="11" spans="1:30" s="13" customFormat="1" ht="34.5" customHeight="1">
      <c r="A11" s="21">
        <v>3</v>
      </c>
      <c r="B11" s="131" t="s">
        <v>18</v>
      </c>
      <c r="C11" s="163" t="s">
        <v>256</v>
      </c>
      <c r="D11" s="164">
        <f>AD12</f>
        <v>3.3333333333333333E-2</v>
      </c>
      <c r="E11" s="24"/>
      <c r="F11" s="24"/>
      <c r="G11" s="24">
        <v>3</v>
      </c>
      <c r="H11" s="24"/>
      <c r="I11" s="24"/>
      <c r="J11" s="25">
        <f>D11*SUM(E11:I11)*100</f>
        <v>10</v>
      </c>
      <c r="K11" s="28"/>
      <c r="L11" s="26" t="s">
        <v>14</v>
      </c>
      <c r="M11" s="29">
        <f>Q11/Q13</f>
        <v>0.33333333333333331</v>
      </c>
      <c r="N11" s="31">
        <v>3</v>
      </c>
      <c r="O11" s="30"/>
      <c r="P11" s="31">
        <v>1</v>
      </c>
      <c r="Q11" s="31">
        <f t="shared" ref="Q11:Q12" si="1">N11+O11+P11</f>
        <v>4</v>
      </c>
      <c r="R11" s="32"/>
      <c r="V11" s="173" t="str">
        <f>Y9</f>
        <v>C002</v>
      </c>
      <c r="W11" s="169">
        <f>AC11 /AC15</f>
        <v>0.2</v>
      </c>
      <c r="X11" s="174">
        <v>2</v>
      </c>
      <c r="Y11" s="174"/>
      <c r="Z11" s="174">
        <v>2</v>
      </c>
      <c r="AA11" s="174">
        <v>2</v>
      </c>
      <c r="AB11" s="174">
        <v>2</v>
      </c>
      <c r="AC11" s="174">
        <f>X11+Z11+AA11+AB11</f>
        <v>8</v>
      </c>
      <c r="AD11" s="175">
        <f>W11*D8</f>
        <v>3.3333333333333333E-2</v>
      </c>
    </row>
    <row r="12" spans="1:30" s="13" customFormat="1" ht="34.5" customHeight="1">
      <c r="A12" s="21">
        <v>4</v>
      </c>
      <c r="B12" s="165" t="s">
        <v>352</v>
      </c>
      <c r="C12" s="22" t="s">
        <v>371</v>
      </c>
      <c r="D12" s="162">
        <f t="shared" ref="D12" si="2">AD13</f>
        <v>3.3333333333333333E-2</v>
      </c>
      <c r="E12" s="24"/>
      <c r="F12" s="24"/>
      <c r="G12" s="24">
        <v>3</v>
      </c>
      <c r="H12" s="24"/>
      <c r="I12" s="24"/>
      <c r="J12" s="25">
        <f>D12*SUM(E12:I12)*100</f>
        <v>10</v>
      </c>
      <c r="K12" s="28"/>
      <c r="L12" s="26" t="s">
        <v>15</v>
      </c>
      <c r="M12" s="29">
        <f>Q12/Q13</f>
        <v>0.5</v>
      </c>
      <c r="N12" s="31">
        <v>3</v>
      </c>
      <c r="O12" s="31">
        <v>3</v>
      </c>
      <c r="P12" s="30"/>
      <c r="Q12" s="31">
        <f t="shared" si="1"/>
        <v>6</v>
      </c>
      <c r="R12" s="32"/>
      <c r="V12" s="168" t="str">
        <f>B11</f>
        <v>C003</v>
      </c>
      <c r="W12" s="169">
        <f>AC12/AC15</f>
        <v>0.2</v>
      </c>
      <c r="X12" s="171">
        <v>2</v>
      </c>
      <c r="Y12" s="171">
        <v>2</v>
      </c>
      <c r="Z12" s="170"/>
      <c r="AA12" s="174">
        <v>2</v>
      </c>
      <c r="AB12" s="174">
        <v>2</v>
      </c>
      <c r="AC12" s="171">
        <f>X12+Y12+AA12+AB12</f>
        <v>8</v>
      </c>
      <c r="AD12" s="172">
        <f>W12*D8</f>
        <v>3.3333333333333333E-2</v>
      </c>
    </row>
    <row r="13" spans="1:30" s="13" customFormat="1" ht="34.5" customHeight="1">
      <c r="A13" s="21">
        <v>5</v>
      </c>
      <c r="B13" s="165" t="s">
        <v>353</v>
      </c>
      <c r="C13" s="22" t="s">
        <v>357</v>
      </c>
      <c r="D13" s="162">
        <f>AD14</f>
        <v>3.3333333333333333E-2</v>
      </c>
      <c r="E13" s="24"/>
      <c r="F13" s="24"/>
      <c r="G13" s="24">
        <v>3</v>
      </c>
      <c r="H13" s="24"/>
      <c r="I13" s="24"/>
      <c r="J13" s="25">
        <f>D13*SUM(E13:I13)*100</f>
        <v>10</v>
      </c>
      <c r="K13" s="28"/>
      <c r="L13" s="130"/>
      <c r="M13" s="20"/>
      <c r="N13" s="20"/>
      <c r="O13" s="20"/>
      <c r="P13" s="20"/>
      <c r="Q13" s="13">
        <f>Q10+Q11+Q12</f>
        <v>12</v>
      </c>
      <c r="R13" s="32"/>
      <c r="V13" s="168" t="str">
        <f>B12</f>
        <v>C004</v>
      </c>
      <c r="W13" s="169">
        <f>AC13/AC15</f>
        <v>0.2</v>
      </c>
      <c r="X13" s="171">
        <v>2</v>
      </c>
      <c r="Y13" s="171">
        <v>2</v>
      </c>
      <c r="Z13" s="174">
        <v>2</v>
      </c>
      <c r="AA13" s="170"/>
      <c r="AB13" s="174">
        <v>2</v>
      </c>
      <c r="AC13" s="171">
        <f>X13+Y13+Z13+AB13</f>
        <v>8</v>
      </c>
      <c r="AD13" s="172">
        <f>W13*D8</f>
        <v>3.3333333333333333E-2</v>
      </c>
    </row>
    <row r="14" spans="1:30" s="13" customFormat="1" ht="34.5" customHeight="1">
      <c r="A14" s="14" t="s">
        <v>21</v>
      </c>
      <c r="B14" s="248" t="s">
        <v>22</v>
      </c>
      <c r="C14" s="249"/>
      <c r="D14" s="15">
        <f>M11</f>
        <v>0.33333333333333331</v>
      </c>
      <c r="E14" s="34"/>
      <c r="F14" s="34"/>
      <c r="G14" s="34"/>
      <c r="H14" s="34"/>
      <c r="I14" s="34"/>
      <c r="J14" s="35">
        <f>J15+J16</f>
        <v>100</v>
      </c>
      <c r="K14" s="28"/>
      <c r="L14" s="130"/>
      <c r="M14" s="130"/>
      <c r="N14" s="20"/>
      <c r="O14" s="20"/>
      <c r="P14" s="20"/>
      <c r="R14" s="32"/>
      <c r="V14" s="168" t="str">
        <f>B13</f>
        <v xml:space="preserve">C005 </v>
      </c>
      <c r="W14" s="169">
        <f>AC14/AC15</f>
        <v>0.2</v>
      </c>
      <c r="X14" s="171">
        <v>2</v>
      </c>
      <c r="Y14" s="171">
        <v>2</v>
      </c>
      <c r="Z14" s="174">
        <v>2</v>
      </c>
      <c r="AA14" s="174">
        <v>2</v>
      </c>
      <c r="AB14" s="170"/>
      <c r="AC14" s="171">
        <f>X14+Y14+Z14+AA14</f>
        <v>8</v>
      </c>
      <c r="AD14" s="172">
        <f>W14*D8</f>
        <v>3.3333333333333333E-2</v>
      </c>
    </row>
    <row r="15" spans="1:30" s="13" customFormat="1" ht="34.5" customHeight="1">
      <c r="A15" s="21">
        <v>4</v>
      </c>
      <c r="B15" s="94" t="s">
        <v>24</v>
      </c>
      <c r="C15" s="22" t="str">
        <f>+VLOOKUP(B15,'Danh muc NL'!$B$4:$D$86,3,FALSE)</f>
        <v>Giải quyết vấn đề và ra quyết định</v>
      </c>
      <c r="D15" s="23">
        <f>Q27</f>
        <v>0.16666666666666666</v>
      </c>
      <c r="E15" s="24"/>
      <c r="F15" s="24"/>
      <c r="G15" s="24">
        <v>3</v>
      </c>
      <c r="H15" s="24"/>
      <c r="I15" s="24"/>
      <c r="J15" s="25">
        <f t="shared" si="0"/>
        <v>50</v>
      </c>
      <c r="K15" s="28"/>
      <c r="L15" s="144"/>
      <c r="M15" s="144"/>
      <c r="N15" s="144"/>
      <c r="O15" s="144"/>
      <c r="P15" s="144"/>
      <c r="Q15" s="144"/>
      <c r="R15" s="37"/>
      <c r="V15" s="176"/>
      <c r="W15" s="177">
        <f>SUM(W10:W14)</f>
        <v>1</v>
      </c>
      <c r="X15" s="178"/>
      <c r="Y15" s="178"/>
      <c r="Z15" s="178"/>
      <c r="AA15" s="178" t="s">
        <v>355</v>
      </c>
      <c r="AB15" s="172"/>
      <c r="AC15" s="166">
        <f>SUM(AC10:AC14)</f>
        <v>40</v>
      </c>
      <c r="AD15" s="179">
        <f>SUM(AD10:AD14)</f>
        <v>0.16666666666666666</v>
      </c>
    </row>
    <row r="16" spans="1:30" s="13" customFormat="1" ht="34.5" customHeight="1">
      <c r="A16" s="21">
        <v>5</v>
      </c>
      <c r="B16" s="36" t="s">
        <v>50</v>
      </c>
      <c r="C16" s="22" t="str">
        <f>+VLOOKUP(B16,'Danh muc NL'!$B$4:$D$86,3,FALSE)</f>
        <v>Phân tích, tổng hợp, báo cáo</v>
      </c>
      <c r="D16" s="23">
        <f>Q28</f>
        <v>0.16666666666666666</v>
      </c>
      <c r="E16" s="24"/>
      <c r="F16" s="24"/>
      <c r="G16" s="24">
        <v>3</v>
      </c>
      <c r="H16" s="24"/>
      <c r="I16" s="24"/>
      <c r="J16" s="25">
        <f t="shared" si="0"/>
        <v>50</v>
      </c>
      <c r="K16" s="28"/>
      <c r="L16" s="44"/>
      <c r="M16" s="44"/>
      <c r="N16" s="44"/>
      <c r="O16" s="44"/>
      <c r="P16" s="44"/>
      <c r="Q16" s="43"/>
      <c r="R16" s="37"/>
    </row>
    <row r="17" spans="1:28" s="13" customFormat="1" ht="34.5" customHeight="1">
      <c r="A17" s="14" t="s">
        <v>26</v>
      </c>
      <c r="B17" s="248" t="s">
        <v>27</v>
      </c>
      <c r="C17" s="249"/>
      <c r="D17" s="15">
        <f>M12</f>
        <v>0.5</v>
      </c>
      <c r="E17" s="34"/>
      <c r="F17" s="34"/>
      <c r="G17" s="34"/>
      <c r="H17" s="34"/>
      <c r="I17" s="34"/>
      <c r="J17" s="42">
        <f>J18+J19+J20</f>
        <v>175</v>
      </c>
      <c r="K17" s="28"/>
      <c r="L17" s="27"/>
      <c r="M17" s="27"/>
      <c r="N17" s="27"/>
      <c r="O17" s="27"/>
      <c r="P17" s="27"/>
      <c r="Q17" s="27"/>
      <c r="R17" s="144"/>
      <c r="S17" s="43"/>
      <c r="V17" s="259" t="s">
        <v>28</v>
      </c>
      <c r="W17" s="259"/>
      <c r="X17" s="259"/>
      <c r="Y17" s="259"/>
      <c r="Z17" s="259"/>
      <c r="AA17" s="259"/>
    </row>
    <row r="18" spans="1:28" s="13" customFormat="1" ht="34.5" customHeight="1">
      <c r="A18" s="21">
        <v>6</v>
      </c>
      <c r="B18" s="36" t="s">
        <v>173</v>
      </c>
      <c r="C18" s="22" t="str">
        <f>+VLOOKUP(B18,'Danh muc NL'!$B$4:$D$86,3,FALSE)</f>
        <v>Kiến thức chuyên ngành CNTT</v>
      </c>
      <c r="D18" s="218">
        <f>AB20</f>
        <v>0.125</v>
      </c>
      <c r="E18" s="24"/>
      <c r="F18" s="24"/>
      <c r="G18" s="24">
        <v>3</v>
      </c>
      <c r="H18" s="24"/>
      <c r="I18" s="24"/>
      <c r="J18" s="25">
        <f t="shared" si="0"/>
        <v>37.5</v>
      </c>
      <c r="K18" s="28"/>
      <c r="L18" s="27"/>
      <c r="M18" s="49"/>
      <c r="N18" s="32"/>
      <c r="O18" s="32"/>
      <c r="P18" s="32"/>
      <c r="Q18" s="32"/>
      <c r="R18" s="43"/>
      <c r="S18" s="43"/>
      <c r="V18" s="20"/>
      <c r="W18" s="20"/>
      <c r="X18" s="20"/>
      <c r="Y18" s="20"/>
      <c r="Z18" s="20"/>
    </row>
    <row r="19" spans="1:28" s="13" customFormat="1" ht="34.5" customHeight="1">
      <c r="A19" s="45">
        <v>7</v>
      </c>
      <c r="B19" s="36" t="s">
        <v>179</v>
      </c>
      <c r="C19" s="22" t="str">
        <f>+VLOOKUP(B19,'Danh muc NL'!$B$4:$D$86,3,FALSE)</f>
        <v>Khai thác và phân tích CSDL</v>
      </c>
      <c r="D19" s="218">
        <f>AB21</f>
        <v>0.125</v>
      </c>
      <c r="E19" s="47"/>
      <c r="F19" s="47"/>
      <c r="G19" s="47">
        <v>3</v>
      </c>
      <c r="H19" s="47"/>
      <c r="I19" s="47"/>
      <c r="J19" s="25">
        <f t="shared" si="0"/>
        <v>37.5</v>
      </c>
      <c r="K19" s="28"/>
      <c r="L19" s="27"/>
      <c r="M19" s="49"/>
      <c r="N19" s="32"/>
      <c r="O19" s="32"/>
      <c r="P19" s="32"/>
      <c r="Q19" s="32"/>
      <c r="R19" s="27"/>
      <c r="S19" s="43"/>
      <c r="V19" s="26"/>
      <c r="W19" s="26" t="s">
        <v>12</v>
      </c>
      <c r="X19" s="26" t="s">
        <v>173</v>
      </c>
      <c r="Y19" s="26" t="s">
        <v>179</v>
      </c>
      <c r="Z19" s="26" t="s">
        <v>193</v>
      </c>
      <c r="AA19" s="26" t="s">
        <v>16</v>
      </c>
    </row>
    <row r="20" spans="1:28" s="13" customFormat="1" ht="34.5" customHeight="1">
      <c r="A20" s="21">
        <v>8</v>
      </c>
      <c r="B20" s="36" t="s">
        <v>193</v>
      </c>
      <c r="C20" s="22" t="str">
        <f>+VLOOKUP(B20,'Danh muc NL'!$B$4:$D$86,3,FALSE)</f>
        <v>An toàn CSDL và thông tin dịch vụ</v>
      </c>
      <c r="D20" s="48">
        <f>AB22</f>
        <v>0.25</v>
      </c>
      <c r="E20" s="24"/>
      <c r="F20" s="24"/>
      <c r="G20" s="24"/>
      <c r="H20" s="24">
        <v>4</v>
      </c>
      <c r="I20" s="24"/>
      <c r="J20" s="25">
        <f t="shared" si="0"/>
        <v>100</v>
      </c>
      <c r="K20" s="28"/>
      <c r="L20" s="27"/>
      <c r="M20" s="49"/>
      <c r="N20" s="32"/>
      <c r="O20" s="32"/>
      <c r="P20" s="32"/>
      <c r="Q20" s="32"/>
      <c r="R20" s="32"/>
      <c r="S20" s="50"/>
      <c r="V20" s="26" t="s">
        <v>173</v>
      </c>
      <c r="W20" s="29">
        <f>AA20/AA23</f>
        <v>0.25</v>
      </c>
      <c r="X20" s="30"/>
      <c r="Y20" s="31">
        <v>2</v>
      </c>
      <c r="Z20" s="31">
        <v>1</v>
      </c>
      <c r="AA20" s="31">
        <f>X20+Y20+Z20</f>
        <v>3</v>
      </c>
      <c r="AB20" s="33">
        <f>W20*D17</f>
        <v>0.125</v>
      </c>
    </row>
    <row r="21" spans="1:28" s="13" customFormat="1" ht="34.5" customHeight="1">
      <c r="A21" s="241" t="s">
        <v>32</v>
      </c>
      <c r="B21" s="241"/>
      <c r="C21" s="241"/>
      <c r="D21" s="51">
        <f>+D17+D14+D8</f>
        <v>0.99999999999999989</v>
      </c>
      <c r="E21" s="52"/>
      <c r="F21" s="52"/>
      <c r="G21" s="52"/>
      <c r="H21" s="52"/>
      <c r="I21" s="52"/>
      <c r="J21" s="53">
        <f>J8+J14+J17</f>
        <v>325</v>
      </c>
      <c r="K21" s="28"/>
      <c r="L21" s="27"/>
      <c r="M21" s="49"/>
      <c r="N21" s="32"/>
      <c r="O21" s="32"/>
      <c r="P21" s="32"/>
      <c r="Q21" s="32"/>
      <c r="R21" s="32"/>
      <c r="S21" s="50"/>
      <c r="V21" s="26" t="s">
        <v>179</v>
      </c>
      <c r="W21" s="29">
        <f>AA21/AA23</f>
        <v>0.25</v>
      </c>
      <c r="X21" s="31">
        <v>2</v>
      </c>
      <c r="Y21" s="30"/>
      <c r="Z21" s="31">
        <v>1</v>
      </c>
      <c r="AA21" s="31">
        <f t="shared" ref="AA21:AA22" si="3">X21+Y21+Z21</f>
        <v>3</v>
      </c>
      <c r="AB21" s="33">
        <f>W21*D17</f>
        <v>0.125</v>
      </c>
    </row>
    <row r="22" spans="1:28" s="13" customFormat="1" ht="34.5" customHeight="1">
      <c r="A22" s="54"/>
      <c r="B22" s="258"/>
      <c r="C22" s="258"/>
      <c r="D22" s="55"/>
      <c r="E22" s="56"/>
      <c r="F22" s="56"/>
      <c r="G22" s="56"/>
      <c r="H22" s="56"/>
      <c r="I22" s="56"/>
      <c r="J22" s="57"/>
      <c r="K22" s="28"/>
      <c r="L22" s="20"/>
      <c r="M22" s="20"/>
      <c r="N22" s="20"/>
      <c r="O22" s="20"/>
      <c r="P22" s="20"/>
      <c r="Q22" s="64"/>
      <c r="R22" s="32"/>
      <c r="S22" s="50"/>
      <c r="V22" s="26" t="s">
        <v>193</v>
      </c>
      <c r="W22" s="29">
        <f>AA22/AA23</f>
        <v>0.5</v>
      </c>
      <c r="X22" s="31">
        <v>3</v>
      </c>
      <c r="Y22" s="31">
        <v>3</v>
      </c>
      <c r="Z22" s="30"/>
      <c r="AA22" s="31">
        <f t="shared" si="3"/>
        <v>6</v>
      </c>
      <c r="AB22" s="33">
        <f>W22*D17</f>
        <v>0.25</v>
      </c>
    </row>
    <row r="23" spans="1:28" s="64" customFormat="1" ht="34.5" customHeight="1">
      <c r="A23" s="58"/>
      <c r="B23" s="59"/>
      <c r="C23" s="60"/>
      <c r="D23" s="61"/>
      <c r="E23" s="56"/>
      <c r="F23" s="56"/>
      <c r="G23" s="62"/>
      <c r="H23" s="56"/>
      <c r="I23" s="56"/>
      <c r="J23" s="63"/>
      <c r="K23" s="28"/>
      <c r="L23" s="67"/>
      <c r="M23" s="67"/>
      <c r="N23" s="67"/>
      <c r="O23" s="67"/>
      <c r="P23" s="67"/>
      <c r="R23" s="32"/>
      <c r="S23" s="50"/>
      <c r="V23" s="38"/>
      <c r="W23" s="39"/>
      <c r="X23" s="40"/>
      <c r="Y23" s="40"/>
      <c r="Z23" s="40"/>
      <c r="AA23" s="41">
        <f>AA20+AA21+AA22</f>
        <v>12</v>
      </c>
      <c r="AB23" s="33"/>
    </row>
    <row r="24" spans="1:28" s="64" customFormat="1" ht="34.5" customHeight="1">
      <c r="A24" s="58"/>
      <c r="B24" s="59"/>
      <c r="C24" s="60"/>
      <c r="D24" s="61"/>
      <c r="E24" s="56"/>
      <c r="F24" s="56"/>
      <c r="G24" s="62"/>
      <c r="H24" s="56"/>
      <c r="I24" s="56"/>
      <c r="J24" s="63"/>
      <c r="K24" s="28"/>
      <c r="L24" s="259" t="s">
        <v>33</v>
      </c>
      <c r="M24" s="259"/>
      <c r="N24" s="259"/>
      <c r="O24" s="259"/>
      <c r="P24" s="259"/>
      <c r="Q24" s="259"/>
      <c r="R24" s="64">
        <f>R20+R21+R22+R23</f>
        <v>0</v>
      </c>
    </row>
    <row r="25" spans="1:28" ht="34.5" customHeight="1">
      <c r="A25" s="58"/>
      <c r="B25" s="59"/>
      <c r="C25" s="65"/>
      <c r="D25" s="61"/>
      <c r="E25" s="56"/>
      <c r="F25" s="56"/>
      <c r="G25" s="56"/>
      <c r="H25" s="56"/>
      <c r="I25" s="56"/>
      <c r="J25" s="63"/>
      <c r="K25" s="66"/>
      <c r="L25" s="20"/>
      <c r="M25" s="20"/>
      <c r="N25" s="20"/>
      <c r="O25" s="20"/>
      <c r="P25" s="20"/>
      <c r="Q25" s="13"/>
      <c r="R25" s="64"/>
      <c r="S25" s="64"/>
      <c r="T25" s="64"/>
      <c r="U25" s="64"/>
      <c r="V25" s="64"/>
      <c r="W25" s="64"/>
      <c r="X25" s="64"/>
      <c r="Y25" s="64"/>
      <c r="Z25" s="64"/>
      <c r="AA25" s="64"/>
      <c r="AB25" s="64"/>
    </row>
    <row r="26" spans="1:28" ht="34.5" customHeight="1">
      <c r="A26" s="260"/>
      <c r="B26" s="260"/>
      <c r="C26" s="260"/>
      <c r="D26" s="68"/>
      <c r="E26" s="69"/>
      <c r="F26" s="69"/>
      <c r="G26" s="69"/>
      <c r="H26" s="69"/>
      <c r="I26" s="69"/>
      <c r="J26" s="69"/>
      <c r="K26" s="66"/>
      <c r="L26" s="26"/>
      <c r="M26" s="26" t="s">
        <v>12</v>
      </c>
      <c r="N26" s="26" t="s">
        <v>24</v>
      </c>
      <c r="O26" s="26" t="s">
        <v>50</v>
      </c>
      <c r="P26" s="26" t="s">
        <v>16</v>
      </c>
      <c r="Q26" s="27"/>
      <c r="R26" s="13"/>
      <c r="S26" s="64"/>
      <c r="T26" s="64"/>
      <c r="U26" s="64"/>
      <c r="V26" s="64"/>
      <c r="W26" s="64"/>
      <c r="X26" s="64"/>
      <c r="Y26" s="64"/>
      <c r="Z26" s="64"/>
      <c r="AA26" s="64"/>
      <c r="AB26" s="64"/>
    </row>
    <row r="27" spans="1:28" ht="34.5" customHeight="1">
      <c r="K27" s="71"/>
      <c r="L27" s="26" t="s">
        <v>24</v>
      </c>
      <c r="M27" s="29">
        <f>P27/P29</f>
        <v>0.5</v>
      </c>
      <c r="N27" s="30"/>
      <c r="O27" s="31">
        <v>2</v>
      </c>
      <c r="P27" s="31">
        <f>N27+O27</f>
        <v>2</v>
      </c>
      <c r="Q27" s="72">
        <f>M27*D14</f>
        <v>0.16666666666666666</v>
      </c>
      <c r="R27" s="13"/>
    </row>
    <row r="28" spans="1:28" ht="34.5" customHeight="1">
      <c r="K28" s="71"/>
      <c r="L28" s="26" t="s">
        <v>50</v>
      </c>
      <c r="M28" s="29">
        <f>P28/P29</f>
        <v>0.5</v>
      </c>
      <c r="N28" s="31">
        <v>2</v>
      </c>
      <c r="O28" s="30"/>
      <c r="P28" s="31">
        <f>N28+O28</f>
        <v>2</v>
      </c>
      <c r="Q28" s="72">
        <f>M28*D14</f>
        <v>0.16666666666666666</v>
      </c>
      <c r="R28" s="13"/>
    </row>
    <row r="29" spans="1:28" ht="34.5" customHeight="1">
      <c r="D29"/>
      <c r="J29"/>
      <c r="K29" s="71"/>
      <c r="L29" s="38"/>
      <c r="M29" s="39"/>
      <c r="N29" s="40"/>
      <c r="O29" s="40"/>
      <c r="P29" s="41">
        <f>P27+P28</f>
        <v>4</v>
      </c>
      <c r="Q29" s="41"/>
      <c r="R29" s="33"/>
    </row>
    <row r="30" spans="1:28" ht="34.5" customHeight="1">
      <c r="D30"/>
      <c r="J30"/>
      <c r="K30" s="71"/>
      <c r="L30" s="67"/>
      <c r="M30" s="67"/>
      <c r="N30" s="67"/>
      <c r="O30" s="67"/>
      <c r="P30" s="67"/>
      <c r="R30" s="33"/>
    </row>
    <row r="31" spans="1:28" ht="34.5" customHeight="1">
      <c r="D31"/>
      <c r="J31"/>
      <c r="K31" s="71"/>
      <c r="L31" s="67"/>
      <c r="M31" s="67"/>
      <c r="N31" s="67"/>
      <c r="O31" s="67"/>
      <c r="P31" s="67"/>
      <c r="R31" s="33"/>
    </row>
    <row r="32" spans="1:28">
      <c r="D32"/>
      <c r="J32"/>
      <c r="K32" s="71"/>
      <c r="L32" s="67"/>
      <c r="M32" s="67"/>
      <c r="N32" s="67"/>
      <c r="O32" s="67"/>
      <c r="P32" s="67"/>
    </row>
    <row r="33" spans="4:16">
      <c r="D33"/>
      <c r="J33"/>
      <c r="K33" s="71"/>
      <c r="L33" s="67"/>
      <c r="M33" s="67"/>
      <c r="N33" s="67"/>
      <c r="O33" s="67"/>
      <c r="P33" s="67"/>
    </row>
    <row r="34" spans="4:16">
      <c r="D34"/>
      <c r="J34"/>
      <c r="K34" s="71"/>
      <c r="L34" s="67"/>
      <c r="M34" s="67"/>
      <c r="N34" s="67"/>
      <c r="O34" s="67"/>
      <c r="P34" s="67"/>
    </row>
    <row r="35" spans="4:16">
      <c r="D35"/>
      <c r="J35"/>
      <c r="K35" s="71"/>
      <c r="L35" s="67"/>
      <c r="M35" s="67"/>
      <c r="N35" s="67"/>
      <c r="O35" s="67"/>
      <c r="P35" s="67"/>
    </row>
    <row r="36" spans="4:16">
      <c r="D36"/>
      <c r="J36"/>
      <c r="K36" s="71"/>
      <c r="L36" s="67"/>
      <c r="M36" s="67"/>
      <c r="N36" s="67"/>
      <c r="O36" s="67"/>
      <c r="P36" s="67"/>
    </row>
    <row r="37" spans="4:16">
      <c r="D37"/>
      <c r="J37"/>
      <c r="K37" s="71"/>
      <c r="L37" s="67"/>
      <c r="M37" s="67"/>
      <c r="N37" s="67"/>
      <c r="O37" s="67"/>
      <c r="P37" s="67"/>
    </row>
    <row r="38" spans="4:16">
      <c r="D38"/>
      <c r="J38"/>
      <c r="K38" s="71"/>
      <c r="L38" s="67"/>
      <c r="M38" s="67"/>
      <c r="N38" s="67"/>
      <c r="O38" s="67"/>
      <c r="P38" s="67"/>
    </row>
    <row r="39" spans="4:16">
      <c r="D39"/>
      <c r="J39"/>
      <c r="K39" s="71"/>
      <c r="L39" s="67"/>
      <c r="M39" s="67"/>
      <c r="N39" s="67"/>
      <c r="O39" s="67"/>
      <c r="P39" s="67"/>
    </row>
    <row r="40" spans="4:16">
      <c r="D40"/>
      <c r="J40"/>
      <c r="K40" s="71"/>
      <c r="L40" s="67"/>
      <c r="M40" s="67"/>
      <c r="N40" s="67"/>
      <c r="O40" s="67"/>
      <c r="P40" s="67"/>
    </row>
    <row r="41" spans="4:16">
      <c r="D41"/>
      <c r="J41"/>
      <c r="K41" s="71"/>
      <c r="L41" s="67"/>
      <c r="M41" s="67"/>
      <c r="N41" s="67"/>
      <c r="O41" s="67"/>
      <c r="P41" s="67"/>
    </row>
    <row r="42" spans="4:16">
      <c r="D42"/>
      <c r="J42"/>
      <c r="K42" s="71"/>
      <c r="L42" s="67"/>
      <c r="M42" s="67"/>
      <c r="N42" s="67"/>
      <c r="O42" s="67"/>
      <c r="P42" s="67"/>
    </row>
    <row r="43" spans="4:16">
      <c r="D43"/>
      <c r="J43"/>
      <c r="K43" s="71"/>
      <c r="L43" s="67"/>
      <c r="M43" s="67"/>
      <c r="N43" s="67"/>
      <c r="O43" s="67"/>
      <c r="P43" s="67"/>
    </row>
    <row r="44" spans="4:16">
      <c r="D44"/>
      <c r="J44"/>
      <c r="K44" s="71"/>
      <c r="L44" s="67"/>
      <c r="M44" s="67"/>
      <c r="N44" s="67"/>
      <c r="O44" s="67"/>
      <c r="P44" s="67"/>
    </row>
    <row r="45" spans="4:16">
      <c r="D45"/>
      <c r="J45"/>
      <c r="K45" s="71"/>
      <c r="L45" s="67"/>
      <c r="M45" s="67"/>
      <c r="N45" s="67"/>
      <c r="O45" s="67"/>
      <c r="P45" s="67"/>
    </row>
    <row r="46" spans="4:16">
      <c r="D46"/>
      <c r="J46"/>
      <c r="K46" s="71"/>
      <c r="L46" s="67"/>
      <c r="M46" s="67"/>
      <c r="N46" s="67"/>
      <c r="O46" s="67"/>
      <c r="P46" s="67"/>
    </row>
    <row r="47" spans="4:16">
      <c r="D47"/>
      <c r="J47"/>
      <c r="K47" s="71"/>
    </row>
    <row r="48" spans="4:16">
      <c r="D48"/>
      <c r="J48"/>
      <c r="K48" s="71"/>
    </row>
  </sheetData>
  <mergeCells count="18">
    <mergeCell ref="A1:J1"/>
    <mergeCell ref="A5:A7"/>
    <mergeCell ref="B5:B7"/>
    <mergeCell ref="C5:C7"/>
    <mergeCell ref="D5:I5"/>
    <mergeCell ref="J5:J7"/>
    <mergeCell ref="D6:D7"/>
    <mergeCell ref="E6:I6"/>
    <mergeCell ref="V7:AA7"/>
    <mergeCell ref="B8:C8"/>
    <mergeCell ref="B14:C14"/>
    <mergeCell ref="B17:C17"/>
    <mergeCell ref="V17:AA17"/>
    <mergeCell ref="A21:C21"/>
    <mergeCell ref="B22:C22"/>
    <mergeCell ref="A26:C26"/>
    <mergeCell ref="L24:Q24"/>
    <mergeCell ref="L7:R7"/>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sheetPr>
    <tabColor rgb="FFFFFF00"/>
  </sheetPr>
  <dimension ref="A1:AD48"/>
  <sheetViews>
    <sheetView topLeftCell="A13" zoomScale="90" zoomScaleNormal="90" zoomScalePageLayoutView="90" workbookViewId="0">
      <selection activeCell="C19" sqref="C19"/>
    </sheetView>
  </sheetViews>
  <sheetFormatPr defaultColWidth="7.81640625" defaultRowHeight="14.5"/>
  <cols>
    <col min="3" max="3" width="36.1796875" customWidth="1"/>
    <col min="4" max="4" width="11.7265625" style="70" customWidth="1"/>
    <col min="5" max="9" width="6.7265625" customWidth="1"/>
    <col min="10" max="10" width="8.81640625" style="70" customWidth="1"/>
    <col min="11" max="11" width="10.81640625" customWidth="1"/>
    <col min="12" max="21" width="13" customWidth="1"/>
    <col min="22" max="28" width="13.1796875" customWidth="1"/>
  </cols>
  <sheetData>
    <row r="1" spans="1:30" s="2" customFormat="1" ht="16.5" customHeight="1">
      <c r="A1" s="250" t="s">
        <v>0</v>
      </c>
      <c r="B1" s="250"/>
      <c r="C1" s="250"/>
      <c r="D1" s="250"/>
      <c r="E1" s="250"/>
      <c r="F1" s="250"/>
      <c r="G1" s="250"/>
      <c r="H1" s="250"/>
      <c r="I1" s="250"/>
      <c r="J1" s="250"/>
      <c r="K1" s="1"/>
    </row>
    <row r="2" spans="1:30" s="2" customFormat="1" ht="16.5" customHeight="1">
      <c r="A2" s="3" t="s">
        <v>325</v>
      </c>
      <c r="B2" s="3"/>
      <c r="C2" s="3"/>
      <c r="D2" s="4"/>
      <c r="E2" s="3"/>
      <c r="F2" s="3"/>
      <c r="G2" s="3"/>
      <c r="H2" s="3"/>
      <c r="I2" s="3"/>
      <c r="J2" s="4"/>
      <c r="K2" s="3"/>
    </row>
    <row r="3" spans="1:30" s="6" customFormat="1" ht="15.5">
      <c r="A3" s="3" t="s">
        <v>322</v>
      </c>
      <c r="B3" s="3"/>
      <c r="C3" s="5"/>
      <c r="D3" s="4"/>
      <c r="E3" s="3"/>
      <c r="F3" s="3"/>
      <c r="G3" s="3"/>
      <c r="H3" s="3"/>
      <c r="I3" s="3"/>
      <c r="J3" s="4"/>
      <c r="K3" s="3"/>
    </row>
    <row r="4" spans="1:30" s="6" customFormat="1" ht="14">
      <c r="A4" s="7"/>
      <c r="B4" s="7"/>
      <c r="C4" s="7"/>
      <c r="D4" s="8"/>
      <c r="E4" s="2"/>
      <c r="F4" s="2"/>
      <c r="G4" s="2"/>
      <c r="H4" s="2"/>
      <c r="I4" s="2"/>
      <c r="J4" s="8"/>
      <c r="K4" s="2"/>
    </row>
    <row r="5" spans="1:30" s="6" customFormat="1" ht="15.75" customHeight="1">
      <c r="A5" s="251" t="s">
        <v>1</v>
      </c>
      <c r="B5" s="251" t="s">
        <v>2</v>
      </c>
      <c r="C5" s="251" t="s">
        <v>3</v>
      </c>
      <c r="D5" s="252" t="s">
        <v>4</v>
      </c>
      <c r="E5" s="252"/>
      <c r="F5" s="252"/>
      <c r="G5" s="252"/>
      <c r="H5" s="252"/>
      <c r="I5" s="252"/>
      <c r="J5" s="253" t="s">
        <v>5</v>
      </c>
      <c r="K5" s="9"/>
      <c r="L5" s="10"/>
      <c r="M5" s="10"/>
      <c r="N5" s="10"/>
      <c r="O5" s="10"/>
      <c r="P5" s="10"/>
    </row>
    <row r="6" spans="1:30" s="6" customFormat="1" ht="14">
      <c r="A6" s="251"/>
      <c r="B6" s="251"/>
      <c r="C6" s="251"/>
      <c r="D6" s="254" t="s">
        <v>6</v>
      </c>
      <c r="E6" s="251" t="s">
        <v>7</v>
      </c>
      <c r="F6" s="251"/>
      <c r="G6" s="251"/>
      <c r="H6" s="251"/>
      <c r="I6" s="251"/>
      <c r="J6" s="253"/>
      <c r="K6" s="11"/>
      <c r="L6" s="10"/>
      <c r="M6" s="10"/>
      <c r="N6" s="10"/>
      <c r="O6" s="10"/>
      <c r="P6" s="10"/>
    </row>
    <row r="7" spans="1:30" s="13" customFormat="1" ht="34" customHeight="1">
      <c r="A7" s="251"/>
      <c r="B7" s="251"/>
      <c r="C7" s="251"/>
      <c r="D7" s="255"/>
      <c r="E7" s="12">
        <v>1</v>
      </c>
      <c r="F7" s="12">
        <v>2</v>
      </c>
      <c r="G7" s="12">
        <v>3</v>
      </c>
      <c r="H7" s="12">
        <v>4</v>
      </c>
      <c r="I7" s="12">
        <v>5</v>
      </c>
      <c r="J7" s="253"/>
      <c r="K7" s="11"/>
      <c r="L7" s="261" t="s">
        <v>250</v>
      </c>
      <c r="M7" s="262"/>
      <c r="N7" s="262"/>
      <c r="O7" s="262"/>
      <c r="P7" s="262"/>
      <c r="Q7" s="262"/>
      <c r="R7" s="262"/>
      <c r="V7" s="263" t="s">
        <v>8</v>
      </c>
      <c r="W7" s="263"/>
      <c r="X7" s="263"/>
      <c r="Y7" s="263"/>
      <c r="Z7" s="263"/>
      <c r="AA7" s="263"/>
      <c r="AB7" s="166"/>
      <c r="AC7" s="166"/>
      <c r="AD7" s="166"/>
    </row>
    <row r="8" spans="1:30" s="13" customFormat="1" ht="34.5" customHeight="1">
      <c r="A8" s="14" t="s">
        <v>9</v>
      </c>
      <c r="B8" s="248" t="s">
        <v>10</v>
      </c>
      <c r="C8" s="249"/>
      <c r="D8" s="15">
        <f>M10</f>
        <v>0.16666666666666666</v>
      </c>
      <c r="E8" s="16"/>
      <c r="F8" s="16"/>
      <c r="G8" s="16"/>
      <c r="H8" s="16"/>
      <c r="I8" s="16"/>
      <c r="J8" s="17">
        <f>J9+J10+J11+J12+J13</f>
        <v>50</v>
      </c>
      <c r="K8" s="11"/>
      <c r="L8" s="18"/>
      <c r="M8" s="18"/>
      <c r="N8" s="18"/>
      <c r="O8" s="18"/>
      <c r="P8" s="18"/>
      <c r="Q8" s="18"/>
      <c r="R8" s="19"/>
      <c r="V8" s="167"/>
      <c r="W8" s="167"/>
      <c r="X8" s="167"/>
      <c r="Y8" s="167"/>
      <c r="Z8" s="167"/>
      <c r="AA8" s="166"/>
      <c r="AB8" s="166"/>
      <c r="AC8" s="166"/>
      <c r="AD8" s="166"/>
    </row>
    <row r="9" spans="1:30" s="13" customFormat="1" ht="34.5" customHeight="1">
      <c r="A9" s="21">
        <v>1</v>
      </c>
      <c r="B9" s="131" t="s">
        <v>11</v>
      </c>
      <c r="C9" s="22" t="s">
        <v>372</v>
      </c>
      <c r="D9" s="162">
        <f>AD10</f>
        <v>3.3333333333333333E-2</v>
      </c>
      <c r="E9" s="24"/>
      <c r="F9" s="24"/>
      <c r="G9" s="24">
        <v>3</v>
      </c>
      <c r="H9" s="24"/>
      <c r="I9" s="24"/>
      <c r="J9" s="25">
        <f>D9*SUM(E9:I9)*100</f>
        <v>10</v>
      </c>
      <c r="K9" s="11"/>
      <c r="L9" s="26"/>
      <c r="M9" s="26" t="s">
        <v>12</v>
      </c>
      <c r="N9" s="26" t="s">
        <v>13</v>
      </c>
      <c r="O9" s="26" t="s">
        <v>14</v>
      </c>
      <c r="P9" s="26" t="s">
        <v>15</v>
      </c>
      <c r="Q9" s="26" t="s">
        <v>16</v>
      </c>
      <c r="R9" s="27"/>
      <c r="V9" s="168"/>
      <c r="W9" s="168" t="s">
        <v>12</v>
      </c>
      <c r="X9" s="168" t="s">
        <v>11</v>
      </c>
      <c r="Y9" s="168" t="s">
        <v>17</v>
      </c>
      <c r="Z9" s="168" t="s">
        <v>18</v>
      </c>
      <c r="AA9" s="168" t="s">
        <v>352</v>
      </c>
      <c r="AB9" s="168" t="s">
        <v>354</v>
      </c>
      <c r="AC9" s="168" t="s">
        <v>16</v>
      </c>
      <c r="AD9" s="166"/>
    </row>
    <row r="10" spans="1:30" s="13" customFormat="1" ht="34.5" customHeight="1">
      <c r="A10" s="21">
        <v>2</v>
      </c>
      <c r="B10" s="131" t="s">
        <v>17</v>
      </c>
      <c r="C10" s="22" t="s">
        <v>254</v>
      </c>
      <c r="D10" s="162">
        <f>AD11</f>
        <v>3.3333333333333333E-2</v>
      </c>
      <c r="E10" s="24"/>
      <c r="F10" s="24"/>
      <c r="G10" s="24">
        <v>3</v>
      </c>
      <c r="H10" s="24"/>
      <c r="I10" s="24"/>
      <c r="J10" s="25">
        <f t="shared" ref="J10:J20" si="0">D10*SUM(E10:I10)*100</f>
        <v>10</v>
      </c>
      <c r="K10" s="28"/>
      <c r="L10" s="26" t="s">
        <v>13</v>
      </c>
      <c r="M10" s="29">
        <f>Q10/Q13</f>
        <v>0.16666666666666666</v>
      </c>
      <c r="N10" s="30"/>
      <c r="O10" s="31">
        <v>1</v>
      </c>
      <c r="P10" s="31">
        <v>1</v>
      </c>
      <c r="Q10" s="31">
        <f>N10+O10+P10</f>
        <v>2</v>
      </c>
      <c r="R10" s="32"/>
      <c r="V10" s="168" t="str">
        <f>X9</f>
        <v>C001</v>
      </c>
      <c r="W10" s="169">
        <f>AC10/AC15</f>
        <v>0.2</v>
      </c>
      <c r="X10" s="170"/>
      <c r="Y10" s="171">
        <v>2</v>
      </c>
      <c r="Z10" s="171">
        <v>2</v>
      </c>
      <c r="AA10" s="171">
        <v>2</v>
      </c>
      <c r="AB10" s="171">
        <v>2</v>
      </c>
      <c r="AC10" s="171">
        <f>Y10+ Z10+AA10+AB10</f>
        <v>8</v>
      </c>
      <c r="AD10" s="172">
        <f>W10*D8</f>
        <v>3.3333333333333333E-2</v>
      </c>
    </row>
    <row r="11" spans="1:30" s="13" customFormat="1" ht="34.5" customHeight="1">
      <c r="A11" s="21">
        <v>3</v>
      </c>
      <c r="B11" s="131" t="s">
        <v>18</v>
      </c>
      <c r="C11" s="163" t="s">
        <v>256</v>
      </c>
      <c r="D11" s="164">
        <f>AD12</f>
        <v>3.3333333333333333E-2</v>
      </c>
      <c r="E11" s="24"/>
      <c r="F11" s="24"/>
      <c r="G11" s="24">
        <v>3</v>
      </c>
      <c r="H11" s="24"/>
      <c r="I11" s="24"/>
      <c r="J11" s="25">
        <f t="shared" si="0"/>
        <v>10</v>
      </c>
      <c r="K11" s="28"/>
      <c r="L11" s="26" t="s">
        <v>14</v>
      </c>
      <c r="M11" s="29">
        <f>Q11/Q13</f>
        <v>0.33333333333333331</v>
      </c>
      <c r="N11" s="31">
        <v>3</v>
      </c>
      <c r="O11" s="30"/>
      <c r="P11" s="31">
        <v>1</v>
      </c>
      <c r="Q11" s="31">
        <f t="shared" ref="Q11:Q12" si="1">N11+O11+P11</f>
        <v>4</v>
      </c>
      <c r="R11" s="32"/>
      <c r="V11" s="173" t="str">
        <f>Y9</f>
        <v>C002</v>
      </c>
      <c r="W11" s="169">
        <f>AC11 /AC15</f>
        <v>0.2</v>
      </c>
      <c r="X11" s="174">
        <v>2</v>
      </c>
      <c r="Y11" s="174"/>
      <c r="Z11" s="174">
        <v>2</v>
      </c>
      <c r="AA11" s="174">
        <v>2</v>
      </c>
      <c r="AB11" s="174">
        <v>2</v>
      </c>
      <c r="AC11" s="174">
        <f>X11+Z11+AA11+AB11</f>
        <v>8</v>
      </c>
      <c r="AD11" s="175">
        <f>W11*D8</f>
        <v>3.3333333333333333E-2</v>
      </c>
    </row>
    <row r="12" spans="1:30" s="13" customFormat="1" ht="34.5" customHeight="1">
      <c r="A12" s="21">
        <v>4</v>
      </c>
      <c r="B12" s="165" t="s">
        <v>352</v>
      </c>
      <c r="C12" s="22" t="s">
        <v>371</v>
      </c>
      <c r="D12" s="162">
        <f t="shared" ref="D12" si="2">AD13</f>
        <v>3.3333333333333333E-2</v>
      </c>
      <c r="E12" s="24"/>
      <c r="F12" s="24"/>
      <c r="G12" s="24">
        <v>3</v>
      </c>
      <c r="H12" s="24"/>
      <c r="I12" s="24"/>
      <c r="J12" s="25">
        <f t="shared" si="0"/>
        <v>10</v>
      </c>
      <c r="K12" s="28"/>
      <c r="L12" s="26" t="s">
        <v>15</v>
      </c>
      <c r="M12" s="29">
        <f>Q12/Q13</f>
        <v>0.5</v>
      </c>
      <c r="N12" s="31">
        <v>3</v>
      </c>
      <c r="O12" s="31">
        <v>3</v>
      </c>
      <c r="P12" s="30"/>
      <c r="Q12" s="31">
        <f t="shared" si="1"/>
        <v>6</v>
      </c>
      <c r="R12" s="32"/>
      <c r="V12" s="168" t="str">
        <f>B11</f>
        <v>C003</v>
      </c>
      <c r="W12" s="169">
        <f>AC12/AC15</f>
        <v>0.2</v>
      </c>
      <c r="X12" s="171">
        <v>2</v>
      </c>
      <c r="Y12" s="171">
        <v>2</v>
      </c>
      <c r="Z12" s="170"/>
      <c r="AA12" s="174">
        <v>2</v>
      </c>
      <c r="AB12" s="174">
        <v>2</v>
      </c>
      <c r="AC12" s="171">
        <f>X12+Y12+AA12+AB12</f>
        <v>8</v>
      </c>
      <c r="AD12" s="172">
        <f>W12*D8</f>
        <v>3.3333333333333333E-2</v>
      </c>
    </row>
    <row r="13" spans="1:30" s="13" customFormat="1" ht="34.5" customHeight="1">
      <c r="A13" s="21">
        <v>5</v>
      </c>
      <c r="B13" s="165" t="s">
        <v>353</v>
      </c>
      <c r="C13" s="22" t="s">
        <v>357</v>
      </c>
      <c r="D13" s="162">
        <f>AD14</f>
        <v>3.3333333333333333E-2</v>
      </c>
      <c r="E13" s="24"/>
      <c r="F13" s="24"/>
      <c r="G13" s="24">
        <v>3</v>
      </c>
      <c r="H13" s="24"/>
      <c r="I13" s="24"/>
      <c r="J13" s="25">
        <f t="shared" si="0"/>
        <v>10</v>
      </c>
      <c r="K13" s="28"/>
      <c r="L13" s="20"/>
      <c r="M13" s="20"/>
      <c r="N13" s="20"/>
      <c r="O13" s="20"/>
      <c r="P13" s="20"/>
      <c r="Q13" s="13">
        <f>Q10+Q11+Q12</f>
        <v>12</v>
      </c>
      <c r="R13" s="32"/>
      <c r="V13" s="168" t="str">
        <f>B12</f>
        <v>C004</v>
      </c>
      <c r="W13" s="169">
        <f>AC13/AC15</f>
        <v>0.2</v>
      </c>
      <c r="X13" s="171">
        <v>2</v>
      </c>
      <c r="Y13" s="171">
        <v>2</v>
      </c>
      <c r="Z13" s="174">
        <v>2</v>
      </c>
      <c r="AA13" s="170"/>
      <c r="AB13" s="174">
        <v>2</v>
      </c>
      <c r="AC13" s="171">
        <f>X13+Y13+Z13+AB13</f>
        <v>8</v>
      </c>
      <c r="AD13" s="172">
        <f>W13*D8</f>
        <v>3.3333333333333333E-2</v>
      </c>
    </row>
    <row r="14" spans="1:30" s="13" customFormat="1" ht="34.5" customHeight="1">
      <c r="A14" s="14" t="s">
        <v>21</v>
      </c>
      <c r="B14" s="248" t="s">
        <v>22</v>
      </c>
      <c r="C14" s="249"/>
      <c r="D14" s="15">
        <f>M11</f>
        <v>0.33333333333333331</v>
      </c>
      <c r="E14" s="34"/>
      <c r="F14" s="34"/>
      <c r="G14" s="34"/>
      <c r="H14" s="34"/>
      <c r="I14" s="34"/>
      <c r="J14" s="35">
        <f>J15+J16</f>
        <v>100</v>
      </c>
      <c r="K14" s="28"/>
      <c r="L14" s="20"/>
      <c r="M14" s="20"/>
      <c r="N14" s="20"/>
      <c r="O14" s="20"/>
      <c r="P14" s="20"/>
      <c r="R14" s="32"/>
      <c r="V14" s="168" t="str">
        <f>B13</f>
        <v xml:space="preserve">C005 </v>
      </c>
      <c r="W14" s="169">
        <f>AC14/AC15</f>
        <v>0.2</v>
      </c>
      <c r="X14" s="171">
        <v>2</v>
      </c>
      <c r="Y14" s="171">
        <v>2</v>
      </c>
      <c r="Z14" s="174">
        <v>2</v>
      </c>
      <c r="AA14" s="174">
        <v>2</v>
      </c>
      <c r="AB14" s="170"/>
      <c r="AC14" s="171">
        <f>X14+Y14+Z14+AA14</f>
        <v>8</v>
      </c>
      <c r="AD14" s="172">
        <f>W14*D8</f>
        <v>3.3333333333333333E-2</v>
      </c>
    </row>
    <row r="15" spans="1:30" s="13" customFormat="1" ht="34.5" customHeight="1">
      <c r="A15" s="21">
        <v>4</v>
      </c>
      <c r="B15" s="94" t="s">
        <v>24</v>
      </c>
      <c r="C15" s="22" t="str">
        <f>+VLOOKUP(B15,'Danh muc NL'!$B$4:$D$86,3,FALSE)</f>
        <v>Giải quyết vấn đề và ra quyết định</v>
      </c>
      <c r="D15" s="23">
        <f>Q27</f>
        <v>0.16666666666666666</v>
      </c>
      <c r="E15" s="24"/>
      <c r="F15" s="24"/>
      <c r="G15" s="24">
        <v>3</v>
      </c>
      <c r="H15" s="24"/>
      <c r="I15" s="24"/>
      <c r="J15" s="25">
        <f t="shared" si="0"/>
        <v>50</v>
      </c>
      <c r="K15" s="28"/>
      <c r="L15" s="144"/>
      <c r="M15" s="144"/>
      <c r="N15" s="144"/>
      <c r="O15" s="144"/>
      <c r="P15" s="144"/>
      <c r="Q15" s="144"/>
      <c r="R15" s="37"/>
      <c r="V15" s="176"/>
      <c r="W15" s="177">
        <f>SUM(W10:W14)</f>
        <v>1</v>
      </c>
      <c r="X15" s="178"/>
      <c r="Y15" s="178"/>
      <c r="Z15" s="178"/>
      <c r="AA15" s="178" t="s">
        <v>355</v>
      </c>
      <c r="AB15" s="172"/>
      <c r="AC15" s="166">
        <f>SUM(AC10:AC14)</f>
        <v>40</v>
      </c>
      <c r="AD15" s="179">
        <f>SUM(AD10:AD14)</f>
        <v>0.16666666666666666</v>
      </c>
    </row>
    <row r="16" spans="1:30" s="13" customFormat="1" ht="34.5" customHeight="1">
      <c r="A16" s="21">
        <v>5</v>
      </c>
      <c r="B16" s="36" t="s">
        <v>50</v>
      </c>
      <c r="C16" s="22" t="str">
        <f>+VLOOKUP(B16,'Danh muc NL'!$B$4:$D$86,3,FALSE)</f>
        <v>Phân tích, tổng hợp, báo cáo</v>
      </c>
      <c r="D16" s="23">
        <f>Q28</f>
        <v>0.16666666666666666</v>
      </c>
      <c r="E16" s="24"/>
      <c r="F16" s="24"/>
      <c r="G16" s="24">
        <v>3</v>
      </c>
      <c r="H16" s="24"/>
      <c r="I16" s="24"/>
      <c r="J16" s="25">
        <f t="shared" si="0"/>
        <v>50</v>
      </c>
      <c r="K16" s="28"/>
      <c r="L16" s="44"/>
      <c r="M16" s="44"/>
      <c r="N16" s="44"/>
      <c r="O16" s="44"/>
      <c r="P16" s="44"/>
      <c r="Q16" s="43"/>
      <c r="R16" s="37"/>
    </row>
    <row r="17" spans="1:28" s="13" customFormat="1" ht="34.5" customHeight="1">
      <c r="A17" s="14" t="s">
        <v>26</v>
      </c>
      <c r="B17" s="248" t="s">
        <v>27</v>
      </c>
      <c r="C17" s="249"/>
      <c r="D17" s="15">
        <f>M12</f>
        <v>0.5</v>
      </c>
      <c r="E17" s="34"/>
      <c r="F17" s="34"/>
      <c r="G17" s="34"/>
      <c r="H17" s="34"/>
      <c r="I17" s="34"/>
      <c r="J17" s="42">
        <f>J18+J19+J20</f>
        <v>175</v>
      </c>
      <c r="K17" s="28"/>
      <c r="L17" s="27"/>
      <c r="M17" s="27"/>
      <c r="N17" s="27"/>
      <c r="O17" s="27"/>
      <c r="P17" s="27"/>
      <c r="Q17" s="27"/>
      <c r="R17" s="144"/>
      <c r="S17" s="43"/>
      <c r="V17" s="259" t="s">
        <v>28</v>
      </c>
      <c r="W17" s="259"/>
      <c r="X17" s="259"/>
      <c r="Y17" s="259"/>
      <c r="Z17" s="259"/>
      <c r="AA17" s="259"/>
    </row>
    <row r="18" spans="1:28" s="13" customFormat="1" ht="34.5" customHeight="1">
      <c r="A18" s="21">
        <v>6</v>
      </c>
      <c r="B18" s="36" t="s">
        <v>173</v>
      </c>
      <c r="C18" s="22" t="str">
        <f>+VLOOKUP(B18,'Danh muc NL'!$B$4:$D$86,3,FALSE)</f>
        <v>Kiến thức chuyên ngành CNTT</v>
      </c>
      <c r="D18" s="23">
        <f>AB20</f>
        <v>0.125</v>
      </c>
      <c r="E18" s="24"/>
      <c r="F18" s="24"/>
      <c r="G18" s="24">
        <v>3</v>
      </c>
      <c r="H18" s="24"/>
      <c r="I18" s="24"/>
      <c r="J18" s="25">
        <f t="shared" si="0"/>
        <v>37.5</v>
      </c>
      <c r="K18" s="28"/>
      <c r="L18" s="27"/>
      <c r="M18" s="49"/>
      <c r="N18" s="32"/>
      <c r="O18" s="32"/>
      <c r="P18" s="32"/>
      <c r="Q18" s="32"/>
      <c r="R18" s="43"/>
      <c r="S18" s="43"/>
      <c r="V18" s="20"/>
      <c r="W18" s="20"/>
      <c r="X18" s="20"/>
      <c r="Y18" s="20"/>
      <c r="Z18" s="20"/>
    </row>
    <row r="19" spans="1:28" s="13" customFormat="1" ht="34.5" customHeight="1">
      <c r="A19" s="45">
        <v>7</v>
      </c>
      <c r="B19" s="36" t="s">
        <v>191</v>
      </c>
      <c r="C19" s="22" t="str">
        <f>+VLOOKUP(B19,'Danh muc NL'!$B$4:$D$86,3,FALSE)</f>
        <v>Thiết lập và duy trì an ninh mạng</v>
      </c>
      <c r="D19" s="46">
        <f>AB21</f>
        <v>0.25</v>
      </c>
      <c r="E19" s="47"/>
      <c r="F19" s="47"/>
      <c r="G19" s="47"/>
      <c r="H19" s="47">
        <v>4</v>
      </c>
      <c r="I19" s="47"/>
      <c r="J19" s="25">
        <f t="shared" si="0"/>
        <v>100</v>
      </c>
      <c r="K19" s="28"/>
      <c r="L19" s="27"/>
      <c r="M19" s="49"/>
      <c r="N19" s="32"/>
      <c r="O19" s="32"/>
      <c r="P19" s="32"/>
      <c r="Q19" s="32"/>
      <c r="R19" s="27"/>
      <c r="S19" s="43"/>
      <c r="V19" s="26"/>
      <c r="W19" s="26" t="s">
        <v>12</v>
      </c>
      <c r="X19" s="26" t="s">
        <v>173</v>
      </c>
      <c r="Y19" s="26" t="s">
        <v>191</v>
      </c>
      <c r="Z19" s="26" t="s">
        <v>193</v>
      </c>
      <c r="AA19" s="26" t="s">
        <v>16</v>
      </c>
    </row>
    <row r="20" spans="1:28" s="13" customFormat="1" ht="34.5" customHeight="1">
      <c r="A20" s="21">
        <v>8</v>
      </c>
      <c r="B20" s="36" t="s">
        <v>193</v>
      </c>
      <c r="C20" s="22" t="str">
        <f>+VLOOKUP(B20,'Danh muc NL'!$B$4:$D$86,3,FALSE)</f>
        <v>An toàn CSDL và thông tin dịch vụ</v>
      </c>
      <c r="D20" s="48">
        <f>AB22</f>
        <v>0.125</v>
      </c>
      <c r="E20" s="24"/>
      <c r="F20" s="24"/>
      <c r="G20" s="24">
        <v>3</v>
      </c>
      <c r="H20" s="24"/>
      <c r="I20" s="24"/>
      <c r="J20" s="25">
        <f t="shared" si="0"/>
        <v>37.5</v>
      </c>
      <c r="K20" s="28"/>
      <c r="L20" s="27"/>
      <c r="M20" s="49"/>
      <c r="N20" s="32"/>
      <c r="O20" s="32"/>
      <c r="P20" s="32"/>
      <c r="Q20" s="32"/>
      <c r="R20" s="32"/>
      <c r="S20" s="50"/>
      <c r="V20" s="26" t="s">
        <v>173</v>
      </c>
      <c r="W20" s="29">
        <f>AA20/AA23</f>
        <v>0.25</v>
      </c>
      <c r="X20" s="30"/>
      <c r="Y20" s="31">
        <v>1</v>
      </c>
      <c r="Z20" s="31">
        <v>2</v>
      </c>
      <c r="AA20" s="31">
        <f>X20+Y20+Z20</f>
        <v>3</v>
      </c>
      <c r="AB20" s="33">
        <f>W20*D17</f>
        <v>0.125</v>
      </c>
    </row>
    <row r="21" spans="1:28" s="13" customFormat="1" ht="34.5" customHeight="1">
      <c r="A21" s="241" t="s">
        <v>32</v>
      </c>
      <c r="B21" s="241"/>
      <c r="C21" s="241"/>
      <c r="D21" s="51">
        <f>+D17+D14+D8</f>
        <v>0.99999999999999989</v>
      </c>
      <c r="E21" s="52"/>
      <c r="F21" s="52"/>
      <c r="G21" s="52"/>
      <c r="H21" s="52"/>
      <c r="I21" s="52"/>
      <c r="J21" s="53">
        <f>J8+J14+J17</f>
        <v>325</v>
      </c>
      <c r="K21" s="28"/>
      <c r="L21" s="27"/>
      <c r="M21" s="49"/>
      <c r="N21" s="32"/>
      <c r="O21" s="32"/>
      <c r="P21" s="32"/>
      <c r="Q21" s="32"/>
      <c r="R21" s="32"/>
      <c r="S21" s="50"/>
      <c r="V21" s="26" t="s">
        <v>191</v>
      </c>
      <c r="W21" s="29">
        <f>AA21/AA23</f>
        <v>0.5</v>
      </c>
      <c r="X21" s="31">
        <v>3</v>
      </c>
      <c r="Y21" s="30"/>
      <c r="Z21" s="31">
        <v>3</v>
      </c>
      <c r="AA21" s="31">
        <f t="shared" ref="AA21:AA22" si="3">X21+Y21+Z21</f>
        <v>6</v>
      </c>
      <c r="AB21" s="33">
        <f>W21*D17</f>
        <v>0.25</v>
      </c>
    </row>
    <row r="22" spans="1:28" s="13" customFormat="1" ht="34.5" customHeight="1">
      <c r="A22" s="54"/>
      <c r="B22" s="258"/>
      <c r="C22" s="258"/>
      <c r="D22" s="55"/>
      <c r="E22" s="56"/>
      <c r="F22" s="56"/>
      <c r="G22" s="56"/>
      <c r="H22" s="56"/>
      <c r="I22" s="56"/>
      <c r="J22" s="57"/>
      <c r="K22" s="28"/>
      <c r="L22" s="20"/>
      <c r="M22" s="20"/>
      <c r="N22" s="20"/>
      <c r="O22" s="20"/>
      <c r="P22" s="20"/>
      <c r="Q22" s="64"/>
      <c r="R22" s="32"/>
      <c r="S22" s="50"/>
      <c r="V22" s="26" t="s">
        <v>193</v>
      </c>
      <c r="W22" s="29">
        <f>AA22/AA23</f>
        <v>0.25</v>
      </c>
      <c r="X22" s="31">
        <v>2</v>
      </c>
      <c r="Y22" s="31">
        <v>1</v>
      </c>
      <c r="Z22" s="30"/>
      <c r="AA22" s="31">
        <f t="shared" si="3"/>
        <v>3</v>
      </c>
      <c r="AB22" s="33">
        <f>W22*D17</f>
        <v>0.125</v>
      </c>
    </row>
    <row r="23" spans="1:28" s="64" customFormat="1" ht="34.5" customHeight="1">
      <c r="A23" s="58"/>
      <c r="B23" s="59"/>
      <c r="C23" s="60"/>
      <c r="D23" s="61"/>
      <c r="E23" s="56"/>
      <c r="F23" s="56"/>
      <c r="G23" s="62"/>
      <c r="H23" s="56"/>
      <c r="I23" s="56"/>
      <c r="J23" s="63"/>
      <c r="K23" s="28"/>
      <c r="L23" s="67"/>
      <c r="M23" s="67"/>
      <c r="N23" s="67"/>
      <c r="O23" s="67"/>
      <c r="P23" s="67"/>
      <c r="R23" s="32"/>
      <c r="S23" s="50"/>
      <c r="V23" s="38"/>
      <c r="W23" s="39"/>
      <c r="X23" s="40"/>
      <c r="Y23" s="40"/>
      <c r="Z23" s="40"/>
      <c r="AA23" s="41">
        <f>AA20+AA21+AA22</f>
        <v>12</v>
      </c>
      <c r="AB23" s="33"/>
    </row>
    <row r="24" spans="1:28" s="64" customFormat="1" ht="34.5" customHeight="1">
      <c r="A24" s="58"/>
      <c r="B24" s="59"/>
      <c r="C24" s="60"/>
      <c r="D24" s="61"/>
      <c r="E24" s="56"/>
      <c r="F24" s="56"/>
      <c r="G24" s="62"/>
      <c r="H24" s="56"/>
      <c r="I24" s="56"/>
      <c r="J24" s="63"/>
      <c r="K24" s="28"/>
      <c r="L24" s="259" t="s">
        <v>33</v>
      </c>
      <c r="M24" s="259"/>
      <c r="N24" s="259"/>
      <c r="O24" s="259"/>
      <c r="P24" s="259"/>
      <c r="Q24" s="259"/>
      <c r="R24" s="64">
        <f>R20+R21+R22+R23</f>
        <v>0</v>
      </c>
    </row>
    <row r="25" spans="1:28" ht="34.5" customHeight="1">
      <c r="A25" s="58"/>
      <c r="B25" s="59"/>
      <c r="C25" s="65"/>
      <c r="D25" s="61"/>
      <c r="E25" s="56"/>
      <c r="F25" s="56"/>
      <c r="G25" s="56"/>
      <c r="H25" s="56"/>
      <c r="I25" s="56"/>
      <c r="J25" s="63"/>
      <c r="K25" s="66"/>
      <c r="L25" s="20"/>
      <c r="M25" s="20"/>
      <c r="N25" s="20"/>
      <c r="O25" s="20"/>
      <c r="P25" s="20"/>
      <c r="Q25" s="13"/>
      <c r="R25" s="64"/>
      <c r="S25" s="64"/>
      <c r="T25" s="64"/>
      <c r="U25" s="64"/>
      <c r="V25" s="64"/>
      <c r="W25" s="64"/>
      <c r="X25" s="64"/>
      <c r="Y25" s="64"/>
      <c r="Z25" s="64"/>
      <c r="AA25" s="64"/>
      <c r="AB25" s="64"/>
    </row>
    <row r="26" spans="1:28" ht="34.5" customHeight="1">
      <c r="A26" s="260"/>
      <c r="B26" s="260"/>
      <c r="C26" s="260"/>
      <c r="D26" s="68"/>
      <c r="E26" s="69"/>
      <c r="F26" s="69"/>
      <c r="G26" s="69"/>
      <c r="H26" s="69"/>
      <c r="I26" s="69"/>
      <c r="J26" s="69"/>
      <c r="K26" s="66"/>
      <c r="L26" s="26"/>
      <c r="M26" s="26" t="s">
        <v>12</v>
      </c>
      <c r="N26" s="26" t="s">
        <v>24</v>
      </c>
      <c r="O26" s="26" t="s">
        <v>50</v>
      </c>
      <c r="P26" s="26" t="s">
        <v>16</v>
      </c>
      <c r="Q26" s="27"/>
      <c r="R26" s="13"/>
      <c r="S26" s="64"/>
      <c r="T26" s="64"/>
      <c r="U26" s="64"/>
      <c r="V26" s="64"/>
      <c r="W26" s="64"/>
      <c r="X26" s="64"/>
      <c r="Y26" s="64"/>
      <c r="Z26" s="64"/>
      <c r="AA26" s="64"/>
      <c r="AB26" s="64"/>
    </row>
    <row r="27" spans="1:28" ht="34.5" customHeight="1">
      <c r="K27" s="71"/>
      <c r="L27" s="26" t="s">
        <v>24</v>
      </c>
      <c r="M27" s="29">
        <f>P27/P29</f>
        <v>0.5</v>
      </c>
      <c r="N27" s="30"/>
      <c r="O27" s="31">
        <v>2</v>
      </c>
      <c r="P27" s="31">
        <f>N27+O27</f>
        <v>2</v>
      </c>
      <c r="Q27" s="72">
        <f>M27*D14</f>
        <v>0.16666666666666666</v>
      </c>
      <c r="R27" s="13"/>
    </row>
    <row r="28" spans="1:28" ht="34.5" customHeight="1">
      <c r="K28" s="71"/>
      <c r="L28" s="26" t="s">
        <v>50</v>
      </c>
      <c r="M28" s="29">
        <f>P28/P29</f>
        <v>0.5</v>
      </c>
      <c r="N28" s="31">
        <v>2</v>
      </c>
      <c r="O28" s="30"/>
      <c r="P28" s="31">
        <f>N28+O28</f>
        <v>2</v>
      </c>
      <c r="Q28" s="72">
        <f>M28*D14</f>
        <v>0.16666666666666666</v>
      </c>
      <c r="R28" s="13"/>
    </row>
    <row r="29" spans="1:28" ht="34.5" customHeight="1">
      <c r="D29"/>
      <c r="J29"/>
      <c r="K29" s="71"/>
      <c r="L29" s="38"/>
      <c r="M29" s="39"/>
      <c r="N29" s="40"/>
      <c r="O29" s="40"/>
      <c r="P29" s="41">
        <f>P27+P28</f>
        <v>4</v>
      </c>
      <c r="Q29" s="41"/>
      <c r="R29" s="33"/>
    </row>
    <row r="30" spans="1:28" ht="34.5" customHeight="1">
      <c r="D30"/>
      <c r="J30"/>
      <c r="K30" s="71"/>
      <c r="L30" s="67"/>
      <c r="M30" s="67"/>
      <c r="N30" s="67"/>
      <c r="O30" s="67"/>
      <c r="P30" s="67"/>
      <c r="R30" s="33"/>
    </row>
    <row r="31" spans="1:28" ht="34.5" customHeight="1">
      <c r="D31"/>
      <c r="J31"/>
      <c r="K31" s="71"/>
      <c r="L31" s="67"/>
      <c r="M31" s="67"/>
      <c r="N31" s="67"/>
      <c r="O31" s="67"/>
      <c r="P31" s="67"/>
      <c r="R31" s="33"/>
    </row>
    <row r="32" spans="1:28">
      <c r="D32"/>
      <c r="J32"/>
      <c r="K32" s="71"/>
      <c r="L32" s="67"/>
      <c r="M32" s="67"/>
      <c r="N32" s="67"/>
      <c r="O32" s="67"/>
      <c r="P32" s="67"/>
    </row>
    <row r="33" spans="4:16">
      <c r="D33"/>
      <c r="J33"/>
      <c r="K33" s="71"/>
      <c r="L33" s="67"/>
      <c r="M33" s="67"/>
      <c r="N33" s="67"/>
      <c r="O33" s="67"/>
      <c r="P33" s="67"/>
    </row>
    <row r="34" spans="4:16">
      <c r="D34"/>
      <c r="J34"/>
      <c r="K34" s="71"/>
      <c r="L34" s="67"/>
      <c r="M34" s="67"/>
      <c r="N34" s="67"/>
      <c r="O34" s="67"/>
      <c r="P34" s="67"/>
    </row>
    <row r="35" spans="4:16">
      <c r="D35"/>
      <c r="J35"/>
      <c r="K35" s="71"/>
      <c r="L35" s="67"/>
      <c r="M35" s="67"/>
      <c r="N35" s="67"/>
      <c r="O35" s="67"/>
      <c r="P35" s="67"/>
    </row>
    <row r="36" spans="4:16">
      <c r="D36"/>
      <c r="J36"/>
      <c r="K36" s="71"/>
      <c r="L36" s="67"/>
      <c r="M36" s="67"/>
      <c r="N36" s="67"/>
      <c r="O36" s="67"/>
      <c r="P36" s="67"/>
    </row>
    <row r="37" spans="4:16">
      <c r="D37"/>
      <c r="J37"/>
      <c r="K37" s="71"/>
      <c r="L37" s="67"/>
      <c r="M37" s="67"/>
      <c r="N37" s="67"/>
      <c r="O37" s="67"/>
      <c r="P37" s="67"/>
    </row>
    <row r="38" spans="4:16">
      <c r="D38"/>
      <c r="J38"/>
      <c r="K38" s="71"/>
      <c r="L38" s="67"/>
      <c r="M38" s="67"/>
      <c r="N38" s="67"/>
      <c r="O38" s="67"/>
      <c r="P38" s="67"/>
    </row>
    <row r="39" spans="4:16">
      <c r="D39"/>
      <c r="J39"/>
      <c r="K39" s="71"/>
      <c r="L39" s="67"/>
      <c r="M39" s="67"/>
      <c r="N39" s="67"/>
      <c r="O39" s="67"/>
      <c r="P39" s="67"/>
    </row>
    <row r="40" spans="4:16">
      <c r="D40"/>
      <c r="J40"/>
      <c r="K40" s="71"/>
      <c r="L40" s="67"/>
      <c r="M40" s="67"/>
      <c r="N40" s="67"/>
      <c r="O40" s="67"/>
      <c r="P40" s="67"/>
    </row>
    <row r="41" spans="4:16">
      <c r="D41"/>
      <c r="J41"/>
      <c r="K41" s="71"/>
      <c r="L41" s="67"/>
      <c r="M41" s="67"/>
      <c r="N41" s="67"/>
      <c r="O41" s="67"/>
      <c r="P41" s="67"/>
    </row>
    <row r="42" spans="4:16">
      <c r="D42"/>
      <c r="J42"/>
      <c r="K42" s="71"/>
      <c r="L42" s="67"/>
      <c r="M42" s="67"/>
      <c r="N42" s="67"/>
      <c r="O42" s="67"/>
      <c r="P42" s="67"/>
    </row>
    <row r="43" spans="4:16">
      <c r="D43"/>
      <c r="J43"/>
      <c r="K43" s="71"/>
      <c r="L43" s="67"/>
      <c r="M43" s="67"/>
      <c r="N43" s="67"/>
      <c r="O43" s="67"/>
      <c r="P43" s="67"/>
    </row>
    <row r="44" spans="4:16">
      <c r="D44"/>
      <c r="J44"/>
      <c r="K44" s="71"/>
      <c r="L44" s="67"/>
      <c r="M44" s="67"/>
      <c r="N44" s="67"/>
      <c r="O44" s="67"/>
      <c r="P44" s="67"/>
    </row>
    <row r="45" spans="4:16">
      <c r="D45"/>
      <c r="J45"/>
      <c r="K45" s="71"/>
      <c r="L45" s="67"/>
      <c r="M45" s="67"/>
      <c r="N45" s="67"/>
      <c r="O45" s="67"/>
      <c r="P45" s="67"/>
    </row>
    <row r="46" spans="4:16">
      <c r="D46"/>
      <c r="J46"/>
      <c r="K46" s="71"/>
      <c r="L46" s="67"/>
      <c r="M46" s="67"/>
      <c r="N46" s="67"/>
      <c r="O46" s="67"/>
      <c r="P46" s="67"/>
    </row>
    <row r="47" spans="4:16">
      <c r="D47"/>
      <c r="J47"/>
      <c r="K47" s="71"/>
    </row>
    <row r="48" spans="4:16">
      <c r="D48"/>
      <c r="J48"/>
      <c r="K48" s="71"/>
    </row>
  </sheetData>
  <mergeCells count="18">
    <mergeCell ref="A1:J1"/>
    <mergeCell ref="A5:A7"/>
    <mergeCell ref="B5:B7"/>
    <mergeCell ref="C5:C7"/>
    <mergeCell ref="D5:I5"/>
    <mergeCell ref="J5:J7"/>
    <mergeCell ref="D6:D7"/>
    <mergeCell ref="E6:I6"/>
    <mergeCell ref="V7:AA7"/>
    <mergeCell ref="B8:C8"/>
    <mergeCell ref="B14:C14"/>
    <mergeCell ref="B17:C17"/>
    <mergeCell ref="V17:AA17"/>
    <mergeCell ref="A21:C21"/>
    <mergeCell ref="B22:C22"/>
    <mergeCell ref="A26:C26"/>
    <mergeCell ref="L24:Q24"/>
    <mergeCell ref="L7:R7"/>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sheetPr>
    <tabColor rgb="FFFFFF00"/>
  </sheetPr>
  <dimension ref="A1:AD48"/>
  <sheetViews>
    <sheetView zoomScale="90" zoomScaleNormal="90" zoomScalePageLayoutView="90" workbookViewId="0">
      <selection activeCell="J27" sqref="J27"/>
    </sheetView>
  </sheetViews>
  <sheetFormatPr defaultColWidth="7.81640625" defaultRowHeight="14.5"/>
  <cols>
    <col min="3" max="3" width="36.1796875" customWidth="1"/>
    <col min="4" max="4" width="11.7265625" style="70" customWidth="1"/>
    <col min="5" max="9" width="6.7265625" customWidth="1"/>
    <col min="10" max="10" width="8.81640625" style="70" customWidth="1"/>
    <col min="11" max="11" width="10.81640625" customWidth="1"/>
    <col min="12" max="21" width="13" customWidth="1"/>
    <col min="22" max="28" width="13.1796875" customWidth="1"/>
  </cols>
  <sheetData>
    <row r="1" spans="1:30" s="2" customFormat="1" ht="16.5" customHeight="1">
      <c r="A1" s="250" t="s">
        <v>0</v>
      </c>
      <c r="B1" s="250"/>
      <c r="C1" s="250"/>
      <c r="D1" s="250"/>
      <c r="E1" s="250"/>
      <c r="F1" s="250"/>
      <c r="G1" s="250"/>
      <c r="H1" s="250"/>
      <c r="I1" s="250"/>
      <c r="J1" s="250"/>
      <c r="K1" s="1"/>
    </row>
    <row r="2" spans="1:30" s="2" customFormat="1" ht="16.5" customHeight="1">
      <c r="A2" s="3" t="s">
        <v>326</v>
      </c>
      <c r="B2" s="3"/>
      <c r="C2" s="3"/>
      <c r="D2" s="4"/>
      <c r="E2" s="3"/>
      <c r="F2" s="3"/>
      <c r="G2" s="3"/>
      <c r="H2" s="3"/>
      <c r="I2" s="3"/>
      <c r="J2" s="4"/>
      <c r="K2" s="3"/>
    </row>
    <row r="3" spans="1:30" s="6" customFormat="1" ht="15.5">
      <c r="A3" s="3" t="s">
        <v>322</v>
      </c>
      <c r="B3" s="3"/>
      <c r="C3" s="5"/>
      <c r="D3" s="4"/>
      <c r="E3" s="3"/>
      <c r="F3" s="3"/>
      <c r="G3" s="3"/>
      <c r="H3" s="3"/>
      <c r="I3" s="3"/>
      <c r="J3" s="4"/>
      <c r="K3" s="3"/>
    </row>
    <row r="4" spans="1:30" s="6" customFormat="1" ht="14">
      <c r="A4" s="7"/>
      <c r="B4" s="7"/>
      <c r="C4" s="7"/>
      <c r="D4" s="8"/>
      <c r="E4" s="2"/>
      <c r="F4" s="2"/>
      <c r="G4" s="2"/>
      <c r="H4" s="2"/>
      <c r="I4" s="2"/>
      <c r="J4" s="8"/>
      <c r="K4" s="2"/>
    </row>
    <row r="5" spans="1:30" s="6" customFormat="1" ht="15.75" customHeight="1">
      <c r="A5" s="251" t="s">
        <v>1</v>
      </c>
      <c r="B5" s="251" t="s">
        <v>2</v>
      </c>
      <c r="C5" s="251" t="s">
        <v>3</v>
      </c>
      <c r="D5" s="252" t="s">
        <v>4</v>
      </c>
      <c r="E5" s="252"/>
      <c r="F5" s="252"/>
      <c r="G5" s="252"/>
      <c r="H5" s="252"/>
      <c r="I5" s="252"/>
      <c r="J5" s="253" t="s">
        <v>5</v>
      </c>
      <c r="K5" s="9"/>
      <c r="L5" s="10"/>
      <c r="M5" s="10"/>
      <c r="N5" s="10"/>
      <c r="O5" s="10"/>
      <c r="P5" s="10"/>
    </row>
    <row r="6" spans="1:30" s="6" customFormat="1" ht="14">
      <c r="A6" s="251"/>
      <c r="B6" s="251"/>
      <c r="C6" s="251"/>
      <c r="D6" s="254" t="s">
        <v>6</v>
      </c>
      <c r="E6" s="251" t="s">
        <v>7</v>
      </c>
      <c r="F6" s="251"/>
      <c r="G6" s="251"/>
      <c r="H6" s="251"/>
      <c r="I6" s="251"/>
      <c r="J6" s="253"/>
      <c r="K6" s="11"/>
      <c r="L6" s="10"/>
      <c r="M6" s="10"/>
      <c r="N6" s="10"/>
      <c r="O6" s="10"/>
      <c r="P6" s="10"/>
    </row>
    <row r="7" spans="1:30" s="13" customFormat="1" ht="34" customHeight="1">
      <c r="A7" s="251"/>
      <c r="B7" s="251"/>
      <c r="C7" s="251"/>
      <c r="D7" s="255"/>
      <c r="E7" s="12">
        <v>1</v>
      </c>
      <c r="F7" s="12">
        <v>2</v>
      </c>
      <c r="G7" s="12">
        <v>3</v>
      </c>
      <c r="H7" s="12">
        <v>4</v>
      </c>
      <c r="I7" s="12">
        <v>5</v>
      </c>
      <c r="J7" s="253"/>
      <c r="K7" s="11"/>
      <c r="L7" s="261" t="s">
        <v>250</v>
      </c>
      <c r="M7" s="262"/>
      <c r="N7" s="262"/>
      <c r="O7" s="262"/>
      <c r="P7" s="262"/>
      <c r="Q7" s="262"/>
      <c r="R7" s="262"/>
      <c r="V7" s="263" t="s">
        <v>8</v>
      </c>
      <c r="W7" s="263"/>
      <c r="X7" s="263"/>
      <c r="Y7" s="263"/>
      <c r="Z7" s="263"/>
      <c r="AA7" s="263"/>
      <c r="AB7" s="166"/>
      <c r="AC7" s="166"/>
      <c r="AD7" s="166"/>
    </row>
    <row r="8" spans="1:30" s="13" customFormat="1" ht="34.5" customHeight="1">
      <c r="A8" s="14" t="s">
        <v>9</v>
      </c>
      <c r="B8" s="248" t="s">
        <v>10</v>
      </c>
      <c r="C8" s="249"/>
      <c r="D8" s="15">
        <f>M10</f>
        <v>0.16666666666666666</v>
      </c>
      <c r="E8" s="16"/>
      <c r="F8" s="16"/>
      <c r="G8" s="16"/>
      <c r="H8" s="16"/>
      <c r="I8" s="16"/>
      <c r="J8" s="17">
        <f>J9+J10+J11+J12+J13</f>
        <v>50</v>
      </c>
      <c r="K8" s="11"/>
      <c r="L8" s="18"/>
      <c r="M8" s="18"/>
      <c r="N8" s="18"/>
      <c r="O8" s="18"/>
      <c r="P8" s="18"/>
      <c r="Q8" s="18"/>
      <c r="R8" s="19"/>
      <c r="V8" s="167"/>
      <c r="W8" s="167"/>
      <c r="X8" s="167"/>
      <c r="Y8" s="167"/>
      <c r="Z8" s="167"/>
      <c r="AA8" s="166"/>
      <c r="AB8" s="166"/>
      <c r="AC8" s="166"/>
      <c r="AD8" s="166"/>
    </row>
    <row r="9" spans="1:30" s="13" customFormat="1" ht="34.5" customHeight="1">
      <c r="A9" s="21">
        <v>1</v>
      </c>
      <c r="B9" s="131" t="s">
        <v>11</v>
      </c>
      <c r="C9" s="22" t="s">
        <v>372</v>
      </c>
      <c r="D9" s="162">
        <f>AD10</f>
        <v>3.3333333333333333E-2</v>
      </c>
      <c r="E9" s="24"/>
      <c r="F9" s="24"/>
      <c r="G9" s="24">
        <v>3</v>
      </c>
      <c r="H9" s="24"/>
      <c r="I9" s="24"/>
      <c r="J9" s="25">
        <f>D9*SUM(E9:I9)*100</f>
        <v>10</v>
      </c>
      <c r="K9" s="11"/>
      <c r="L9" s="26"/>
      <c r="M9" s="26" t="s">
        <v>12</v>
      </c>
      <c r="N9" s="26" t="s">
        <v>13</v>
      </c>
      <c r="O9" s="26" t="s">
        <v>14</v>
      </c>
      <c r="P9" s="26" t="s">
        <v>15</v>
      </c>
      <c r="Q9" s="26" t="s">
        <v>16</v>
      </c>
      <c r="R9" s="27"/>
      <c r="V9" s="168"/>
      <c r="W9" s="168" t="s">
        <v>12</v>
      </c>
      <c r="X9" s="168" t="s">
        <v>11</v>
      </c>
      <c r="Y9" s="168" t="s">
        <v>17</v>
      </c>
      <c r="Z9" s="168" t="s">
        <v>18</v>
      </c>
      <c r="AA9" s="168" t="s">
        <v>352</v>
      </c>
      <c r="AB9" s="168" t="s">
        <v>354</v>
      </c>
      <c r="AC9" s="168" t="s">
        <v>16</v>
      </c>
      <c r="AD9" s="166"/>
    </row>
    <row r="10" spans="1:30" s="13" customFormat="1" ht="34.5" customHeight="1">
      <c r="A10" s="21">
        <v>2</v>
      </c>
      <c r="B10" s="131" t="s">
        <v>17</v>
      </c>
      <c r="C10" s="22" t="s">
        <v>254</v>
      </c>
      <c r="D10" s="162">
        <f>AD11</f>
        <v>3.3333333333333333E-2</v>
      </c>
      <c r="E10" s="24"/>
      <c r="F10" s="24"/>
      <c r="G10" s="24">
        <v>3</v>
      </c>
      <c r="H10" s="24"/>
      <c r="I10" s="24"/>
      <c r="J10" s="25">
        <f t="shared" ref="J10:J20" si="0">D10*SUM(E10:I10)*100</f>
        <v>10</v>
      </c>
      <c r="K10" s="28"/>
      <c r="L10" s="26" t="s">
        <v>13</v>
      </c>
      <c r="M10" s="29">
        <f>Q10/Q13</f>
        <v>0.16666666666666666</v>
      </c>
      <c r="N10" s="30"/>
      <c r="O10" s="31">
        <v>1</v>
      </c>
      <c r="P10" s="31">
        <v>1</v>
      </c>
      <c r="Q10" s="31">
        <f>N10+O10+P10</f>
        <v>2</v>
      </c>
      <c r="R10" s="32"/>
      <c r="V10" s="168" t="str">
        <f>X9</f>
        <v>C001</v>
      </c>
      <c r="W10" s="169">
        <f>AC10/AC15</f>
        <v>0.2</v>
      </c>
      <c r="X10" s="170"/>
      <c r="Y10" s="171">
        <v>2</v>
      </c>
      <c r="Z10" s="171">
        <v>2</v>
      </c>
      <c r="AA10" s="171">
        <v>2</v>
      </c>
      <c r="AB10" s="171">
        <v>2</v>
      </c>
      <c r="AC10" s="171">
        <f>Y10+ Z10+AA10+AB10</f>
        <v>8</v>
      </c>
      <c r="AD10" s="172">
        <f>W10*D8</f>
        <v>3.3333333333333333E-2</v>
      </c>
    </row>
    <row r="11" spans="1:30" s="13" customFormat="1" ht="34.5" customHeight="1">
      <c r="A11" s="21">
        <v>3</v>
      </c>
      <c r="B11" s="131" t="s">
        <v>18</v>
      </c>
      <c r="C11" s="163" t="s">
        <v>256</v>
      </c>
      <c r="D11" s="164">
        <f>AD12</f>
        <v>3.3333333333333333E-2</v>
      </c>
      <c r="E11" s="24"/>
      <c r="F11" s="24"/>
      <c r="G11" s="24">
        <v>3</v>
      </c>
      <c r="H11" s="24"/>
      <c r="I11" s="24"/>
      <c r="J11" s="25">
        <f t="shared" si="0"/>
        <v>10</v>
      </c>
      <c r="K11" s="28"/>
      <c r="L11" s="26" t="s">
        <v>14</v>
      </c>
      <c r="M11" s="29">
        <f>Q11/Q13</f>
        <v>0.33333333333333331</v>
      </c>
      <c r="N11" s="31">
        <v>3</v>
      </c>
      <c r="O11" s="30"/>
      <c r="P11" s="31">
        <v>1</v>
      </c>
      <c r="Q11" s="31">
        <f t="shared" ref="Q11:Q12" si="1">N11+O11+P11</f>
        <v>4</v>
      </c>
      <c r="R11" s="32"/>
      <c r="V11" s="173" t="str">
        <f>Y9</f>
        <v>C002</v>
      </c>
      <c r="W11" s="169">
        <f>AC11 /AC15</f>
        <v>0.2</v>
      </c>
      <c r="X11" s="174">
        <v>2</v>
      </c>
      <c r="Y11" s="174"/>
      <c r="Z11" s="174">
        <v>2</v>
      </c>
      <c r="AA11" s="174">
        <v>2</v>
      </c>
      <c r="AB11" s="174">
        <v>2</v>
      </c>
      <c r="AC11" s="174">
        <f>X11+Z11+AA11+AB11</f>
        <v>8</v>
      </c>
      <c r="AD11" s="175">
        <f>W11*D8</f>
        <v>3.3333333333333333E-2</v>
      </c>
    </row>
    <row r="12" spans="1:30" s="13" customFormat="1" ht="34.5" customHeight="1">
      <c r="A12" s="21">
        <v>4</v>
      </c>
      <c r="B12" s="165" t="s">
        <v>352</v>
      </c>
      <c r="C12" s="22" t="s">
        <v>371</v>
      </c>
      <c r="D12" s="162">
        <f t="shared" ref="D12" si="2">AD13</f>
        <v>3.3333333333333333E-2</v>
      </c>
      <c r="E12" s="24"/>
      <c r="F12" s="24"/>
      <c r="G12" s="24">
        <v>3</v>
      </c>
      <c r="H12" s="24"/>
      <c r="I12" s="24"/>
      <c r="J12" s="25">
        <f t="shared" si="0"/>
        <v>10</v>
      </c>
      <c r="K12" s="28"/>
      <c r="L12" s="26" t="s">
        <v>15</v>
      </c>
      <c r="M12" s="29">
        <f>Q12/Q13</f>
        <v>0.5</v>
      </c>
      <c r="N12" s="31">
        <v>3</v>
      </c>
      <c r="O12" s="31">
        <v>3</v>
      </c>
      <c r="P12" s="30"/>
      <c r="Q12" s="31">
        <f t="shared" si="1"/>
        <v>6</v>
      </c>
      <c r="R12" s="32"/>
      <c r="V12" s="168" t="str">
        <f>B11</f>
        <v>C003</v>
      </c>
      <c r="W12" s="169">
        <f>AC12/AC15</f>
        <v>0.2</v>
      </c>
      <c r="X12" s="171">
        <v>2</v>
      </c>
      <c r="Y12" s="171">
        <v>2</v>
      </c>
      <c r="Z12" s="170"/>
      <c r="AA12" s="174">
        <v>2</v>
      </c>
      <c r="AB12" s="174">
        <v>2</v>
      </c>
      <c r="AC12" s="171">
        <f>X12+Y12+AA12+AB12</f>
        <v>8</v>
      </c>
      <c r="AD12" s="172">
        <f>W12*D8</f>
        <v>3.3333333333333333E-2</v>
      </c>
    </row>
    <row r="13" spans="1:30" s="13" customFormat="1" ht="34.5" customHeight="1">
      <c r="A13" s="21">
        <v>5</v>
      </c>
      <c r="B13" s="165" t="s">
        <v>353</v>
      </c>
      <c r="C13" s="22" t="s">
        <v>357</v>
      </c>
      <c r="D13" s="162">
        <f>AD14</f>
        <v>3.3333333333333333E-2</v>
      </c>
      <c r="E13" s="24"/>
      <c r="F13" s="24"/>
      <c r="G13" s="24">
        <v>3</v>
      </c>
      <c r="H13" s="24"/>
      <c r="I13" s="24"/>
      <c r="J13" s="25">
        <f t="shared" si="0"/>
        <v>10</v>
      </c>
      <c r="K13" s="28"/>
      <c r="L13" s="20"/>
      <c r="M13" s="20"/>
      <c r="N13" s="20"/>
      <c r="O13" s="20"/>
      <c r="P13" s="20"/>
      <c r="Q13" s="13">
        <f>Q10+Q11+Q12</f>
        <v>12</v>
      </c>
      <c r="R13" s="32"/>
      <c r="V13" s="168" t="str">
        <f>B12</f>
        <v>C004</v>
      </c>
      <c r="W13" s="169">
        <f>AC13/AC15</f>
        <v>0.2</v>
      </c>
      <c r="X13" s="171">
        <v>2</v>
      </c>
      <c r="Y13" s="171">
        <v>2</v>
      </c>
      <c r="Z13" s="174">
        <v>2</v>
      </c>
      <c r="AA13" s="170"/>
      <c r="AB13" s="174">
        <v>2</v>
      </c>
      <c r="AC13" s="171">
        <f>X13+Y13+Z13+AB13</f>
        <v>8</v>
      </c>
      <c r="AD13" s="172">
        <f>W13*D8</f>
        <v>3.3333333333333333E-2</v>
      </c>
    </row>
    <row r="14" spans="1:30" s="13" customFormat="1" ht="34.5" customHeight="1">
      <c r="A14" s="14" t="s">
        <v>21</v>
      </c>
      <c r="B14" s="248" t="s">
        <v>22</v>
      </c>
      <c r="C14" s="249"/>
      <c r="D14" s="15">
        <f>M11</f>
        <v>0.33333333333333331</v>
      </c>
      <c r="E14" s="34"/>
      <c r="F14" s="34"/>
      <c r="G14" s="34"/>
      <c r="H14" s="34"/>
      <c r="I14" s="34"/>
      <c r="J14" s="35">
        <f>J15+J16</f>
        <v>100</v>
      </c>
      <c r="K14" s="28"/>
      <c r="L14" s="20"/>
      <c r="M14" s="20"/>
      <c r="N14" s="20"/>
      <c r="O14" s="20"/>
      <c r="P14" s="20"/>
      <c r="R14" s="32"/>
      <c r="V14" s="168" t="str">
        <f>B13</f>
        <v xml:space="preserve">C005 </v>
      </c>
      <c r="W14" s="169">
        <f>AC14/AC15</f>
        <v>0.2</v>
      </c>
      <c r="X14" s="171">
        <v>2</v>
      </c>
      <c r="Y14" s="171">
        <v>2</v>
      </c>
      <c r="Z14" s="174">
        <v>2</v>
      </c>
      <c r="AA14" s="174">
        <v>2</v>
      </c>
      <c r="AB14" s="170"/>
      <c r="AC14" s="171">
        <f>X14+Y14+Z14+AA14</f>
        <v>8</v>
      </c>
      <c r="AD14" s="172">
        <f>W14*D8</f>
        <v>3.3333333333333333E-2</v>
      </c>
    </row>
    <row r="15" spans="1:30" s="13" customFormat="1" ht="34.5" customHeight="1">
      <c r="A15" s="21">
        <v>4</v>
      </c>
      <c r="B15" s="94" t="s">
        <v>47</v>
      </c>
      <c r="C15" s="22" t="str">
        <f>+VLOOKUP(B15,'Danh muc NL'!$B$4:$D$86,3,FALSE)</f>
        <v>Giao tiếp, thuyết trình</v>
      </c>
      <c r="D15" s="23">
        <f>Q27</f>
        <v>0.16666666666666666</v>
      </c>
      <c r="E15" s="24"/>
      <c r="F15" s="24"/>
      <c r="G15" s="24">
        <v>3</v>
      </c>
      <c r="H15" s="24"/>
      <c r="I15" s="24"/>
      <c r="J15" s="25">
        <f t="shared" si="0"/>
        <v>50</v>
      </c>
      <c r="K15" s="28"/>
      <c r="L15" s="144"/>
      <c r="M15" s="144"/>
      <c r="N15" s="144"/>
      <c r="O15" s="144"/>
      <c r="P15" s="144"/>
      <c r="Q15" s="144"/>
      <c r="R15" s="37"/>
      <c r="V15" s="176"/>
      <c r="W15" s="177">
        <f>SUM(W10:W14)</f>
        <v>1</v>
      </c>
      <c r="X15" s="178"/>
      <c r="Y15" s="178"/>
      <c r="Z15" s="178"/>
      <c r="AA15" s="178" t="s">
        <v>355</v>
      </c>
      <c r="AB15" s="172"/>
      <c r="AC15" s="166">
        <f>SUM(AC10:AC14)</f>
        <v>40</v>
      </c>
      <c r="AD15" s="179">
        <f>SUM(AD10:AD14)</f>
        <v>0.16666666666666666</v>
      </c>
    </row>
    <row r="16" spans="1:30" s="13" customFormat="1" ht="34.5" customHeight="1">
      <c r="A16" s="21">
        <v>5</v>
      </c>
      <c r="B16" s="36" t="s">
        <v>53</v>
      </c>
      <c r="C16" s="22" t="str">
        <f>+VLOOKUP(B16,'Danh muc NL'!$B$4:$D$86,3,FALSE)</f>
        <v>Làm việc nhóm</v>
      </c>
      <c r="D16" s="23">
        <f>Q28</f>
        <v>0.16666666666666666</v>
      </c>
      <c r="E16" s="24"/>
      <c r="F16" s="24"/>
      <c r="G16" s="24">
        <v>3</v>
      </c>
      <c r="H16" s="24"/>
      <c r="I16" s="24"/>
      <c r="J16" s="25">
        <f t="shared" si="0"/>
        <v>50</v>
      </c>
      <c r="K16" s="28"/>
      <c r="L16" s="44"/>
      <c r="M16" s="44"/>
      <c r="N16" s="44"/>
      <c r="O16" s="44"/>
      <c r="P16" s="44"/>
      <c r="Q16" s="43"/>
      <c r="R16" s="37"/>
    </row>
    <row r="17" spans="1:28" s="13" customFormat="1" ht="34.5" customHeight="1">
      <c r="A17" s="14" t="s">
        <v>26</v>
      </c>
      <c r="B17" s="248" t="s">
        <v>27</v>
      </c>
      <c r="C17" s="249"/>
      <c r="D17" s="15">
        <f>M12</f>
        <v>0.5</v>
      </c>
      <c r="E17" s="34"/>
      <c r="F17" s="34"/>
      <c r="G17" s="34"/>
      <c r="H17" s="34"/>
      <c r="I17" s="34"/>
      <c r="J17" s="42">
        <f>J18+J19+J20</f>
        <v>175</v>
      </c>
      <c r="K17" s="28"/>
      <c r="L17" s="27"/>
      <c r="M17" s="27"/>
      <c r="N17" s="27"/>
      <c r="O17" s="27"/>
      <c r="P17" s="27"/>
      <c r="Q17" s="27"/>
      <c r="R17" s="144"/>
      <c r="S17" s="43"/>
      <c r="V17" s="259" t="s">
        <v>28</v>
      </c>
      <c r="W17" s="259"/>
      <c r="X17" s="259"/>
      <c r="Y17" s="259"/>
      <c r="Z17" s="259"/>
      <c r="AA17" s="259"/>
    </row>
    <row r="18" spans="1:28" s="13" customFormat="1" ht="34.5" customHeight="1">
      <c r="A18" s="21">
        <v>6</v>
      </c>
      <c r="B18" s="36" t="s">
        <v>173</v>
      </c>
      <c r="C18" s="22" t="str">
        <f>+VLOOKUP(B18,'Danh muc NL'!$B$4:$D$86,3,FALSE)</f>
        <v>Kiến thức chuyên ngành CNTT</v>
      </c>
      <c r="D18" s="23">
        <f>AB20</f>
        <v>0.125</v>
      </c>
      <c r="E18" s="24"/>
      <c r="F18" s="24"/>
      <c r="G18" s="24">
        <v>3</v>
      </c>
      <c r="H18" s="24"/>
      <c r="I18" s="24"/>
      <c r="J18" s="25">
        <f t="shared" si="0"/>
        <v>37.5</v>
      </c>
      <c r="K18" s="28"/>
      <c r="L18" s="27"/>
      <c r="M18" s="49"/>
      <c r="N18" s="32"/>
      <c r="O18" s="32"/>
      <c r="P18" s="32"/>
      <c r="Q18" s="32"/>
      <c r="R18" s="43"/>
      <c r="S18" s="43"/>
      <c r="V18" s="20"/>
      <c r="W18" s="20"/>
      <c r="X18" s="20"/>
      <c r="Y18" s="20"/>
      <c r="Z18" s="20"/>
    </row>
    <row r="19" spans="1:28" s="13" customFormat="1" ht="34.5" customHeight="1">
      <c r="A19" s="45">
        <v>7</v>
      </c>
      <c r="B19" s="36" t="s">
        <v>181</v>
      </c>
      <c r="C19" s="215" t="s">
        <v>373</v>
      </c>
      <c r="D19" s="46">
        <f>AB21</f>
        <v>0.25</v>
      </c>
      <c r="E19" s="47"/>
      <c r="F19" s="47"/>
      <c r="G19" s="47"/>
      <c r="H19" s="47">
        <v>4</v>
      </c>
      <c r="I19" s="47"/>
      <c r="J19" s="25">
        <f t="shared" si="0"/>
        <v>100</v>
      </c>
      <c r="K19" s="28"/>
      <c r="L19" s="27"/>
      <c r="M19" s="49"/>
      <c r="N19" s="32"/>
      <c r="O19" s="32"/>
      <c r="P19" s="32"/>
      <c r="Q19" s="32"/>
      <c r="R19" s="27"/>
      <c r="S19" s="43"/>
      <c r="V19" s="26"/>
      <c r="W19" s="26" t="s">
        <v>12</v>
      </c>
      <c r="X19" s="26" t="s">
        <v>173</v>
      </c>
      <c r="Y19" s="26" t="s">
        <v>181</v>
      </c>
      <c r="Z19" s="26" t="s">
        <v>189</v>
      </c>
      <c r="AA19" s="26" t="s">
        <v>16</v>
      </c>
    </row>
    <row r="20" spans="1:28" s="13" customFormat="1" ht="34.5" customHeight="1">
      <c r="A20" s="21">
        <v>8</v>
      </c>
      <c r="B20" s="36" t="s">
        <v>189</v>
      </c>
      <c r="C20" s="22" t="str">
        <f>+VLOOKUP(B20,'Danh muc NL'!$B$4:$D$86,3,FALSE)</f>
        <v>Tích hợp hệ thống CNTT</v>
      </c>
      <c r="D20" s="48">
        <f>AB22</f>
        <v>0.125</v>
      </c>
      <c r="E20" s="24"/>
      <c r="F20" s="24"/>
      <c r="G20" s="24">
        <v>3</v>
      </c>
      <c r="H20" s="24"/>
      <c r="I20" s="24"/>
      <c r="J20" s="25">
        <f t="shared" si="0"/>
        <v>37.5</v>
      </c>
      <c r="K20" s="28"/>
      <c r="L20" s="27"/>
      <c r="M20" s="49"/>
      <c r="N20" s="32"/>
      <c r="O20" s="32"/>
      <c r="P20" s="32"/>
      <c r="Q20" s="32"/>
      <c r="R20" s="32"/>
      <c r="S20" s="50"/>
      <c r="V20" s="26" t="s">
        <v>173</v>
      </c>
      <c r="W20" s="29">
        <f>AA20/AA23</f>
        <v>0.25</v>
      </c>
      <c r="X20" s="30"/>
      <c r="Y20" s="31">
        <v>1</v>
      </c>
      <c r="Z20" s="31">
        <v>2</v>
      </c>
      <c r="AA20" s="31">
        <f>X20+Y20+Z20</f>
        <v>3</v>
      </c>
      <c r="AB20" s="33">
        <f>W20*D17</f>
        <v>0.125</v>
      </c>
    </row>
    <row r="21" spans="1:28" s="13" customFormat="1" ht="34.5" customHeight="1">
      <c r="A21" s="241" t="s">
        <v>32</v>
      </c>
      <c r="B21" s="241"/>
      <c r="C21" s="241"/>
      <c r="D21" s="51">
        <f>+D17+D14+D8</f>
        <v>0.99999999999999989</v>
      </c>
      <c r="E21" s="52"/>
      <c r="F21" s="52"/>
      <c r="G21" s="52"/>
      <c r="H21" s="52"/>
      <c r="I21" s="52"/>
      <c r="J21" s="53">
        <f>J8+J14+J17</f>
        <v>325</v>
      </c>
      <c r="K21" s="28"/>
      <c r="L21" s="27"/>
      <c r="M21" s="49"/>
      <c r="N21" s="32"/>
      <c r="O21" s="32"/>
      <c r="P21" s="32"/>
      <c r="Q21" s="32"/>
      <c r="R21" s="32"/>
      <c r="S21" s="50"/>
      <c r="V21" s="26" t="s">
        <v>181</v>
      </c>
      <c r="W21" s="29">
        <f>AA21/AA23</f>
        <v>0.5</v>
      </c>
      <c r="X21" s="31">
        <v>3</v>
      </c>
      <c r="Y21" s="30"/>
      <c r="Z21" s="31">
        <v>3</v>
      </c>
      <c r="AA21" s="31">
        <f t="shared" ref="AA21:AA22" si="3">X21+Y21+Z21</f>
        <v>6</v>
      </c>
      <c r="AB21" s="33">
        <f>W21*D17</f>
        <v>0.25</v>
      </c>
    </row>
    <row r="22" spans="1:28" s="13" customFormat="1" ht="34.5" customHeight="1">
      <c r="A22" s="54"/>
      <c r="B22" s="258"/>
      <c r="C22" s="258"/>
      <c r="D22" s="55"/>
      <c r="E22" s="56"/>
      <c r="F22" s="56"/>
      <c r="G22" s="56"/>
      <c r="H22" s="56"/>
      <c r="I22" s="56"/>
      <c r="J22" s="57"/>
      <c r="K22" s="28"/>
      <c r="L22" s="20"/>
      <c r="M22" s="20"/>
      <c r="N22" s="20"/>
      <c r="O22" s="20"/>
      <c r="P22" s="20"/>
      <c r="Q22" s="64"/>
      <c r="R22" s="32"/>
      <c r="S22" s="50"/>
      <c r="V22" s="26" t="s">
        <v>189</v>
      </c>
      <c r="W22" s="29">
        <f>AA22/AA23</f>
        <v>0.25</v>
      </c>
      <c r="X22" s="31">
        <v>2</v>
      </c>
      <c r="Y22" s="31">
        <v>1</v>
      </c>
      <c r="Z22" s="30"/>
      <c r="AA22" s="31">
        <f t="shared" si="3"/>
        <v>3</v>
      </c>
      <c r="AB22" s="33">
        <f>W22*D17</f>
        <v>0.125</v>
      </c>
    </row>
    <row r="23" spans="1:28" s="64" customFormat="1" ht="34.5" customHeight="1">
      <c r="A23" s="58"/>
      <c r="B23" s="59"/>
      <c r="C23" s="60"/>
      <c r="D23" s="61"/>
      <c r="E23" s="56"/>
      <c r="F23" s="56"/>
      <c r="G23" s="62"/>
      <c r="H23" s="56"/>
      <c r="I23" s="56"/>
      <c r="J23" s="63"/>
      <c r="K23" s="28"/>
      <c r="L23" s="67"/>
      <c r="M23" s="67"/>
      <c r="N23" s="67"/>
      <c r="O23" s="67"/>
      <c r="P23" s="67"/>
      <c r="R23" s="32"/>
      <c r="S23" s="50"/>
      <c r="V23" s="38"/>
      <c r="W23" s="39"/>
      <c r="X23" s="40"/>
      <c r="Y23" s="40"/>
      <c r="Z23" s="40"/>
      <c r="AA23" s="41">
        <f>AA20+AA21+AA22</f>
        <v>12</v>
      </c>
      <c r="AB23" s="33"/>
    </row>
    <row r="24" spans="1:28" s="64" customFormat="1" ht="34.5" customHeight="1">
      <c r="A24" s="58"/>
      <c r="B24" s="59"/>
      <c r="C24" s="60"/>
      <c r="D24" s="61"/>
      <c r="E24" s="56"/>
      <c r="F24" s="56"/>
      <c r="G24" s="62"/>
      <c r="H24" s="56"/>
      <c r="I24" s="56"/>
      <c r="J24" s="63"/>
      <c r="K24" s="28"/>
      <c r="L24" s="259" t="s">
        <v>33</v>
      </c>
      <c r="M24" s="259"/>
      <c r="N24" s="259"/>
      <c r="O24" s="259"/>
      <c r="P24" s="259"/>
      <c r="Q24" s="259"/>
      <c r="R24" s="64">
        <f>R20+R21+R22+R23</f>
        <v>0</v>
      </c>
    </row>
    <row r="25" spans="1:28" ht="34.5" customHeight="1">
      <c r="A25" s="58"/>
      <c r="B25" s="59"/>
      <c r="C25" s="65"/>
      <c r="D25" s="61"/>
      <c r="E25" s="56"/>
      <c r="F25" s="56"/>
      <c r="G25" s="56"/>
      <c r="H25" s="56"/>
      <c r="I25" s="56"/>
      <c r="J25" s="63"/>
      <c r="K25" s="66"/>
      <c r="L25" s="20"/>
      <c r="M25" s="20"/>
      <c r="N25" s="20"/>
      <c r="O25" s="20"/>
      <c r="P25" s="20"/>
      <c r="Q25" s="13"/>
      <c r="R25" s="64"/>
      <c r="S25" s="64"/>
      <c r="T25" s="64"/>
      <c r="U25" s="64"/>
      <c r="V25" s="64"/>
      <c r="W25" s="64"/>
      <c r="X25" s="64"/>
      <c r="Y25" s="64"/>
      <c r="Z25" s="64"/>
      <c r="AA25" s="64"/>
      <c r="AB25" s="64"/>
    </row>
    <row r="26" spans="1:28" ht="34.5" customHeight="1">
      <c r="A26" s="260"/>
      <c r="B26" s="260"/>
      <c r="C26" s="260"/>
      <c r="D26" s="68"/>
      <c r="E26" s="69"/>
      <c r="F26" s="69"/>
      <c r="G26" s="69"/>
      <c r="H26" s="69"/>
      <c r="I26" s="69"/>
      <c r="J26" s="69"/>
      <c r="K26" s="66"/>
      <c r="L26" s="26"/>
      <c r="M26" s="26" t="s">
        <v>12</v>
      </c>
      <c r="N26" s="26" t="s">
        <v>47</v>
      </c>
      <c r="O26" s="26" t="s">
        <v>53</v>
      </c>
      <c r="P26" s="26" t="s">
        <v>16</v>
      </c>
      <c r="Q26" s="27"/>
      <c r="R26" s="13"/>
      <c r="S26" s="64"/>
      <c r="T26" s="64"/>
      <c r="U26" s="64"/>
      <c r="V26" s="64"/>
      <c r="W26" s="64"/>
      <c r="X26" s="64"/>
      <c r="Y26" s="64"/>
      <c r="Z26" s="64"/>
      <c r="AA26" s="64"/>
      <c r="AB26" s="64"/>
    </row>
    <row r="27" spans="1:28" ht="34.5" customHeight="1">
      <c r="K27" s="71"/>
      <c r="L27" s="26" t="s">
        <v>47</v>
      </c>
      <c r="M27" s="29">
        <f>P27/P29</f>
        <v>0.5</v>
      </c>
      <c r="N27" s="30"/>
      <c r="O27" s="31">
        <v>2</v>
      </c>
      <c r="P27" s="31">
        <f>N27+O27</f>
        <v>2</v>
      </c>
      <c r="Q27" s="72">
        <f>M27*D14</f>
        <v>0.16666666666666666</v>
      </c>
      <c r="R27" s="13"/>
    </row>
    <row r="28" spans="1:28" ht="34.5" customHeight="1">
      <c r="K28" s="71"/>
      <c r="L28" s="26" t="s">
        <v>53</v>
      </c>
      <c r="M28" s="29">
        <f>P28/P29</f>
        <v>0.5</v>
      </c>
      <c r="N28" s="31">
        <v>2</v>
      </c>
      <c r="O28" s="30"/>
      <c r="P28" s="31">
        <f>N28+O28</f>
        <v>2</v>
      </c>
      <c r="Q28" s="72">
        <f>M28*D14</f>
        <v>0.16666666666666666</v>
      </c>
      <c r="R28" s="13"/>
    </row>
    <row r="29" spans="1:28" ht="34.5" customHeight="1">
      <c r="D29"/>
      <c r="J29"/>
      <c r="K29" s="71"/>
      <c r="L29" s="38"/>
      <c r="M29" s="39"/>
      <c r="N29" s="40"/>
      <c r="O29" s="40"/>
      <c r="P29" s="41">
        <f>P27+P28</f>
        <v>4</v>
      </c>
      <c r="Q29" s="41"/>
      <c r="R29" s="33"/>
    </row>
    <row r="30" spans="1:28" ht="34.5" customHeight="1">
      <c r="D30"/>
      <c r="J30"/>
      <c r="K30" s="71"/>
      <c r="L30" s="67"/>
      <c r="M30" s="67"/>
      <c r="N30" s="67"/>
      <c r="O30" s="67"/>
      <c r="P30" s="67"/>
      <c r="R30" s="33"/>
    </row>
    <row r="31" spans="1:28" ht="34.5" customHeight="1">
      <c r="D31"/>
      <c r="J31"/>
      <c r="K31" s="71"/>
      <c r="L31" s="67"/>
      <c r="M31" s="67"/>
      <c r="N31" s="67"/>
      <c r="O31" s="67"/>
      <c r="P31" s="67"/>
      <c r="R31" s="33"/>
    </row>
    <row r="32" spans="1:28">
      <c r="D32"/>
      <c r="J32"/>
      <c r="K32" s="71"/>
      <c r="L32" s="67"/>
      <c r="M32" s="67"/>
      <c r="N32" s="67"/>
      <c r="O32" s="67"/>
      <c r="P32" s="67"/>
    </row>
    <row r="33" spans="4:16">
      <c r="D33"/>
      <c r="J33"/>
      <c r="K33" s="71"/>
      <c r="L33" s="67"/>
      <c r="M33" s="67"/>
      <c r="N33" s="67"/>
      <c r="O33" s="67"/>
      <c r="P33" s="67"/>
    </row>
    <row r="34" spans="4:16">
      <c r="D34"/>
      <c r="J34"/>
      <c r="K34" s="71"/>
      <c r="L34" s="67"/>
      <c r="M34" s="67"/>
      <c r="N34" s="67"/>
      <c r="O34" s="67"/>
      <c r="P34" s="67"/>
    </row>
    <row r="35" spans="4:16">
      <c r="D35"/>
      <c r="J35"/>
      <c r="K35" s="71"/>
      <c r="L35" s="67"/>
      <c r="M35" s="67"/>
      <c r="N35" s="67"/>
      <c r="O35" s="67"/>
      <c r="P35" s="67"/>
    </row>
    <row r="36" spans="4:16">
      <c r="D36"/>
      <c r="J36"/>
      <c r="K36" s="71"/>
      <c r="L36" s="67"/>
      <c r="M36" s="67"/>
      <c r="N36" s="67"/>
      <c r="O36" s="67"/>
      <c r="P36" s="67"/>
    </row>
    <row r="37" spans="4:16">
      <c r="D37"/>
      <c r="J37"/>
      <c r="K37" s="71"/>
      <c r="L37" s="67"/>
      <c r="M37" s="67"/>
      <c r="N37" s="67"/>
      <c r="O37" s="67"/>
      <c r="P37" s="67"/>
    </row>
    <row r="38" spans="4:16">
      <c r="D38"/>
      <c r="J38"/>
      <c r="K38" s="71"/>
      <c r="L38" s="67"/>
      <c r="M38" s="67"/>
      <c r="N38" s="67"/>
      <c r="O38" s="67"/>
      <c r="P38" s="67"/>
    </row>
    <row r="39" spans="4:16">
      <c r="D39"/>
      <c r="J39"/>
      <c r="K39" s="71"/>
      <c r="L39" s="67"/>
      <c r="M39" s="67"/>
      <c r="N39" s="67"/>
      <c r="O39" s="67"/>
      <c r="P39" s="67"/>
    </row>
    <row r="40" spans="4:16">
      <c r="D40"/>
      <c r="J40"/>
      <c r="K40" s="71"/>
      <c r="L40" s="67"/>
      <c r="M40" s="67"/>
      <c r="N40" s="67"/>
      <c r="O40" s="67"/>
      <c r="P40" s="67"/>
    </row>
    <row r="41" spans="4:16">
      <c r="D41"/>
      <c r="J41"/>
      <c r="K41" s="71"/>
      <c r="L41" s="67"/>
      <c r="M41" s="67"/>
      <c r="N41" s="67"/>
      <c r="O41" s="67"/>
      <c r="P41" s="67"/>
    </row>
    <row r="42" spans="4:16">
      <c r="D42"/>
      <c r="J42"/>
      <c r="K42" s="71"/>
      <c r="L42" s="67"/>
      <c r="M42" s="67"/>
      <c r="N42" s="67"/>
      <c r="O42" s="67"/>
      <c r="P42" s="67"/>
    </row>
    <row r="43" spans="4:16">
      <c r="D43"/>
      <c r="J43"/>
      <c r="K43" s="71"/>
      <c r="L43" s="67"/>
      <c r="M43" s="67"/>
      <c r="N43" s="67"/>
      <c r="O43" s="67"/>
      <c r="P43" s="67"/>
    </row>
    <row r="44" spans="4:16">
      <c r="D44"/>
      <c r="J44"/>
      <c r="K44" s="71"/>
      <c r="L44" s="67"/>
      <c r="M44" s="67"/>
      <c r="N44" s="67"/>
      <c r="O44" s="67"/>
      <c r="P44" s="67"/>
    </row>
    <row r="45" spans="4:16">
      <c r="D45"/>
      <c r="J45"/>
      <c r="K45" s="71"/>
      <c r="L45" s="67"/>
      <c r="M45" s="67"/>
      <c r="N45" s="67"/>
      <c r="O45" s="67"/>
      <c r="P45" s="67"/>
    </row>
    <row r="46" spans="4:16">
      <c r="D46"/>
      <c r="J46"/>
      <c r="K46" s="71"/>
      <c r="L46" s="67"/>
      <c r="M46" s="67"/>
      <c r="N46" s="67"/>
      <c r="O46" s="67"/>
      <c r="P46" s="67"/>
    </row>
    <row r="47" spans="4:16">
      <c r="D47"/>
      <c r="J47"/>
      <c r="K47" s="71"/>
    </row>
    <row r="48" spans="4:16">
      <c r="D48"/>
      <c r="J48"/>
      <c r="K48" s="71"/>
    </row>
  </sheetData>
  <mergeCells count="18">
    <mergeCell ref="A1:J1"/>
    <mergeCell ref="A5:A7"/>
    <mergeCell ref="B5:B7"/>
    <mergeCell ref="C5:C7"/>
    <mergeCell ref="D5:I5"/>
    <mergeCell ref="J5:J7"/>
    <mergeCell ref="D6:D7"/>
    <mergeCell ref="E6:I6"/>
    <mergeCell ref="V7:AA7"/>
    <mergeCell ref="B8:C8"/>
    <mergeCell ref="B14:C14"/>
    <mergeCell ref="B17:C17"/>
    <mergeCell ref="V17:AA17"/>
    <mergeCell ref="A21:C21"/>
    <mergeCell ref="B22:C22"/>
    <mergeCell ref="A26:C26"/>
    <mergeCell ref="L24:Q24"/>
    <mergeCell ref="L7:R7"/>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sheetPr>
    <tabColor rgb="FFFFFF00"/>
  </sheetPr>
  <dimension ref="A1:AD48"/>
  <sheetViews>
    <sheetView zoomScale="90" zoomScaleNormal="90" zoomScalePageLayoutView="90" workbookViewId="0">
      <selection activeCell="H11" sqref="H11"/>
    </sheetView>
  </sheetViews>
  <sheetFormatPr defaultColWidth="7.81640625" defaultRowHeight="14.5"/>
  <cols>
    <col min="3" max="3" width="36.1796875" customWidth="1"/>
    <col min="4" max="4" width="11.7265625" style="70" customWidth="1"/>
    <col min="5" max="9" width="6.7265625" customWidth="1"/>
    <col min="10" max="10" width="8.81640625" style="70" customWidth="1"/>
    <col min="11" max="11" width="10.81640625" customWidth="1"/>
    <col min="12" max="21" width="13" customWidth="1"/>
    <col min="22" max="28" width="13.1796875" customWidth="1"/>
  </cols>
  <sheetData>
    <row r="1" spans="1:30" s="2" customFormat="1" ht="16.5" customHeight="1">
      <c r="A1" s="250" t="s">
        <v>0</v>
      </c>
      <c r="B1" s="250"/>
      <c r="C1" s="250"/>
      <c r="D1" s="250"/>
      <c r="E1" s="250"/>
      <c r="F1" s="250"/>
      <c r="G1" s="250"/>
      <c r="H1" s="250"/>
      <c r="I1" s="250"/>
      <c r="J1" s="250"/>
      <c r="K1" s="1"/>
    </row>
    <row r="2" spans="1:30" s="2" customFormat="1" ht="16.5" customHeight="1">
      <c r="A2" s="3" t="s">
        <v>323</v>
      </c>
      <c r="B2" s="3"/>
      <c r="C2" s="3"/>
      <c r="D2" s="4"/>
      <c r="E2" s="3"/>
      <c r="F2" s="3"/>
      <c r="G2" s="3"/>
      <c r="H2" s="3"/>
      <c r="I2" s="3"/>
      <c r="J2" s="4"/>
      <c r="K2" s="3"/>
    </row>
    <row r="3" spans="1:30" s="6" customFormat="1" ht="15.5">
      <c r="A3" s="3" t="s">
        <v>322</v>
      </c>
      <c r="B3" s="3"/>
      <c r="C3" s="5"/>
      <c r="D3" s="4"/>
      <c r="E3" s="3"/>
      <c r="F3" s="3"/>
      <c r="G3" s="3"/>
      <c r="H3" s="3"/>
      <c r="I3" s="3"/>
      <c r="J3" s="4"/>
      <c r="K3" s="3"/>
    </row>
    <row r="4" spans="1:30" s="6" customFormat="1" ht="14">
      <c r="A4" s="7"/>
      <c r="B4" s="7"/>
      <c r="C4" s="7"/>
      <c r="D4" s="8"/>
      <c r="E4" s="2"/>
      <c r="F4" s="2"/>
      <c r="G4" s="2"/>
      <c r="H4" s="2"/>
      <c r="I4" s="2"/>
      <c r="J4" s="8"/>
      <c r="K4" s="2"/>
    </row>
    <row r="5" spans="1:30" s="6" customFormat="1" ht="15.75" customHeight="1">
      <c r="A5" s="251" t="s">
        <v>1</v>
      </c>
      <c r="B5" s="251" t="s">
        <v>2</v>
      </c>
      <c r="C5" s="251" t="s">
        <v>3</v>
      </c>
      <c r="D5" s="252" t="s">
        <v>4</v>
      </c>
      <c r="E5" s="252"/>
      <c r="F5" s="252"/>
      <c r="G5" s="252"/>
      <c r="H5" s="252"/>
      <c r="I5" s="252"/>
      <c r="J5" s="253" t="s">
        <v>5</v>
      </c>
      <c r="K5" s="9"/>
      <c r="L5" s="10"/>
      <c r="M5" s="10"/>
      <c r="N5" s="10"/>
      <c r="O5" s="10"/>
      <c r="P5" s="10"/>
    </row>
    <row r="6" spans="1:30" s="6" customFormat="1" ht="14">
      <c r="A6" s="251"/>
      <c r="B6" s="251"/>
      <c r="C6" s="251"/>
      <c r="D6" s="254" t="s">
        <v>6</v>
      </c>
      <c r="E6" s="251" t="s">
        <v>7</v>
      </c>
      <c r="F6" s="251"/>
      <c r="G6" s="251"/>
      <c r="H6" s="251"/>
      <c r="I6" s="251"/>
      <c r="J6" s="253"/>
      <c r="K6" s="11"/>
      <c r="L6" s="10"/>
      <c r="M6" s="10"/>
      <c r="N6" s="10"/>
      <c r="O6" s="10"/>
      <c r="P6" s="10"/>
    </row>
    <row r="7" spans="1:30" s="13" customFormat="1" ht="17.5">
      <c r="A7" s="251"/>
      <c r="B7" s="251"/>
      <c r="C7" s="251"/>
      <c r="D7" s="255"/>
      <c r="E7" s="12">
        <v>1</v>
      </c>
      <c r="F7" s="12">
        <v>2</v>
      </c>
      <c r="G7" s="12">
        <v>3</v>
      </c>
      <c r="H7" s="12">
        <v>4</v>
      </c>
      <c r="I7" s="12">
        <v>5</v>
      </c>
      <c r="J7" s="253"/>
      <c r="K7" s="11"/>
      <c r="L7" s="261" t="s">
        <v>250</v>
      </c>
      <c r="M7" s="262"/>
      <c r="N7" s="262"/>
      <c r="O7" s="262"/>
      <c r="P7" s="262"/>
      <c r="Q7" s="262"/>
      <c r="R7" s="262"/>
      <c r="V7" s="263" t="s">
        <v>8</v>
      </c>
      <c r="W7" s="263"/>
      <c r="X7" s="263"/>
      <c r="Y7" s="263"/>
      <c r="Z7" s="263"/>
      <c r="AA7" s="263"/>
      <c r="AB7" s="166"/>
      <c r="AC7" s="166"/>
      <c r="AD7" s="166"/>
    </row>
    <row r="8" spans="1:30" s="13" customFormat="1" ht="34.5" customHeight="1">
      <c r="A8" s="14" t="s">
        <v>9</v>
      </c>
      <c r="B8" s="248" t="s">
        <v>10</v>
      </c>
      <c r="C8" s="249"/>
      <c r="D8" s="15">
        <f>M10</f>
        <v>0.16666666666666666</v>
      </c>
      <c r="E8" s="16"/>
      <c r="F8" s="16"/>
      <c r="G8" s="16"/>
      <c r="H8" s="16"/>
      <c r="I8" s="16"/>
      <c r="J8" s="17">
        <f>J9+J10+J11+J12+J13</f>
        <v>50</v>
      </c>
      <c r="K8" s="11"/>
      <c r="L8" s="18"/>
      <c r="M8" s="18"/>
      <c r="N8" s="18"/>
      <c r="O8" s="18"/>
      <c r="P8" s="18"/>
      <c r="Q8" s="18"/>
      <c r="R8" s="19"/>
      <c r="V8" s="167"/>
      <c r="W8" s="167"/>
      <c r="X8" s="167"/>
      <c r="Y8" s="167"/>
      <c r="Z8" s="167"/>
      <c r="AA8" s="166"/>
      <c r="AB8" s="166"/>
      <c r="AC8" s="166"/>
      <c r="AD8" s="166"/>
    </row>
    <row r="9" spans="1:30" s="13" customFormat="1" ht="34.5" customHeight="1">
      <c r="A9" s="21">
        <v>1</v>
      </c>
      <c r="B9" s="131" t="s">
        <v>11</v>
      </c>
      <c r="C9" s="22" t="s">
        <v>372</v>
      </c>
      <c r="D9" s="162">
        <f>AD10</f>
        <v>3.3333333333333333E-2</v>
      </c>
      <c r="E9" s="24"/>
      <c r="F9" s="24"/>
      <c r="G9" s="24">
        <v>3</v>
      </c>
      <c r="H9" s="24"/>
      <c r="I9" s="24"/>
      <c r="J9" s="25">
        <f>D9*SUM(E9:I9)*100</f>
        <v>10</v>
      </c>
      <c r="K9" s="11"/>
      <c r="L9" s="26"/>
      <c r="M9" s="26" t="s">
        <v>12</v>
      </c>
      <c r="N9" s="26" t="s">
        <v>13</v>
      </c>
      <c r="O9" s="26" t="s">
        <v>14</v>
      </c>
      <c r="P9" s="26" t="s">
        <v>15</v>
      </c>
      <c r="Q9" s="26" t="s">
        <v>16</v>
      </c>
      <c r="R9" s="27"/>
      <c r="V9" s="168"/>
      <c r="W9" s="168" t="s">
        <v>12</v>
      </c>
      <c r="X9" s="168" t="s">
        <v>11</v>
      </c>
      <c r="Y9" s="168" t="s">
        <v>17</v>
      </c>
      <c r="Z9" s="168" t="s">
        <v>18</v>
      </c>
      <c r="AA9" s="168" t="s">
        <v>352</v>
      </c>
      <c r="AB9" s="168" t="s">
        <v>354</v>
      </c>
      <c r="AC9" s="168" t="s">
        <v>16</v>
      </c>
      <c r="AD9" s="166"/>
    </row>
    <row r="10" spans="1:30" s="13" customFormat="1" ht="34.5" customHeight="1">
      <c r="A10" s="21">
        <v>2</v>
      </c>
      <c r="B10" s="131" t="s">
        <v>17</v>
      </c>
      <c r="C10" s="22" t="s">
        <v>254</v>
      </c>
      <c r="D10" s="162">
        <f>AD11</f>
        <v>3.3333333333333333E-2</v>
      </c>
      <c r="E10" s="24"/>
      <c r="F10" s="24"/>
      <c r="G10" s="24">
        <v>3</v>
      </c>
      <c r="H10" s="24"/>
      <c r="I10" s="24"/>
      <c r="J10" s="25">
        <f t="shared" ref="J10:J20" si="0">D10*SUM(E10:I10)*100</f>
        <v>10</v>
      </c>
      <c r="K10" s="28"/>
      <c r="L10" s="26" t="s">
        <v>13</v>
      </c>
      <c r="M10" s="29">
        <f>Q10/Q13</f>
        <v>0.16666666666666666</v>
      </c>
      <c r="N10" s="30"/>
      <c r="O10" s="31">
        <v>1</v>
      </c>
      <c r="P10" s="31">
        <v>1</v>
      </c>
      <c r="Q10" s="31">
        <f>N10+O10+P10</f>
        <v>2</v>
      </c>
      <c r="R10" s="32"/>
      <c r="V10" s="168" t="str">
        <f>X9</f>
        <v>C001</v>
      </c>
      <c r="W10" s="169">
        <f>AC10/AC15</f>
        <v>0.2</v>
      </c>
      <c r="X10" s="170"/>
      <c r="Y10" s="171">
        <v>2</v>
      </c>
      <c r="Z10" s="171">
        <v>2</v>
      </c>
      <c r="AA10" s="171">
        <v>2</v>
      </c>
      <c r="AB10" s="171">
        <v>2</v>
      </c>
      <c r="AC10" s="171">
        <f>Y10+ Z10+AA10+AB10</f>
        <v>8</v>
      </c>
      <c r="AD10" s="172">
        <f>W10*D8</f>
        <v>3.3333333333333333E-2</v>
      </c>
    </row>
    <row r="11" spans="1:30" s="13" customFormat="1" ht="34.5" customHeight="1">
      <c r="A11" s="21">
        <v>3</v>
      </c>
      <c r="B11" s="131" t="s">
        <v>18</v>
      </c>
      <c r="C11" s="163" t="s">
        <v>256</v>
      </c>
      <c r="D11" s="164">
        <f>AD12</f>
        <v>3.3333333333333333E-2</v>
      </c>
      <c r="E11" s="24"/>
      <c r="F11" s="24"/>
      <c r="G11" s="24">
        <v>3</v>
      </c>
      <c r="H11" s="24"/>
      <c r="I11" s="24"/>
      <c r="J11" s="25">
        <f t="shared" si="0"/>
        <v>10</v>
      </c>
      <c r="K11" s="28"/>
      <c r="L11" s="26" t="s">
        <v>14</v>
      </c>
      <c r="M11" s="29">
        <f>Q11/Q13</f>
        <v>0.33333333333333331</v>
      </c>
      <c r="N11" s="31">
        <v>3</v>
      </c>
      <c r="O11" s="30"/>
      <c r="P11" s="31">
        <v>1</v>
      </c>
      <c r="Q11" s="31">
        <f t="shared" ref="Q11:Q12" si="1">N11+O11+P11</f>
        <v>4</v>
      </c>
      <c r="R11" s="32"/>
      <c r="V11" s="173" t="str">
        <f>Y9</f>
        <v>C002</v>
      </c>
      <c r="W11" s="169">
        <f>AC11 /AC15</f>
        <v>0.2</v>
      </c>
      <c r="X11" s="174">
        <v>2</v>
      </c>
      <c r="Y11" s="174"/>
      <c r="Z11" s="174">
        <v>2</v>
      </c>
      <c r="AA11" s="174">
        <v>2</v>
      </c>
      <c r="AB11" s="174">
        <v>2</v>
      </c>
      <c r="AC11" s="174">
        <f>X11+Z11+AA11+AB11</f>
        <v>8</v>
      </c>
      <c r="AD11" s="175">
        <f>W11*D8</f>
        <v>3.3333333333333333E-2</v>
      </c>
    </row>
    <row r="12" spans="1:30" s="13" customFormat="1" ht="34.5" customHeight="1">
      <c r="A12" s="21">
        <v>4</v>
      </c>
      <c r="B12" s="165" t="s">
        <v>352</v>
      </c>
      <c r="C12" s="22" t="s">
        <v>371</v>
      </c>
      <c r="D12" s="162">
        <f t="shared" ref="D12" si="2">AD13</f>
        <v>3.3333333333333333E-2</v>
      </c>
      <c r="E12" s="24"/>
      <c r="F12" s="24"/>
      <c r="G12" s="24">
        <v>3</v>
      </c>
      <c r="H12" s="24"/>
      <c r="I12" s="24"/>
      <c r="J12" s="25">
        <f t="shared" si="0"/>
        <v>10</v>
      </c>
      <c r="K12" s="28"/>
      <c r="L12" s="26" t="s">
        <v>15</v>
      </c>
      <c r="M12" s="29">
        <f>Q12/Q13</f>
        <v>0.5</v>
      </c>
      <c r="N12" s="31">
        <v>3</v>
      </c>
      <c r="O12" s="31">
        <v>3</v>
      </c>
      <c r="P12" s="30"/>
      <c r="Q12" s="31">
        <f t="shared" si="1"/>
        <v>6</v>
      </c>
      <c r="R12" s="32"/>
      <c r="V12" s="168" t="str">
        <f>B11</f>
        <v>C003</v>
      </c>
      <c r="W12" s="169">
        <f>AC12/AC15</f>
        <v>0.2</v>
      </c>
      <c r="X12" s="171">
        <v>2</v>
      </c>
      <c r="Y12" s="171">
        <v>2</v>
      </c>
      <c r="Z12" s="170"/>
      <c r="AA12" s="174">
        <v>2</v>
      </c>
      <c r="AB12" s="174">
        <v>2</v>
      </c>
      <c r="AC12" s="171">
        <f>X12+Y12+AA12+AB12</f>
        <v>8</v>
      </c>
      <c r="AD12" s="172">
        <f>W12*D8</f>
        <v>3.3333333333333333E-2</v>
      </c>
    </row>
    <row r="13" spans="1:30" s="13" customFormat="1" ht="34.5" customHeight="1">
      <c r="A13" s="21">
        <v>5</v>
      </c>
      <c r="B13" s="165" t="s">
        <v>353</v>
      </c>
      <c r="C13" s="22" t="s">
        <v>357</v>
      </c>
      <c r="D13" s="162">
        <f>AD14</f>
        <v>3.3333333333333333E-2</v>
      </c>
      <c r="E13" s="24"/>
      <c r="F13" s="24"/>
      <c r="G13" s="24">
        <v>3</v>
      </c>
      <c r="H13" s="24"/>
      <c r="I13" s="24"/>
      <c r="J13" s="25">
        <f t="shared" si="0"/>
        <v>10</v>
      </c>
      <c r="K13" s="28"/>
      <c r="L13" s="20"/>
      <c r="M13" s="20"/>
      <c r="N13" s="20"/>
      <c r="O13" s="20"/>
      <c r="P13" s="20"/>
      <c r="Q13" s="13">
        <f>Q10+Q11+Q12</f>
        <v>12</v>
      </c>
      <c r="R13" s="32"/>
      <c r="V13" s="168" t="str">
        <f>B12</f>
        <v>C004</v>
      </c>
      <c r="W13" s="169">
        <f>AC13/AC15</f>
        <v>0.2</v>
      </c>
      <c r="X13" s="171">
        <v>2</v>
      </c>
      <c r="Y13" s="171">
        <v>2</v>
      </c>
      <c r="Z13" s="174">
        <v>2</v>
      </c>
      <c r="AA13" s="170"/>
      <c r="AB13" s="174">
        <v>2</v>
      </c>
      <c r="AC13" s="171">
        <f>X13+Y13+Z13+AB13</f>
        <v>8</v>
      </c>
      <c r="AD13" s="172">
        <f>W13*D8</f>
        <v>3.3333333333333333E-2</v>
      </c>
    </row>
    <row r="14" spans="1:30" s="13" customFormat="1" ht="34.5" customHeight="1">
      <c r="A14" s="14" t="s">
        <v>21</v>
      </c>
      <c r="B14" s="248" t="s">
        <v>22</v>
      </c>
      <c r="C14" s="249"/>
      <c r="D14" s="15">
        <f>M11</f>
        <v>0.33333333333333331</v>
      </c>
      <c r="E14" s="34"/>
      <c r="F14" s="34"/>
      <c r="G14" s="34"/>
      <c r="H14" s="34"/>
      <c r="I14" s="34"/>
      <c r="J14" s="35">
        <f>J15+J16</f>
        <v>100</v>
      </c>
      <c r="K14" s="28"/>
      <c r="L14" s="20"/>
      <c r="M14" s="20"/>
      <c r="N14" s="20"/>
      <c r="O14" s="20"/>
      <c r="P14" s="20"/>
      <c r="R14" s="32"/>
      <c r="V14" s="168" t="str">
        <f>B13</f>
        <v xml:space="preserve">C005 </v>
      </c>
      <c r="W14" s="169">
        <f>AC14/AC15</f>
        <v>0.2</v>
      </c>
      <c r="X14" s="171">
        <v>2</v>
      </c>
      <c r="Y14" s="171">
        <v>2</v>
      </c>
      <c r="Z14" s="174">
        <v>2</v>
      </c>
      <c r="AA14" s="174">
        <v>2</v>
      </c>
      <c r="AB14" s="170"/>
      <c r="AC14" s="171">
        <f>X14+Y14+Z14+AA14</f>
        <v>8</v>
      </c>
      <c r="AD14" s="172">
        <f>W14*D8</f>
        <v>3.3333333333333333E-2</v>
      </c>
    </row>
    <row r="15" spans="1:30" s="13" customFormat="1" ht="34.5" customHeight="1">
      <c r="A15" s="21">
        <v>4</v>
      </c>
      <c r="B15" s="94" t="s">
        <v>50</v>
      </c>
      <c r="C15" s="22" t="str">
        <f>+VLOOKUP(B15,'Danh muc NL'!$B$4:$D$86,3,FALSE)</f>
        <v>Phân tích, tổng hợp, báo cáo</v>
      </c>
      <c r="D15" s="23">
        <f>Q27</f>
        <v>0.16666666666666666</v>
      </c>
      <c r="E15" s="24"/>
      <c r="F15" s="24"/>
      <c r="G15" s="24">
        <v>3</v>
      </c>
      <c r="H15" s="24"/>
      <c r="I15" s="24"/>
      <c r="J15" s="25">
        <f t="shared" si="0"/>
        <v>50</v>
      </c>
      <c r="K15" s="28"/>
      <c r="L15" s="144"/>
      <c r="M15" s="144"/>
      <c r="N15" s="144"/>
      <c r="O15" s="144"/>
      <c r="P15" s="144"/>
      <c r="Q15" s="144"/>
      <c r="R15" s="37"/>
      <c r="V15" s="176"/>
      <c r="W15" s="177">
        <f>SUM(W10:W14)</f>
        <v>1</v>
      </c>
      <c r="X15" s="178"/>
      <c r="Y15" s="178"/>
      <c r="Z15" s="178"/>
      <c r="AA15" s="178" t="s">
        <v>355</v>
      </c>
      <c r="AB15" s="172"/>
      <c r="AC15" s="166">
        <f>SUM(AC10:AC14)</f>
        <v>40</v>
      </c>
      <c r="AD15" s="179">
        <f>SUM(AD10:AD14)</f>
        <v>0.16666666666666666</v>
      </c>
    </row>
    <row r="16" spans="1:30" s="13" customFormat="1" ht="34.5" customHeight="1">
      <c r="A16" s="21">
        <v>5</v>
      </c>
      <c r="B16" s="36" t="s">
        <v>53</v>
      </c>
      <c r="C16" s="22" t="str">
        <f>+VLOOKUP(B16,'Danh muc NL'!$B$4:$D$86,3,FALSE)</f>
        <v>Làm việc nhóm</v>
      </c>
      <c r="D16" s="23">
        <f>Q28</f>
        <v>0.16666666666666666</v>
      </c>
      <c r="E16" s="24"/>
      <c r="F16" s="24"/>
      <c r="G16" s="24">
        <v>3</v>
      </c>
      <c r="H16" s="24"/>
      <c r="I16" s="24"/>
      <c r="J16" s="25">
        <f t="shared" si="0"/>
        <v>50</v>
      </c>
      <c r="K16" s="28"/>
      <c r="L16" s="44"/>
      <c r="M16" s="44"/>
      <c r="N16" s="44"/>
      <c r="O16" s="44"/>
      <c r="P16" s="44"/>
      <c r="Q16" s="43"/>
      <c r="R16" s="37"/>
    </row>
    <row r="17" spans="1:28" s="13" customFormat="1" ht="34.5" customHeight="1">
      <c r="A17" s="14" t="s">
        <v>26</v>
      </c>
      <c r="B17" s="248" t="s">
        <v>27</v>
      </c>
      <c r="C17" s="249"/>
      <c r="D17" s="15">
        <f>M12</f>
        <v>0.5</v>
      </c>
      <c r="E17" s="34"/>
      <c r="F17" s="34"/>
      <c r="G17" s="34"/>
      <c r="H17" s="34"/>
      <c r="I17" s="34"/>
      <c r="J17" s="42">
        <f>J18+J19+J20</f>
        <v>175</v>
      </c>
      <c r="K17" s="28"/>
      <c r="L17" s="27"/>
      <c r="M17" s="27"/>
      <c r="N17" s="27"/>
      <c r="O17" s="27"/>
      <c r="P17" s="27"/>
      <c r="Q17" s="27"/>
      <c r="R17" s="144"/>
      <c r="S17" s="43"/>
      <c r="V17" s="259" t="s">
        <v>28</v>
      </c>
      <c r="W17" s="259"/>
      <c r="X17" s="259"/>
      <c r="Y17" s="259"/>
      <c r="Z17" s="259"/>
      <c r="AA17" s="259"/>
    </row>
    <row r="18" spans="1:28" s="13" customFormat="1" ht="34.5" customHeight="1">
      <c r="A18" s="21">
        <v>6</v>
      </c>
      <c r="B18" s="36" t="s">
        <v>173</v>
      </c>
      <c r="C18" s="22" t="str">
        <f>+VLOOKUP(B18,'Danh muc NL'!$B$4:$D$86,3,FALSE)</f>
        <v>Kiến thức chuyên ngành CNTT</v>
      </c>
      <c r="D18" s="23">
        <f>AB20</f>
        <v>0.125</v>
      </c>
      <c r="E18" s="24"/>
      <c r="F18" s="24"/>
      <c r="G18" s="24">
        <v>3</v>
      </c>
      <c r="H18" s="24"/>
      <c r="I18" s="24"/>
      <c r="J18" s="25">
        <f t="shared" si="0"/>
        <v>37.5</v>
      </c>
      <c r="K18" s="28"/>
      <c r="L18" s="27"/>
      <c r="M18" s="49"/>
      <c r="N18" s="32"/>
      <c r="O18" s="32"/>
      <c r="P18" s="32"/>
      <c r="Q18" s="32"/>
      <c r="R18" s="43"/>
      <c r="S18" s="43"/>
      <c r="V18" s="20"/>
      <c r="W18" s="20"/>
      <c r="X18" s="20"/>
      <c r="Y18" s="20"/>
      <c r="Z18" s="20"/>
    </row>
    <row r="19" spans="1:28" s="13" customFormat="1" ht="34.5" customHeight="1">
      <c r="A19" s="45">
        <v>7</v>
      </c>
      <c r="B19" s="36" t="s">
        <v>195</v>
      </c>
      <c r="C19" s="22" t="str">
        <f>+VLOOKUP(B19,'Danh muc NL'!$B$4:$D$86,3,FALSE)</f>
        <v>Quản lý và kiểm định chất lượng phần mềm</v>
      </c>
      <c r="D19" s="46">
        <f>AB21</f>
        <v>0.125</v>
      </c>
      <c r="E19" s="47"/>
      <c r="F19" s="47"/>
      <c r="G19" s="47">
        <v>3</v>
      </c>
      <c r="H19" s="47"/>
      <c r="I19" s="47"/>
      <c r="J19" s="25">
        <f t="shared" si="0"/>
        <v>37.5</v>
      </c>
      <c r="K19" s="28"/>
      <c r="L19" s="27"/>
      <c r="M19" s="49"/>
      <c r="N19" s="32"/>
      <c r="O19" s="32"/>
      <c r="P19" s="32"/>
      <c r="Q19" s="32"/>
      <c r="R19" s="27"/>
      <c r="S19" s="43"/>
      <c r="V19" s="26"/>
      <c r="W19" s="26" t="s">
        <v>12</v>
      </c>
      <c r="X19" s="26" t="s">
        <v>173</v>
      </c>
      <c r="Y19" s="26" t="s">
        <v>195</v>
      </c>
      <c r="Z19" s="26" t="s">
        <v>199</v>
      </c>
      <c r="AA19" s="26" t="s">
        <v>16</v>
      </c>
    </row>
    <row r="20" spans="1:28" s="13" customFormat="1" ht="34.5" customHeight="1">
      <c r="A20" s="21">
        <v>8</v>
      </c>
      <c r="B20" s="36" t="s">
        <v>274</v>
      </c>
      <c r="C20" s="22" t="str">
        <f>+VLOOKUP(B20,'Danh muc NL'!$B$4:$D$86,3,FALSE)</f>
        <v>Kiểm thử phần mềm</v>
      </c>
      <c r="D20" s="48">
        <f>AB22</f>
        <v>0.25</v>
      </c>
      <c r="E20" s="24"/>
      <c r="F20" s="24"/>
      <c r="G20" s="24"/>
      <c r="H20" s="24">
        <v>4</v>
      </c>
      <c r="I20" s="24"/>
      <c r="J20" s="25">
        <f t="shared" si="0"/>
        <v>100</v>
      </c>
      <c r="K20" s="28"/>
      <c r="L20" s="27"/>
      <c r="M20" s="49"/>
      <c r="N20" s="32"/>
      <c r="O20" s="32"/>
      <c r="P20" s="32"/>
      <c r="Q20" s="32"/>
      <c r="R20" s="32"/>
      <c r="S20" s="50"/>
      <c r="V20" s="26" t="s">
        <v>173</v>
      </c>
      <c r="W20" s="29">
        <f>AA20/AA23</f>
        <v>0.25</v>
      </c>
      <c r="X20" s="30"/>
      <c r="Y20" s="31">
        <v>2</v>
      </c>
      <c r="Z20" s="31">
        <v>1</v>
      </c>
      <c r="AA20" s="31">
        <f>X20+Y20+Z20</f>
        <v>3</v>
      </c>
      <c r="AB20" s="33">
        <f>W20*D17</f>
        <v>0.125</v>
      </c>
    </row>
    <row r="21" spans="1:28" s="13" customFormat="1" ht="34.5" customHeight="1">
      <c r="A21" s="241" t="s">
        <v>32</v>
      </c>
      <c r="B21" s="241"/>
      <c r="C21" s="241"/>
      <c r="D21" s="51">
        <f>+D17+D14+D8</f>
        <v>0.99999999999999989</v>
      </c>
      <c r="E21" s="52"/>
      <c r="F21" s="52"/>
      <c r="G21" s="52"/>
      <c r="H21" s="52"/>
      <c r="I21" s="52"/>
      <c r="J21" s="53">
        <f>J8+J14+J17</f>
        <v>325</v>
      </c>
      <c r="K21" s="28"/>
      <c r="L21" s="27"/>
      <c r="M21" s="49"/>
      <c r="N21" s="32"/>
      <c r="O21" s="32"/>
      <c r="P21" s="32"/>
      <c r="Q21" s="32"/>
      <c r="R21" s="32"/>
      <c r="S21" s="50"/>
      <c r="V21" s="26" t="s">
        <v>195</v>
      </c>
      <c r="W21" s="29">
        <f>AA21/AA23</f>
        <v>0.25</v>
      </c>
      <c r="X21" s="31">
        <v>2</v>
      </c>
      <c r="Y21" s="30"/>
      <c r="Z21" s="31">
        <v>1</v>
      </c>
      <c r="AA21" s="31">
        <f t="shared" ref="AA21:AA22" si="3">X21+Y21+Z21</f>
        <v>3</v>
      </c>
      <c r="AB21" s="33">
        <f>W21*D17</f>
        <v>0.125</v>
      </c>
    </row>
    <row r="22" spans="1:28" s="13" customFormat="1" ht="34.5" customHeight="1">
      <c r="A22" s="54"/>
      <c r="B22" s="258"/>
      <c r="C22" s="258"/>
      <c r="D22" s="55"/>
      <c r="E22" s="56"/>
      <c r="F22" s="56"/>
      <c r="G22" s="56"/>
      <c r="H22" s="56"/>
      <c r="I22" s="56"/>
      <c r="J22" s="57"/>
      <c r="K22" s="28"/>
      <c r="L22" s="20"/>
      <c r="M22" s="20"/>
      <c r="N22" s="20"/>
      <c r="O22" s="20"/>
      <c r="P22" s="20"/>
      <c r="Q22" s="64"/>
      <c r="R22" s="32"/>
      <c r="S22" s="50"/>
      <c r="V22" s="26" t="s">
        <v>199</v>
      </c>
      <c r="W22" s="29">
        <f>AA22/AA23</f>
        <v>0.5</v>
      </c>
      <c r="X22" s="31">
        <v>3</v>
      </c>
      <c r="Y22" s="31">
        <v>3</v>
      </c>
      <c r="Z22" s="30"/>
      <c r="AA22" s="31">
        <f t="shared" si="3"/>
        <v>6</v>
      </c>
      <c r="AB22" s="33">
        <f>W22*D17</f>
        <v>0.25</v>
      </c>
    </row>
    <row r="23" spans="1:28" s="64" customFormat="1" ht="34.5" customHeight="1">
      <c r="A23" s="58"/>
      <c r="B23" s="59"/>
      <c r="C23" s="60"/>
      <c r="D23" s="61"/>
      <c r="E23" s="56"/>
      <c r="F23" s="56"/>
      <c r="G23" s="62"/>
      <c r="H23" s="56"/>
      <c r="I23" s="56"/>
      <c r="J23" s="63"/>
      <c r="K23" s="28"/>
      <c r="L23" s="67"/>
      <c r="M23" s="67"/>
      <c r="N23" s="67"/>
      <c r="O23" s="67"/>
      <c r="P23" s="67"/>
      <c r="R23" s="32"/>
      <c r="S23" s="50"/>
      <c r="V23" s="38"/>
      <c r="W23" s="39"/>
      <c r="X23" s="40"/>
      <c r="Y23" s="40"/>
      <c r="Z23" s="40"/>
      <c r="AA23" s="41">
        <f>AA20+AA21+AA22</f>
        <v>12</v>
      </c>
      <c r="AB23" s="33"/>
    </row>
    <row r="24" spans="1:28" s="64" customFormat="1" ht="34.5" customHeight="1">
      <c r="A24" s="58"/>
      <c r="B24" s="59"/>
      <c r="C24" s="60"/>
      <c r="D24" s="61"/>
      <c r="E24" s="56"/>
      <c r="F24" s="56"/>
      <c r="G24" s="62"/>
      <c r="H24" s="56"/>
      <c r="I24" s="56"/>
      <c r="J24" s="63"/>
      <c r="K24" s="28"/>
      <c r="L24" s="259" t="s">
        <v>33</v>
      </c>
      <c r="M24" s="259"/>
      <c r="N24" s="259"/>
      <c r="O24" s="259"/>
      <c r="P24" s="259"/>
      <c r="Q24" s="259"/>
      <c r="R24" s="64">
        <f>R20+R21+R22+R23</f>
        <v>0</v>
      </c>
    </row>
    <row r="25" spans="1:28" ht="34.5" customHeight="1">
      <c r="A25" s="58"/>
      <c r="B25" s="59"/>
      <c r="C25" s="65"/>
      <c r="D25" s="61"/>
      <c r="E25" s="56"/>
      <c r="F25" s="56"/>
      <c r="G25" s="56"/>
      <c r="H25" s="56"/>
      <c r="I25" s="56"/>
      <c r="J25" s="63"/>
      <c r="K25" s="66"/>
      <c r="L25" s="20"/>
      <c r="M25" s="20"/>
      <c r="N25" s="20"/>
      <c r="O25" s="20"/>
      <c r="P25" s="20"/>
      <c r="Q25" s="13"/>
      <c r="R25" s="64"/>
      <c r="S25" s="64"/>
      <c r="T25" s="64"/>
      <c r="U25" s="64"/>
      <c r="V25" s="64"/>
      <c r="W25" s="64"/>
      <c r="X25" s="64"/>
      <c r="Y25" s="64"/>
      <c r="Z25" s="64"/>
      <c r="AA25" s="64"/>
      <c r="AB25" s="64"/>
    </row>
    <row r="26" spans="1:28" ht="34.5" customHeight="1">
      <c r="A26" s="260"/>
      <c r="B26" s="260"/>
      <c r="C26" s="260"/>
      <c r="D26" s="68"/>
      <c r="E26" s="69"/>
      <c r="F26" s="69"/>
      <c r="G26" s="69"/>
      <c r="H26" s="69"/>
      <c r="I26" s="69"/>
      <c r="J26" s="69"/>
      <c r="K26" s="66"/>
      <c r="L26" s="26"/>
      <c r="M26" s="26" t="s">
        <v>12</v>
      </c>
      <c r="N26" s="26" t="s">
        <v>50</v>
      </c>
      <c r="O26" s="26" t="s">
        <v>53</v>
      </c>
      <c r="P26" s="26" t="s">
        <v>16</v>
      </c>
      <c r="Q26" s="27"/>
      <c r="R26" s="13"/>
      <c r="S26" s="64"/>
      <c r="T26" s="64"/>
      <c r="U26" s="64"/>
      <c r="V26" s="64"/>
      <c r="W26" s="64"/>
      <c r="X26" s="64"/>
      <c r="Y26" s="64"/>
      <c r="Z26" s="64"/>
      <c r="AA26" s="64"/>
      <c r="AB26" s="64"/>
    </row>
    <row r="27" spans="1:28" ht="34.5" customHeight="1">
      <c r="K27" s="71"/>
      <c r="L27" s="26" t="s">
        <v>50</v>
      </c>
      <c r="M27" s="29">
        <f>P27/P29</f>
        <v>0.5</v>
      </c>
      <c r="N27" s="30"/>
      <c r="O27" s="31">
        <v>2</v>
      </c>
      <c r="P27" s="31">
        <f>N27+O27</f>
        <v>2</v>
      </c>
      <c r="Q27" s="72">
        <f>M27*D14</f>
        <v>0.16666666666666666</v>
      </c>
      <c r="R27" s="13"/>
    </row>
    <row r="28" spans="1:28" ht="34.5" customHeight="1">
      <c r="K28" s="71"/>
      <c r="L28" s="26" t="s">
        <v>53</v>
      </c>
      <c r="M28" s="29">
        <f>P28/P29</f>
        <v>0.5</v>
      </c>
      <c r="N28" s="31">
        <v>2</v>
      </c>
      <c r="O28" s="30"/>
      <c r="P28" s="31">
        <f>N28+O28</f>
        <v>2</v>
      </c>
      <c r="Q28" s="72">
        <f>M28*D14</f>
        <v>0.16666666666666666</v>
      </c>
      <c r="R28" s="13"/>
    </row>
    <row r="29" spans="1:28" ht="34.5" customHeight="1">
      <c r="D29"/>
      <c r="J29"/>
      <c r="K29" s="71"/>
      <c r="L29" s="38"/>
      <c r="M29" s="39"/>
      <c r="N29" s="40"/>
      <c r="O29" s="40"/>
      <c r="P29" s="41">
        <f>P27+P28</f>
        <v>4</v>
      </c>
      <c r="Q29" s="41"/>
      <c r="R29" s="33"/>
    </row>
    <row r="30" spans="1:28" ht="34.5" customHeight="1">
      <c r="D30"/>
      <c r="J30"/>
      <c r="K30" s="71"/>
      <c r="L30" s="67"/>
      <c r="M30" s="67"/>
      <c r="N30" s="67"/>
      <c r="O30" s="67"/>
      <c r="P30" s="67"/>
      <c r="R30" s="33"/>
    </row>
    <row r="31" spans="1:28" ht="34.5" customHeight="1">
      <c r="D31"/>
      <c r="J31"/>
      <c r="K31" s="71"/>
      <c r="L31" s="67"/>
      <c r="M31" s="67"/>
      <c r="N31" s="67"/>
      <c r="O31" s="67"/>
      <c r="P31" s="67"/>
      <c r="R31" s="33"/>
    </row>
    <row r="32" spans="1:28">
      <c r="D32"/>
      <c r="J32"/>
      <c r="K32" s="71"/>
      <c r="L32" s="67"/>
      <c r="M32" s="67"/>
      <c r="N32" s="67"/>
      <c r="O32" s="67"/>
      <c r="P32" s="67"/>
    </row>
    <row r="33" spans="4:16">
      <c r="D33"/>
      <c r="J33"/>
      <c r="K33" s="71"/>
      <c r="L33" s="67"/>
      <c r="M33" s="67"/>
      <c r="N33" s="67"/>
      <c r="O33" s="67"/>
      <c r="P33" s="67"/>
    </row>
    <row r="34" spans="4:16">
      <c r="D34"/>
      <c r="J34"/>
      <c r="K34" s="71"/>
      <c r="L34" s="67"/>
      <c r="M34" s="67"/>
      <c r="N34" s="67"/>
      <c r="O34" s="67"/>
      <c r="P34" s="67"/>
    </row>
    <row r="35" spans="4:16">
      <c r="D35"/>
      <c r="J35"/>
      <c r="K35" s="71"/>
      <c r="L35" s="67"/>
      <c r="M35" s="67"/>
      <c r="N35" s="67"/>
      <c r="O35" s="67"/>
      <c r="P35" s="67"/>
    </row>
    <row r="36" spans="4:16">
      <c r="D36"/>
      <c r="J36"/>
      <c r="K36" s="71"/>
      <c r="L36" s="67"/>
      <c r="M36" s="67"/>
      <c r="N36" s="67"/>
      <c r="O36" s="67"/>
      <c r="P36" s="67"/>
    </row>
    <row r="37" spans="4:16">
      <c r="D37"/>
      <c r="J37"/>
      <c r="K37" s="71"/>
      <c r="L37" s="67"/>
      <c r="M37" s="67"/>
      <c r="N37" s="67"/>
      <c r="O37" s="67"/>
      <c r="P37" s="67"/>
    </row>
    <row r="38" spans="4:16">
      <c r="D38"/>
      <c r="J38"/>
      <c r="K38" s="71"/>
      <c r="L38" s="67"/>
      <c r="M38" s="67"/>
      <c r="N38" s="67"/>
      <c r="O38" s="67"/>
      <c r="P38" s="67"/>
    </row>
    <row r="39" spans="4:16">
      <c r="D39"/>
      <c r="J39"/>
      <c r="K39" s="71"/>
      <c r="L39" s="67"/>
      <c r="M39" s="67"/>
      <c r="N39" s="67"/>
      <c r="O39" s="67"/>
      <c r="P39" s="67"/>
    </row>
    <row r="40" spans="4:16">
      <c r="D40"/>
      <c r="J40"/>
      <c r="K40" s="71"/>
      <c r="L40" s="67"/>
      <c r="M40" s="67"/>
      <c r="N40" s="67"/>
      <c r="O40" s="67"/>
      <c r="P40" s="67"/>
    </row>
    <row r="41" spans="4:16">
      <c r="D41"/>
      <c r="J41"/>
      <c r="K41" s="71"/>
      <c r="L41" s="67"/>
      <c r="M41" s="67"/>
      <c r="N41" s="67"/>
      <c r="O41" s="67"/>
      <c r="P41" s="67"/>
    </row>
    <row r="42" spans="4:16">
      <c r="D42"/>
      <c r="J42"/>
      <c r="K42" s="71"/>
      <c r="L42" s="67"/>
      <c r="M42" s="67"/>
      <c r="N42" s="67"/>
      <c r="O42" s="67"/>
      <c r="P42" s="67"/>
    </row>
    <row r="43" spans="4:16">
      <c r="D43"/>
      <c r="J43"/>
      <c r="K43" s="71"/>
      <c r="L43" s="67"/>
      <c r="M43" s="67"/>
      <c r="N43" s="67"/>
      <c r="O43" s="67"/>
      <c r="P43" s="67"/>
    </row>
    <row r="44" spans="4:16">
      <c r="D44"/>
      <c r="J44"/>
      <c r="K44" s="71"/>
      <c r="L44" s="67"/>
      <c r="M44" s="67"/>
      <c r="N44" s="67"/>
      <c r="O44" s="67"/>
      <c r="P44" s="67"/>
    </row>
    <row r="45" spans="4:16">
      <c r="D45"/>
      <c r="J45"/>
      <c r="K45" s="71"/>
      <c r="L45" s="67"/>
      <c r="M45" s="67"/>
      <c r="N45" s="67"/>
      <c r="O45" s="67"/>
      <c r="P45" s="67"/>
    </row>
    <row r="46" spans="4:16">
      <c r="D46"/>
      <c r="J46"/>
      <c r="K46" s="71"/>
      <c r="L46" s="67"/>
      <c r="M46" s="67"/>
      <c r="N46" s="67"/>
      <c r="O46" s="67"/>
      <c r="P46" s="67"/>
    </row>
    <row r="47" spans="4:16">
      <c r="D47"/>
      <c r="J47"/>
      <c r="K47" s="71"/>
    </row>
    <row r="48" spans="4:16">
      <c r="D48"/>
      <c r="J48"/>
      <c r="K48" s="71"/>
    </row>
  </sheetData>
  <mergeCells count="18">
    <mergeCell ref="A1:J1"/>
    <mergeCell ref="A5:A7"/>
    <mergeCell ref="B5:B7"/>
    <mergeCell ref="C5:C7"/>
    <mergeCell ref="D5:I5"/>
    <mergeCell ref="J5:J7"/>
    <mergeCell ref="D6:D7"/>
    <mergeCell ref="E6:I6"/>
    <mergeCell ref="V7:AA7"/>
    <mergeCell ref="B8:C8"/>
    <mergeCell ref="B14:C14"/>
    <mergeCell ref="B17:C17"/>
    <mergeCell ref="V17:AA17"/>
    <mergeCell ref="A21:C21"/>
    <mergeCell ref="B22:C22"/>
    <mergeCell ref="A26:C26"/>
    <mergeCell ref="L24:Q24"/>
    <mergeCell ref="L7:R7"/>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sheetPr>
    <tabColor rgb="FFFFFF00"/>
  </sheetPr>
  <dimension ref="A1:AD48"/>
  <sheetViews>
    <sheetView zoomScale="90" zoomScaleNormal="90" zoomScalePageLayoutView="90" workbookViewId="0">
      <selection activeCell="H8" sqref="H8"/>
    </sheetView>
  </sheetViews>
  <sheetFormatPr defaultColWidth="7.81640625" defaultRowHeight="14.5"/>
  <cols>
    <col min="3" max="3" width="36.1796875" customWidth="1"/>
    <col min="4" max="4" width="11.7265625" style="70" customWidth="1"/>
    <col min="5" max="9" width="6.7265625" customWidth="1"/>
    <col min="10" max="10" width="8.81640625" style="70" customWidth="1"/>
    <col min="11" max="11" width="10.81640625" customWidth="1"/>
    <col min="12" max="21" width="13" customWidth="1"/>
    <col min="22" max="28" width="13.1796875" customWidth="1"/>
  </cols>
  <sheetData>
    <row r="1" spans="1:30" s="2" customFormat="1" ht="16.5" customHeight="1">
      <c r="A1" s="250" t="s">
        <v>0</v>
      </c>
      <c r="B1" s="250"/>
      <c r="C1" s="250"/>
      <c r="D1" s="250"/>
      <c r="E1" s="250"/>
      <c r="F1" s="250"/>
      <c r="G1" s="250"/>
      <c r="H1" s="250"/>
      <c r="I1" s="250"/>
      <c r="J1" s="250"/>
      <c r="K1" s="1"/>
    </row>
    <row r="2" spans="1:30" s="2" customFormat="1" ht="16.5" customHeight="1">
      <c r="A2" s="3" t="s">
        <v>321</v>
      </c>
      <c r="B2" s="3"/>
      <c r="C2" s="3"/>
      <c r="D2" s="4"/>
      <c r="E2" s="3"/>
      <c r="F2" s="3"/>
      <c r="G2" s="3"/>
      <c r="H2" s="3"/>
      <c r="I2" s="3"/>
      <c r="J2" s="4"/>
      <c r="K2" s="3"/>
    </row>
    <row r="3" spans="1:30" s="6" customFormat="1" ht="15.5">
      <c r="A3" s="3" t="s">
        <v>322</v>
      </c>
      <c r="B3" s="3"/>
      <c r="C3" s="5"/>
      <c r="D3" s="4"/>
      <c r="E3" s="3"/>
      <c r="F3" s="3"/>
      <c r="G3" s="3"/>
      <c r="H3" s="3"/>
      <c r="I3" s="3"/>
      <c r="J3" s="4"/>
      <c r="K3" s="3"/>
    </row>
    <row r="4" spans="1:30" s="6" customFormat="1" ht="14">
      <c r="A4" s="7"/>
      <c r="B4" s="7"/>
      <c r="C4" s="7"/>
      <c r="D4" s="8"/>
      <c r="E4" s="2"/>
      <c r="F4" s="2"/>
      <c r="G4" s="2"/>
      <c r="H4" s="2"/>
      <c r="I4" s="2"/>
      <c r="J4" s="8"/>
      <c r="K4" s="2"/>
    </row>
    <row r="5" spans="1:30" s="6" customFormat="1" ht="15.75" customHeight="1">
      <c r="A5" s="251" t="s">
        <v>1</v>
      </c>
      <c r="B5" s="251" t="s">
        <v>2</v>
      </c>
      <c r="C5" s="251" t="s">
        <v>3</v>
      </c>
      <c r="D5" s="252" t="s">
        <v>4</v>
      </c>
      <c r="E5" s="252"/>
      <c r="F5" s="252"/>
      <c r="G5" s="252"/>
      <c r="H5" s="252"/>
      <c r="I5" s="252"/>
      <c r="J5" s="253" t="s">
        <v>5</v>
      </c>
      <c r="K5" s="9"/>
      <c r="L5" s="10"/>
      <c r="M5" s="10"/>
      <c r="N5" s="10"/>
      <c r="O5" s="10"/>
      <c r="P5" s="10"/>
    </row>
    <row r="6" spans="1:30" s="6" customFormat="1" ht="14">
      <c r="A6" s="251"/>
      <c r="B6" s="251"/>
      <c r="C6" s="251"/>
      <c r="D6" s="254" t="s">
        <v>6</v>
      </c>
      <c r="E6" s="251" t="s">
        <v>7</v>
      </c>
      <c r="F6" s="251"/>
      <c r="G6" s="251"/>
      <c r="H6" s="251"/>
      <c r="I6" s="251"/>
      <c r="J6" s="253"/>
      <c r="K6" s="11"/>
      <c r="L6" s="10"/>
      <c r="M6" s="10"/>
      <c r="N6" s="10"/>
      <c r="O6" s="10"/>
      <c r="P6" s="10"/>
    </row>
    <row r="7" spans="1:30" s="13" customFormat="1" ht="34" customHeight="1">
      <c r="A7" s="251"/>
      <c r="B7" s="251"/>
      <c r="C7" s="251"/>
      <c r="D7" s="255"/>
      <c r="E7" s="12">
        <v>1</v>
      </c>
      <c r="F7" s="12">
        <v>2</v>
      </c>
      <c r="G7" s="12">
        <v>3</v>
      </c>
      <c r="H7" s="12">
        <v>4</v>
      </c>
      <c r="I7" s="12">
        <v>5</v>
      </c>
      <c r="J7" s="253"/>
      <c r="K7" s="11"/>
      <c r="L7" s="261" t="s">
        <v>250</v>
      </c>
      <c r="M7" s="262"/>
      <c r="N7" s="262"/>
      <c r="O7" s="262"/>
      <c r="P7" s="262"/>
      <c r="Q7" s="262"/>
      <c r="R7" s="262"/>
      <c r="V7" s="263" t="s">
        <v>8</v>
      </c>
      <c r="W7" s="263"/>
      <c r="X7" s="263"/>
      <c r="Y7" s="263"/>
      <c r="Z7" s="263"/>
      <c r="AA7" s="263"/>
      <c r="AB7" s="166"/>
      <c r="AC7" s="166"/>
      <c r="AD7" s="166"/>
    </row>
    <row r="8" spans="1:30" s="13" customFormat="1" ht="34.5" customHeight="1">
      <c r="A8" s="14" t="s">
        <v>9</v>
      </c>
      <c r="B8" s="248" t="s">
        <v>10</v>
      </c>
      <c r="C8" s="249"/>
      <c r="D8" s="15">
        <f>M10</f>
        <v>0.16666666666666666</v>
      </c>
      <c r="E8" s="16"/>
      <c r="F8" s="16"/>
      <c r="G8" s="16"/>
      <c r="H8" s="16"/>
      <c r="I8" s="16"/>
      <c r="J8" s="17">
        <f>J9+J10+J11+J12+J13</f>
        <v>50</v>
      </c>
      <c r="K8" s="11"/>
      <c r="L8" s="18"/>
      <c r="M8" s="18"/>
      <c r="N8" s="18"/>
      <c r="O8" s="18"/>
      <c r="P8" s="18"/>
      <c r="Q8" s="18"/>
      <c r="R8" s="19"/>
      <c r="V8" s="167"/>
      <c r="W8" s="167"/>
      <c r="X8" s="167"/>
      <c r="Y8" s="167"/>
      <c r="Z8" s="167"/>
      <c r="AA8" s="166"/>
      <c r="AB8" s="166"/>
      <c r="AC8" s="166"/>
      <c r="AD8" s="166"/>
    </row>
    <row r="9" spans="1:30" s="13" customFormat="1" ht="34.5" customHeight="1">
      <c r="A9" s="21">
        <v>1</v>
      </c>
      <c r="B9" s="131" t="s">
        <v>11</v>
      </c>
      <c r="C9" s="22" t="s">
        <v>372</v>
      </c>
      <c r="D9" s="162">
        <f>AD10</f>
        <v>3.3333333333333333E-2</v>
      </c>
      <c r="E9" s="24"/>
      <c r="F9" s="24"/>
      <c r="G9" s="24">
        <v>3</v>
      </c>
      <c r="H9" s="24"/>
      <c r="I9" s="24"/>
      <c r="J9" s="25">
        <f>D9*SUM(E9:I9)*100</f>
        <v>10</v>
      </c>
      <c r="K9" s="11"/>
      <c r="L9" s="26"/>
      <c r="M9" s="26" t="s">
        <v>12</v>
      </c>
      <c r="N9" s="26" t="s">
        <v>13</v>
      </c>
      <c r="O9" s="26" t="s">
        <v>14</v>
      </c>
      <c r="P9" s="26" t="s">
        <v>15</v>
      </c>
      <c r="Q9" s="26" t="s">
        <v>16</v>
      </c>
      <c r="R9" s="27"/>
      <c r="V9" s="168"/>
      <c r="W9" s="168" t="s">
        <v>12</v>
      </c>
      <c r="X9" s="168" t="s">
        <v>11</v>
      </c>
      <c r="Y9" s="168" t="s">
        <v>17</v>
      </c>
      <c r="Z9" s="168" t="s">
        <v>18</v>
      </c>
      <c r="AA9" s="168" t="s">
        <v>352</v>
      </c>
      <c r="AB9" s="168" t="s">
        <v>354</v>
      </c>
      <c r="AC9" s="168" t="s">
        <v>16</v>
      </c>
      <c r="AD9" s="166"/>
    </row>
    <row r="10" spans="1:30" s="13" customFormat="1" ht="34.5" customHeight="1">
      <c r="A10" s="21">
        <v>2</v>
      </c>
      <c r="B10" s="131" t="s">
        <v>17</v>
      </c>
      <c r="C10" s="22" t="s">
        <v>254</v>
      </c>
      <c r="D10" s="162">
        <f>AD11</f>
        <v>3.3333333333333333E-2</v>
      </c>
      <c r="E10" s="24"/>
      <c r="F10" s="24"/>
      <c r="G10" s="24">
        <v>3</v>
      </c>
      <c r="H10" s="24"/>
      <c r="I10" s="24"/>
      <c r="J10" s="25">
        <f t="shared" ref="J10:J20" si="0">D10*SUM(E10:I10)*100</f>
        <v>10</v>
      </c>
      <c r="K10" s="28"/>
      <c r="L10" s="26" t="s">
        <v>13</v>
      </c>
      <c r="M10" s="29">
        <f>Q10/Q13</f>
        <v>0.16666666666666666</v>
      </c>
      <c r="N10" s="30"/>
      <c r="O10" s="31">
        <v>1</v>
      </c>
      <c r="P10" s="31">
        <v>1</v>
      </c>
      <c r="Q10" s="31">
        <f>N10+O10+P10</f>
        <v>2</v>
      </c>
      <c r="R10" s="32"/>
      <c r="V10" s="168" t="str">
        <f>X9</f>
        <v>C001</v>
      </c>
      <c r="W10" s="169">
        <f>AC10/AC15</f>
        <v>0.2</v>
      </c>
      <c r="X10" s="170"/>
      <c r="Y10" s="171">
        <v>2</v>
      </c>
      <c r="Z10" s="171">
        <v>2</v>
      </c>
      <c r="AA10" s="171">
        <v>2</v>
      </c>
      <c r="AB10" s="171">
        <v>2</v>
      </c>
      <c r="AC10" s="171">
        <f>Y10+ Z10+AA10+AB10</f>
        <v>8</v>
      </c>
      <c r="AD10" s="172">
        <f>W10*D8</f>
        <v>3.3333333333333333E-2</v>
      </c>
    </row>
    <row r="11" spans="1:30" s="13" customFormat="1" ht="34.5" customHeight="1">
      <c r="A11" s="21">
        <v>3</v>
      </c>
      <c r="B11" s="131" t="s">
        <v>18</v>
      </c>
      <c r="C11" s="163" t="s">
        <v>256</v>
      </c>
      <c r="D11" s="164">
        <f>AD12</f>
        <v>3.3333333333333333E-2</v>
      </c>
      <c r="E11" s="24"/>
      <c r="F11" s="24"/>
      <c r="G11" s="24">
        <v>3</v>
      </c>
      <c r="H11" s="24"/>
      <c r="I11" s="24"/>
      <c r="J11" s="25">
        <f t="shared" si="0"/>
        <v>10</v>
      </c>
      <c r="K11" s="28"/>
      <c r="L11" s="26" t="s">
        <v>14</v>
      </c>
      <c r="M11" s="29">
        <f>Q11/Q13</f>
        <v>0.33333333333333331</v>
      </c>
      <c r="N11" s="31">
        <v>3</v>
      </c>
      <c r="O11" s="30"/>
      <c r="P11" s="31">
        <v>1</v>
      </c>
      <c r="Q11" s="31">
        <f t="shared" ref="Q11:Q12" si="1">N11+O11+P11</f>
        <v>4</v>
      </c>
      <c r="R11" s="32"/>
      <c r="V11" s="173" t="str">
        <f>Y9</f>
        <v>C002</v>
      </c>
      <c r="W11" s="169">
        <f>AC11 /AC15</f>
        <v>0.2</v>
      </c>
      <c r="X11" s="174">
        <v>2</v>
      </c>
      <c r="Y11" s="174"/>
      <c r="Z11" s="174">
        <v>2</v>
      </c>
      <c r="AA11" s="174">
        <v>2</v>
      </c>
      <c r="AB11" s="174">
        <v>2</v>
      </c>
      <c r="AC11" s="174">
        <f>X11+Z11+AA11+AB11</f>
        <v>8</v>
      </c>
      <c r="AD11" s="175">
        <f>W11*D8</f>
        <v>3.3333333333333333E-2</v>
      </c>
    </row>
    <row r="12" spans="1:30" s="13" customFormat="1" ht="34.5" customHeight="1">
      <c r="A12" s="21">
        <v>4</v>
      </c>
      <c r="B12" s="165" t="s">
        <v>352</v>
      </c>
      <c r="C12" s="22" t="s">
        <v>371</v>
      </c>
      <c r="D12" s="162">
        <f t="shared" ref="D12" si="2">AD13</f>
        <v>3.3333333333333333E-2</v>
      </c>
      <c r="E12" s="24"/>
      <c r="F12" s="24"/>
      <c r="G12" s="24">
        <v>3</v>
      </c>
      <c r="H12" s="24"/>
      <c r="I12" s="24"/>
      <c r="J12" s="25">
        <f t="shared" si="0"/>
        <v>10</v>
      </c>
      <c r="K12" s="28"/>
      <c r="L12" s="26" t="s">
        <v>15</v>
      </c>
      <c r="M12" s="29">
        <f>Q12/Q13</f>
        <v>0.5</v>
      </c>
      <c r="N12" s="31">
        <v>3</v>
      </c>
      <c r="O12" s="31">
        <v>3</v>
      </c>
      <c r="P12" s="30"/>
      <c r="Q12" s="31">
        <f t="shared" si="1"/>
        <v>6</v>
      </c>
      <c r="R12" s="32"/>
      <c r="V12" s="168" t="str">
        <f>B11</f>
        <v>C003</v>
      </c>
      <c r="W12" s="169">
        <f>AC12/AC15</f>
        <v>0.2</v>
      </c>
      <c r="X12" s="171">
        <v>2</v>
      </c>
      <c r="Y12" s="171">
        <v>2</v>
      </c>
      <c r="Z12" s="170"/>
      <c r="AA12" s="174">
        <v>2</v>
      </c>
      <c r="AB12" s="174">
        <v>2</v>
      </c>
      <c r="AC12" s="171">
        <f>X12+Y12+AA12+AB12</f>
        <v>8</v>
      </c>
      <c r="AD12" s="172">
        <f>W12*D8</f>
        <v>3.3333333333333333E-2</v>
      </c>
    </row>
    <row r="13" spans="1:30" s="13" customFormat="1" ht="34.5" customHeight="1">
      <c r="A13" s="21">
        <v>5</v>
      </c>
      <c r="B13" s="165" t="s">
        <v>353</v>
      </c>
      <c r="C13" s="22" t="s">
        <v>357</v>
      </c>
      <c r="D13" s="162">
        <f>AD14</f>
        <v>3.3333333333333333E-2</v>
      </c>
      <c r="E13" s="24"/>
      <c r="F13" s="24"/>
      <c r="G13" s="24">
        <v>3</v>
      </c>
      <c r="H13" s="24"/>
      <c r="I13" s="24"/>
      <c r="J13" s="25">
        <f t="shared" si="0"/>
        <v>10</v>
      </c>
      <c r="K13" s="28"/>
      <c r="L13" s="20"/>
      <c r="M13" s="20"/>
      <c r="N13" s="20"/>
      <c r="O13" s="20"/>
      <c r="P13" s="20"/>
      <c r="Q13" s="13">
        <f>Q10+Q11+Q12</f>
        <v>12</v>
      </c>
      <c r="R13" s="32"/>
      <c r="V13" s="168" t="str">
        <f>B12</f>
        <v>C004</v>
      </c>
      <c r="W13" s="169">
        <f>AC13/AC15</f>
        <v>0.2</v>
      </c>
      <c r="X13" s="171">
        <v>2</v>
      </c>
      <c r="Y13" s="171">
        <v>2</v>
      </c>
      <c r="Z13" s="174">
        <v>2</v>
      </c>
      <c r="AA13" s="170"/>
      <c r="AB13" s="174">
        <v>2</v>
      </c>
      <c r="AC13" s="171">
        <f>X13+Y13+Z13+AB13</f>
        <v>8</v>
      </c>
      <c r="AD13" s="172">
        <f>W13*D8</f>
        <v>3.3333333333333333E-2</v>
      </c>
    </row>
    <row r="14" spans="1:30" s="13" customFormat="1" ht="34.5" customHeight="1">
      <c r="A14" s="14" t="s">
        <v>21</v>
      </c>
      <c r="B14" s="248" t="s">
        <v>22</v>
      </c>
      <c r="C14" s="249"/>
      <c r="D14" s="15">
        <f>M11</f>
        <v>0.33333333333333331</v>
      </c>
      <c r="E14" s="34"/>
      <c r="F14" s="34"/>
      <c r="G14" s="34"/>
      <c r="H14" s="34"/>
      <c r="I14" s="34"/>
      <c r="J14" s="35">
        <f>J15+J16</f>
        <v>100</v>
      </c>
      <c r="K14" s="28"/>
      <c r="L14" s="20"/>
      <c r="M14" s="20"/>
      <c r="N14" s="20"/>
      <c r="O14" s="20"/>
      <c r="P14" s="20"/>
      <c r="R14" s="32"/>
      <c r="V14" s="168" t="str">
        <f>B13</f>
        <v xml:space="preserve">C005 </v>
      </c>
      <c r="W14" s="169">
        <f>AC14/AC15</f>
        <v>0.2</v>
      </c>
      <c r="X14" s="171">
        <v>2</v>
      </c>
      <c r="Y14" s="171">
        <v>2</v>
      </c>
      <c r="Z14" s="174">
        <v>2</v>
      </c>
      <c r="AA14" s="174">
        <v>2</v>
      </c>
      <c r="AB14" s="170"/>
      <c r="AC14" s="171">
        <f>X14+Y14+Z14+AA14</f>
        <v>8</v>
      </c>
      <c r="AD14" s="172">
        <f>W14*D8</f>
        <v>3.3333333333333333E-2</v>
      </c>
    </row>
    <row r="15" spans="1:30" s="13" customFormat="1" ht="34.5" customHeight="1">
      <c r="A15" s="21">
        <v>4</v>
      </c>
      <c r="B15" s="94" t="s">
        <v>50</v>
      </c>
      <c r="C15" s="22" t="str">
        <f>+VLOOKUP(B15,'Danh muc NL'!$B$4:$D$86,3,FALSE)</f>
        <v>Phân tích, tổng hợp, báo cáo</v>
      </c>
      <c r="D15" s="23">
        <f>Q27</f>
        <v>0.16666666666666666</v>
      </c>
      <c r="E15" s="24"/>
      <c r="F15" s="24"/>
      <c r="G15" s="24">
        <v>3</v>
      </c>
      <c r="H15" s="24"/>
      <c r="I15" s="24"/>
      <c r="J15" s="25">
        <f t="shared" si="0"/>
        <v>50</v>
      </c>
      <c r="K15" s="28"/>
      <c r="L15" s="144"/>
      <c r="M15" s="144"/>
      <c r="N15" s="144"/>
      <c r="O15" s="144"/>
      <c r="P15" s="144"/>
      <c r="Q15" s="144"/>
      <c r="R15" s="37"/>
      <c r="V15" s="176"/>
      <c r="W15" s="177">
        <f>SUM(W10:W14)</f>
        <v>1</v>
      </c>
      <c r="X15" s="178"/>
      <c r="Y15" s="178"/>
      <c r="Z15" s="178"/>
      <c r="AA15" s="178" t="s">
        <v>355</v>
      </c>
      <c r="AB15" s="172"/>
      <c r="AC15" s="166">
        <f>SUM(AC10:AC14)</f>
        <v>40</v>
      </c>
      <c r="AD15" s="179">
        <f>SUM(AD10:AD14)</f>
        <v>0.16666666666666666</v>
      </c>
    </row>
    <row r="16" spans="1:30" s="13" customFormat="1" ht="34.5" customHeight="1">
      <c r="A16" s="21">
        <v>5</v>
      </c>
      <c r="B16" s="36" t="s">
        <v>53</v>
      </c>
      <c r="C16" s="22" t="str">
        <f>+VLOOKUP(B16,'Danh muc NL'!$B$4:$D$86,3,FALSE)</f>
        <v>Làm việc nhóm</v>
      </c>
      <c r="D16" s="23">
        <f>Q28</f>
        <v>0.16666666666666666</v>
      </c>
      <c r="E16" s="24"/>
      <c r="F16" s="24"/>
      <c r="G16" s="24">
        <v>3</v>
      </c>
      <c r="H16" s="24"/>
      <c r="I16" s="24"/>
      <c r="J16" s="25">
        <f t="shared" si="0"/>
        <v>50</v>
      </c>
      <c r="K16" s="28"/>
      <c r="L16" s="44"/>
      <c r="M16" s="44"/>
      <c r="N16" s="44"/>
      <c r="O16" s="44"/>
      <c r="P16" s="44"/>
      <c r="Q16" s="43"/>
      <c r="R16" s="37"/>
    </row>
    <row r="17" spans="1:28" s="13" customFormat="1" ht="34.5" customHeight="1">
      <c r="A17" s="14" t="s">
        <v>26</v>
      </c>
      <c r="B17" s="248" t="s">
        <v>27</v>
      </c>
      <c r="C17" s="249"/>
      <c r="D17" s="15">
        <f>M12</f>
        <v>0.5</v>
      </c>
      <c r="E17" s="34"/>
      <c r="F17" s="34"/>
      <c r="G17" s="34"/>
      <c r="H17" s="34"/>
      <c r="I17" s="34"/>
      <c r="J17" s="42">
        <f>J18+J19+J20</f>
        <v>175</v>
      </c>
      <c r="K17" s="28"/>
      <c r="L17" s="27"/>
      <c r="M17" s="27"/>
      <c r="N17" s="27"/>
      <c r="O17" s="27"/>
      <c r="P17" s="27"/>
      <c r="Q17" s="27"/>
      <c r="R17" s="144"/>
      <c r="S17" s="43"/>
      <c r="V17" s="259" t="s">
        <v>28</v>
      </c>
      <c r="W17" s="259"/>
      <c r="X17" s="259"/>
      <c r="Y17" s="259"/>
      <c r="Z17" s="259"/>
      <c r="AA17" s="259"/>
    </row>
    <row r="18" spans="1:28" s="13" customFormat="1" ht="34.5" customHeight="1">
      <c r="A18" s="21">
        <v>6</v>
      </c>
      <c r="B18" s="36" t="s">
        <v>173</v>
      </c>
      <c r="C18" s="22" t="str">
        <f>+VLOOKUP(B18,'Danh muc NL'!$B$4:$D$86,3,FALSE)</f>
        <v>Kiến thức chuyên ngành CNTT</v>
      </c>
      <c r="D18" s="23">
        <f>AB20</f>
        <v>0.125</v>
      </c>
      <c r="E18" s="24"/>
      <c r="F18" s="24"/>
      <c r="G18" s="24">
        <v>3</v>
      </c>
      <c r="H18" s="24"/>
      <c r="I18" s="24"/>
      <c r="J18" s="25">
        <f t="shared" si="0"/>
        <v>37.5</v>
      </c>
      <c r="K18" s="28"/>
      <c r="L18" s="27"/>
      <c r="M18" s="49"/>
      <c r="N18" s="32"/>
      <c r="O18" s="32"/>
      <c r="P18" s="32"/>
      <c r="Q18" s="32"/>
      <c r="R18" s="43"/>
      <c r="S18" s="43"/>
      <c r="V18" s="20"/>
      <c r="W18" s="20"/>
      <c r="X18" s="20"/>
      <c r="Y18" s="20"/>
      <c r="Z18" s="20"/>
    </row>
    <row r="19" spans="1:28" s="13" customFormat="1" ht="34.5" customHeight="1">
      <c r="A19" s="45">
        <v>7</v>
      </c>
      <c r="B19" s="36" t="s">
        <v>181</v>
      </c>
      <c r="C19" s="215" t="s">
        <v>373</v>
      </c>
      <c r="D19" s="46">
        <f>AB21</f>
        <v>0.125</v>
      </c>
      <c r="E19" s="47"/>
      <c r="F19" s="47"/>
      <c r="G19" s="47">
        <v>3</v>
      </c>
      <c r="H19" s="47"/>
      <c r="I19" s="47"/>
      <c r="J19" s="25">
        <f t="shared" si="0"/>
        <v>37.5</v>
      </c>
      <c r="K19" s="28"/>
      <c r="L19" s="27"/>
      <c r="M19" s="49"/>
      <c r="N19" s="32"/>
      <c r="O19" s="32"/>
      <c r="P19" s="32"/>
      <c r="Q19" s="32"/>
      <c r="R19" s="27"/>
      <c r="S19" s="43"/>
      <c r="V19" s="26"/>
      <c r="W19" s="26" t="s">
        <v>12</v>
      </c>
      <c r="X19" s="26" t="s">
        <v>173</v>
      </c>
      <c r="Y19" s="26" t="s">
        <v>181</v>
      </c>
      <c r="Z19" s="26" t="s">
        <v>195</v>
      </c>
      <c r="AA19" s="26" t="s">
        <v>16</v>
      </c>
    </row>
    <row r="20" spans="1:28" s="13" customFormat="1" ht="34.5" customHeight="1">
      <c r="A20" s="21">
        <v>8</v>
      </c>
      <c r="B20" s="36" t="s">
        <v>195</v>
      </c>
      <c r="C20" s="22" t="str">
        <f>+VLOOKUP(B20,'Danh muc NL'!$B$4:$D$86,3,FALSE)</f>
        <v>Quản lý và kiểm định chất lượng phần mềm</v>
      </c>
      <c r="D20" s="48">
        <f>AB22</f>
        <v>0.25</v>
      </c>
      <c r="E20" s="24"/>
      <c r="F20" s="24"/>
      <c r="G20" s="24"/>
      <c r="H20" s="24">
        <v>4</v>
      </c>
      <c r="I20" s="24"/>
      <c r="J20" s="25">
        <f t="shared" si="0"/>
        <v>100</v>
      </c>
      <c r="K20" s="28"/>
      <c r="L20" s="27"/>
      <c r="M20" s="49"/>
      <c r="N20" s="32"/>
      <c r="O20" s="32"/>
      <c r="P20" s="32"/>
      <c r="Q20" s="32"/>
      <c r="R20" s="32"/>
      <c r="S20" s="50"/>
      <c r="V20" s="26" t="s">
        <v>173</v>
      </c>
      <c r="W20" s="29">
        <f>AA20/AA23</f>
        <v>0.25</v>
      </c>
      <c r="X20" s="30"/>
      <c r="Y20" s="31">
        <v>2</v>
      </c>
      <c r="Z20" s="31">
        <v>1</v>
      </c>
      <c r="AA20" s="31">
        <f>X20+Y20+Z20</f>
        <v>3</v>
      </c>
      <c r="AB20" s="33">
        <f>W20*D17</f>
        <v>0.125</v>
      </c>
    </row>
    <row r="21" spans="1:28" s="13" customFormat="1" ht="34.5" customHeight="1">
      <c r="A21" s="241" t="s">
        <v>32</v>
      </c>
      <c r="B21" s="241"/>
      <c r="C21" s="241"/>
      <c r="D21" s="51">
        <f>+D17+D14+D8</f>
        <v>0.99999999999999989</v>
      </c>
      <c r="E21" s="52"/>
      <c r="F21" s="52"/>
      <c r="G21" s="52"/>
      <c r="H21" s="52"/>
      <c r="I21" s="52"/>
      <c r="J21" s="53">
        <f>J8+J14+J17</f>
        <v>325</v>
      </c>
      <c r="K21" s="28"/>
      <c r="L21" s="27"/>
      <c r="M21" s="49"/>
      <c r="N21" s="32"/>
      <c r="O21" s="32"/>
      <c r="P21" s="32"/>
      <c r="Q21" s="32"/>
      <c r="R21" s="32"/>
      <c r="S21" s="50"/>
      <c r="V21" s="26" t="s">
        <v>181</v>
      </c>
      <c r="W21" s="29">
        <f>AA21/AA23</f>
        <v>0.25</v>
      </c>
      <c r="X21" s="31">
        <v>2</v>
      </c>
      <c r="Y21" s="30"/>
      <c r="Z21" s="31">
        <v>1</v>
      </c>
      <c r="AA21" s="31">
        <f t="shared" ref="AA21:AA22" si="3">X21+Y21+Z21</f>
        <v>3</v>
      </c>
      <c r="AB21" s="33">
        <f>W21*D17</f>
        <v>0.125</v>
      </c>
    </row>
    <row r="22" spans="1:28" s="13" customFormat="1" ht="34.5" customHeight="1">
      <c r="A22" s="54"/>
      <c r="B22" s="258"/>
      <c r="C22" s="258"/>
      <c r="D22" s="55"/>
      <c r="E22" s="56"/>
      <c r="F22" s="56"/>
      <c r="G22" s="56"/>
      <c r="H22" s="56"/>
      <c r="I22" s="56"/>
      <c r="J22" s="57"/>
      <c r="K22" s="28"/>
      <c r="L22" s="20"/>
      <c r="M22" s="20"/>
      <c r="N22" s="20"/>
      <c r="O22" s="20"/>
      <c r="P22" s="20"/>
      <c r="Q22" s="64"/>
      <c r="R22" s="32"/>
      <c r="S22" s="50"/>
      <c r="V22" s="26" t="s">
        <v>195</v>
      </c>
      <c r="W22" s="29">
        <f>AA22/AA23</f>
        <v>0.5</v>
      </c>
      <c r="X22" s="31">
        <v>3</v>
      </c>
      <c r="Y22" s="31">
        <v>3</v>
      </c>
      <c r="Z22" s="30"/>
      <c r="AA22" s="31">
        <f t="shared" si="3"/>
        <v>6</v>
      </c>
      <c r="AB22" s="33">
        <f>W22*D17</f>
        <v>0.25</v>
      </c>
    </row>
    <row r="23" spans="1:28" s="64" customFormat="1" ht="34.5" customHeight="1">
      <c r="A23" s="58"/>
      <c r="B23" s="59"/>
      <c r="C23" s="60"/>
      <c r="D23" s="61"/>
      <c r="E23" s="56"/>
      <c r="F23" s="56"/>
      <c r="G23" s="62"/>
      <c r="H23" s="56"/>
      <c r="I23" s="56"/>
      <c r="J23" s="63"/>
      <c r="K23" s="28"/>
      <c r="L23" s="67"/>
      <c r="M23" s="67"/>
      <c r="N23" s="67"/>
      <c r="O23" s="67"/>
      <c r="P23" s="67"/>
      <c r="R23" s="32"/>
      <c r="S23" s="50"/>
      <c r="V23" s="38"/>
      <c r="W23" s="39"/>
      <c r="X23" s="40"/>
      <c r="Y23" s="40"/>
      <c r="Z23" s="40"/>
      <c r="AA23" s="41">
        <f>AA20+AA21+AA22</f>
        <v>12</v>
      </c>
      <c r="AB23" s="33"/>
    </row>
    <row r="24" spans="1:28" s="64" customFormat="1" ht="34.5" customHeight="1">
      <c r="A24" s="58"/>
      <c r="B24" s="59"/>
      <c r="C24" s="60"/>
      <c r="D24" s="61"/>
      <c r="E24" s="56"/>
      <c r="F24" s="56"/>
      <c r="G24" s="62"/>
      <c r="H24" s="56"/>
      <c r="I24" s="56"/>
      <c r="J24" s="63"/>
      <c r="K24" s="28"/>
      <c r="L24" s="259" t="s">
        <v>33</v>
      </c>
      <c r="M24" s="259"/>
      <c r="N24" s="259"/>
      <c r="O24" s="259"/>
      <c r="P24" s="259"/>
      <c r="Q24" s="259"/>
      <c r="R24" s="64">
        <f>R20+R21+R22+R23</f>
        <v>0</v>
      </c>
    </row>
    <row r="25" spans="1:28" ht="34.5" customHeight="1">
      <c r="A25" s="58"/>
      <c r="B25" s="59"/>
      <c r="C25" s="65"/>
      <c r="D25" s="61"/>
      <c r="E25" s="56"/>
      <c r="F25" s="56"/>
      <c r="G25" s="56"/>
      <c r="H25" s="56"/>
      <c r="I25" s="56"/>
      <c r="J25" s="63"/>
      <c r="K25" s="66"/>
      <c r="L25" s="20"/>
      <c r="M25" s="20"/>
      <c r="N25" s="20"/>
      <c r="O25" s="20"/>
      <c r="P25" s="20"/>
      <c r="Q25" s="13"/>
      <c r="R25" s="64"/>
      <c r="S25" s="64"/>
      <c r="T25" s="64"/>
      <c r="U25" s="64"/>
      <c r="V25" s="64"/>
      <c r="W25" s="64"/>
      <c r="X25" s="64"/>
      <c r="Y25" s="64"/>
      <c r="Z25" s="64"/>
      <c r="AA25" s="64"/>
      <c r="AB25" s="64"/>
    </row>
    <row r="26" spans="1:28" ht="34.5" customHeight="1">
      <c r="A26" s="260"/>
      <c r="B26" s="260"/>
      <c r="C26" s="260"/>
      <c r="D26" s="68"/>
      <c r="E26" s="69"/>
      <c r="F26" s="69"/>
      <c r="G26" s="69"/>
      <c r="H26" s="69"/>
      <c r="I26" s="69"/>
      <c r="J26" s="69"/>
      <c r="K26" s="66"/>
      <c r="L26" s="26"/>
      <c r="M26" s="26" t="s">
        <v>12</v>
      </c>
      <c r="N26" s="26" t="s">
        <v>50</v>
      </c>
      <c r="O26" s="26" t="s">
        <v>53</v>
      </c>
      <c r="P26" s="26" t="s">
        <v>16</v>
      </c>
      <c r="Q26" s="27"/>
      <c r="R26" s="13"/>
      <c r="S26" s="64"/>
      <c r="T26" s="64"/>
      <c r="U26" s="64"/>
      <c r="V26" s="64"/>
      <c r="W26" s="64"/>
      <c r="X26" s="64"/>
      <c r="Y26" s="64"/>
      <c r="Z26" s="64"/>
      <c r="AA26" s="64"/>
      <c r="AB26" s="64"/>
    </row>
    <row r="27" spans="1:28" ht="34.5" customHeight="1">
      <c r="K27" s="71"/>
      <c r="L27" s="26" t="s">
        <v>50</v>
      </c>
      <c r="M27" s="29">
        <f>P27/P29</f>
        <v>0.5</v>
      </c>
      <c r="N27" s="30"/>
      <c r="O27" s="31">
        <v>2</v>
      </c>
      <c r="P27" s="31">
        <f>N27+O27</f>
        <v>2</v>
      </c>
      <c r="Q27" s="72">
        <f>M27*D14</f>
        <v>0.16666666666666666</v>
      </c>
      <c r="R27" s="13"/>
    </row>
    <row r="28" spans="1:28" ht="34.5" customHeight="1">
      <c r="K28" s="71"/>
      <c r="L28" s="26" t="s">
        <v>53</v>
      </c>
      <c r="M28" s="29">
        <f>P28/P29</f>
        <v>0.5</v>
      </c>
      <c r="N28" s="31">
        <v>2</v>
      </c>
      <c r="O28" s="30"/>
      <c r="P28" s="31">
        <f>N28+O28</f>
        <v>2</v>
      </c>
      <c r="Q28" s="72">
        <f>M28*D14</f>
        <v>0.16666666666666666</v>
      </c>
      <c r="R28" s="13"/>
    </row>
    <row r="29" spans="1:28" ht="34.5" customHeight="1">
      <c r="D29"/>
      <c r="J29"/>
      <c r="K29" s="71"/>
      <c r="L29" s="38"/>
      <c r="M29" s="39"/>
      <c r="N29" s="40"/>
      <c r="O29" s="40"/>
      <c r="P29" s="41">
        <f>P27+P28</f>
        <v>4</v>
      </c>
      <c r="Q29" s="41"/>
      <c r="R29" s="33"/>
    </row>
    <row r="30" spans="1:28" ht="34.5" customHeight="1">
      <c r="D30"/>
      <c r="J30"/>
      <c r="K30" s="71"/>
      <c r="L30" s="67"/>
      <c r="M30" s="67"/>
      <c r="N30" s="67"/>
      <c r="O30" s="67"/>
      <c r="P30" s="67"/>
      <c r="R30" s="33"/>
    </row>
    <row r="31" spans="1:28" ht="34.5" customHeight="1">
      <c r="D31"/>
      <c r="J31"/>
      <c r="K31" s="71"/>
      <c r="L31" s="67"/>
      <c r="M31" s="67"/>
      <c r="N31" s="67"/>
      <c r="O31" s="67"/>
      <c r="P31" s="67"/>
      <c r="R31" s="33"/>
    </row>
    <row r="32" spans="1:28">
      <c r="D32"/>
      <c r="J32"/>
      <c r="K32" s="71"/>
      <c r="L32" s="67"/>
      <c r="M32" s="67"/>
      <c r="N32" s="67"/>
      <c r="O32" s="67"/>
      <c r="P32" s="67"/>
    </row>
    <row r="33" spans="4:16">
      <c r="D33"/>
      <c r="J33"/>
      <c r="K33" s="71"/>
      <c r="L33" s="67"/>
      <c r="M33" s="67"/>
      <c r="N33" s="67"/>
      <c r="O33" s="67"/>
      <c r="P33" s="67"/>
    </row>
    <row r="34" spans="4:16">
      <c r="D34"/>
      <c r="J34"/>
      <c r="K34" s="71"/>
      <c r="L34" s="67"/>
      <c r="M34" s="67"/>
      <c r="N34" s="67"/>
      <c r="O34" s="67"/>
      <c r="P34" s="67"/>
    </row>
    <row r="35" spans="4:16">
      <c r="D35"/>
      <c r="J35"/>
      <c r="K35" s="71"/>
      <c r="L35" s="67"/>
      <c r="M35" s="67"/>
      <c r="N35" s="67"/>
      <c r="O35" s="67"/>
      <c r="P35" s="67"/>
    </row>
    <row r="36" spans="4:16">
      <c r="D36"/>
      <c r="J36"/>
      <c r="K36" s="71"/>
      <c r="L36" s="67"/>
      <c r="M36" s="67"/>
      <c r="N36" s="67"/>
      <c r="O36" s="67"/>
      <c r="P36" s="67"/>
    </row>
    <row r="37" spans="4:16">
      <c r="D37"/>
      <c r="J37"/>
      <c r="K37" s="71"/>
      <c r="L37" s="67"/>
      <c r="M37" s="67"/>
      <c r="N37" s="67"/>
      <c r="O37" s="67"/>
      <c r="P37" s="67"/>
    </row>
    <row r="38" spans="4:16">
      <c r="D38"/>
      <c r="J38"/>
      <c r="K38" s="71"/>
      <c r="L38" s="67"/>
      <c r="M38" s="67"/>
      <c r="N38" s="67"/>
      <c r="O38" s="67"/>
      <c r="P38" s="67"/>
    </row>
    <row r="39" spans="4:16">
      <c r="D39"/>
      <c r="J39"/>
      <c r="K39" s="71"/>
      <c r="L39" s="67"/>
      <c r="M39" s="67"/>
      <c r="N39" s="67"/>
      <c r="O39" s="67"/>
      <c r="P39" s="67"/>
    </row>
    <row r="40" spans="4:16">
      <c r="D40"/>
      <c r="J40"/>
      <c r="K40" s="71"/>
      <c r="L40" s="67"/>
      <c r="M40" s="67"/>
      <c r="N40" s="67"/>
      <c r="O40" s="67"/>
      <c r="P40" s="67"/>
    </row>
    <row r="41" spans="4:16">
      <c r="D41"/>
      <c r="J41"/>
      <c r="K41" s="71"/>
      <c r="L41" s="67"/>
      <c r="M41" s="67"/>
      <c r="N41" s="67"/>
      <c r="O41" s="67"/>
      <c r="P41" s="67"/>
    </row>
    <row r="42" spans="4:16">
      <c r="D42"/>
      <c r="J42"/>
      <c r="K42" s="71"/>
      <c r="L42" s="67"/>
      <c r="M42" s="67"/>
      <c r="N42" s="67"/>
      <c r="O42" s="67"/>
      <c r="P42" s="67"/>
    </row>
    <row r="43" spans="4:16">
      <c r="D43"/>
      <c r="J43"/>
      <c r="K43" s="71"/>
      <c r="L43" s="67"/>
      <c r="M43" s="67"/>
      <c r="N43" s="67"/>
      <c r="O43" s="67"/>
      <c r="P43" s="67"/>
    </row>
    <row r="44" spans="4:16">
      <c r="D44"/>
      <c r="J44"/>
      <c r="K44" s="71"/>
      <c r="L44" s="67"/>
      <c r="M44" s="67"/>
      <c r="N44" s="67"/>
      <c r="O44" s="67"/>
      <c r="P44" s="67"/>
    </row>
    <row r="45" spans="4:16">
      <c r="D45"/>
      <c r="J45"/>
      <c r="K45" s="71"/>
      <c r="L45" s="67"/>
      <c r="M45" s="67"/>
      <c r="N45" s="67"/>
      <c r="O45" s="67"/>
      <c r="P45" s="67"/>
    </row>
    <row r="46" spans="4:16">
      <c r="D46"/>
      <c r="J46"/>
      <c r="K46" s="71"/>
      <c r="L46" s="67"/>
      <c r="M46" s="67"/>
      <c r="N46" s="67"/>
      <c r="O46" s="67"/>
      <c r="P46" s="67"/>
    </row>
    <row r="47" spans="4:16">
      <c r="D47"/>
      <c r="J47"/>
      <c r="K47" s="71"/>
    </row>
    <row r="48" spans="4:16">
      <c r="D48"/>
      <c r="J48"/>
      <c r="K48" s="71"/>
    </row>
  </sheetData>
  <mergeCells count="18">
    <mergeCell ref="A1:J1"/>
    <mergeCell ref="A5:A7"/>
    <mergeCell ref="B5:B7"/>
    <mergeCell ref="C5:C7"/>
    <mergeCell ref="D5:I5"/>
    <mergeCell ref="J5:J7"/>
    <mergeCell ref="D6:D7"/>
    <mergeCell ref="E6:I6"/>
    <mergeCell ref="V7:AA7"/>
    <mergeCell ref="B8:C8"/>
    <mergeCell ref="B14:C14"/>
    <mergeCell ref="B17:C17"/>
    <mergeCell ref="V17:AA17"/>
    <mergeCell ref="A21:C21"/>
    <mergeCell ref="B22:C22"/>
    <mergeCell ref="A26:C26"/>
    <mergeCell ref="L24:Q24"/>
    <mergeCell ref="L7:R7"/>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sheetPr>
    <tabColor rgb="FFFFFF00"/>
  </sheetPr>
  <dimension ref="A1:AD48"/>
  <sheetViews>
    <sheetView topLeftCell="A13" zoomScale="90" zoomScaleNormal="90" zoomScalePageLayoutView="90" workbookViewId="0">
      <selection activeCell="F21" sqref="F21"/>
    </sheetView>
  </sheetViews>
  <sheetFormatPr defaultColWidth="7.81640625" defaultRowHeight="14.5"/>
  <cols>
    <col min="3" max="3" width="36.1796875" customWidth="1"/>
    <col min="4" max="4" width="11.7265625" style="70" customWidth="1"/>
    <col min="5" max="9" width="6.7265625" customWidth="1"/>
    <col min="10" max="10" width="8.81640625" style="70" customWidth="1"/>
    <col min="11" max="11" width="10.81640625" customWidth="1"/>
    <col min="12" max="21" width="13" customWidth="1"/>
    <col min="22" max="28" width="13.1796875" customWidth="1"/>
  </cols>
  <sheetData>
    <row r="1" spans="1:30" s="2" customFormat="1" ht="16.5" customHeight="1">
      <c r="A1" s="250" t="s">
        <v>0</v>
      </c>
      <c r="B1" s="250"/>
      <c r="C1" s="250"/>
      <c r="D1" s="250"/>
      <c r="E1" s="250"/>
      <c r="F1" s="250"/>
      <c r="G1" s="250"/>
      <c r="H1" s="250"/>
      <c r="I1" s="250"/>
      <c r="J1" s="250"/>
      <c r="K1" s="1"/>
    </row>
    <row r="2" spans="1:30" s="2" customFormat="1" ht="16.5" customHeight="1">
      <c r="A2" s="3" t="s">
        <v>320</v>
      </c>
      <c r="B2" s="3"/>
      <c r="C2" s="3"/>
      <c r="D2" s="4"/>
      <c r="E2" s="3"/>
      <c r="F2" s="3"/>
      <c r="G2" s="3"/>
      <c r="H2" s="3"/>
      <c r="I2" s="3"/>
      <c r="J2" s="4"/>
      <c r="K2" s="3"/>
    </row>
    <row r="3" spans="1:30" s="6" customFormat="1" ht="15.5">
      <c r="A3" s="3" t="s">
        <v>319</v>
      </c>
      <c r="B3" s="3"/>
      <c r="C3" s="5"/>
      <c r="D3" s="4"/>
      <c r="E3" s="3"/>
      <c r="F3" s="3"/>
      <c r="G3" s="3"/>
      <c r="H3" s="3"/>
      <c r="I3" s="3"/>
      <c r="J3" s="4"/>
      <c r="K3" s="3"/>
    </row>
    <row r="4" spans="1:30" s="6" customFormat="1" ht="14">
      <c r="A4" s="7"/>
      <c r="B4" s="7"/>
      <c r="C4" s="7"/>
      <c r="D4" s="8"/>
      <c r="E4" s="2"/>
      <c r="F4" s="2"/>
      <c r="G4" s="2"/>
      <c r="H4" s="2"/>
      <c r="I4" s="2"/>
      <c r="J4" s="8"/>
      <c r="K4" s="2"/>
    </row>
    <row r="5" spans="1:30" s="6" customFormat="1" ht="15.75" customHeight="1">
      <c r="A5" s="251" t="s">
        <v>1</v>
      </c>
      <c r="B5" s="251" t="s">
        <v>2</v>
      </c>
      <c r="C5" s="251" t="s">
        <v>3</v>
      </c>
      <c r="D5" s="252" t="s">
        <v>4</v>
      </c>
      <c r="E5" s="252"/>
      <c r="F5" s="252"/>
      <c r="G5" s="252"/>
      <c r="H5" s="252"/>
      <c r="I5" s="252"/>
      <c r="J5" s="253" t="s">
        <v>5</v>
      </c>
      <c r="K5" s="9"/>
      <c r="L5" s="10"/>
      <c r="M5" s="10"/>
      <c r="N5" s="10"/>
      <c r="O5" s="10"/>
      <c r="P5" s="10"/>
    </row>
    <row r="6" spans="1:30" s="6" customFormat="1" ht="14">
      <c r="A6" s="251"/>
      <c r="B6" s="251"/>
      <c r="C6" s="251"/>
      <c r="D6" s="254" t="s">
        <v>6</v>
      </c>
      <c r="E6" s="251" t="s">
        <v>7</v>
      </c>
      <c r="F6" s="251"/>
      <c r="G6" s="251"/>
      <c r="H6" s="251"/>
      <c r="I6" s="251"/>
      <c r="J6" s="253"/>
      <c r="K6" s="11"/>
      <c r="L6" s="10"/>
      <c r="M6" s="10"/>
      <c r="N6" s="10"/>
      <c r="O6" s="10"/>
      <c r="P6" s="10"/>
    </row>
    <row r="7" spans="1:30" s="13" customFormat="1" ht="34" customHeight="1">
      <c r="A7" s="251"/>
      <c r="B7" s="251"/>
      <c r="C7" s="251"/>
      <c r="D7" s="255"/>
      <c r="E7" s="12">
        <v>1</v>
      </c>
      <c r="F7" s="12">
        <v>2</v>
      </c>
      <c r="G7" s="12">
        <v>3</v>
      </c>
      <c r="H7" s="12">
        <v>4</v>
      </c>
      <c r="I7" s="12">
        <v>5</v>
      </c>
      <c r="J7" s="253"/>
      <c r="K7" s="11"/>
      <c r="L7" s="261" t="s">
        <v>250</v>
      </c>
      <c r="M7" s="262"/>
      <c r="N7" s="262"/>
      <c r="O7" s="262"/>
      <c r="P7" s="262"/>
      <c r="Q7" s="262"/>
      <c r="R7" s="262"/>
      <c r="V7" s="263" t="s">
        <v>8</v>
      </c>
      <c r="W7" s="263"/>
      <c r="X7" s="263"/>
      <c r="Y7" s="263"/>
      <c r="Z7" s="263"/>
      <c r="AA7" s="263"/>
      <c r="AB7" s="166"/>
      <c r="AC7" s="166"/>
      <c r="AD7" s="166"/>
    </row>
    <row r="8" spans="1:30" s="13" customFormat="1" ht="34.5" customHeight="1">
      <c r="A8" s="14" t="s">
        <v>9</v>
      </c>
      <c r="B8" s="248" t="s">
        <v>10</v>
      </c>
      <c r="C8" s="249"/>
      <c r="D8" s="15">
        <f>M10</f>
        <v>0.16666666666666666</v>
      </c>
      <c r="E8" s="16"/>
      <c r="F8" s="16"/>
      <c r="G8" s="16"/>
      <c r="H8" s="16"/>
      <c r="I8" s="16"/>
      <c r="J8" s="17">
        <f>J9+J10+J11+J12+J13</f>
        <v>50</v>
      </c>
      <c r="K8" s="11"/>
      <c r="L8" s="18"/>
      <c r="M8" s="18"/>
      <c r="N8" s="18"/>
      <c r="O8" s="18"/>
      <c r="P8" s="18"/>
      <c r="Q8" s="18"/>
      <c r="R8" s="19"/>
      <c r="V8" s="167"/>
      <c r="W8" s="167"/>
      <c r="X8" s="167"/>
      <c r="Y8" s="167"/>
      <c r="Z8" s="167"/>
      <c r="AA8" s="166"/>
      <c r="AB8" s="166"/>
      <c r="AC8" s="166"/>
      <c r="AD8" s="166"/>
    </row>
    <row r="9" spans="1:30" s="13" customFormat="1" ht="34.5" customHeight="1">
      <c r="A9" s="21">
        <v>1</v>
      </c>
      <c r="B9" s="131" t="s">
        <v>11</v>
      </c>
      <c r="C9" s="22" t="s">
        <v>372</v>
      </c>
      <c r="D9" s="162">
        <f>AD10</f>
        <v>3.3333333333333333E-2</v>
      </c>
      <c r="E9" s="24"/>
      <c r="F9" s="24"/>
      <c r="G9" s="24">
        <v>3</v>
      </c>
      <c r="H9" s="24"/>
      <c r="I9" s="24"/>
      <c r="J9" s="25">
        <f>D9*SUM(E9:I9)*100</f>
        <v>10</v>
      </c>
      <c r="K9" s="11"/>
      <c r="L9" s="26"/>
      <c r="M9" s="26" t="s">
        <v>12</v>
      </c>
      <c r="N9" s="26" t="s">
        <v>13</v>
      </c>
      <c r="O9" s="26" t="s">
        <v>14</v>
      </c>
      <c r="P9" s="26" t="s">
        <v>15</v>
      </c>
      <c r="Q9" s="26" t="s">
        <v>16</v>
      </c>
      <c r="R9" s="27"/>
      <c r="V9" s="168"/>
      <c r="W9" s="168" t="s">
        <v>12</v>
      </c>
      <c r="X9" s="168" t="s">
        <v>11</v>
      </c>
      <c r="Y9" s="168" t="s">
        <v>17</v>
      </c>
      <c r="Z9" s="168" t="s">
        <v>18</v>
      </c>
      <c r="AA9" s="168" t="s">
        <v>352</v>
      </c>
      <c r="AB9" s="168" t="s">
        <v>354</v>
      </c>
      <c r="AC9" s="168" t="s">
        <v>16</v>
      </c>
      <c r="AD9" s="166"/>
    </row>
    <row r="10" spans="1:30" s="13" customFormat="1" ht="34.5" customHeight="1">
      <c r="A10" s="21">
        <v>2</v>
      </c>
      <c r="B10" s="131" t="s">
        <v>17</v>
      </c>
      <c r="C10" s="22" t="s">
        <v>254</v>
      </c>
      <c r="D10" s="162">
        <f>AD11</f>
        <v>3.3333333333333333E-2</v>
      </c>
      <c r="E10" s="24"/>
      <c r="F10" s="24"/>
      <c r="G10" s="24">
        <v>3</v>
      </c>
      <c r="H10" s="24"/>
      <c r="I10" s="24"/>
      <c r="J10" s="25">
        <f t="shared" ref="J10:J20" si="0">D10*SUM(E10:I10)*100</f>
        <v>10</v>
      </c>
      <c r="K10" s="28"/>
      <c r="L10" s="26" t="s">
        <v>13</v>
      </c>
      <c r="M10" s="29">
        <f>Q10/Q13</f>
        <v>0.16666666666666666</v>
      </c>
      <c r="N10" s="30"/>
      <c r="O10" s="31">
        <v>1</v>
      </c>
      <c r="P10" s="31">
        <v>1</v>
      </c>
      <c r="Q10" s="31">
        <f>N10+O10+P10</f>
        <v>2</v>
      </c>
      <c r="R10" s="32"/>
      <c r="V10" s="168" t="str">
        <f>X9</f>
        <v>C001</v>
      </c>
      <c r="W10" s="169">
        <f>AC10/AC15</f>
        <v>0.2</v>
      </c>
      <c r="X10" s="170"/>
      <c r="Y10" s="171">
        <v>2</v>
      </c>
      <c r="Z10" s="171">
        <v>2</v>
      </c>
      <c r="AA10" s="171">
        <v>2</v>
      </c>
      <c r="AB10" s="171">
        <v>2</v>
      </c>
      <c r="AC10" s="171">
        <f>Y10+ Z10+AA10+AB10</f>
        <v>8</v>
      </c>
      <c r="AD10" s="172">
        <f>W10*D8</f>
        <v>3.3333333333333333E-2</v>
      </c>
    </row>
    <row r="11" spans="1:30" s="13" customFormat="1" ht="34.5" customHeight="1">
      <c r="A11" s="21">
        <v>3</v>
      </c>
      <c r="B11" s="131" t="s">
        <v>18</v>
      </c>
      <c r="C11" s="163" t="s">
        <v>256</v>
      </c>
      <c r="D11" s="164">
        <f>AD12</f>
        <v>3.3333333333333333E-2</v>
      </c>
      <c r="E11" s="24"/>
      <c r="F11" s="24"/>
      <c r="G11" s="24">
        <v>3</v>
      </c>
      <c r="H11" s="24"/>
      <c r="I11" s="24"/>
      <c r="J11" s="25">
        <f t="shared" si="0"/>
        <v>10</v>
      </c>
      <c r="K11" s="28"/>
      <c r="L11" s="26" t="s">
        <v>14</v>
      </c>
      <c r="M11" s="29">
        <f>Q11/Q13</f>
        <v>0.33333333333333331</v>
      </c>
      <c r="N11" s="31">
        <v>3</v>
      </c>
      <c r="O11" s="30"/>
      <c r="P11" s="31">
        <v>1</v>
      </c>
      <c r="Q11" s="31">
        <f t="shared" ref="Q11:Q12" si="1">N11+O11+P11</f>
        <v>4</v>
      </c>
      <c r="R11" s="32"/>
      <c r="V11" s="173" t="str">
        <f>Y9</f>
        <v>C002</v>
      </c>
      <c r="W11" s="169">
        <f>AC11 /AC15</f>
        <v>0.2</v>
      </c>
      <c r="X11" s="174">
        <v>2</v>
      </c>
      <c r="Y11" s="174"/>
      <c r="Z11" s="174">
        <v>2</v>
      </c>
      <c r="AA11" s="174">
        <v>2</v>
      </c>
      <c r="AB11" s="174">
        <v>2</v>
      </c>
      <c r="AC11" s="174">
        <f>X11+Z11+AA11+AB11</f>
        <v>8</v>
      </c>
      <c r="AD11" s="175">
        <f>W11*D8</f>
        <v>3.3333333333333333E-2</v>
      </c>
    </row>
    <row r="12" spans="1:30" s="13" customFormat="1" ht="34.5" customHeight="1">
      <c r="A12" s="21">
        <v>4</v>
      </c>
      <c r="B12" s="165" t="s">
        <v>352</v>
      </c>
      <c r="C12" s="22" t="s">
        <v>371</v>
      </c>
      <c r="D12" s="162">
        <f t="shared" ref="D12" si="2">AD13</f>
        <v>3.3333333333333333E-2</v>
      </c>
      <c r="E12" s="24"/>
      <c r="F12" s="24"/>
      <c r="G12" s="24">
        <v>3</v>
      </c>
      <c r="H12" s="24"/>
      <c r="I12" s="24"/>
      <c r="J12" s="25">
        <f t="shared" si="0"/>
        <v>10</v>
      </c>
      <c r="K12" s="28"/>
      <c r="L12" s="26" t="s">
        <v>15</v>
      </c>
      <c r="M12" s="29">
        <f>Q12/Q13</f>
        <v>0.5</v>
      </c>
      <c r="N12" s="31">
        <v>3</v>
      </c>
      <c r="O12" s="31">
        <v>3</v>
      </c>
      <c r="P12" s="30"/>
      <c r="Q12" s="31">
        <f t="shared" si="1"/>
        <v>6</v>
      </c>
      <c r="R12" s="32"/>
      <c r="V12" s="168" t="str">
        <f>B11</f>
        <v>C003</v>
      </c>
      <c r="W12" s="169">
        <f>AC12/AC15</f>
        <v>0.2</v>
      </c>
      <c r="X12" s="171">
        <v>2</v>
      </c>
      <c r="Y12" s="171">
        <v>2</v>
      </c>
      <c r="Z12" s="170"/>
      <c r="AA12" s="174">
        <v>2</v>
      </c>
      <c r="AB12" s="174">
        <v>2</v>
      </c>
      <c r="AC12" s="171">
        <f>X12+Y12+AA12+AB12</f>
        <v>8</v>
      </c>
      <c r="AD12" s="172">
        <f>W12*D8</f>
        <v>3.3333333333333333E-2</v>
      </c>
    </row>
    <row r="13" spans="1:30" s="13" customFormat="1" ht="34.5" customHeight="1">
      <c r="A13" s="21">
        <v>5</v>
      </c>
      <c r="B13" s="165" t="s">
        <v>353</v>
      </c>
      <c r="C13" s="22" t="s">
        <v>357</v>
      </c>
      <c r="D13" s="162">
        <f>AD14</f>
        <v>3.3333333333333333E-2</v>
      </c>
      <c r="E13" s="24"/>
      <c r="F13" s="24"/>
      <c r="G13" s="24">
        <v>3</v>
      </c>
      <c r="H13" s="24"/>
      <c r="I13" s="24"/>
      <c r="J13" s="25">
        <f t="shared" si="0"/>
        <v>10</v>
      </c>
      <c r="K13" s="28"/>
      <c r="L13" s="20"/>
      <c r="M13" s="20"/>
      <c r="N13" s="20"/>
      <c r="O13" s="20"/>
      <c r="P13" s="20"/>
      <c r="Q13" s="13">
        <f>Q10+Q11+Q12</f>
        <v>12</v>
      </c>
      <c r="R13" s="32"/>
      <c r="V13" s="168" t="str">
        <f>B12</f>
        <v>C004</v>
      </c>
      <c r="W13" s="169">
        <f>AC13/AC15</f>
        <v>0.2</v>
      </c>
      <c r="X13" s="171">
        <v>2</v>
      </c>
      <c r="Y13" s="171">
        <v>2</v>
      </c>
      <c r="Z13" s="174">
        <v>2</v>
      </c>
      <c r="AA13" s="170"/>
      <c r="AB13" s="174">
        <v>2</v>
      </c>
      <c r="AC13" s="171">
        <f>X13+Y13+Z13+AB13</f>
        <v>8</v>
      </c>
      <c r="AD13" s="172">
        <f>W13*D8</f>
        <v>3.3333333333333333E-2</v>
      </c>
    </row>
    <row r="14" spans="1:30" s="13" customFormat="1" ht="34.5" customHeight="1">
      <c r="A14" s="14" t="s">
        <v>21</v>
      </c>
      <c r="B14" s="248" t="s">
        <v>22</v>
      </c>
      <c r="C14" s="249"/>
      <c r="D14" s="15">
        <f>M11</f>
        <v>0.33333333333333331</v>
      </c>
      <c r="E14" s="34"/>
      <c r="F14" s="34"/>
      <c r="G14" s="34"/>
      <c r="H14" s="34"/>
      <c r="I14" s="34"/>
      <c r="J14" s="35">
        <f>J15+J16</f>
        <v>100</v>
      </c>
      <c r="K14" s="28"/>
      <c r="L14" s="20"/>
      <c r="M14" s="20"/>
      <c r="N14" s="20"/>
      <c r="O14" s="20"/>
      <c r="P14" s="20"/>
      <c r="R14" s="32"/>
      <c r="V14" s="168" t="str">
        <f>B13</f>
        <v xml:space="preserve">C005 </v>
      </c>
      <c r="W14" s="169">
        <f>AC14/AC15</f>
        <v>0.2</v>
      </c>
      <c r="X14" s="171">
        <v>2</v>
      </c>
      <c r="Y14" s="171">
        <v>2</v>
      </c>
      <c r="Z14" s="174">
        <v>2</v>
      </c>
      <c r="AA14" s="174">
        <v>2</v>
      </c>
      <c r="AB14" s="170"/>
      <c r="AC14" s="171">
        <f>X14+Y14+Z14+AA14</f>
        <v>8</v>
      </c>
      <c r="AD14" s="172">
        <f>W14*D8</f>
        <v>3.3333333333333333E-2</v>
      </c>
    </row>
    <row r="15" spans="1:30" s="13" customFormat="1" ht="34.5" customHeight="1">
      <c r="A15" s="21">
        <v>4</v>
      </c>
      <c r="B15" s="94" t="s">
        <v>50</v>
      </c>
      <c r="C15" s="22" t="str">
        <f>+VLOOKUP(B15,'Danh muc NL'!$B$4:$D$86,3,FALSE)</f>
        <v>Phân tích, tổng hợp, báo cáo</v>
      </c>
      <c r="D15" s="23">
        <f>Q27</f>
        <v>0.16666666666666666</v>
      </c>
      <c r="E15" s="24"/>
      <c r="F15" s="24"/>
      <c r="G15" s="24">
        <v>3</v>
      </c>
      <c r="H15" s="24"/>
      <c r="I15" s="24"/>
      <c r="J15" s="25">
        <f t="shared" si="0"/>
        <v>50</v>
      </c>
      <c r="K15" s="28"/>
      <c r="L15" s="144"/>
      <c r="M15" s="144"/>
      <c r="N15" s="144"/>
      <c r="O15" s="144"/>
      <c r="P15" s="144"/>
      <c r="Q15" s="144"/>
      <c r="R15" s="37"/>
      <c r="V15" s="176"/>
      <c r="W15" s="177">
        <f>SUM(W10:W14)</f>
        <v>1</v>
      </c>
      <c r="X15" s="178"/>
      <c r="Y15" s="178"/>
      <c r="Z15" s="178"/>
      <c r="AA15" s="178" t="s">
        <v>355</v>
      </c>
      <c r="AB15" s="172"/>
      <c r="AC15" s="166">
        <f>SUM(AC10:AC14)</f>
        <v>40</v>
      </c>
      <c r="AD15" s="179">
        <f>SUM(AD10:AD14)</f>
        <v>0.16666666666666666</v>
      </c>
    </row>
    <row r="16" spans="1:30" s="13" customFormat="1" ht="34.5" customHeight="1">
      <c r="A16" s="21">
        <v>5</v>
      </c>
      <c r="B16" s="36" t="s">
        <v>53</v>
      </c>
      <c r="C16" s="22" t="str">
        <f>+VLOOKUP(B16,'Danh muc NL'!$B$4:$D$86,3,FALSE)</f>
        <v>Làm việc nhóm</v>
      </c>
      <c r="D16" s="23">
        <f>Q28</f>
        <v>0.16666666666666666</v>
      </c>
      <c r="E16" s="24"/>
      <c r="F16" s="24"/>
      <c r="G16" s="24">
        <v>3</v>
      </c>
      <c r="H16" s="24"/>
      <c r="I16" s="24"/>
      <c r="J16" s="25">
        <f t="shared" si="0"/>
        <v>50</v>
      </c>
      <c r="K16" s="28"/>
      <c r="L16" s="44"/>
      <c r="M16" s="44"/>
      <c r="N16" s="44"/>
      <c r="O16" s="44"/>
      <c r="P16" s="44"/>
      <c r="Q16" s="43"/>
      <c r="R16" s="37"/>
    </row>
    <row r="17" spans="1:28" s="13" customFormat="1" ht="34.5" customHeight="1">
      <c r="A17" s="14" t="s">
        <v>26</v>
      </c>
      <c r="B17" s="248" t="s">
        <v>27</v>
      </c>
      <c r="C17" s="249"/>
      <c r="D17" s="15">
        <f>M12</f>
        <v>0.5</v>
      </c>
      <c r="E17" s="34"/>
      <c r="F17" s="34"/>
      <c r="G17" s="34"/>
      <c r="H17" s="34"/>
      <c r="I17" s="34"/>
      <c r="J17" s="42">
        <f>J18+J19+J20</f>
        <v>175</v>
      </c>
      <c r="K17" s="28"/>
      <c r="L17" s="27"/>
      <c r="M17" s="27"/>
      <c r="N17" s="27"/>
      <c r="O17" s="27"/>
      <c r="P17" s="27"/>
      <c r="Q17" s="27"/>
      <c r="R17" s="144"/>
      <c r="S17" s="43"/>
      <c r="V17" s="259" t="s">
        <v>28</v>
      </c>
      <c r="W17" s="259"/>
      <c r="X17" s="259"/>
      <c r="Y17" s="259"/>
      <c r="Z17" s="259"/>
      <c r="AA17" s="259"/>
    </row>
    <row r="18" spans="1:28" s="13" customFormat="1" ht="34.5" customHeight="1">
      <c r="A18" s="21">
        <v>6</v>
      </c>
      <c r="B18" s="36" t="s">
        <v>173</v>
      </c>
      <c r="C18" s="22" t="str">
        <f>+VLOOKUP(B18,'Danh muc NL'!$B$4:$D$86,3,FALSE)</f>
        <v>Kiến thức chuyên ngành CNTT</v>
      </c>
      <c r="D18" s="23">
        <f>AB20</f>
        <v>0.125</v>
      </c>
      <c r="E18" s="24"/>
      <c r="F18" s="24"/>
      <c r="G18" s="24">
        <v>3</v>
      </c>
      <c r="H18" s="24"/>
      <c r="I18" s="24"/>
      <c r="J18" s="25">
        <f t="shared" si="0"/>
        <v>37.5</v>
      </c>
      <c r="K18" s="28"/>
      <c r="L18" s="27"/>
      <c r="M18" s="49"/>
      <c r="N18" s="32"/>
      <c r="O18" s="32"/>
      <c r="P18" s="32"/>
      <c r="Q18" s="32"/>
      <c r="R18" s="43"/>
      <c r="S18" s="43"/>
      <c r="V18" s="20"/>
      <c r="W18" s="20"/>
      <c r="X18" s="20"/>
      <c r="Y18" s="20"/>
      <c r="Z18" s="20"/>
    </row>
    <row r="19" spans="1:28" s="13" customFormat="1" ht="34.5" customHeight="1">
      <c r="A19" s="45">
        <v>7</v>
      </c>
      <c r="B19" s="36" t="s">
        <v>181</v>
      </c>
      <c r="C19" s="215" t="s">
        <v>373</v>
      </c>
      <c r="D19" s="46">
        <f>AB21</f>
        <v>0.25</v>
      </c>
      <c r="E19" s="47"/>
      <c r="F19" s="47"/>
      <c r="G19" s="47"/>
      <c r="H19" s="47">
        <v>4</v>
      </c>
      <c r="I19" s="47"/>
      <c r="J19" s="25">
        <f t="shared" si="0"/>
        <v>100</v>
      </c>
      <c r="K19" s="28"/>
      <c r="L19" s="27"/>
      <c r="M19" s="49"/>
      <c r="N19" s="32"/>
      <c r="O19" s="32"/>
      <c r="P19" s="32"/>
      <c r="Q19" s="32"/>
      <c r="R19" s="27"/>
      <c r="S19" s="43"/>
      <c r="V19" s="26"/>
      <c r="W19" s="26" t="s">
        <v>12</v>
      </c>
      <c r="X19" s="26" t="s">
        <v>173</v>
      </c>
      <c r="Y19" s="26" t="s">
        <v>181</v>
      </c>
      <c r="Z19" s="26" t="s">
        <v>189</v>
      </c>
      <c r="AA19" s="26" t="s">
        <v>16</v>
      </c>
    </row>
    <row r="20" spans="1:28" s="13" customFormat="1" ht="34.5" customHeight="1">
      <c r="A20" s="21">
        <v>8</v>
      </c>
      <c r="B20" s="36" t="s">
        <v>189</v>
      </c>
      <c r="C20" s="22" t="str">
        <f>+VLOOKUP(B20,'Danh muc NL'!$B$4:$D$86,3,FALSE)</f>
        <v>Tích hợp hệ thống CNTT</v>
      </c>
      <c r="D20" s="48">
        <f>AB22</f>
        <v>0.125</v>
      </c>
      <c r="E20" s="24"/>
      <c r="F20" s="24"/>
      <c r="G20" s="24">
        <v>3</v>
      </c>
      <c r="H20" s="24"/>
      <c r="I20" s="24"/>
      <c r="J20" s="25">
        <f t="shared" si="0"/>
        <v>37.5</v>
      </c>
      <c r="K20" s="28"/>
      <c r="L20" s="27"/>
      <c r="M20" s="49"/>
      <c r="N20" s="32"/>
      <c r="O20" s="32"/>
      <c r="P20" s="32"/>
      <c r="Q20" s="32"/>
      <c r="R20" s="32"/>
      <c r="S20" s="50"/>
      <c r="V20" s="26" t="s">
        <v>173</v>
      </c>
      <c r="W20" s="29">
        <f>AA20/AA23</f>
        <v>0.25</v>
      </c>
      <c r="X20" s="30"/>
      <c r="Y20" s="31">
        <v>1</v>
      </c>
      <c r="Z20" s="31">
        <v>2</v>
      </c>
      <c r="AA20" s="31">
        <f>X20+Y20+Z20</f>
        <v>3</v>
      </c>
      <c r="AB20" s="33">
        <f>W20*D17</f>
        <v>0.125</v>
      </c>
    </row>
    <row r="21" spans="1:28" s="13" customFormat="1" ht="34.5" customHeight="1">
      <c r="A21" s="241" t="s">
        <v>32</v>
      </c>
      <c r="B21" s="241"/>
      <c r="C21" s="241"/>
      <c r="D21" s="51">
        <f>+D17+D14+D8</f>
        <v>0.99999999999999989</v>
      </c>
      <c r="E21" s="52"/>
      <c r="F21" s="52"/>
      <c r="G21" s="52"/>
      <c r="H21" s="52"/>
      <c r="I21" s="52"/>
      <c r="J21" s="53">
        <f>J8+J14+J17</f>
        <v>325</v>
      </c>
      <c r="K21" s="28"/>
      <c r="L21" s="27"/>
      <c r="M21" s="49"/>
      <c r="N21" s="32"/>
      <c r="O21" s="32"/>
      <c r="P21" s="32"/>
      <c r="Q21" s="32"/>
      <c r="R21" s="32"/>
      <c r="S21" s="50"/>
      <c r="V21" s="26" t="s">
        <v>181</v>
      </c>
      <c r="W21" s="29">
        <f>AA21/AA23</f>
        <v>0.5</v>
      </c>
      <c r="X21" s="31">
        <v>3</v>
      </c>
      <c r="Y21" s="30"/>
      <c r="Z21" s="31">
        <v>3</v>
      </c>
      <c r="AA21" s="31">
        <f t="shared" ref="AA21:AA22" si="3">X21+Y21+Z21</f>
        <v>6</v>
      </c>
      <c r="AB21" s="33">
        <f>W21*D17</f>
        <v>0.25</v>
      </c>
    </row>
    <row r="22" spans="1:28" s="13" customFormat="1" ht="34.5" customHeight="1">
      <c r="A22" s="54"/>
      <c r="B22" s="258"/>
      <c r="C22" s="258"/>
      <c r="D22" s="55"/>
      <c r="E22" s="56"/>
      <c r="F22" s="56"/>
      <c r="G22" s="56"/>
      <c r="H22" s="56"/>
      <c r="I22" s="56"/>
      <c r="J22" s="57"/>
      <c r="K22" s="28"/>
      <c r="L22" s="20"/>
      <c r="M22" s="20"/>
      <c r="N22" s="20"/>
      <c r="O22" s="20"/>
      <c r="P22" s="20"/>
      <c r="Q22" s="64"/>
      <c r="R22" s="32"/>
      <c r="S22" s="50"/>
      <c r="V22" s="26" t="s">
        <v>189</v>
      </c>
      <c r="W22" s="29">
        <f>AA22/AA23</f>
        <v>0.25</v>
      </c>
      <c r="X22" s="31">
        <v>2</v>
      </c>
      <c r="Y22" s="31">
        <v>1</v>
      </c>
      <c r="Z22" s="30"/>
      <c r="AA22" s="31">
        <f t="shared" si="3"/>
        <v>3</v>
      </c>
      <c r="AB22" s="33">
        <f>W22*D17</f>
        <v>0.125</v>
      </c>
    </row>
    <row r="23" spans="1:28" s="64" customFormat="1" ht="34.5" customHeight="1">
      <c r="A23" s="58"/>
      <c r="B23" s="59"/>
      <c r="C23" s="60"/>
      <c r="D23" s="61"/>
      <c r="E23" s="56"/>
      <c r="F23" s="56"/>
      <c r="G23" s="62"/>
      <c r="H23" s="56"/>
      <c r="I23" s="56"/>
      <c r="J23" s="63"/>
      <c r="K23" s="28"/>
      <c r="L23" s="67"/>
      <c r="M23" s="67"/>
      <c r="N23" s="67"/>
      <c r="O23" s="67"/>
      <c r="P23" s="67"/>
      <c r="R23" s="32"/>
      <c r="S23" s="50"/>
      <c r="V23" s="38"/>
      <c r="W23" s="39"/>
      <c r="X23" s="40"/>
      <c r="Y23" s="40"/>
      <c r="Z23" s="40"/>
      <c r="AA23" s="41">
        <f>AA20+AA21+AA22</f>
        <v>12</v>
      </c>
      <c r="AB23" s="33"/>
    </row>
    <row r="24" spans="1:28" s="64" customFormat="1" ht="34.5" customHeight="1">
      <c r="A24" s="58"/>
      <c r="B24" s="59"/>
      <c r="C24" s="60"/>
      <c r="D24" s="61"/>
      <c r="E24" s="56"/>
      <c r="F24" s="56"/>
      <c r="G24" s="62"/>
      <c r="H24" s="56"/>
      <c r="I24" s="56"/>
      <c r="J24" s="63"/>
      <c r="K24" s="28"/>
      <c r="L24" s="259" t="s">
        <v>33</v>
      </c>
      <c r="M24" s="259"/>
      <c r="N24" s="259"/>
      <c r="O24" s="259"/>
      <c r="P24" s="259"/>
      <c r="Q24" s="259"/>
      <c r="R24" s="64">
        <f>R20+R21+R22+R23</f>
        <v>0</v>
      </c>
    </row>
    <row r="25" spans="1:28" ht="34.5" customHeight="1">
      <c r="A25" s="58"/>
      <c r="B25" s="59"/>
      <c r="C25" s="65"/>
      <c r="D25" s="61"/>
      <c r="E25" s="56"/>
      <c r="F25" s="56"/>
      <c r="G25" s="56"/>
      <c r="H25" s="56"/>
      <c r="I25" s="56"/>
      <c r="J25" s="63"/>
      <c r="K25" s="66"/>
      <c r="L25" s="20"/>
      <c r="M25" s="20"/>
      <c r="N25" s="20"/>
      <c r="O25" s="20"/>
      <c r="P25" s="20"/>
      <c r="Q25" s="13"/>
      <c r="R25" s="64"/>
      <c r="S25" s="64"/>
      <c r="T25" s="64"/>
      <c r="U25" s="64"/>
      <c r="V25" s="64"/>
      <c r="W25" s="64"/>
      <c r="X25" s="64"/>
      <c r="Y25" s="64"/>
      <c r="Z25" s="64"/>
      <c r="AA25" s="64"/>
      <c r="AB25" s="64"/>
    </row>
    <row r="26" spans="1:28" ht="34.5" customHeight="1">
      <c r="A26" s="260"/>
      <c r="B26" s="260"/>
      <c r="C26" s="260"/>
      <c r="D26" s="68"/>
      <c r="E26" s="69"/>
      <c r="F26" s="69"/>
      <c r="G26" s="69"/>
      <c r="H26" s="69"/>
      <c r="I26" s="69"/>
      <c r="J26" s="69"/>
      <c r="K26" s="66"/>
      <c r="L26" s="26"/>
      <c r="M26" s="26" t="s">
        <v>12</v>
      </c>
      <c r="N26" s="26" t="s">
        <v>50</v>
      </c>
      <c r="O26" s="26" t="s">
        <v>53</v>
      </c>
      <c r="P26" s="26" t="s">
        <v>16</v>
      </c>
      <c r="Q26" s="27"/>
      <c r="R26" s="13"/>
      <c r="S26" s="64"/>
      <c r="T26" s="64"/>
      <c r="U26" s="64"/>
      <c r="V26" s="64"/>
      <c r="W26" s="64"/>
      <c r="X26" s="64"/>
      <c r="Y26" s="64"/>
      <c r="Z26" s="64"/>
      <c r="AA26" s="64"/>
      <c r="AB26" s="64"/>
    </row>
    <row r="27" spans="1:28" ht="34.5" customHeight="1">
      <c r="K27" s="71"/>
      <c r="L27" s="26" t="s">
        <v>50</v>
      </c>
      <c r="M27" s="29">
        <f>P27/P29</f>
        <v>0.5</v>
      </c>
      <c r="N27" s="30"/>
      <c r="O27" s="31">
        <v>2</v>
      </c>
      <c r="P27" s="31">
        <f>N27+O27</f>
        <v>2</v>
      </c>
      <c r="Q27" s="72">
        <f>M27*D14</f>
        <v>0.16666666666666666</v>
      </c>
      <c r="R27" s="13"/>
    </row>
    <row r="28" spans="1:28" ht="34.5" customHeight="1">
      <c r="K28" s="71"/>
      <c r="L28" s="26" t="s">
        <v>53</v>
      </c>
      <c r="M28" s="29">
        <f>P28/P29</f>
        <v>0.5</v>
      </c>
      <c r="N28" s="31">
        <v>2</v>
      </c>
      <c r="O28" s="30"/>
      <c r="P28" s="31">
        <f>N28+O28</f>
        <v>2</v>
      </c>
      <c r="Q28" s="72">
        <f>M28*D14</f>
        <v>0.16666666666666666</v>
      </c>
      <c r="R28" s="13"/>
    </row>
    <row r="29" spans="1:28" ht="34.5" customHeight="1">
      <c r="D29"/>
      <c r="J29"/>
      <c r="K29" s="71"/>
      <c r="L29" s="38"/>
      <c r="M29" s="39"/>
      <c r="N29" s="40"/>
      <c r="O29" s="40"/>
      <c r="P29" s="41">
        <f>P27+P28</f>
        <v>4</v>
      </c>
      <c r="Q29" s="41"/>
      <c r="R29" s="33"/>
    </row>
    <row r="30" spans="1:28" ht="34.5" customHeight="1">
      <c r="D30"/>
      <c r="J30"/>
      <c r="K30" s="71"/>
      <c r="L30" s="67"/>
      <c r="M30" s="67"/>
      <c r="N30" s="67"/>
      <c r="O30" s="67"/>
      <c r="P30" s="67"/>
      <c r="R30" s="33"/>
    </row>
    <row r="31" spans="1:28" ht="34.5" customHeight="1">
      <c r="D31"/>
      <c r="J31"/>
      <c r="K31" s="71"/>
      <c r="L31" s="67"/>
      <c r="M31" s="67"/>
      <c r="N31" s="67"/>
      <c r="O31" s="67"/>
      <c r="P31" s="67"/>
      <c r="R31" s="33"/>
    </row>
    <row r="32" spans="1:28">
      <c r="D32"/>
      <c r="J32"/>
      <c r="K32" s="71"/>
      <c r="L32" s="67"/>
      <c r="M32" s="67"/>
      <c r="N32" s="67"/>
      <c r="O32" s="67"/>
      <c r="P32" s="67"/>
    </row>
    <row r="33" spans="4:16">
      <c r="D33"/>
      <c r="J33"/>
      <c r="K33" s="71"/>
      <c r="L33" s="67"/>
      <c r="M33" s="67"/>
      <c r="N33" s="67"/>
      <c r="O33" s="67"/>
      <c r="P33" s="67"/>
    </row>
    <row r="34" spans="4:16">
      <c r="D34"/>
      <c r="J34"/>
      <c r="K34" s="71"/>
      <c r="L34" s="67"/>
      <c r="M34" s="67"/>
      <c r="N34" s="67"/>
      <c r="O34" s="67"/>
      <c r="P34" s="67"/>
    </row>
    <row r="35" spans="4:16">
      <c r="D35"/>
      <c r="J35"/>
      <c r="K35" s="71"/>
      <c r="L35" s="67"/>
      <c r="M35" s="67"/>
      <c r="N35" s="67"/>
      <c r="O35" s="67"/>
      <c r="P35" s="67"/>
    </row>
    <row r="36" spans="4:16">
      <c r="D36"/>
      <c r="J36"/>
      <c r="K36" s="71"/>
      <c r="L36" s="67"/>
      <c r="M36" s="67"/>
      <c r="N36" s="67"/>
      <c r="O36" s="67"/>
      <c r="P36" s="67"/>
    </row>
    <row r="37" spans="4:16">
      <c r="D37"/>
      <c r="J37"/>
      <c r="K37" s="71"/>
      <c r="L37" s="67"/>
      <c r="M37" s="67"/>
      <c r="N37" s="67"/>
      <c r="O37" s="67"/>
      <c r="P37" s="67"/>
    </row>
    <row r="38" spans="4:16">
      <c r="D38"/>
      <c r="J38"/>
      <c r="K38" s="71"/>
      <c r="L38" s="67"/>
      <c r="M38" s="67"/>
      <c r="N38" s="67"/>
      <c r="O38" s="67"/>
      <c r="P38" s="67"/>
    </row>
    <row r="39" spans="4:16">
      <c r="D39"/>
      <c r="J39"/>
      <c r="K39" s="71"/>
      <c r="L39" s="67"/>
      <c r="M39" s="67"/>
      <c r="N39" s="67"/>
      <c r="O39" s="67"/>
      <c r="P39" s="67"/>
    </row>
    <row r="40" spans="4:16">
      <c r="D40"/>
      <c r="J40"/>
      <c r="K40" s="71"/>
      <c r="L40" s="67"/>
      <c r="M40" s="67"/>
      <c r="N40" s="67"/>
      <c r="O40" s="67"/>
      <c r="P40" s="67"/>
    </row>
    <row r="41" spans="4:16">
      <c r="D41"/>
      <c r="J41"/>
      <c r="K41" s="71"/>
      <c r="L41" s="67"/>
      <c r="M41" s="67"/>
      <c r="N41" s="67"/>
      <c r="O41" s="67"/>
      <c r="P41" s="67"/>
    </row>
    <row r="42" spans="4:16">
      <c r="D42"/>
      <c r="J42"/>
      <c r="K42" s="71"/>
      <c r="L42" s="67"/>
      <c r="M42" s="67"/>
      <c r="N42" s="67"/>
      <c r="O42" s="67"/>
      <c r="P42" s="67"/>
    </row>
    <row r="43" spans="4:16">
      <c r="D43"/>
      <c r="J43"/>
      <c r="K43" s="71"/>
      <c r="L43" s="67"/>
      <c r="M43" s="67"/>
      <c r="N43" s="67"/>
      <c r="O43" s="67"/>
      <c r="P43" s="67"/>
    </row>
    <row r="44" spans="4:16">
      <c r="D44"/>
      <c r="J44"/>
      <c r="K44" s="71"/>
      <c r="L44" s="67"/>
      <c r="M44" s="67"/>
      <c r="N44" s="67"/>
      <c r="O44" s="67"/>
      <c r="P44" s="67"/>
    </row>
    <row r="45" spans="4:16">
      <c r="D45"/>
      <c r="J45"/>
      <c r="K45" s="71"/>
      <c r="L45" s="67"/>
      <c r="M45" s="67"/>
      <c r="N45" s="67"/>
      <c r="O45" s="67"/>
      <c r="P45" s="67"/>
    </row>
    <row r="46" spans="4:16">
      <c r="D46"/>
      <c r="J46"/>
      <c r="K46" s="71"/>
      <c r="L46" s="67"/>
      <c r="M46" s="67"/>
      <c r="N46" s="67"/>
      <c r="O46" s="67"/>
      <c r="P46" s="67"/>
    </row>
    <row r="47" spans="4:16">
      <c r="D47"/>
      <c r="J47"/>
      <c r="K47" s="71"/>
    </row>
    <row r="48" spans="4:16">
      <c r="D48"/>
      <c r="J48"/>
      <c r="K48" s="71"/>
    </row>
  </sheetData>
  <mergeCells count="18">
    <mergeCell ref="A1:J1"/>
    <mergeCell ref="A5:A7"/>
    <mergeCell ref="B5:B7"/>
    <mergeCell ref="C5:C7"/>
    <mergeCell ref="D5:I5"/>
    <mergeCell ref="J5:J7"/>
    <mergeCell ref="D6:D7"/>
    <mergeCell ref="E6:I6"/>
    <mergeCell ref="V7:AA7"/>
    <mergeCell ref="B8:C8"/>
    <mergeCell ref="B14:C14"/>
    <mergeCell ref="B17:C17"/>
    <mergeCell ref="V17:AA17"/>
    <mergeCell ref="A21:C21"/>
    <mergeCell ref="B22:C22"/>
    <mergeCell ref="A26:C26"/>
    <mergeCell ref="L24:Q24"/>
    <mergeCell ref="L7:R7"/>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L16"/>
  <sheetViews>
    <sheetView zoomScale="106" zoomScaleNormal="106" zoomScalePageLayoutView="106" workbookViewId="0">
      <selection activeCell="B15" sqref="B15"/>
    </sheetView>
  </sheetViews>
  <sheetFormatPr defaultColWidth="8.81640625" defaultRowHeight="14.5"/>
  <cols>
    <col min="1" max="1" width="4.7265625" bestFit="1" customWidth="1"/>
    <col min="2" max="2" width="14.26953125" bestFit="1" customWidth="1"/>
    <col min="3" max="3" width="19.7265625" bestFit="1" customWidth="1"/>
    <col min="4" max="4" width="13.26953125" bestFit="1" customWidth="1"/>
  </cols>
  <sheetData>
    <row r="1" spans="1:12">
      <c r="A1" s="223" t="s">
        <v>249</v>
      </c>
      <c r="B1" s="223"/>
      <c r="C1" s="223"/>
      <c r="D1" s="223"/>
      <c r="E1" s="223"/>
      <c r="F1" s="223"/>
      <c r="G1" s="223"/>
      <c r="H1" s="223"/>
      <c r="I1" s="223"/>
      <c r="J1" s="223"/>
      <c r="K1" s="223"/>
    </row>
    <row r="2" spans="1:12">
      <c r="A2" s="222"/>
      <c r="B2" s="222"/>
      <c r="C2" s="222"/>
      <c r="D2" s="222"/>
    </row>
    <row r="3" spans="1:12">
      <c r="A3" s="221" t="s">
        <v>245</v>
      </c>
      <c r="B3" s="221"/>
      <c r="C3" s="221"/>
      <c r="D3" s="221"/>
      <c r="E3" s="221" t="s">
        <v>246</v>
      </c>
      <c r="F3" s="221"/>
      <c r="G3" s="221"/>
      <c r="H3" s="221" t="s">
        <v>248</v>
      </c>
      <c r="I3" s="221"/>
      <c r="J3" s="221"/>
      <c r="K3" s="221" t="s">
        <v>42</v>
      </c>
      <c r="L3" s="221" t="s">
        <v>251</v>
      </c>
    </row>
    <row r="4" spans="1:12">
      <c r="A4" s="127" t="s">
        <v>212</v>
      </c>
      <c r="B4" s="127" t="s">
        <v>203</v>
      </c>
      <c r="C4" s="127" t="s">
        <v>204</v>
      </c>
      <c r="D4" s="127" t="s">
        <v>205</v>
      </c>
      <c r="E4" s="128" t="s">
        <v>244</v>
      </c>
      <c r="F4" s="128" t="s">
        <v>247</v>
      </c>
      <c r="G4" s="128" t="s">
        <v>243</v>
      </c>
      <c r="H4" s="128" t="s">
        <v>244</v>
      </c>
      <c r="I4" s="128" t="s">
        <v>247</v>
      </c>
      <c r="J4" s="128" t="s">
        <v>243</v>
      </c>
      <c r="K4" s="221"/>
      <c r="L4" s="221"/>
    </row>
    <row r="5" spans="1:12">
      <c r="A5" s="126">
        <v>1</v>
      </c>
      <c r="B5" s="126" t="s">
        <v>219</v>
      </c>
      <c r="C5" s="126" t="s">
        <v>206</v>
      </c>
      <c r="D5" s="125" t="s">
        <v>231</v>
      </c>
      <c r="E5" s="126">
        <v>5.53</v>
      </c>
      <c r="F5" s="140">
        <f>+(E5+G5)/2</f>
        <v>7.5050000000000008</v>
      </c>
      <c r="G5" s="126">
        <v>9.48</v>
      </c>
      <c r="H5" s="126"/>
      <c r="I5" s="129" t="e">
        <f>+#REF!</f>
        <v>#REF!</v>
      </c>
      <c r="J5" s="126"/>
      <c r="K5" s="126"/>
      <c r="L5" s="126" t="e">
        <f t="shared" ref="L5:L7" si="0">+I5/F5</f>
        <v>#REF!</v>
      </c>
    </row>
    <row r="6" spans="1:12">
      <c r="A6" s="126">
        <v>2</v>
      </c>
      <c r="B6" s="126" t="s">
        <v>220</v>
      </c>
      <c r="C6" s="126" t="s">
        <v>207</v>
      </c>
      <c r="D6" s="125" t="s">
        <v>232</v>
      </c>
      <c r="E6" s="126">
        <v>4.8099999999999996</v>
      </c>
      <c r="F6" s="140">
        <f t="shared" ref="F6:F16" si="1">+(E6+G6)/2</f>
        <v>6.5299999999999994</v>
      </c>
      <c r="G6" s="126">
        <v>8.25</v>
      </c>
      <c r="H6" s="126"/>
      <c r="I6" s="129" t="e">
        <f>+#REF!</f>
        <v>#REF!</v>
      </c>
      <c r="J6" s="126"/>
      <c r="K6" s="126"/>
      <c r="L6" s="126" t="e">
        <f t="shared" si="0"/>
        <v>#REF!</v>
      </c>
    </row>
    <row r="7" spans="1:12">
      <c r="A7" s="126">
        <v>3</v>
      </c>
      <c r="B7" s="126" t="s">
        <v>221</v>
      </c>
      <c r="C7" s="126" t="s">
        <v>208</v>
      </c>
      <c r="D7" s="125" t="s">
        <v>233</v>
      </c>
      <c r="E7" s="126">
        <v>4.18</v>
      </c>
      <c r="F7" s="140">
        <f t="shared" si="1"/>
        <v>5.6749999999999998</v>
      </c>
      <c r="G7" s="126">
        <v>7.17</v>
      </c>
      <c r="H7" s="126"/>
      <c r="I7" s="129" t="e">
        <v>#REF!</v>
      </c>
      <c r="J7" s="126"/>
      <c r="K7" s="126"/>
      <c r="L7" s="126" t="e">
        <f t="shared" si="0"/>
        <v>#REF!</v>
      </c>
    </row>
    <row r="8" spans="1:12">
      <c r="A8" s="126">
        <v>4</v>
      </c>
      <c r="B8" s="126" t="s">
        <v>222</v>
      </c>
      <c r="C8" s="126" t="s">
        <v>209</v>
      </c>
      <c r="D8" s="125" t="s">
        <v>234</v>
      </c>
      <c r="E8" s="126">
        <v>3.64</v>
      </c>
      <c r="F8" s="140">
        <f t="shared" si="1"/>
        <v>4.9400000000000004</v>
      </c>
      <c r="G8" s="126">
        <v>6.24</v>
      </c>
      <c r="H8" s="126"/>
      <c r="I8" s="129">
        <f>+CV8_ATDL!J21</f>
        <v>325</v>
      </c>
      <c r="J8" s="126"/>
      <c r="K8" s="126"/>
      <c r="L8" s="126">
        <f>+I8/F8</f>
        <v>65.78947368421052</v>
      </c>
    </row>
    <row r="9" spans="1:12">
      <c r="A9" s="126">
        <v>5</v>
      </c>
      <c r="B9" s="126" t="s">
        <v>223</v>
      </c>
      <c r="C9" s="126" t="s">
        <v>210</v>
      </c>
      <c r="D9" s="125" t="s">
        <v>235</v>
      </c>
      <c r="E9" s="126">
        <v>3.16</v>
      </c>
      <c r="F9" s="140">
        <f t="shared" si="1"/>
        <v>4.29</v>
      </c>
      <c r="G9" s="126">
        <v>5.42</v>
      </c>
      <c r="H9" s="126"/>
      <c r="I9" s="129">
        <f>+CV8_ATBM!J21</f>
        <v>325</v>
      </c>
      <c r="J9" s="126"/>
      <c r="K9" s="126"/>
      <c r="L9" s="126">
        <f t="shared" ref="L9:L16" si="2">+I9/F9</f>
        <v>75.757575757575751</v>
      </c>
    </row>
    <row r="10" spans="1:12">
      <c r="A10" s="126">
        <v>6</v>
      </c>
      <c r="B10" s="126" t="s">
        <v>224</v>
      </c>
      <c r="C10" s="126" t="s">
        <v>211</v>
      </c>
      <c r="D10" s="125" t="s">
        <v>236</v>
      </c>
      <c r="E10" s="126">
        <v>2.75</v>
      </c>
      <c r="F10" s="140">
        <f t="shared" si="1"/>
        <v>3.7349999999999999</v>
      </c>
      <c r="G10" s="126">
        <v>4.72</v>
      </c>
      <c r="H10" s="126"/>
      <c r="I10" s="129" t="e">
        <f>+#REF!</f>
        <v>#REF!</v>
      </c>
      <c r="J10" s="126"/>
      <c r="K10" s="126"/>
      <c r="L10" s="126" t="e">
        <f t="shared" si="2"/>
        <v>#REF!</v>
      </c>
    </row>
    <row r="11" spans="1:12">
      <c r="A11" s="126">
        <v>7</v>
      </c>
      <c r="B11" s="126" t="s">
        <v>225</v>
      </c>
      <c r="C11" s="126" t="s">
        <v>213</v>
      </c>
      <c r="D11" s="125" t="s">
        <v>237</v>
      </c>
      <c r="E11" s="126">
        <v>2.39</v>
      </c>
      <c r="F11" s="140">
        <f t="shared" si="1"/>
        <v>3.2450000000000001</v>
      </c>
      <c r="G11" s="126">
        <v>4.0999999999999996</v>
      </c>
      <c r="H11" s="126"/>
      <c r="I11" s="129">
        <f>+CV8_QLCS!J21</f>
        <v>325</v>
      </c>
      <c r="J11" s="126"/>
      <c r="K11" s="126"/>
      <c r="L11" s="126">
        <f t="shared" si="2"/>
        <v>100.15408320493066</v>
      </c>
    </row>
    <row r="12" spans="1:12">
      <c r="A12" s="126">
        <v>8</v>
      </c>
      <c r="B12" s="126" t="s">
        <v>226</v>
      </c>
      <c r="C12" s="126" t="s">
        <v>214</v>
      </c>
      <c r="D12" s="125" t="s">
        <v>238</v>
      </c>
      <c r="E12" s="126">
        <v>1.99</v>
      </c>
      <c r="F12" s="140">
        <f t="shared" si="1"/>
        <v>2.7050000000000001</v>
      </c>
      <c r="G12" s="126">
        <v>3.42</v>
      </c>
      <c r="H12" s="126"/>
      <c r="I12" s="129" t="e">
        <f>+#REF!</f>
        <v>#REF!</v>
      </c>
      <c r="J12" s="126"/>
      <c r="K12" s="126"/>
      <c r="L12" s="126" t="e">
        <f t="shared" si="2"/>
        <v>#REF!</v>
      </c>
    </row>
    <row r="13" spans="1:12">
      <c r="A13" s="126">
        <v>9</v>
      </c>
      <c r="B13" s="126" t="s">
        <v>227</v>
      </c>
      <c r="C13" s="126" t="s">
        <v>215</v>
      </c>
      <c r="D13" s="125" t="s">
        <v>239</v>
      </c>
      <c r="E13" s="126">
        <v>1.59</v>
      </c>
      <c r="F13" s="140">
        <f t="shared" si="1"/>
        <v>2.16</v>
      </c>
      <c r="G13" s="126">
        <v>2.73</v>
      </c>
      <c r="H13" s="126"/>
      <c r="I13" s="129">
        <f>+CV8_KĐPM!J21</f>
        <v>325</v>
      </c>
      <c r="J13" s="126"/>
      <c r="K13" s="126"/>
      <c r="L13" s="126">
        <f t="shared" si="2"/>
        <v>150.46296296296296</v>
      </c>
    </row>
    <row r="14" spans="1:12">
      <c r="A14" s="126">
        <v>10</v>
      </c>
      <c r="B14" s="126" t="s">
        <v>228</v>
      </c>
      <c r="C14" s="126" t="s">
        <v>216</v>
      </c>
      <c r="D14" s="125" t="s">
        <v>240</v>
      </c>
      <c r="E14" s="126">
        <v>1.28</v>
      </c>
      <c r="F14" s="140">
        <f t="shared" si="1"/>
        <v>1.7349999999999999</v>
      </c>
      <c r="G14" s="126">
        <v>2.19</v>
      </c>
      <c r="H14" s="126"/>
      <c r="I14" s="129">
        <f>+CV8_QLCL!J21</f>
        <v>325</v>
      </c>
      <c r="J14" s="126"/>
      <c r="K14" s="126"/>
      <c r="L14" s="126">
        <f t="shared" si="2"/>
        <v>187.31988472622479</v>
      </c>
    </row>
    <row r="15" spans="1:12">
      <c r="A15" s="126">
        <v>11</v>
      </c>
      <c r="B15" s="126" t="s">
        <v>229</v>
      </c>
      <c r="C15" s="126" t="s">
        <v>217</v>
      </c>
      <c r="D15" s="125" t="s">
        <v>241</v>
      </c>
      <c r="E15" s="126">
        <v>0.95</v>
      </c>
      <c r="F15" s="140">
        <f t="shared" si="1"/>
        <v>1.2850000000000001</v>
      </c>
      <c r="G15" s="126">
        <v>1.62</v>
      </c>
      <c r="H15" s="126"/>
      <c r="I15" s="129" t="e">
        <f>+#REF!</f>
        <v>#REF!</v>
      </c>
      <c r="J15" s="126"/>
      <c r="K15" s="126"/>
      <c r="L15" s="126" t="e">
        <f t="shared" si="2"/>
        <v>#REF!</v>
      </c>
    </row>
    <row r="16" spans="1:12">
      <c r="A16" s="126">
        <v>12</v>
      </c>
      <c r="B16" s="126" t="s">
        <v>230</v>
      </c>
      <c r="C16" s="126" t="s">
        <v>218</v>
      </c>
      <c r="D16" s="125" t="s">
        <v>242</v>
      </c>
      <c r="E16" s="126">
        <v>0.7</v>
      </c>
      <c r="F16" s="140">
        <f t="shared" si="1"/>
        <v>0.95</v>
      </c>
      <c r="G16" s="126">
        <v>1.2</v>
      </c>
      <c r="H16" s="126"/>
      <c r="I16" s="129">
        <f>+CV8_QLDA!J21</f>
        <v>325</v>
      </c>
      <c r="J16" s="126"/>
      <c r="K16" s="126"/>
      <c r="L16" s="126">
        <f t="shared" si="2"/>
        <v>342.10526315789474</v>
      </c>
    </row>
  </sheetData>
  <mergeCells count="7">
    <mergeCell ref="L3:L4"/>
    <mergeCell ref="A2:D2"/>
    <mergeCell ref="E3:G3"/>
    <mergeCell ref="A3:D3"/>
    <mergeCell ref="A1:K1"/>
    <mergeCell ref="K3:K4"/>
    <mergeCell ref="H3:J3"/>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tabColor rgb="FF00B050"/>
  </sheetPr>
  <dimension ref="A1:P31"/>
  <sheetViews>
    <sheetView tabSelected="1" topLeftCell="A4" workbookViewId="0">
      <pane xSplit="4" ySplit="7" topLeftCell="E23" activePane="bottomRight" state="frozen"/>
      <selection activeCell="A4" sqref="A4"/>
      <selection pane="topRight" activeCell="E4" sqref="E4"/>
      <selection pane="bottomLeft" activeCell="A11" sqref="A11"/>
      <selection pane="bottomRight" activeCell="E9" sqref="E9"/>
    </sheetView>
  </sheetViews>
  <sheetFormatPr defaultColWidth="9.1796875" defaultRowHeight="14"/>
  <cols>
    <col min="1" max="1" width="3.90625" style="19" bestFit="1" customWidth="1"/>
    <col min="2" max="2" width="7.90625" style="19" customWidth="1"/>
    <col min="3" max="3" width="8.36328125" style="19" customWidth="1"/>
    <col min="4" max="4" width="48" style="19" customWidth="1"/>
    <col min="5" max="9" width="9.1796875" style="161" customWidth="1"/>
    <col min="10" max="16" width="12.7265625" style="161" customWidth="1"/>
    <col min="17" max="16384" width="9.1796875" style="19"/>
  </cols>
  <sheetData>
    <row r="1" spans="1:16" s="145" customFormat="1" ht="16.899999999999999" customHeight="1">
      <c r="A1" s="226" t="s">
        <v>1</v>
      </c>
      <c r="B1" s="227" t="s">
        <v>2</v>
      </c>
      <c r="C1" s="230" t="s">
        <v>328</v>
      </c>
      <c r="D1" s="230" t="s">
        <v>3</v>
      </c>
      <c r="E1" s="233" t="s">
        <v>329</v>
      </c>
      <c r="F1" s="234"/>
      <c r="G1" s="234"/>
      <c r="H1" s="234"/>
      <c r="I1" s="234"/>
      <c r="J1" s="234"/>
      <c r="K1" s="234"/>
      <c r="L1" s="234"/>
      <c r="M1" s="234"/>
      <c r="N1" s="234"/>
      <c r="O1" s="235"/>
      <c r="P1" s="182"/>
    </row>
    <row r="2" spans="1:16" s="146" customFormat="1" ht="16.899999999999999" customHeight="1">
      <c r="A2" s="226"/>
      <c r="B2" s="228"/>
      <c r="C2" s="231"/>
      <c r="D2" s="231"/>
      <c r="E2" s="236" t="s">
        <v>330</v>
      </c>
      <c r="F2" s="236"/>
      <c r="G2" s="237" t="s">
        <v>140</v>
      </c>
      <c r="H2" s="238" t="s">
        <v>331</v>
      </c>
      <c r="I2" s="239"/>
      <c r="J2" s="240"/>
      <c r="K2" s="225" t="s">
        <v>332</v>
      </c>
      <c r="L2" s="225"/>
      <c r="M2" s="224" t="s">
        <v>333</v>
      </c>
      <c r="N2" s="224"/>
      <c r="O2" s="224"/>
      <c r="P2" s="216"/>
    </row>
    <row r="3" spans="1:16" s="146" customFormat="1" ht="82.5">
      <c r="A3" s="226"/>
      <c r="B3" s="228"/>
      <c r="C3" s="231"/>
      <c r="D3" s="231"/>
      <c r="E3" s="224" t="s">
        <v>140</v>
      </c>
      <c r="F3" s="224"/>
      <c r="G3" s="237"/>
      <c r="H3" s="217" t="s">
        <v>334</v>
      </c>
      <c r="I3" s="225" t="s">
        <v>335</v>
      </c>
      <c r="J3" s="225"/>
      <c r="K3" s="225" t="s">
        <v>140</v>
      </c>
      <c r="L3" s="225"/>
      <c r="M3" s="147" t="s">
        <v>336</v>
      </c>
      <c r="N3" s="147" t="s">
        <v>337</v>
      </c>
      <c r="O3" s="148" t="s">
        <v>335</v>
      </c>
      <c r="P3" s="216"/>
    </row>
    <row r="4" spans="1:16" s="266" customFormat="1" ht="75">
      <c r="A4" s="226"/>
      <c r="B4" s="229"/>
      <c r="C4" s="232"/>
      <c r="D4" s="232"/>
      <c r="E4" s="264" t="s">
        <v>338</v>
      </c>
      <c r="F4" s="264" t="s">
        <v>339</v>
      </c>
      <c r="G4" s="264" t="s">
        <v>340</v>
      </c>
      <c r="H4" s="264" t="s">
        <v>341</v>
      </c>
      <c r="I4" s="264" t="s">
        <v>342</v>
      </c>
      <c r="J4" s="264" t="s">
        <v>343</v>
      </c>
      <c r="K4" s="264" t="s">
        <v>344</v>
      </c>
      <c r="L4" s="264" t="s">
        <v>345</v>
      </c>
      <c r="M4" s="264" t="s">
        <v>346</v>
      </c>
      <c r="N4" s="264" t="s">
        <v>347</v>
      </c>
      <c r="O4" s="264" t="s">
        <v>348</v>
      </c>
      <c r="P4" s="265" t="s">
        <v>358</v>
      </c>
    </row>
    <row r="5" spans="1:16" s="151" customFormat="1" ht="16.5">
      <c r="A5" s="146"/>
      <c r="B5" s="149"/>
      <c r="C5" s="149"/>
      <c r="D5" s="149"/>
      <c r="E5" s="150"/>
      <c r="F5" s="150"/>
      <c r="G5" s="150"/>
      <c r="H5" s="150"/>
      <c r="I5" s="150"/>
      <c r="J5" s="150"/>
      <c r="K5" s="150"/>
      <c r="L5" s="150"/>
      <c r="M5" s="150"/>
      <c r="N5" s="150"/>
      <c r="O5" s="150"/>
      <c r="P5" s="183"/>
    </row>
    <row r="6" spans="1:16" ht="16.5">
      <c r="A6" s="152">
        <v>1</v>
      </c>
      <c r="B6" s="153" t="s">
        <v>11</v>
      </c>
      <c r="C6" s="154" t="s">
        <v>13</v>
      </c>
      <c r="D6" s="155" t="s">
        <v>252</v>
      </c>
      <c r="E6" s="156" t="s">
        <v>349</v>
      </c>
      <c r="F6" s="156" t="s">
        <v>349</v>
      </c>
      <c r="G6" s="156" t="s">
        <v>349</v>
      </c>
      <c r="H6" s="156" t="s">
        <v>349</v>
      </c>
      <c r="I6" s="156" t="s">
        <v>349</v>
      </c>
      <c r="J6" s="156" t="s">
        <v>349</v>
      </c>
      <c r="K6" s="156" t="s">
        <v>349</v>
      </c>
      <c r="L6" s="156" t="s">
        <v>349</v>
      </c>
      <c r="M6" s="156" t="s">
        <v>349</v>
      </c>
      <c r="N6" s="156" t="s">
        <v>349</v>
      </c>
      <c r="O6" s="156" t="s">
        <v>349</v>
      </c>
      <c r="P6" s="156" t="s">
        <v>349</v>
      </c>
    </row>
    <row r="7" spans="1:16" ht="15.5">
      <c r="A7" s="152">
        <v>2</v>
      </c>
      <c r="B7" s="153" t="s">
        <v>17</v>
      </c>
      <c r="C7" s="154" t="s">
        <v>13</v>
      </c>
      <c r="D7" s="155" t="s">
        <v>254</v>
      </c>
      <c r="E7" s="157" t="s">
        <v>349</v>
      </c>
      <c r="F7" s="157" t="s">
        <v>349</v>
      </c>
      <c r="G7" s="157" t="s">
        <v>349</v>
      </c>
      <c r="H7" s="157" t="s">
        <v>349</v>
      </c>
      <c r="I7" s="157" t="s">
        <v>349</v>
      </c>
      <c r="J7" s="157" t="s">
        <v>349</v>
      </c>
      <c r="K7" s="157" t="s">
        <v>349</v>
      </c>
      <c r="L7" s="157" t="s">
        <v>349</v>
      </c>
      <c r="M7" s="157" t="s">
        <v>349</v>
      </c>
      <c r="N7" s="157" t="s">
        <v>349</v>
      </c>
      <c r="O7" s="157" t="s">
        <v>349</v>
      </c>
      <c r="P7" s="157" t="s">
        <v>349</v>
      </c>
    </row>
    <row r="8" spans="1:16" ht="15.5">
      <c r="A8" s="152">
        <v>3</v>
      </c>
      <c r="B8" s="153" t="s">
        <v>18</v>
      </c>
      <c r="C8" s="154" t="s">
        <v>13</v>
      </c>
      <c r="D8" s="155" t="s">
        <v>256</v>
      </c>
      <c r="E8" s="157" t="s">
        <v>349</v>
      </c>
      <c r="F8" s="157" t="s">
        <v>349</v>
      </c>
      <c r="G8" s="157" t="s">
        <v>349</v>
      </c>
      <c r="H8" s="157" t="s">
        <v>349</v>
      </c>
      <c r="I8" s="157" t="s">
        <v>349</v>
      </c>
      <c r="J8" s="157" t="s">
        <v>349</v>
      </c>
      <c r="K8" s="157" t="s">
        <v>349</v>
      </c>
      <c r="L8" s="157" t="s">
        <v>349</v>
      </c>
      <c r="M8" s="157" t="s">
        <v>349</v>
      </c>
      <c r="N8" s="157" t="s">
        <v>349</v>
      </c>
      <c r="O8" s="157" t="s">
        <v>349</v>
      </c>
      <c r="P8" s="157" t="s">
        <v>349</v>
      </c>
    </row>
    <row r="9" spans="1:16" ht="15.5">
      <c r="A9" s="152"/>
      <c r="B9" s="153" t="s">
        <v>352</v>
      </c>
      <c r="C9" s="154" t="s">
        <v>13</v>
      </c>
      <c r="D9" s="180" t="s">
        <v>371</v>
      </c>
      <c r="E9" s="157" t="s">
        <v>349</v>
      </c>
      <c r="F9" s="157" t="s">
        <v>349</v>
      </c>
      <c r="G9" s="157" t="s">
        <v>349</v>
      </c>
      <c r="H9" s="157" t="s">
        <v>349</v>
      </c>
      <c r="I9" s="157" t="s">
        <v>349</v>
      </c>
      <c r="J9" s="157" t="s">
        <v>349</v>
      </c>
      <c r="K9" s="157" t="s">
        <v>349</v>
      </c>
      <c r="L9" s="157" t="s">
        <v>349</v>
      </c>
      <c r="M9" s="157" t="s">
        <v>349</v>
      </c>
      <c r="N9" s="157" t="s">
        <v>349</v>
      </c>
      <c r="O9" s="157" t="s">
        <v>349</v>
      </c>
      <c r="P9" s="157" t="s">
        <v>349</v>
      </c>
    </row>
    <row r="10" spans="1:16" ht="15.5">
      <c r="A10" s="152">
        <v>3</v>
      </c>
      <c r="B10" s="153" t="s">
        <v>354</v>
      </c>
      <c r="C10" s="154" t="s">
        <v>13</v>
      </c>
      <c r="D10" s="180" t="s">
        <v>357</v>
      </c>
      <c r="E10" s="157" t="s">
        <v>349</v>
      </c>
      <c r="F10" s="157" t="s">
        <v>349</v>
      </c>
      <c r="G10" s="157" t="s">
        <v>349</v>
      </c>
      <c r="H10" s="157" t="s">
        <v>349</v>
      </c>
      <c r="I10" s="157" t="s">
        <v>349</v>
      </c>
      <c r="J10" s="157" t="s">
        <v>349</v>
      </c>
      <c r="K10" s="157" t="s">
        <v>349</v>
      </c>
      <c r="L10" s="157" t="s">
        <v>349</v>
      </c>
      <c r="M10" s="157" t="s">
        <v>349</v>
      </c>
      <c r="N10" s="157" t="s">
        <v>349</v>
      </c>
      <c r="O10" s="157" t="s">
        <v>349</v>
      </c>
      <c r="P10" s="157" t="s">
        <v>349</v>
      </c>
    </row>
    <row r="11" spans="1:16" ht="15.5">
      <c r="A11" s="152">
        <v>4</v>
      </c>
      <c r="B11" s="90" t="s">
        <v>19</v>
      </c>
      <c r="C11" s="134" t="s">
        <v>34</v>
      </c>
      <c r="D11" s="135" t="s">
        <v>258</v>
      </c>
      <c r="E11" s="157" t="s">
        <v>349</v>
      </c>
      <c r="F11" s="157" t="s">
        <v>349</v>
      </c>
      <c r="G11" s="157"/>
      <c r="H11" s="157" t="s">
        <v>349</v>
      </c>
      <c r="I11" s="157"/>
      <c r="J11" s="157"/>
      <c r="K11" s="157" t="s">
        <v>349</v>
      </c>
      <c r="L11" s="157"/>
      <c r="M11" s="157" t="s">
        <v>349</v>
      </c>
      <c r="N11" s="157"/>
      <c r="O11" s="157"/>
      <c r="P11" s="157"/>
    </row>
    <row r="12" spans="1:16" ht="15.5">
      <c r="A12" s="152">
        <v>5</v>
      </c>
      <c r="B12" s="90" t="s">
        <v>20</v>
      </c>
      <c r="C12" s="134" t="s">
        <v>34</v>
      </c>
      <c r="D12" s="135" t="s">
        <v>260</v>
      </c>
      <c r="E12" s="157" t="s">
        <v>349</v>
      </c>
      <c r="F12" s="157" t="s">
        <v>349</v>
      </c>
      <c r="G12" s="157"/>
      <c r="H12" s="157" t="s">
        <v>349</v>
      </c>
      <c r="I12" s="157"/>
      <c r="J12" s="157"/>
      <c r="K12" s="157" t="s">
        <v>349</v>
      </c>
      <c r="L12" s="157"/>
      <c r="M12" s="157" t="s">
        <v>349</v>
      </c>
      <c r="N12" s="157"/>
      <c r="O12" s="157"/>
      <c r="P12" s="157"/>
    </row>
    <row r="13" spans="1:16" ht="15.5">
      <c r="A13" s="152">
        <v>6</v>
      </c>
      <c r="B13" s="90" t="s">
        <v>23</v>
      </c>
      <c r="C13" s="134" t="s">
        <v>34</v>
      </c>
      <c r="D13" s="135" t="s">
        <v>262</v>
      </c>
      <c r="E13" s="157" t="s">
        <v>349</v>
      </c>
      <c r="F13" s="157" t="s">
        <v>349</v>
      </c>
      <c r="G13" s="157"/>
      <c r="H13" s="157"/>
      <c r="I13" s="157"/>
      <c r="J13" s="157"/>
      <c r="K13" s="157"/>
      <c r="L13" s="157"/>
      <c r="M13" s="157"/>
      <c r="N13" s="157"/>
      <c r="O13" s="157"/>
      <c r="P13" s="157"/>
    </row>
    <row r="14" spans="1:16" ht="15.5">
      <c r="A14" s="152">
        <v>7</v>
      </c>
      <c r="B14" s="90" t="s">
        <v>36</v>
      </c>
      <c r="C14" s="134" t="s">
        <v>34</v>
      </c>
      <c r="D14" s="135" t="s">
        <v>264</v>
      </c>
      <c r="E14" s="157" t="s">
        <v>349</v>
      </c>
      <c r="F14" s="157" t="s">
        <v>349</v>
      </c>
      <c r="G14" s="157"/>
      <c r="H14" s="157"/>
      <c r="I14" s="157"/>
      <c r="J14" s="157"/>
      <c r="K14" s="157"/>
      <c r="L14" s="157"/>
      <c r="M14" s="157"/>
      <c r="N14" s="157"/>
      <c r="O14" s="157"/>
      <c r="P14" s="157"/>
    </row>
    <row r="15" spans="1:16" ht="15.5">
      <c r="A15" s="152">
        <v>8</v>
      </c>
      <c r="B15" s="94" t="s">
        <v>24</v>
      </c>
      <c r="C15" s="94" t="s">
        <v>14</v>
      </c>
      <c r="D15" s="158" t="s">
        <v>43</v>
      </c>
      <c r="E15" s="157" t="s">
        <v>349</v>
      </c>
      <c r="F15" s="157" t="s">
        <v>349</v>
      </c>
      <c r="G15" s="157"/>
      <c r="H15" s="157" t="s">
        <v>349</v>
      </c>
      <c r="I15" s="157"/>
      <c r="J15" s="157"/>
      <c r="K15" s="157" t="s">
        <v>349</v>
      </c>
      <c r="L15" s="157"/>
      <c r="M15" s="157" t="s">
        <v>349</v>
      </c>
      <c r="N15" s="157" t="s">
        <v>349</v>
      </c>
      <c r="O15" s="157" t="s">
        <v>349</v>
      </c>
      <c r="P15" s="157" t="s">
        <v>349</v>
      </c>
    </row>
    <row r="16" spans="1:16" ht="15.5">
      <c r="A16" s="152"/>
      <c r="B16" s="94" t="s">
        <v>25</v>
      </c>
      <c r="C16" s="94" t="s">
        <v>14</v>
      </c>
      <c r="D16" s="158" t="s">
        <v>45</v>
      </c>
      <c r="E16" s="157" t="s">
        <v>349</v>
      </c>
      <c r="F16" s="157"/>
      <c r="G16" s="157"/>
      <c r="H16" s="157"/>
      <c r="I16" s="157"/>
      <c r="J16" s="157"/>
      <c r="K16" s="157"/>
      <c r="L16" s="157"/>
      <c r="M16" s="157"/>
      <c r="N16" s="157"/>
      <c r="O16" s="157"/>
      <c r="P16" s="157"/>
    </row>
    <row r="17" spans="1:16" ht="15.5">
      <c r="A17" s="152"/>
      <c r="B17" s="94" t="s">
        <v>47</v>
      </c>
      <c r="C17" s="94" t="s">
        <v>14</v>
      </c>
      <c r="D17" s="158" t="s">
        <v>359</v>
      </c>
      <c r="E17" s="157"/>
      <c r="F17" s="157"/>
      <c r="G17" s="157"/>
      <c r="H17" s="157"/>
      <c r="I17" s="157"/>
      <c r="J17" s="157"/>
      <c r="K17" s="157"/>
      <c r="L17" s="157" t="s">
        <v>349</v>
      </c>
      <c r="M17" s="157"/>
      <c r="N17" s="157"/>
      <c r="O17" s="157"/>
      <c r="P17" s="157"/>
    </row>
    <row r="18" spans="1:16" ht="15.5">
      <c r="A18" s="152"/>
      <c r="B18" s="94" t="s">
        <v>50</v>
      </c>
      <c r="C18" s="94" t="s">
        <v>14</v>
      </c>
      <c r="D18" s="158" t="s">
        <v>360</v>
      </c>
      <c r="E18" s="157"/>
      <c r="F18" s="157"/>
      <c r="G18" s="157" t="s">
        <v>349</v>
      </c>
      <c r="H18" s="157" t="s">
        <v>349</v>
      </c>
      <c r="I18" s="157" t="s">
        <v>349</v>
      </c>
      <c r="J18" s="157" t="s">
        <v>349</v>
      </c>
      <c r="K18" s="157"/>
      <c r="L18" s="157"/>
      <c r="M18" s="157" t="s">
        <v>349</v>
      </c>
      <c r="N18" s="157" t="s">
        <v>349</v>
      </c>
      <c r="O18" s="157" t="s">
        <v>349</v>
      </c>
      <c r="P18" s="157"/>
    </row>
    <row r="19" spans="1:16" ht="15.5">
      <c r="A19" s="152">
        <v>9</v>
      </c>
      <c r="B19" s="94" t="s">
        <v>53</v>
      </c>
      <c r="C19" s="94" t="s">
        <v>14</v>
      </c>
      <c r="D19" s="158" t="e">
        <f>+VLOOKUP(C19,'Danh muc NL'!$B$4:$D$86,3,FALSE)</f>
        <v>#N/A</v>
      </c>
      <c r="E19" s="157"/>
      <c r="F19" s="157" t="s">
        <v>349</v>
      </c>
      <c r="G19" s="157" t="s">
        <v>349</v>
      </c>
      <c r="H19" s="157"/>
      <c r="I19" s="157" t="s">
        <v>349</v>
      </c>
      <c r="J19" s="157" t="s">
        <v>349</v>
      </c>
      <c r="K19" s="157" t="s">
        <v>349</v>
      </c>
      <c r="L19" s="157" t="s">
        <v>349</v>
      </c>
      <c r="M19" s="157"/>
      <c r="N19" s="157"/>
      <c r="O19" s="157"/>
      <c r="P19" s="157" t="s">
        <v>349</v>
      </c>
    </row>
    <row r="20" spans="1:16" ht="15.5">
      <c r="A20" s="152">
        <v>51</v>
      </c>
      <c r="B20" s="101" t="s">
        <v>173</v>
      </c>
      <c r="C20" s="101" t="s">
        <v>15</v>
      </c>
      <c r="D20" s="159" t="s">
        <v>171</v>
      </c>
      <c r="E20" s="181" t="s">
        <v>349</v>
      </c>
      <c r="F20" s="157" t="s">
        <v>349</v>
      </c>
      <c r="G20" s="157" t="s">
        <v>349</v>
      </c>
      <c r="H20" s="157" t="s">
        <v>349</v>
      </c>
      <c r="I20" s="157" t="s">
        <v>349</v>
      </c>
      <c r="J20" s="157" t="s">
        <v>349</v>
      </c>
      <c r="K20" s="157" t="s">
        <v>349</v>
      </c>
      <c r="L20" s="157" t="s">
        <v>349</v>
      </c>
      <c r="M20" s="157" t="s">
        <v>349</v>
      </c>
      <c r="N20" s="157" t="s">
        <v>349</v>
      </c>
      <c r="O20" s="157" t="s">
        <v>349</v>
      </c>
      <c r="P20" s="157" t="s">
        <v>349</v>
      </c>
    </row>
    <row r="21" spans="1:16" ht="15.5">
      <c r="A21" s="152">
        <v>54</v>
      </c>
      <c r="B21" s="101" t="s">
        <v>179</v>
      </c>
      <c r="C21" s="101" t="s">
        <v>15</v>
      </c>
      <c r="D21" s="159" t="s">
        <v>178</v>
      </c>
      <c r="E21" s="160"/>
      <c r="F21" s="157"/>
      <c r="G21" s="157"/>
      <c r="H21" s="157"/>
      <c r="I21" s="157"/>
      <c r="J21" s="157"/>
      <c r="K21" s="157"/>
      <c r="L21" s="157"/>
      <c r="M21" s="157"/>
      <c r="N21" s="157"/>
      <c r="O21" s="157" t="s">
        <v>349</v>
      </c>
      <c r="P21" s="157"/>
    </row>
    <row r="22" spans="1:16" ht="15.5">
      <c r="A22" s="152">
        <v>55</v>
      </c>
      <c r="B22" s="101" t="s">
        <v>181</v>
      </c>
      <c r="C22" s="101" t="s">
        <v>15</v>
      </c>
      <c r="D22" s="159" t="s">
        <v>180</v>
      </c>
      <c r="E22" s="181" t="s">
        <v>349</v>
      </c>
      <c r="F22" s="157"/>
      <c r="G22" s="157" t="s">
        <v>349</v>
      </c>
      <c r="H22" s="157"/>
      <c r="I22" s="157" t="s">
        <v>349</v>
      </c>
      <c r="J22" s="157"/>
      <c r="K22" s="157" t="s">
        <v>349</v>
      </c>
      <c r="L22" s="157" t="s">
        <v>349</v>
      </c>
      <c r="M22" s="157"/>
      <c r="N22" s="157"/>
      <c r="O22" s="157"/>
      <c r="P22" s="157" t="s">
        <v>349</v>
      </c>
    </row>
    <row r="23" spans="1:16" ht="15.5">
      <c r="A23" s="152">
        <v>59</v>
      </c>
      <c r="B23" s="101" t="s">
        <v>189</v>
      </c>
      <c r="C23" s="101" t="s">
        <v>15</v>
      </c>
      <c r="D23" s="159" t="s">
        <v>188</v>
      </c>
      <c r="E23" s="181" t="s">
        <v>349</v>
      </c>
      <c r="F23" s="157"/>
      <c r="G23" s="157" t="s">
        <v>349</v>
      </c>
      <c r="H23" s="157"/>
      <c r="I23" s="157"/>
      <c r="J23" s="157"/>
      <c r="K23" s="157"/>
      <c r="L23" s="157" t="s">
        <v>349</v>
      </c>
      <c r="M23" s="157"/>
      <c r="N23" s="157"/>
      <c r="O23" s="157"/>
      <c r="P23" s="157" t="s">
        <v>349</v>
      </c>
    </row>
    <row r="24" spans="1:16" ht="15.5">
      <c r="A24" s="152">
        <v>60</v>
      </c>
      <c r="B24" s="101" t="s">
        <v>191</v>
      </c>
      <c r="C24" s="101" t="s">
        <v>15</v>
      </c>
      <c r="D24" s="159" t="s">
        <v>190</v>
      </c>
      <c r="E24" s="181"/>
      <c r="F24" s="157" t="s">
        <v>349</v>
      </c>
      <c r="G24" s="157"/>
      <c r="H24" s="157"/>
      <c r="I24" s="157"/>
      <c r="J24" s="157"/>
      <c r="K24" s="157"/>
      <c r="L24" s="157"/>
      <c r="M24" s="157" t="s">
        <v>349</v>
      </c>
      <c r="N24" s="157" t="s">
        <v>349</v>
      </c>
      <c r="O24" s="157"/>
      <c r="P24" s="157"/>
    </row>
    <row r="25" spans="1:16" ht="15.5">
      <c r="A25" s="152">
        <v>61</v>
      </c>
      <c r="B25" s="101" t="s">
        <v>193</v>
      </c>
      <c r="C25" s="101" t="s">
        <v>15</v>
      </c>
      <c r="D25" s="159" t="s">
        <v>192</v>
      </c>
      <c r="E25" s="181"/>
      <c r="F25" s="157" t="s">
        <v>349</v>
      </c>
      <c r="G25" s="157"/>
      <c r="H25" s="157"/>
      <c r="I25" s="157"/>
      <c r="J25" s="157"/>
      <c r="K25" s="157"/>
      <c r="L25" s="157"/>
      <c r="M25" s="157"/>
      <c r="N25" s="157" t="s">
        <v>349</v>
      </c>
      <c r="O25" s="157" t="s">
        <v>349</v>
      </c>
      <c r="P25" s="157"/>
    </row>
    <row r="26" spans="1:16" ht="15.5">
      <c r="A26" s="152">
        <v>62</v>
      </c>
      <c r="B26" s="101" t="s">
        <v>195</v>
      </c>
      <c r="C26" s="101" t="s">
        <v>15</v>
      </c>
      <c r="D26" s="159" t="s">
        <v>194</v>
      </c>
      <c r="E26" s="181"/>
      <c r="F26" s="157"/>
      <c r="G26" s="157"/>
      <c r="H26" s="157" t="s">
        <v>349</v>
      </c>
      <c r="I26" s="157" t="s">
        <v>349</v>
      </c>
      <c r="J26" s="157" t="s">
        <v>349</v>
      </c>
      <c r="K26" s="157"/>
      <c r="L26" s="157"/>
      <c r="M26" s="157"/>
      <c r="N26" s="157"/>
      <c r="O26" s="157"/>
      <c r="P26" s="157"/>
    </row>
    <row r="27" spans="1:16" ht="15.5">
      <c r="A27" s="152">
        <v>51</v>
      </c>
      <c r="B27" s="101" t="s">
        <v>173</v>
      </c>
      <c r="C27" s="101" t="s">
        <v>15</v>
      </c>
      <c r="D27" s="159" t="s">
        <v>171</v>
      </c>
      <c r="E27" s="181"/>
      <c r="F27" s="157"/>
      <c r="G27" s="157"/>
      <c r="H27" s="157"/>
      <c r="I27" s="157"/>
      <c r="J27" s="157"/>
      <c r="K27" s="157"/>
      <c r="L27" s="157"/>
      <c r="M27" s="157"/>
      <c r="N27" s="157"/>
      <c r="O27" s="157"/>
      <c r="P27" s="157"/>
    </row>
    <row r="28" spans="1:16" ht="15.5">
      <c r="A28" s="152">
        <v>55</v>
      </c>
      <c r="B28" s="101" t="s">
        <v>181</v>
      </c>
      <c r="C28" s="101" t="s">
        <v>15</v>
      </c>
      <c r="D28" s="159" t="s">
        <v>180</v>
      </c>
      <c r="E28" s="181"/>
      <c r="F28" s="157"/>
      <c r="G28" s="157"/>
      <c r="H28" s="157"/>
      <c r="I28" s="157"/>
      <c r="J28" s="157"/>
      <c r="K28" s="157"/>
      <c r="L28" s="157"/>
      <c r="M28" s="157"/>
      <c r="N28" s="157"/>
      <c r="O28" s="157"/>
      <c r="P28" s="157"/>
    </row>
    <row r="29" spans="1:16" ht="15.5">
      <c r="A29" s="152"/>
      <c r="B29" s="101" t="s">
        <v>199</v>
      </c>
      <c r="C29" s="101" t="s">
        <v>15</v>
      </c>
      <c r="D29" s="159" t="s">
        <v>327</v>
      </c>
      <c r="E29" s="160"/>
      <c r="F29" s="157"/>
      <c r="G29" s="157"/>
      <c r="H29" s="157"/>
      <c r="I29" s="157"/>
      <c r="J29" s="157" t="s">
        <v>349</v>
      </c>
      <c r="K29" s="157"/>
      <c r="L29" s="157"/>
      <c r="M29" s="157"/>
      <c r="N29" s="157"/>
      <c r="O29" s="157"/>
      <c r="P29" s="157"/>
    </row>
    <row r="30" spans="1:16">
      <c r="D30" s="19" t="s">
        <v>350</v>
      </c>
      <c r="E30" s="161">
        <f t="shared" ref="E30:P30" si="0">COUNTA(E15:E19)</f>
        <v>2</v>
      </c>
      <c r="F30" s="161">
        <f t="shared" si="0"/>
        <v>2</v>
      </c>
      <c r="G30" s="161">
        <f t="shared" si="0"/>
        <v>2</v>
      </c>
      <c r="H30" s="161">
        <f t="shared" si="0"/>
        <v>2</v>
      </c>
      <c r="I30" s="161">
        <f t="shared" si="0"/>
        <v>2</v>
      </c>
      <c r="J30" s="161">
        <f t="shared" si="0"/>
        <v>2</v>
      </c>
      <c r="K30" s="161">
        <f t="shared" si="0"/>
        <v>2</v>
      </c>
      <c r="L30" s="161">
        <f t="shared" si="0"/>
        <v>2</v>
      </c>
      <c r="M30" s="161">
        <f t="shared" si="0"/>
        <v>2</v>
      </c>
      <c r="N30" s="161">
        <f t="shared" si="0"/>
        <v>2</v>
      </c>
      <c r="O30" s="161">
        <f t="shared" si="0"/>
        <v>2</v>
      </c>
      <c r="P30" s="161">
        <f t="shared" si="0"/>
        <v>2</v>
      </c>
    </row>
    <row r="31" spans="1:16">
      <c r="D31" s="19" t="s">
        <v>351</v>
      </c>
      <c r="E31" s="161">
        <f t="shared" ref="E31:P31" si="1">COUNTA(E20:E29)</f>
        <v>3</v>
      </c>
      <c r="F31" s="161">
        <f t="shared" si="1"/>
        <v>3</v>
      </c>
      <c r="G31" s="161">
        <f t="shared" si="1"/>
        <v>3</v>
      </c>
      <c r="H31" s="161">
        <f t="shared" si="1"/>
        <v>2</v>
      </c>
      <c r="I31" s="161">
        <f t="shared" si="1"/>
        <v>3</v>
      </c>
      <c r="J31" s="161">
        <f t="shared" si="1"/>
        <v>3</v>
      </c>
      <c r="K31" s="161">
        <f t="shared" si="1"/>
        <v>2</v>
      </c>
      <c r="L31" s="161">
        <f t="shared" si="1"/>
        <v>3</v>
      </c>
      <c r="M31" s="161">
        <f t="shared" si="1"/>
        <v>2</v>
      </c>
      <c r="N31" s="161">
        <f t="shared" si="1"/>
        <v>3</v>
      </c>
      <c r="O31" s="161">
        <f t="shared" si="1"/>
        <v>3</v>
      </c>
      <c r="P31" s="161">
        <f t="shared" si="1"/>
        <v>3</v>
      </c>
    </row>
  </sheetData>
  <mergeCells count="13">
    <mergeCell ref="E3:F3"/>
    <mergeCell ref="I3:J3"/>
    <mergeCell ref="K3:L3"/>
    <mergeCell ref="A1:A4"/>
    <mergeCell ref="B1:B4"/>
    <mergeCell ref="C1:C4"/>
    <mergeCell ref="D1:D4"/>
    <mergeCell ref="E1:O1"/>
    <mergeCell ref="E2:F2"/>
    <mergeCell ref="G2:G3"/>
    <mergeCell ref="H2:J2"/>
    <mergeCell ref="K2:L2"/>
    <mergeCell ref="M2:O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tabColor rgb="FFFF0000"/>
  </sheetPr>
  <dimension ref="A1:S48"/>
  <sheetViews>
    <sheetView topLeftCell="A16" workbookViewId="0">
      <selection activeCell="D8" sqref="D8"/>
    </sheetView>
  </sheetViews>
  <sheetFormatPr defaultColWidth="7.81640625" defaultRowHeight="14.5"/>
  <cols>
    <col min="3" max="3" width="36.1796875" customWidth="1"/>
    <col min="4" max="4" width="11.54296875" style="70" customWidth="1"/>
    <col min="5" max="9" width="6.7265625" customWidth="1"/>
    <col min="10" max="10" width="8.81640625" style="70" customWidth="1"/>
    <col min="11" max="11" width="10.81640625" customWidth="1"/>
    <col min="12" max="12" width="9.54296875" customWidth="1"/>
    <col min="13" max="15" width="19.26953125" customWidth="1"/>
    <col min="16" max="19" width="19.54296875" customWidth="1"/>
  </cols>
  <sheetData>
    <row r="1" spans="1:19" s="2" customFormat="1" ht="16.5" customHeight="1">
      <c r="A1" s="250" t="s">
        <v>0</v>
      </c>
      <c r="B1" s="250"/>
      <c r="C1" s="250"/>
      <c r="D1" s="250"/>
      <c r="E1" s="250"/>
      <c r="F1" s="250"/>
      <c r="G1" s="250"/>
      <c r="H1" s="250"/>
      <c r="I1" s="250"/>
      <c r="J1" s="250"/>
      <c r="K1" s="1"/>
    </row>
    <row r="2" spans="1:19" s="2" customFormat="1" ht="16.5" customHeight="1">
      <c r="A2" s="3" t="s">
        <v>318</v>
      </c>
      <c r="B2" s="3"/>
      <c r="C2" s="3"/>
      <c r="D2" s="4"/>
      <c r="E2" s="3"/>
      <c r="F2" s="3"/>
      <c r="G2" s="3"/>
      <c r="H2" s="3"/>
      <c r="I2" s="3"/>
      <c r="J2" s="4"/>
      <c r="K2" s="3"/>
    </row>
    <row r="3" spans="1:19" s="6" customFormat="1" ht="15.5">
      <c r="A3" s="3" t="s">
        <v>319</v>
      </c>
      <c r="B3" s="3"/>
      <c r="C3" s="5"/>
      <c r="D3" s="4"/>
      <c r="E3" s="3"/>
      <c r="F3" s="3"/>
      <c r="G3" s="3"/>
      <c r="H3" s="3"/>
      <c r="I3" s="3"/>
      <c r="J3" s="4"/>
      <c r="K3" s="3"/>
    </row>
    <row r="4" spans="1:19" s="6" customFormat="1" ht="14">
      <c r="A4" s="7"/>
      <c r="B4" s="7"/>
      <c r="C4" s="7"/>
      <c r="D4" s="8"/>
      <c r="E4" s="2"/>
      <c r="F4" s="2"/>
      <c r="G4" s="2"/>
      <c r="H4" s="2"/>
      <c r="I4" s="2"/>
      <c r="J4" s="8"/>
      <c r="K4" s="2"/>
    </row>
    <row r="5" spans="1:19" s="6" customFormat="1" ht="15.75" customHeight="1">
      <c r="A5" s="251" t="s">
        <v>1</v>
      </c>
      <c r="B5" s="251" t="s">
        <v>2</v>
      </c>
      <c r="C5" s="251" t="s">
        <v>3</v>
      </c>
      <c r="D5" s="252" t="s">
        <v>4</v>
      </c>
      <c r="E5" s="252"/>
      <c r="F5" s="252"/>
      <c r="G5" s="252"/>
      <c r="H5" s="252"/>
      <c r="I5" s="252"/>
      <c r="J5" s="253" t="s">
        <v>5</v>
      </c>
      <c r="K5" s="9"/>
    </row>
    <row r="6" spans="1:19" s="6" customFormat="1" ht="14.25" customHeight="1">
      <c r="A6" s="251"/>
      <c r="B6" s="251"/>
      <c r="C6" s="251"/>
      <c r="D6" s="254" t="s">
        <v>6</v>
      </c>
      <c r="E6" s="251" t="s">
        <v>7</v>
      </c>
      <c r="F6" s="251"/>
      <c r="G6" s="251"/>
      <c r="H6" s="251"/>
      <c r="I6" s="251"/>
      <c r="J6" s="253"/>
      <c r="K6" s="11"/>
    </row>
    <row r="7" spans="1:19" s="13" customFormat="1" ht="34" customHeight="1">
      <c r="A7" s="251"/>
      <c r="B7" s="251"/>
      <c r="C7" s="251"/>
      <c r="D7" s="255"/>
      <c r="E7" s="12">
        <v>1</v>
      </c>
      <c r="F7" s="12">
        <v>2</v>
      </c>
      <c r="G7" s="12">
        <v>3</v>
      </c>
      <c r="H7" s="12">
        <v>4</v>
      </c>
      <c r="I7" s="12">
        <v>5</v>
      </c>
      <c r="J7" s="253"/>
      <c r="K7" s="11"/>
      <c r="L7" s="245" t="s">
        <v>363</v>
      </c>
      <c r="M7" s="246"/>
      <c r="N7" s="246"/>
      <c r="O7" s="246"/>
      <c r="P7" s="246"/>
      <c r="Q7" s="246"/>
      <c r="R7" s="247"/>
      <c r="S7" s="184"/>
    </row>
    <row r="8" spans="1:19" s="13" customFormat="1" ht="34.5" customHeight="1">
      <c r="A8" s="14" t="s">
        <v>9</v>
      </c>
      <c r="B8" s="248" t="s">
        <v>10</v>
      </c>
      <c r="C8" s="249"/>
      <c r="D8" s="15">
        <f>+L9</f>
        <v>0.125</v>
      </c>
      <c r="E8" s="16"/>
      <c r="F8" s="16"/>
      <c r="G8" s="16"/>
      <c r="H8" s="16"/>
      <c r="I8" s="16"/>
      <c r="J8" s="17">
        <f>SUM(J9:J13)</f>
        <v>45</v>
      </c>
      <c r="K8" s="11"/>
      <c r="L8" s="185" t="s">
        <v>364</v>
      </c>
      <c r="M8" s="186"/>
      <c r="N8" s="187" t="str">
        <f>+M9</f>
        <v>Các năng lực cốt lõi</v>
      </c>
      <c r="O8" s="187" t="str">
        <f>+M10</f>
        <v>Các năng lực quản lý</v>
      </c>
      <c r="P8" s="187" t="str">
        <f>+M11</f>
        <v>Các năng lực cá nhân</v>
      </c>
      <c r="Q8" s="187" t="str">
        <f>+M12</f>
        <v>Các năng lực chuyên môn</v>
      </c>
      <c r="R8" s="186" t="s">
        <v>365</v>
      </c>
      <c r="S8" s="184"/>
    </row>
    <row r="9" spans="1:19" s="13" customFormat="1" ht="34.5" customHeight="1">
      <c r="A9" s="21">
        <v>1</v>
      </c>
      <c r="B9" s="21" t="s">
        <v>11</v>
      </c>
      <c r="C9" s="22" t="s">
        <v>370</v>
      </c>
      <c r="D9" s="73">
        <f>+L16*$D$8</f>
        <v>2.5000000000000001E-2</v>
      </c>
      <c r="E9" s="24"/>
      <c r="F9" s="24"/>
      <c r="G9" s="24">
        <v>3</v>
      </c>
      <c r="H9" s="24"/>
      <c r="I9" s="24"/>
      <c r="J9" s="25">
        <f>D9*SUM(E9:I9)*100</f>
        <v>7.5000000000000009</v>
      </c>
      <c r="K9" s="11"/>
      <c r="L9" s="188">
        <f>+R9/SUM($R$24:$R$27)</f>
        <v>0.125</v>
      </c>
      <c r="M9" s="189" t="str">
        <f>+B8</f>
        <v>Các năng lực cốt lõi</v>
      </c>
      <c r="N9" s="190"/>
      <c r="O9" s="191">
        <v>1</v>
      </c>
      <c r="P9" s="191">
        <v>1</v>
      </c>
      <c r="Q9" s="191">
        <v>1</v>
      </c>
      <c r="R9" s="192">
        <f>SUM(N9:Q9)</f>
        <v>3</v>
      </c>
      <c r="S9" s="184"/>
    </row>
    <row r="10" spans="1:19" s="13" customFormat="1" ht="34.5" customHeight="1">
      <c r="A10" s="21">
        <v>2</v>
      </c>
      <c r="B10" s="21" t="s">
        <v>17</v>
      </c>
      <c r="C10" s="22" t="s">
        <v>254</v>
      </c>
      <c r="D10" s="73">
        <f t="shared" ref="D10:D13" si="0">+L17*$D$8</f>
        <v>2.5000000000000001E-2</v>
      </c>
      <c r="E10" s="24"/>
      <c r="F10" s="24"/>
      <c r="G10" s="24"/>
      <c r="H10" s="24">
        <v>4</v>
      </c>
      <c r="I10" s="24"/>
      <c r="J10" s="25">
        <f t="shared" ref="J10:J25" si="1">D10*SUM(E10:I10)*100</f>
        <v>10</v>
      </c>
      <c r="K10" s="28"/>
      <c r="L10" s="188">
        <f>+R10/SUM($R$24:$R$27)</f>
        <v>0.25</v>
      </c>
      <c r="M10" s="189" t="str">
        <f>+B14</f>
        <v>Các năng lực quản lý</v>
      </c>
      <c r="N10" s="191">
        <v>3</v>
      </c>
      <c r="O10" s="190"/>
      <c r="P10" s="191">
        <v>2</v>
      </c>
      <c r="Q10" s="191">
        <v>1</v>
      </c>
      <c r="R10" s="192">
        <f t="shared" ref="R10:R12" si="2">SUM(N10:Q10)</f>
        <v>6</v>
      </c>
      <c r="S10" s="184"/>
    </row>
    <row r="11" spans="1:19" s="13" customFormat="1" ht="34.5" customHeight="1">
      <c r="A11" s="21">
        <v>3</v>
      </c>
      <c r="B11" s="21" t="s">
        <v>18</v>
      </c>
      <c r="C11" s="22" t="s">
        <v>256</v>
      </c>
      <c r="D11" s="73">
        <f t="shared" si="0"/>
        <v>2.5000000000000001E-2</v>
      </c>
      <c r="E11" s="24"/>
      <c r="F11" s="24"/>
      <c r="G11" s="24"/>
      <c r="H11" s="24">
        <v>4</v>
      </c>
      <c r="I11" s="24"/>
      <c r="J11" s="25">
        <f t="shared" si="1"/>
        <v>10</v>
      </c>
      <c r="K11" s="28"/>
      <c r="L11" s="188">
        <f>+R11/SUM($R$24:$R$27)</f>
        <v>0.25</v>
      </c>
      <c r="M11" s="189" t="str">
        <f>+B19</f>
        <v>Các năng lực cá nhân</v>
      </c>
      <c r="N11" s="191">
        <v>3</v>
      </c>
      <c r="O11" s="191">
        <v>2</v>
      </c>
      <c r="P11" s="190"/>
      <c r="Q11" s="191">
        <v>1</v>
      </c>
      <c r="R11" s="192">
        <f t="shared" si="2"/>
        <v>6</v>
      </c>
      <c r="S11" s="184"/>
    </row>
    <row r="12" spans="1:19" s="13" customFormat="1" ht="34.5" customHeight="1">
      <c r="A12" s="21">
        <v>4</v>
      </c>
      <c r="B12" s="21" t="s">
        <v>352</v>
      </c>
      <c r="C12" s="22" t="s">
        <v>371</v>
      </c>
      <c r="D12" s="73">
        <f t="shared" si="0"/>
        <v>2.5000000000000001E-2</v>
      </c>
      <c r="E12" s="24"/>
      <c r="F12" s="24"/>
      <c r="G12" s="24">
        <v>3</v>
      </c>
      <c r="H12" s="24"/>
      <c r="I12" s="24"/>
      <c r="J12" s="25">
        <f t="shared" si="1"/>
        <v>7.5000000000000009</v>
      </c>
      <c r="K12" s="28"/>
      <c r="L12" s="188">
        <f>+R12/SUM($R$24:$R$27)</f>
        <v>0.375</v>
      </c>
      <c r="M12" s="189" t="str">
        <f>+B22</f>
        <v>Các năng lực chuyên môn</v>
      </c>
      <c r="N12" s="191">
        <v>3</v>
      </c>
      <c r="O12" s="191">
        <v>3</v>
      </c>
      <c r="P12" s="191">
        <v>3</v>
      </c>
      <c r="Q12" s="190"/>
      <c r="R12" s="192">
        <f t="shared" si="2"/>
        <v>9</v>
      </c>
      <c r="S12" s="184"/>
    </row>
    <row r="13" spans="1:19" s="13" customFormat="1" ht="34.5" customHeight="1">
      <c r="A13" s="21">
        <v>5</v>
      </c>
      <c r="B13" s="21" t="s">
        <v>354</v>
      </c>
      <c r="C13" s="22" t="s">
        <v>357</v>
      </c>
      <c r="D13" s="73">
        <f t="shared" si="0"/>
        <v>2.5000000000000001E-2</v>
      </c>
      <c r="E13" s="24"/>
      <c r="F13" s="24"/>
      <c r="G13" s="24"/>
      <c r="H13" s="24">
        <v>4</v>
      </c>
      <c r="I13" s="24"/>
      <c r="J13" s="25">
        <f t="shared" si="1"/>
        <v>10</v>
      </c>
      <c r="K13" s="28"/>
      <c r="L13" s="28"/>
      <c r="M13" s="193"/>
      <c r="N13" s="193"/>
      <c r="O13" s="193"/>
      <c r="P13" s="193"/>
      <c r="Q13" s="193"/>
      <c r="R13" s="184"/>
      <c r="S13" s="184"/>
    </row>
    <row r="14" spans="1:19" s="13" customFormat="1" ht="34.5" customHeight="1">
      <c r="A14" s="14" t="s">
        <v>21</v>
      </c>
      <c r="B14" s="248" t="s">
        <v>35</v>
      </c>
      <c r="C14" s="249"/>
      <c r="D14" s="15">
        <f>+L10</f>
        <v>0.25</v>
      </c>
      <c r="E14" s="34"/>
      <c r="F14" s="34"/>
      <c r="G14" s="34"/>
      <c r="H14" s="34"/>
      <c r="I14" s="34"/>
      <c r="J14" s="35">
        <f>SUM(J15:J18)</f>
        <v>82.291666666666671</v>
      </c>
      <c r="K14" s="28"/>
      <c r="L14" s="242" t="s">
        <v>366</v>
      </c>
      <c r="M14" s="243"/>
      <c r="N14" s="243"/>
      <c r="O14" s="243"/>
      <c r="P14" s="243"/>
      <c r="Q14" s="243"/>
      <c r="R14" s="243"/>
      <c r="S14" s="244"/>
    </row>
    <row r="15" spans="1:19" s="13" customFormat="1" ht="34.5" customHeight="1">
      <c r="A15" s="21">
        <v>6</v>
      </c>
      <c r="B15" s="74" t="s">
        <v>19</v>
      </c>
      <c r="C15" s="22" t="s">
        <v>258</v>
      </c>
      <c r="D15" s="73">
        <f>+L24*$D$14</f>
        <v>7.2916666666666671E-2</v>
      </c>
      <c r="E15" s="24"/>
      <c r="F15" s="24"/>
      <c r="G15" s="24">
        <v>3</v>
      </c>
      <c r="H15" s="24"/>
      <c r="I15" s="24"/>
      <c r="J15" s="25">
        <f t="shared" si="1"/>
        <v>21.875</v>
      </c>
      <c r="K15" s="28"/>
      <c r="L15" s="194" t="s">
        <v>364</v>
      </c>
      <c r="M15" s="195"/>
      <c r="N15" s="187" t="str">
        <f>+M16</f>
        <v>Hiểu biết về hoạt động của Tổng công ty</v>
      </c>
      <c r="O15" s="187" t="str">
        <f>+M17</f>
        <v>Định hướng chất lượng</v>
      </c>
      <c r="P15" s="187" t="str">
        <f>+M18</f>
        <v>Thích ứng sự thay đổi</v>
      </c>
      <c r="Q15" s="187" t="str">
        <f>+M19</f>
        <v>Chính trực và cam kết</v>
      </c>
      <c r="R15" s="187" t="str">
        <f>+M20</f>
        <v>Chịu áp lực công việc</v>
      </c>
      <c r="S15" s="196" t="s">
        <v>365</v>
      </c>
    </row>
    <row r="16" spans="1:19" s="13" customFormat="1" ht="34.5" customHeight="1">
      <c r="A16" s="21">
        <v>7</v>
      </c>
      <c r="B16" s="74" t="s">
        <v>20</v>
      </c>
      <c r="C16" s="22" t="s">
        <v>260</v>
      </c>
      <c r="D16" s="73">
        <f t="shared" ref="D16:D18" si="3">+L25*$D$14</f>
        <v>7.2916666666666671E-2</v>
      </c>
      <c r="E16" s="24"/>
      <c r="F16" s="24"/>
      <c r="G16" s="24"/>
      <c r="H16" s="24">
        <v>4</v>
      </c>
      <c r="I16" s="24"/>
      <c r="J16" s="25">
        <f t="shared" si="1"/>
        <v>29.166666666666668</v>
      </c>
      <c r="K16" s="28"/>
      <c r="L16" s="197">
        <f>+S16/SUM($S$16:$S$20)</f>
        <v>0.2</v>
      </c>
      <c r="M16" s="189" t="str">
        <f>+C9</f>
        <v>Hiểu biết về hoạt động của Tổng công ty</v>
      </c>
      <c r="N16" s="190"/>
      <c r="O16" s="191">
        <v>2</v>
      </c>
      <c r="P16" s="191">
        <v>2</v>
      </c>
      <c r="Q16" s="191">
        <v>2</v>
      </c>
      <c r="R16" s="191">
        <v>2</v>
      </c>
      <c r="S16" s="192">
        <f>SUM(N16:R16)</f>
        <v>8</v>
      </c>
    </row>
    <row r="17" spans="1:19" s="13" customFormat="1" ht="34.5" customHeight="1">
      <c r="A17" s="21">
        <v>8</v>
      </c>
      <c r="B17" s="74" t="s">
        <v>23</v>
      </c>
      <c r="C17" s="22" t="s">
        <v>262</v>
      </c>
      <c r="D17" s="73">
        <f t="shared" si="3"/>
        <v>7.2916666666666671E-2</v>
      </c>
      <c r="E17" s="24"/>
      <c r="F17" s="24"/>
      <c r="G17" s="24">
        <v>3</v>
      </c>
      <c r="H17" s="24"/>
      <c r="I17" s="24"/>
      <c r="J17" s="25">
        <f t="shared" si="1"/>
        <v>21.875</v>
      </c>
      <c r="K17" s="28"/>
      <c r="L17" s="197">
        <f>+S17/SUM($S$16:$S$20)</f>
        <v>0.2</v>
      </c>
      <c r="M17" s="189" t="str">
        <f>+C10</f>
        <v>Định hướng chất lượng</v>
      </c>
      <c r="N17" s="191">
        <v>2</v>
      </c>
      <c r="O17" s="190"/>
      <c r="P17" s="191">
        <v>2</v>
      </c>
      <c r="Q17" s="191">
        <v>2</v>
      </c>
      <c r="R17" s="191">
        <v>2</v>
      </c>
      <c r="S17" s="192">
        <f t="shared" ref="S17:S20" si="4">SUM(N17:R17)</f>
        <v>8</v>
      </c>
    </row>
    <row r="18" spans="1:19" s="13" customFormat="1" ht="34.5" customHeight="1">
      <c r="A18" s="21">
        <v>9</v>
      </c>
      <c r="B18" s="74" t="s">
        <v>36</v>
      </c>
      <c r="C18" s="22" t="s">
        <v>264</v>
      </c>
      <c r="D18" s="73">
        <f t="shared" si="3"/>
        <v>3.125E-2</v>
      </c>
      <c r="E18" s="24"/>
      <c r="F18" s="24"/>
      <c r="G18" s="24">
        <v>3</v>
      </c>
      <c r="H18" s="24"/>
      <c r="I18" s="24"/>
      <c r="J18" s="25">
        <f t="shared" si="1"/>
        <v>9.375</v>
      </c>
      <c r="K18" s="28"/>
      <c r="L18" s="197">
        <f>+S18/SUM($S$16:$S$20)</f>
        <v>0.2</v>
      </c>
      <c r="M18" s="189" t="str">
        <f>+C11</f>
        <v>Thích ứng sự thay đổi</v>
      </c>
      <c r="N18" s="191">
        <v>2</v>
      </c>
      <c r="O18" s="191">
        <v>2</v>
      </c>
      <c r="P18" s="190"/>
      <c r="Q18" s="191">
        <v>2</v>
      </c>
      <c r="R18" s="191">
        <v>2</v>
      </c>
      <c r="S18" s="192">
        <f t="shared" si="4"/>
        <v>8</v>
      </c>
    </row>
    <row r="19" spans="1:19" s="13" customFormat="1" ht="34.5" customHeight="1">
      <c r="A19" s="14" t="s">
        <v>26</v>
      </c>
      <c r="B19" s="248" t="s">
        <v>22</v>
      </c>
      <c r="C19" s="249"/>
      <c r="D19" s="15">
        <f>+L11</f>
        <v>0.25</v>
      </c>
      <c r="E19" s="34"/>
      <c r="F19" s="34"/>
      <c r="G19" s="34"/>
      <c r="H19" s="34"/>
      <c r="I19" s="34"/>
      <c r="J19" s="42">
        <f>SUM(J20:J21)</f>
        <v>90</v>
      </c>
      <c r="K19" s="28"/>
      <c r="L19" s="197">
        <f>+S19/SUM($S$16:$S$20)</f>
        <v>0.2</v>
      </c>
      <c r="M19" s="189" t="str">
        <f>+C12</f>
        <v>Chính trực và cam kết</v>
      </c>
      <c r="N19" s="191">
        <v>2</v>
      </c>
      <c r="O19" s="191">
        <v>2</v>
      </c>
      <c r="P19" s="191">
        <v>2</v>
      </c>
      <c r="Q19" s="190"/>
      <c r="R19" s="191">
        <v>2</v>
      </c>
      <c r="S19" s="192">
        <f t="shared" si="4"/>
        <v>8</v>
      </c>
    </row>
    <row r="20" spans="1:19" s="13" customFormat="1" ht="34.5" customHeight="1">
      <c r="A20" s="21">
        <v>10</v>
      </c>
      <c r="B20" s="36" t="s">
        <v>24</v>
      </c>
      <c r="C20" s="22" t="str">
        <f>+VLOOKUP(B20,'Danh muc NL'!$B$4:$D$86,3,FALSE)</f>
        <v>Giải quyết vấn đề và ra quyết định</v>
      </c>
      <c r="D20" s="48">
        <f>+L31*$D$19</f>
        <v>0.15</v>
      </c>
      <c r="E20" s="24"/>
      <c r="F20" s="24"/>
      <c r="G20" s="24"/>
      <c r="H20" s="24">
        <v>4</v>
      </c>
      <c r="I20" s="24"/>
      <c r="J20" s="25">
        <f t="shared" si="1"/>
        <v>60</v>
      </c>
      <c r="K20" s="28"/>
      <c r="L20" s="197">
        <f>+S20/SUM($S$16:$S$20)</f>
        <v>0.2</v>
      </c>
      <c r="M20" s="189" t="str">
        <f>+C13</f>
        <v>Chịu áp lực công việc</v>
      </c>
      <c r="N20" s="191">
        <v>2</v>
      </c>
      <c r="O20" s="191">
        <v>2</v>
      </c>
      <c r="P20" s="191">
        <v>2</v>
      </c>
      <c r="Q20" s="191">
        <v>2</v>
      </c>
      <c r="R20" s="190"/>
      <c r="S20" s="192">
        <f t="shared" si="4"/>
        <v>8</v>
      </c>
    </row>
    <row r="21" spans="1:19" s="13" customFormat="1" ht="34.5" customHeight="1">
      <c r="A21" s="21">
        <v>11</v>
      </c>
      <c r="B21" s="36" t="s">
        <v>25</v>
      </c>
      <c r="C21" s="22" t="str">
        <f>+VLOOKUP(B21,'Danh muc NL'!$B$4:$D$86,3,FALSE)</f>
        <v>Đàm phán, thuyết phục</v>
      </c>
      <c r="D21" s="48">
        <f>+L32*$D$19</f>
        <v>0.1</v>
      </c>
      <c r="E21" s="24"/>
      <c r="F21" s="24"/>
      <c r="G21" s="24">
        <v>3</v>
      </c>
      <c r="H21" s="24"/>
      <c r="I21" s="24"/>
      <c r="J21" s="25">
        <f t="shared" si="1"/>
        <v>30.000000000000004</v>
      </c>
      <c r="K21" s="28"/>
    </row>
    <row r="22" spans="1:19" s="13" customFormat="1" ht="34.5" customHeight="1">
      <c r="A22" s="14" t="s">
        <v>37</v>
      </c>
      <c r="B22" s="248" t="s">
        <v>27</v>
      </c>
      <c r="C22" s="249"/>
      <c r="D22" s="15">
        <f>+L12</f>
        <v>0.375</v>
      </c>
      <c r="E22" s="34"/>
      <c r="F22" s="34"/>
      <c r="G22" s="34"/>
      <c r="H22" s="34"/>
      <c r="I22" s="34"/>
      <c r="J22" s="42">
        <f>SUM(J23:J25)</f>
        <v>131.25</v>
      </c>
      <c r="K22" s="28"/>
      <c r="L22" s="245" t="s">
        <v>367</v>
      </c>
      <c r="M22" s="246"/>
      <c r="N22" s="246"/>
      <c r="O22" s="246"/>
      <c r="P22" s="246"/>
      <c r="Q22" s="246"/>
      <c r="R22" s="247"/>
    </row>
    <row r="23" spans="1:19" s="64" customFormat="1" ht="34.5" customHeight="1">
      <c r="A23" s="21">
        <v>12</v>
      </c>
      <c r="B23" s="36" t="s">
        <v>173</v>
      </c>
      <c r="C23" s="22" t="str">
        <f>+VLOOKUP(B23,'Danh muc NL'!$B$4:$D$86,3,FALSE)</f>
        <v>Kiến thức chuyên ngành CNTT</v>
      </c>
      <c r="D23" s="73">
        <f>+L36*$D$22</f>
        <v>9.375E-2</v>
      </c>
      <c r="E23" s="24"/>
      <c r="F23" s="24"/>
      <c r="G23" s="75">
        <v>3</v>
      </c>
      <c r="H23" s="24"/>
      <c r="I23" s="24"/>
      <c r="J23" s="25">
        <f t="shared" si="1"/>
        <v>28.125</v>
      </c>
      <c r="K23" s="28"/>
      <c r="L23" s="185" t="s">
        <v>364</v>
      </c>
      <c r="M23" s="186"/>
      <c r="N23" s="187" t="str">
        <f>+M24</f>
        <v>Lập kế hoạch</v>
      </c>
      <c r="O23" s="187" t="str">
        <f>+M25</f>
        <v>Tổ chức và giám sát thực hiện công việc</v>
      </c>
      <c r="P23" s="187" t="str">
        <f>+M26</f>
        <v>Hướng dẫn, đào tạo, kèm cặp nhân viên</v>
      </c>
      <c r="Q23" s="187" t="str">
        <f>+M27</f>
        <v>Lãnh đạo</v>
      </c>
      <c r="R23" s="186" t="s">
        <v>365</v>
      </c>
    </row>
    <row r="24" spans="1:19" s="64" customFormat="1" ht="34.5" customHeight="1">
      <c r="A24" s="21">
        <v>13</v>
      </c>
      <c r="B24" s="36" t="s">
        <v>181</v>
      </c>
      <c r="C24" s="215" t="s">
        <v>373</v>
      </c>
      <c r="D24" s="73">
        <f t="shared" ref="D24:D25" si="5">+L37*$D$22</f>
        <v>9.375E-2</v>
      </c>
      <c r="E24" s="24"/>
      <c r="F24" s="24"/>
      <c r="G24" s="75">
        <v>3</v>
      </c>
      <c r="H24" s="24"/>
      <c r="I24" s="24"/>
      <c r="J24" s="25">
        <f t="shared" si="1"/>
        <v>28.125</v>
      </c>
      <c r="K24" s="28"/>
      <c r="L24" s="188">
        <f>+R24/SUM($R$24:$R$27)</f>
        <v>0.29166666666666669</v>
      </c>
      <c r="M24" s="189" t="str">
        <f>+C15</f>
        <v>Lập kế hoạch</v>
      </c>
      <c r="N24" s="190"/>
      <c r="O24" s="191">
        <v>2</v>
      </c>
      <c r="P24" s="191">
        <v>2</v>
      </c>
      <c r="Q24" s="191">
        <v>3</v>
      </c>
      <c r="R24" s="192">
        <f>SUM(N24:Q24)</f>
        <v>7</v>
      </c>
    </row>
    <row r="25" spans="1:19" ht="34.5" customHeight="1">
      <c r="A25" s="21">
        <v>14</v>
      </c>
      <c r="B25" s="36" t="s">
        <v>189</v>
      </c>
      <c r="C25" s="22" t="str">
        <f>+VLOOKUP(B25,'Danh muc NL'!$B$4:$D$86,3,FALSE)</f>
        <v>Tích hợp hệ thống CNTT</v>
      </c>
      <c r="D25" s="73">
        <f t="shared" si="5"/>
        <v>0.1875</v>
      </c>
      <c r="E25" s="24"/>
      <c r="F25" s="24"/>
      <c r="G25" s="24"/>
      <c r="H25" s="24">
        <v>4</v>
      </c>
      <c r="I25" s="24"/>
      <c r="J25" s="25">
        <f t="shared" si="1"/>
        <v>75</v>
      </c>
      <c r="K25" s="66"/>
      <c r="L25" s="188">
        <f>+R25/SUM($R$24:$R$27)</f>
        <v>0.29166666666666669</v>
      </c>
      <c r="M25" s="189" t="str">
        <f t="shared" ref="M25:M27" si="6">+C16</f>
        <v>Tổ chức và giám sát thực hiện công việc</v>
      </c>
      <c r="N25" s="191">
        <v>2</v>
      </c>
      <c r="O25" s="190"/>
      <c r="P25" s="191">
        <v>2</v>
      </c>
      <c r="Q25" s="191">
        <v>3</v>
      </c>
      <c r="R25" s="192">
        <f t="shared" ref="R25:R27" si="7">SUM(N25:Q25)</f>
        <v>7</v>
      </c>
    </row>
    <row r="26" spans="1:19" ht="34.5" customHeight="1">
      <c r="A26" s="241" t="s">
        <v>32</v>
      </c>
      <c r="B26" s="241"/>
      <c r="C26" s="241"/>
      <c r="D26" s="51">
        <f>D8+D14+D19+D22</f>
        <v>1</v>
      </c>
      <c r="E26" s="52"/>
      <c r="F26" s="52"/>
      <c r="G26" s="52"/>
      <c r="H26" s="52"/>
      <c r="I26" s="52"/>
      <c r="J26" s="53">
        <f>J8+J14+J19+J22</f>
        <v>348.54166666666669</v>
      </c>
      <c r="K26" s="66"/>
      <c r="L26" s="188">
        <f>+R26/SUM($R$24:$R$27)</f>
        <v>0.29166666666666669</v>
      </c>
      <c r="M26" s="189" t="str">
        <f t="shared" si="6"/>
        <v>Hướng dẫn, đào tạo, kèm cặp nhân viên</v>
      </c>
      <c r="N26" s="191">
        <v>2</v>
      </c>
      <c r="O26" s="191">
        <v>2</v>
      </c>
      <c r="P26" s="190"/>
      <c r="Q26" s="191">
        <v>3</v>
      </c>
      <c r="R26" s="192">
        <f t="shared" si="7"/>
        <v>7</v>
      </c>
    </row>
    <row r="27" spans="1:19" ht="34.5" customHeight="1">
      <c r="K27" s="71"/>
      <c r="L27" s="188">
        <f>+R27/SUM($R$24:$R$27)</f>
        <v>0.125</v>
      </c>
      <c r="M27" s="189" t="str">
        <f t="shared" si="6"/>
        <v>Lãnh đạo</v>
      </c>
      <c r="N27" s="191">
        <v>1</v>
      </c>
      <c r="O27" s="191">
        <v>1</v>
      </c>
      <c r="P27" s="191">
        <v>1</v>
      </c>
      <c r="Q27" s="190"/>
      <c r="R27" s="192">
        <f t="shared" si="7"/>
        <v>3</v>
      </c>
    </row>
    <row r="28" spans="1:19" ht="34.5" customHeight="1">
      <c r="K28" s="71"/>
      <c r="L28" s="198">
        <f>SUM(L24:L27)</f>
        <v>1</v>
      </c>
      <c r="M28" s="193"/>
      <c r="N28" s="193"/>
      <c r="O28" s="193"/>
      <c r="P28" s="193"/>
      <c r="Q28" s="193"/>
      <c r="R28" s="184"/>
      <c r="S28" s="184"/>
    </row>
    <row r="29" spans="1:19" ht="34.5" customHeight="1">
      <c r="D29"/>
      <c r="J29"/>
      <c r="K29" s="71"/>
      <c r="L29" s="242" t="s">
        <v>368</v>
      </c>
      <c r="M29" s="243"/>
      <c r="N29" s="243"/>
      <c r="O29" s="243"/>
      <c r="P29" s="244"/>
      <c r="Q29" s="193"/>
      <c r="R29" s="184"/>
      <c r="S29" s="184"/>
    </row>
    <row r="30" spans="1:19" ht="34.5" customHeight="1">
      <c r="D30"/>
      <c r="J30"/>
      <c r="K30" s="71"/>
      <c r="L30" s="187" t="s">
        <v>364</v>
      </c>
      <c r="M30" s="187"/>
      <c r="N30" s="187" t="str">
        <f>+M31</f>
        <v>Giải quyết vấn đề và ra quyết định</v>
      </c>
      <c r="O30" s="187" t="str">
        <f>+M32</f>
        <v>Đàm phán, thuyết phục</v>
      </c>
      <c r="P30" s="187" t="s">
        <v>365</v>
      </c>
      <c r="Q30" s="199"/>
      <c r="R30" s="200"/>
      <c r="S30" s="200"/>
    </row>
    <row r="31" spans="1:19" ht="34.5" customHeight="1">
      <c r="D31"/>
      <c r="J31"/>
      <c r="K31" s="71"/>
      <c r="L31" s="188">
        <v>0.6</v>
      </c>
      <c r="M31" s="189" t="str">
        <f>+C20</f>
        <v>Giải quyết vấn đề và ra quyết định</v>
      </c>
      <c r="N31" s="190"/>
      <c r="O31" s="201">
        <v>2</v>
      </c>
      <c r="P31" s="202">
        <f>SUM(N31:O31)</f>
        <v>2</v>
      </c>
      <c r="Q31" s="199"/>
      <c r="R31" s="200"/>
      <c r="S31" s="200"/>
    </row>
    <row r="32" spans="1:19" ht="29">
      <c r="D32"/>
      <c r="J32"/>
      <c r="K32" s="71"/>
      <c r="L32" s="188">
        <v>0.4</v>
      </c>
      <c r="M32" s="189" t="str">
        <f>+C21</f>
        <v>Đàm phán, thuyết phục</v>
      </c>
      <c r="N32" s="203">
        <v>2</v>
      </c>
      <c r="O32" s="204"/>
      <c r="P32" s="202">
        <f>SUM(N32:O32)</f>
        <v>2</v>
      </c>
      <c r="Q32" s="205"/>
      <c r="R32" s="206"/>
      <c r="S32" s="206"/>
    </row>
    <row r="33" spans="4:19">
      <c r="D33"/>
      <c r="J33"/>
      <c r="K33" s="71"/>
      <c r="L33" s="207"/>
      <c r="M33" s="205"/>
      <c r="N33" s="205"/>
      <c r="O33" s="205"/>
      <c r="P33" s="205"/>
      <c r="Q33" s="205"/>
      <c r="R33" s="206"/>
      <c r="S33" s="206"/>
    </row>
    <row r="34" spans="4:19">
      <c r="D34"/>
      <c r="J34"/>
      <c r="K34" s="71"/>
      <c r="L34" s="208" t="s">
        <v>369</v>
      </c>
      <c r="M34" s="209"/>
      <c r="N34" s="209"/>
      <c r="O34" s="209"/>
      <c r="P34" s="209"/>
      <c r="Q34" s="210"/>
      <c r="R34" s="206"/>
      <c r="S34" s="206"/>
    </row>
    <row r="35" spans="4:19" ht="43.5">
      <c r="D35"/>
      <c r="J35"/>
      <c r="K35" s="71"/>
      <c r="L35" s="187" t="s">
        <v>364</v>
      </c>
      <c r="M35" s="187"/>
      <c r="N35" s="187" t="str">
        <f>+M36</f>
        <v>Kiến thức chuyên ngành CNTT</v>
      </c>
      <c r="O35" s="187" t="str">
        <f>+M37</f>
        <v>Quản lý ứng dụng, vận hành khai thác dịch vụ CNTT</v>
      </c>
      <c r="P35" s="187" t="str">
        <f>+M38</f>
        <v>Tích hợp hệ thống CNTT</v>
      </c>
      <c r="Q35" s="187" t="s">
        <v>365</v>
      </c>
      <c r="R35" s="206"/>
      <c r="S35" s="206"/>
    </row>
    <row r="36" spans="4:19">
      <c r="D36"/>
      <c r="J36"/>
      <c r="K36" s="71"/>
      <c r="L36" s="211">
        <f>+Q36/SUM($Q$36:$Q$38)</f>
        <v>0.25</v>
      </c>
      <c r="M36" s="203" t="str">
        <f>+C23</f>
        <v>Kiến thức chuyên ngành CNTT</v>
      </c>
      <c r="N36" s="204"/>
      <c r="O36" s="203">
        <v>2</v>
      </c>
      <c r="P36" s="203">
        <v>1</v>
      </c>
      <c r="Q36" s="212">
        <f>SUM(N36:P36)</f>
        <v>3</v>
      </c>
      <c r="R36" s="206"/>
      <c r="S36" s="206"/>
    </row>
    <row r="37" spans="4:19">
      <c r="D37"/>
      <c r="J37"/>
      <c r="K37" s="71"/>
      <c r="L37" s="211">
        <f>+Q37/SUM($Q$36:$Q$38)</f>
        <v>0.25</v>
      </c>
      <c r="M37" s="203" t="str">
        <f>+C24</f>
        <v>Quản lý ứng dụng, vận hành khai thác dịch vụ CNTT</v>
      </c>
      <c r="N37" s="203">
        <v>2</v>
      </c>
      <c r="O37" s="204"/>
      <c r="P37" s="203">
        <v>1</v>
      </c>
      <c r="Q37" s="212">
        <f t="shared" ref="Q37:Q38" si="8">SUM(N37:P37)</f>
        <v>3</v>
      </c>
      <c r="R37" s="206"/>
      <c r="S37" s="206"/>
    </row>
    <row r="38" spans="4:19">
      <c r="D38"/>
      <c r="J38"/>
      <c r="K38" s="71"/>
      <c r="L38" s="211">
        <f>+Q38/SUM($Q$36:$Q$38)</f>
        <v>0.5</v>
      </c>
      <c r="M38" s="203" t="str">
        <f>+C25</f>
        <v>Tích hợp hệ thống CNTT</v>
      </c>
      <c r="N38" s="203">
        <v>3</v>
      </c>
      <c r="O38" s="203">
        <v>3</v>
      </c>
      <c r="P38" s="204"/>
      <c r="Q38" s="212">
        <f t="shared" si="8"/>
        <v>6</v>
      </c>
      <c r="R38" s="206"/>
      <c r="S38" s="206"/>
    </row>
    <row r="39" spans="4:19">
      <c r="D39"/>
      <c r="J39"/>
      <c r="K39" s="71"/>
    </row>
    <row r="40" spans="4:19">
      <c r="D40"/>
      <c r="J40"/>
      <c r="K40" s="71"/>
    </row>
    <row r="41" spans="4:19">
      <c r="D41"/>
      <c r="J41"/>
      <c r="K41" s="71"/>
    </row>
    <row r="42" spans="4:19">
      <c r="D42"/>
      <c r="J42"/>
      <c r="K42" s="71"/>
    </row>
    <row r="43" spans="4:19">
      <c r="D43"/>
      <c r="J43"/>
      <c r="K43" s="71"/>
    </row>
    <row r="44" spans="4:19">
      <c r="D44"/>
      <c r="J44"/>
      <c r="K44" s="71"/>
    </row>
    <row r="45" spans="4:19">
      <c r="D45"/>
      <c r="J45"/>
      <c r="K45" s="71"/>
    </row>
    <row r="46" spans="4:19">
      <c r="D46"/>
      <c r="J46"/>
      <c r="K46" s="71"/>
    </row>
    <row r="47" spans="4:19">
      <c r="D47"/>
      <c r="J47"/>
      <c r="K47" s="71"/>
    </row>
    <row r="48" spans="4:19">
      <c r="D48"/>
      <c r="J48"/>
      <c r="K48" s="71"/>
    </row>
  </sheetData>
  <mergeCells count="17">
    <mergeCell ref="A1:J1"/>
    <mergeCell ref="A5:A7"/>
    <mergeCell ref="B5:B7"/>
    <mergeCell ref="C5:C7"/>
    <mergeCell ref="D5:I5"/>
    <mergeCell ref="J5:J7"/>
    <mergeCell ref="D6:D7"/>
    <mergeCell ref="E6:I6"/>
    <mergeCell ref="A26:C26"/>
    <mergeCell ref="L29:P29"/>
    <mergeCell ref="L7:R7"/>
    <mergeCell ref="B8:C8"/>
    <mergeCell ref="B14:C14"/>
    <mergeCell ref="L14:S14"/>
    <mergeCell ref="B19:C19"/>
    <mergeCell ref="B22:C22"/>
    <mergeCell ref="L22:R22"/>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FF0000"/>
  </sheetPr>
  <dimension ref="A1:S48"/>
  <sheetViews>
    <sheetView topLeftCell="A16" workbookViewId="0">
      <selection activeCell="C21" sqref="C21"/>
    </sheetView>
  </sheetViews>
  <sheetFormatPr defaultColWidth="7.81640625" defaultRowHeight="14.5"/>
  <cols>
    <col min="3" max="3" width="36.1796875" customWidth="1"/>
    <col min="4" max="4" width="11.54296875" style="70" customWidth="1"/>
    <col min="5" max="9" width="6.7265625" customWidth="1"/>
    <col min="10" max="10" width="8.81640625" style="70" customWidth="1"/>
    <col min="11" max="11" width="10.81640625" customWidth="1"/>
    <col min="12" max="12" width="9.54296875" customWidth="1"/>
    <col min="13" max="15" width="19.26953125" customWidth="1"/>
    <col min="16" max="19" width="19.54296875" customWidth="1"/>
  </cols>
  <sheetData>
    <row r="1" spans="1:19" s="2" customFormat="1" ht="16.5" customHeight="1">
      <c r="A1" s="250" t="s">
        <v>0</v>
      </c>
      <c r="B1" s="250"/>
      <c r="C1" s="250"/>
      <c r="D1" s="250"/>
      <c r="E1" s="250"/>
      <c r="F1" s="250"/>
      <c r="G1" s="250"/>
      <c r="H1" s="250"/>
      <c r="I1" s="250"/>
      <c r="J1" s="250"/>
      <c r="K1" s="1"/>
    </row>
    <row r="2" spans="1:19" s="2" customFormat="1" ht="16.5" customHeight="1">
      <c r="A2" s="256" t="s">
        <v>361</v>
      </c>
      <c r="B2" s="256"/>
      <c r="C2" s="3"/>
      <c r="D2" s="4"/>
      <c r="E2" s="3"/>
      <c r="F2" s="3"/>
      <c r="G2" s="3"/>
      <c r="H2" s="3"/>
      <c r="I2" s="3"/>
      <c r="J2" s="4"/>
      <c r="K2" s="3"/>
    </row>
    <row r="3" spans="1:19" s="6" customFormat="1" ht="15.5">
      <c r="A3" s="256" t="s">
        <v>362</v>
      </c>
      <c r="B3" s="256"/>
      <c r="C3" s="5"/>
      <c r="D3" s="4"/>
      <c r="E3" s="3"/>
      <c r="F3" s="3"/>
      <c r="G3" s="3"/>
      <c r="H3" s="3"/>
      <c r="I3" s="3"/>
      <c r="J3" s="4"/>
      <c r="K3" s="3"/>
    </row>
    <row r="4" spans="1:19" s="6" customFormat="1" ht="14">
      <c r="A4" s="7"/>
      <c r="B4" s="7"/>
      <c r="C4" s="7"/>
      <c r="D4" s="8"/>
      <c r="E4" s="2"/>
      <c r="F4" s="2"/>
      <c r="G4" s="2"/>
      <c r="H4" s="2"/>
      <c r="I4" s="2"/>
      <c r="J4" s="8"/>
      <c r="K4" s="2"/>
    </row>
    <row r="5" spans="1:19" s="6" customFormat="1" ht="15.75" customHeight="1">
      <c r="A5" s="251" t="s">
        <v>1</v>
      </c>
      <c r="B5" s="251" t="s">
        <v>2</v>
      </c>
      <c r="C5" s="251" t="s">
        <v>3</v>
      </c>
      <c r="D5" s="252" t="s">
        <v>4</v>
      </c>
      <c r="E5" s="252"/>
      <c r="F5" s="252"/>
      <c r="G5" s="252"/>
      <c r="H5" s="252"/>
      <c r="I5" s="252"/>
      <c r="J5" s="253" t="s">
        <v>5</v>
      </c>
      <c r="K5" s="9"/>
    </row>
    <row r="6" spans="1:19" s="6" customFormat="1" ht="14.25" customHeight="1">
      <c r="A6" s="251"/>
      <c r="B6" s="251"/>
      <c r="C6" s="251"/>
      <c r="D6" s="254" t="s">
        <v>6</v>
      </c>
      <c r="E6" s="251" t="s">
        <v>7</v>
      </c>
      <c r="F6" s="251"/>
      <c r="G6" s="251"/>
      <c r="H6" s="251"/>
      <c r="I6" s="251"/>
      <c r="J6" s="253"/>
      <c r="K6" s="11"/>
    </row>
    <row r="7" spans="1:19" s="13" customFormat="1" ht="34" customHeight="1">
      <c r="A7" s="251"/>
      <c r="B7" s="251"/>
      <c r="C7" s="251"/>
      <c r="D7" s="255"/>
      <c r="E7" s="12">
        <v>1</v>
      </c>
      <c r="F7" s="12">
        <v>2</v>
      </c>
      <c r="G7" s="12">
        <v>3</v>
      </c>
      <c r="H7" s="12">
        <v>4</v>
      </c>
      <c r="I7" s="12">
        <v>5</v>
      </c>
      <c r="J7" s="253"/>
      <c r="K7" s="11"/>
      <c r="L7" s="245" t="s">
        <v>363</v>
      </c>
      <c r="M7" s="246"/>
      <c r="N7" s="246"/>
      <c r="O7" s="246"/>
      <c r="P7" s="246"/>
      <c r="Q7" s="246"/>
      <c r="R7" s="247"/>
      <c r="S7" s="184"/>
    </row>
    <row r="8" spans="1:19" s="13" customFormat="1" ht="34.5" customHeight="1">
      <c r="A8" s="14" t="s">
        <v>9</v>
      </c>
      <c r="B8" s="248" t="s">
        <v>10</v>
      </c>
      <c r="C8" s="249"/>
      <c r="D8" s="15">
        <f>+L9</f>
        <v>0.125</v>
      </c>
      <c r="E8" s="16"/>
      <c r="F8" s="16"/>
      <c r="G8" s="16"/>
      <c r="H8" s="16"/>
      <c r="I8" s="16"/>
      <c r="J8" s="17">
        <f>SUM(J9:J13)</f>
        <v>42.5</v>
      </c>
      <c r="K8" s="11"/>
      <c r="L8" s="185" t="s">
        <v>364</v>
      </c>
      <c r="M8" s="186"/>
      <c r="N8" s="187" t="str">
        <f>+M9</f>
        <v>Các năng lực cốt lõi</v>
      </c>
      <c r="O8" s="187" t="str">
        <f>+M10</f>
        <v>Các năng lực quản lý</v>
      </c>
      <c r="P8" s="187" t="str">
        <f>+M11</f>
        <v>Các năng lực cá nhân</v>
      </c>
      <c r="Q8" s="187" t="str">
        <f>+M12</f>
        <v>Các năng lực chuyên môn</v>
      </c>
      <c r="R8" s="186" t="s">
        <v>365</v>
      </c>
      <c r="S8" s="184"/>
    </row>
    <row r="9" spans="1:19" s="13" customFormat="1" ht="34.5" customHeight="1">
      <c r="A9" s="21">
        <v>1</v>
      </c>
      <c r="B9" s="21" t="s">
        <v>11</v>
      </c>
      <c r="C9" s="22" t="s">
        <v>370</v>
      </c>
      <c r="D9" s="73">
        <f>+L16*$D$8</f>
        <v>2.5000000000000001E-2</v>
      </c>
      <c r="E9" s="24"/>
      <c r="F9" s="24"/>
      <c r="G9" s="24">
        <v>3</v>
      </c>
      <c r="H9" s="24"/>
      <c r="I9" s="24"/>
      <c r="J9" s="25">
        <f>D9*SUM(E9:I9)*100</f>
        <v>7.5000000000000009</v>
      </c>
      <c r="K9" s="11"/>
      <c r="L9" s="188">
        <f>+R9/SUM($R$24:$R$27)</f>
        <v>0.125</v>
      </c>
      <c r="M9" s="189" t="str">
        <f>+B8</f>
        <v>Các năng lực cốt lõi</v>
      </c>
      <c r="N9" s="190"/>
      <c r="O9" s="191">
        <v>1</v>
      </c>
      <c r="P9" s="191">
        <v>1</v>
      </c>
      <c r="Q9" s="191">
        <v>1</v>
      </c>
      <c r="R9" s="192">
        <f>SUM(N9:Q9)</f>
        <v>3</v>
      </c>
      <c r="S9" s="184"/>
    </row>
    <row r="10" spans="1:19" s="13" customFormat="1" ht="34.5" customHeight="1">
      <c r="A10" s="21">
        <v>2</v>
      </c>
      <c r="B10" s="21" t="s">
        <v>17</v>
      </c>
      <c r="C10" s="22" t="s">
        <v>254</v>
      </c>
      <c r="D10" s="73">
        <f t="shared" ref="D10:D13" si="0">+L17*$D$8</f>
        <v>2.5000000000000001E-2</v>
      </c>
      <c r="E10" s="24"/>
      <c r="F10" s="24"/>
      <c r="G10" s="24"/>
      <c r="H10" s="24">
        <v>4</v>
      </c>
      <c r="I10" s="24"/>
      <c r="J10" s="25">
        <f t="shared" ref="J10:J25" si="1">D10*SUM(E10:I10)*100</f>
        <v>10</v>
      </c>
      <c r="K10" s="28"/>
      <c r="L10" s="188">
        <f>+R10/SUM($R$24:$R$27)</f>
        <v>0.25</v>
      </c>
      <c r="M10" s="189" t="str">
        <f>+B14</f>
        <v>Các năng lực quản lý</v>
      </c>
      <c r="N10" s="191">
        <v>3</v>
      </c>
      <c r="O10" s="190"/>
      <c r="P10" s="191">
        <v>2</v>
      </c>
      <c r="Q10" s="191">
        <v>1</v>
      </c>
      <c r="R10" s="192">
        <f t="shared" ref="R10:R12" si="2">SUM(N10:Q10)</f>
        <v>6</v>
      </c>
      <c r="S10" s="184"/>
    </row>
    <row r="11" spans="1:19" s="13" customFormat="1" ht="34.5" customHeight="1">
      <c r="A11" s="21">
        <v>3</v>
      </c>
      <c r="B11" s="21" t="s">
        <v>18</v>
      </c>
      <c r="C11" s="22" t="s">
        <v>256</v>
      </c>
      <c r="D11" s="73">
        <f t="shared" si="0"/>
        <v>2.5000000000000001E-2</v>
      </c>
      <c r="E11" s="24"/>
      <c r="F11" s="24"/>
      <c r="G11" s="24">
        <v>3</v>
      </c>
      <c r="H11" s="24"/>
      <c r="I11" s="24"/>
      <c r="J11" s="25">
        <f t="shared" si="1"/>
        <v>7.5000000000000009</v>
      </c>
      <c r="K11" s="28"/>
      <c r="L11" s="188">
        <f>+R11/SUM($R$24:$R$27)</f>
        <v>0.25</v>
      </c>
      <c r="M11" s="189" t="str">
        <f>+B19</f>
        <v>Các năng lực cá nhân</v>
      </c>
      <c r="N11" s="191">
        <v>3</v>
      </c>
      <c r="O11" s="191">
        <v>2</v>
      </c>
      <c r="P11" s="190"/>
      <c r="Q11" s="191">
        <v>1</v>
      </c>
      <c r="R11" s="192">
        <f t="shared" si="2"/>
        <v>6</v>
      </c>
      <c r="S11" s="184"/>
    </row>
    <row r="12" spans="1:19" s="13" customFormat="1" ht="34.5" customHeight="1">
      <c r="A12" s="21">
        <v>4</v>
      </c>
      <c r="B12" s="21" t="s">
        <v>352</v>
      </c>
      <c r="C12" s="22" t="s">
        <v>371</v>
      </c>
      <c r="D12" s="73">
        <f t="shared" si="0"/>
        <v>2.5000000000000001E-2</v>
      </c>
      <c r="E12" s="24"/>
      <c r="F12" s="24"/>
      <c r="G12" s="24">
        <v>3</v>
      </c>
      <c r="H12" s="24"/>
      <c r="I12" s="24"/>
      <c r="J12" s="25">
        <f t="shared" si="1"/>
        <v>7.5000000000000009</v>
      </c>
      <c r="K12" s="28"/>
      <c r="L12" s="188">
        <f>+R12/SUM($R$24:$R$27)</f>
        <v>0.375</v>
      </c>
      <c r="M12" s="189" t="str">
        <f>+B22</f>
        <v>Các năng lực chuyên môn</v>
      </c>
      <c r="N12" s="191">
        <v>3</v>
      </c>
      <c r="O12" s="191">
        <v>3</v>
      </c>
      <c r="P12" s="191">
        <v>3</v>
      </c>
      <c r="Q12" s="190"/>
      <c r="R12" s="192">
        <f t="shared" si="2"/>
        <v>9</v>
      </c>
      <c r="S12" s="184"/>
    </row>
    <row r="13" spans="1:19" s="13" customFormat="1" ht="34.5" customHeight="1">
      <c r="A13" s="21">
        <v>5</v>
      </c>
      <c r="B13" s="21" t="s">
        <v>354</v>
      </c>
      <c r="C13" s="22" t="s">
        <v>357</v>
      </c>
      <c r="D13" s="73">
        <f t="shared" si="0"/>
        <v>2.5000000000000001E-2</v>
      </c>
      <c r="E13" s="24"/>
      <c r="F13" s="24"/>
      <c r="G13" s="24"/>
      <c r="H13" s="24">
        <v>4</v>
      </c>
      <c r="I13" s="24"/>
      <c r="J13" s="25">
        <f t="shared" si="1"/>
        <v>10</v>
      </c>
      <c r="K13" s="28"/>
      <c r="L13" s="28"/>
      <c r="M13" s="193"/>
      <c r="N13" s="193"/>
      <c r="O13" s="193"/>
      <c r="P13" s="193"/>
      <c r="Q13" s="193"/>
      <c r="R13" s="184"/>
      <c r="S13" s="184"/>
    </row>
    <row r="14" spans="1:19" s="13" customFormat="1" ht="34.5" customHeight="1">
      <c r="A14" s="14" t="s">
        <v>21</v>
      </c>
      <c r="B14" s="248" t="s">
        <v>35</v>
      </c>
      <c r="C14" s="249"/>
      <c r="D14" s="15">
        <f>+L10</f>
        <v>0.25</v>
      </c>
      <c r="E14" s="34"/>
      <c r="F14" s="34"/>
      <c r="G14" s="34"/>
      <c r="H14" s="34"/>
      <c r="I14" s="34"/>
      <c r="J14" s="35">
        <f>SUM(J15:J18)</f>
        <v>75</v>
      </c>
      <c r="K14" s="28"/>
      <c r="L14" s="242" t="s">
        <v>366</v>
      </c>
      <c r="M14" s="243"/>
      <c r="N14" s="243"/>
      <c r="O14" s="243"/>
      <c r="P14" s="243"/>
      <c r="Q14" s="243"/>
      <c r="R14" s="243"/>
      <c r="S14" s="244"/>
    </row>
    <row r="15" spans="1:19" s="13" customFormat="1" ht="34.5" customHeight="1">
      <c r="A15" s="21">
        <v>6</v>
      </c>
      <c r="B15" s="74" t="s">
        <v>19</v>
      </c>
      <c r="C15" s="22" t="s">
        <v>258</v>
      </c>
      <c r="D15" s="73">
        <f>+L24*$D$14</f>
        <v>8.3333333333333329E-2</v>
      </c>
      <c r="E15" s="24"/>
      <c r="F15" s="24"/>
      <c r="G15" s="24">
        <v>3</v>
      </c>
      <c r="H15" s="24"/>
      <c r="I15" s="24"/>
      <c r="J15" s="25">
        <f t="shared" si="1"/>
        <v>25</v>
      </c>
      <c r="K15" s="28"/>
      <c r="L15" s="194" t="s">
        <v>364</v>
      </c>
      <c r="M15" s="195"/>
      <c r="N15" s="187" t="str">
        <f>+M16</f>
        <v>Hiểu biết về hoạt động của Tổng công ty</v>
      </c>
      <c r="O15" s="187" t="str">
        <f>+M17</f>
        <v>Định hướng chất lượng</v>
      </c>
      <c r="P15" s="187" t="str">
        <f>+M18</f>
        <v>Thích ứng sự thay đổi</v>
      </c>
      <c r="Q15" s="187" t="str">
        <f>+M19</f>
        <v>Chính trực và cam kết</v>
      </c>
      <c r="R15" s="187" t="str">
        <f>+M20</f>
        <v>Chịu áp lực công việc</v>
      </c>
      <c r="S15" s="196" t="s">
        <v>365</v>
      </c>
    </row>
    <row r="16" spans="1:19" s="13" customFormat="1" ht="34.5" customHeight="1">
      <c r="A16" s="21">
        <v>7</v>
      </c>
      <c r="B16" s="74" t="s">
        <v>20</v>
      </c>
      <c r="C16" s="22" t="s">
        <v>260</v>
      </c>
      <c r="D16" s="73">
        <f t="shared" ref="D16:D18" si="3">+L25*$D$14</f>
        <v>8.3333333333333329E-2</v>
      </c>
      <c r="E16" s="24"/>
      <c r="F16" s="24"/>
      <c r="G16" s="24">
        <v>3</v>
      </c>
      <c r="H16" s="24"/>
      <c r="I16" s="24"/>
      <c r="J16" s="25">
        <f t="shared" si="1"/>
        <v>25</v>
      </c>
      <c r="K16" s="28"/>
      <c r="L16" s="197">
        <f>+S16/SUM($S$16:$S$20)</f>
        <v>0.2</v>
      </c>
      <c r="M16" s="189" t="str">
        <f>+C9</f>
        <v>Hiểu biết về hoạt động của Tổng công ty</v>
      </c>
      <c r="N16" s="190"/>
      <c r="O16" s="191">
        <v>2</v>
      </c>
      <c r="P16" s="191">
        <v>2</v>
      </c>
      <c r="Q16" s="191">
        <v>2</v>
      </c>
      <c r="R16" s="191">
        <v>2</v>
      </c>
      <c r="S16" s="192">
        <f>SUM(N16:R16)</f>
        <v>8</v>
      </c>
    </row>
    <row r="17" spans="1:19" s="13" customFormat="1" ht="34.5" customHeight="1">
      <c r="A17" s="21">
        <v>8</v>
      </c>
      <c r="B17" s="74" t="s">
        <v>23</v>
      </c>
      <c r="C17" s="22" t="s">
        <v>262</v>
      </c>
      <c r="D17" s="73">
        <f t="shared" si="3"/>
        <v>5.2083333333333336E-2</v>
      </c>
      <c r="E17" s="24"/>
      <c r="F17" s="24"/>
      <c r="G17" s="24">
        <v>3</v>
      </c>
      <c r="H17" s="24"/>
      <c r="I17" s="24"/>
      <c r="J17" s="25">
        <f t="shared" si="1"/>
        <v>15.625</v>
      </c>
      <c r="K17" s="28"/>
      <c r="L17" s="197">
        <f>+S17/SUM($S$16:$S$20)</f>
        <v>0.2</v>
      </c>
      <c r="M17" s="189" t="str">
        <f>+C10</f>
        <v>Định hướng chất lượng</v>
      </c>
      <c r="N17" s="191">
        <v>2</v>
      </c>
      <c r="O17" s="190"/>
      <c r="P17" s="191">
        <v>2</v>
      </c>
      <c r="Q17" s="191">
        <v>2</v>
      </c>
      <c r="R17" s="191">
        <v>2</v>
      </c>
      <c r="S17" s="192">
        <f t="shared" ref="S17:S20" si="4">SUM(N17:R17)</f>
        <v>8</v>
      </c>
    </row>
    <row r="18" spans="1:19" s="13" customFormat="1" ht="34.5" customHeight="1">
      <c r="A18" s="21">
        <v>9</v>
      </c>
      <c r="B18" s="74" t="s">
        <v>36</v>
      </c>
      <c r="C18" s="22" t="s">
        <v>264</v>
      </c>
      <c r="D18" s="73">
        <f t="shared" si="3"/>
        <v>3.125E-2</v>
      </c>
      <c r="E18" s="24"/>
      <c r="F18" s="24"/>
      <c r="G18" s="24">
        <v>3</v>
      </c>
      <c r="H18" s="24"/>
      <c r="I18" s="24"/>
      <c r="J18" s="25">
        <f t="shared" si="1"/>
        <v>9.375</v>
      </c>
      <c r="K18" s="28"/>
      <c r="L18" s="197">
        <f>+S18/SUM($S$16:$S$20)</f>
        <v>0.2</v>
      </c>
      <c r="M18" s="189" t="str">
        <f>+C11</f>
        <v>Thích ứng sự thay đổi</v>
      </c>
      <c r="N18" s="191">
        <v>2</v>
      </c>
      <c r="O18" s="191">
        <v>2</v>
      </c>
      <c r="P18" s="190"/>
      <c r="Q18" s="191">
        <v>2</v>
      </c>
      <c r="R18" s="191">
        <v>2</v>
      </c>
      <c r="S18" s="192">
        <f t="shared" si="4"/>
        <v>8</v>
      </c>
    </row>
    <row r="19" spans="1:19" s="13" customFormat="1" ht="34.5" customHeight="1">
      <c r="A19" s="14" t="s">
        <v>26</v>
      </c>
      <c r="B19" s="248" t="s">
        <v>22</v>
      </c>
      <c r="C19" s="249"/>
      <c r="D19" s="15">
        <f>+L11</f>
        <v>0.25</v>
      </c>
      <c r="E19" s="34"/>
      <c r="F19" s="34"/>
      <c r="G19" s="34"/>
      <c r="H19" s="34"/>
      <c r="I19" s="34"/>
      <c r="J19" s="42">
        <f>SUM(J20:J21)</f>
        <v>90</v>
      </c>
      <c r="K19" s="28"/>
      <c r="L19" s="197">
        <f>+S19/SUM($S$16:$S$20)</f>
        <v>0.2</v>
      </c>
      <c r="M19" s="189" t="str">
        <f>+C12</f>
        <v>Chính trực và cam kết</v>
      </c>
      <c r="N19" s="191">
        <v>2</v>
      </c>
      <c r="O19" s="191">
        <v>2</v>
      </c>
      <c r="P19" s="191">
        <v>2</v>
      </c>
      <c r="Q19" s="190"/>
      <c r="R19" s="191">
        <v>2</v>
      </c>
      <c r="S19" s="192">
        <f t="shared" si="4"/>
        <v>8</v>
      </c>
    </row>
    <row r="20" spans="1:19" s="13" customFormat="1" ht="34.5" customHeight="1">
      <c r="A20" s="21">
        <v>10</v>
      </c>
      <c r="B20" s="36" t="s">
        <v>24</v>
      </c>
      <c r="C20" s="22" t="str">
        <f>+VLOOKUP(B20,'Danh muc NL'!$B$4:$D$86,3,FALSE)</f>
        <v>Giải quyết vấn đề và ra quyết định</v>
      </c>
      <c r="D20" s="48">
        <f>+L31*$D$19</f>
        <v>0.1</v>
      </c>
      <c r="E20" s="24"/>
      <c r="F20" s="24"/>
      <c r="G20" s="24">
        <v>3</v>
      </c>
      <c r="H20" s="24"/>
      <c r="I20" s="24"/>
      <c r="J20" s="25">
        <f t="shared" si="1"/>
        <v>30.000000000000004</v>
      </c>
      <c r="K20" s="28"/>
      <c r="L20" s="197">
        <f>+S20/SUM($S$16:$S$20)</f>
        <v>0.2</v>
      </c>
      <c r="M20" s="189" t="str">
        <f>+C13</f>
        <v>Chịu áp lực công việc</v>
      </c>
      <c r="N20" s="191">
        <v>2</v>
      </c>
      <c r="O20" s="191">
        <v>2</v>
      </c>
      <c r="P20" s="191">
        <v>2</v>
      </c>
      <c r="Q20" s="191">
        <v>2</v>
      </c>
      <c r="R20" s="190"/>
      <c r="S20" s="192">
        <f t="shared" si="4"/>
        <v>8</v>
      </c>
    </row>
    <row r="21" spans="1:19" s="13" customFormat="1" ht="34.5" customHeight="1">
      <c r="A21" s="21">
        <v>11</v>
      </c>
      <c r="B21" s="36" t="s">
        <v>53</v>
      </c>
      <c r="C21" s="22" t="str">
        <f>+VLOOKUP(B21,'Danh muc NL'!$B$4:$D$86,3,FALSE)</f>
        <v>Làm việc nhóm</v>
      </c>
      <c r="D21" s="48">
        <f>+L32*$D$19</f>
        <v>0.15</v>
      </c>
      <c r="E21" s="24"/>
      <c r="F21" s="24"/>
      <c r="G21" s="24"/>
      <c r="H21" s="24">
        <v>4</v>
      </c>
      <c r="I21" s="24"/>
      <c r="J21" s="25">
        <f t="shared" si="1"/>
        <v>60</v>
      </c>
      <c r="K21" s="28"/>
    </row>
    <row r="22" spans="1:19" s="13" customFormat="1" ht="34.5" customHeight="1">
      <c r="A22" s="14" t="s">
        <v>37</v>
      </c>
      <c r="B22" s="248" t="s">
        <v>27</v>
      </c>
      <c r="C22" s="249"/>
      <c r="D22" s="15">
        <f>+L12</f>
        <v>0.375</v>
      </c>
      <c r="E22" s="34"/>
      <c r="F22" s="34"/>
      <c r="G22" s="34"/>
      <c r="H22" s="34"/>
      <c r="I22" s="34"/>
      <c r="J22" s="42">
        <f>SUM(J23:J25)</f>
        <v>131.25</v>
      </c>
      <c r="K22" s="28"/>
      <c r="L22" s="245" t="s">
        <v>367</v>
      </c>
      <c r="M22" s="246"/>
      <c r="N22" s="246"/>
      <c r="O22" s="246"/>
      <c r="P22" s="246"/>
      <c r="Q22" s="246"/>
      <c r="R22" s="247"/>
    </row>
    <row r="23" spans="1:19" s="64" customFormat="1" ht="34.5" customHeight="1">
      <c r="A23" s="21">
        <v>12</v>
      </c>
      <c r="B23" s="36" t="s">
        <v>173</v>
      </c>
      <c r="C23" s="22" t="str">
        <f>+VLOOKUP(B23,'Danh muc NL'!$B$4:$D$86,3,FALSE)</f>
        <v>Kiến thức chuyên ngành CNTT</v>
      </c>
      <c r="D23" s="73">
        <f>+L36*$D$22</f>
        <v>9.375E-2</v>
      </c>
      <c r="E23" s="24"/>
      <c r="F23" s="24"/>
      <c r="G23" s="75">
        <v>3</v>
      </c>
      <c r="H23" s="24"/>
      <c r="I23" s="24"/>
      <c r="J23" s="25">
        <f t="shared" si="1"/>
        <v>28.125</v>
      </c>
      <c r="K23" s="28"/>
      <c r="L23" s="185" t="s">
        <v>364</v>
      </c>
      <c r="M23" s="186"/>
      <c r="N23" s="187" t="str">
        <f>+M24</f>
        <v>Lập kế hoạch</v>
      </c>
      <c r="O23" s="187" t="str">
        <f>+M25</f>
        <v>Tổ chức và giám sát thực hiện công việc</v>
      </c>
      <c r="P23" s="187" t="str">
        <f>+M26</f>
        <v>Hướng dẫn, đào tạo, kèm cặp nhân viên</v>
      </c>
      <c r="Q23" s="187" t="str">
        <f>+M27</f>
        <v>Lãnh đạo</v>
      </c>
      <c r="R23" s="186" t="s">
        <v>365</v>
      </c>
    </row>
    <row r="24" spans="1:19" s="64" customFormat="1" ht="34.5" customHeight="1">
      <c r="A24" s="21">
        <v>13</v>
      </c>
      <c r="B24" s="36" t="s">
        <v>191</v>
      </c>
      <c r="C24" s="22" t="str">
        <f>+VLOOKUP(B24,'Danh muc NL'!$B$4:$D$86,3,FALSE)</f>
        <v>Thiết lập và duy trì an ninh mạng</v>
      </c>
      <c r="D24" s="73">
        <f t="shared" ref="D24:D25" si="5">+L37*$D$22</f>
        <v>0.1875</v>
      </c>
      <c r="E24" s="24"/>
      <c r="F24" s="24"/>
      <c r="G24" s="75"/>
      <c r="H24" s="24">
        <v>4</v>
      </c>
      <c r="I24" s="24"/>
      <c r="J24" s="25">
        <f t="shared" si="1"/>
        <v>75</v>
      </c>
      <c r="K24" s="28"/>
      <c r="L24" s="188">
        <f>+R24/SUM($R$24:$R$27)</f>
        <v>0.33333333333333331</v>
      </c>
      <c r="M24" s="189" t="str">
        <f>+C15</f>
        <v>Lập kế hoạch</v>
      </c>
      <c r="N24" s="190"/>
      <c r="O24" s="191">
        <v>2</v>
      </c>
      <c r="P24" s="191">
        <v>3</v>
      </c>
      <c r="Q24" s="191">
        <v>3</v>
      </c>
      <c r="R24" s="192">
        <f>SUM(N24:Q24)</f>
        <v>8</v>
      </c>
    </row>
    <row r="25" spans="1:19" ht="34.5" customHeight="1">
      <c r="A25" s="21">
        <v>14</v>
      </c>
      <c r="B25" s="36" t="s">
        <v>193</v>
      </c>
      <c r="C25" s="22" t="str">
        <f>+VLOOKUP(B25,'Danh muc NL'!$B$4:$D$86,3,FALSE)</f>
        <v>An toàn CSDL và thông tin dịch vụ</v>
      </c>
      <c r="D25" s="73">
        <f t="shared" si="5"/>
        <v>9.375E-2</v>
      </c>
      <c r="E25" s="24"/>
      <c r="F25" s="24"/>
      <c r="G25" s="24">
        <v>3</v>
      </c>
      <c r="H25" s="24"/>
      <c r="I25" s="24"/>
      <c r="J25" s="25">
        <f t="shared" si="1"/>
        <v>28.125</v>
      </c>
      <c r="K25" s="66"/>
      <c r="L25" s="188">
        <f>+R25/SUM($R$24:$R$27)</f>
        <v>0.33333333333333331</v>
      </c>
      <c r="M25" s="189" t="str">
        <f t="shared" ref="M25:M27" si="6">+C16</f>
        <v>Tổ chức và giám sát thực hiện công việc</v>
      </c>
      <c r="N25" s="191">
        <v>2</v>
      </c>
      <c r="O25" s="190"/>
      <c r="P25" s="191">
        <v>3</v>
      </c>
      <c r="Q25" s="191">
        <v>3</v>
      </c>
      <c r="R25" s="192">
        <f t="shared" ref="R25:R27" si="7">SUM(N25:Q25)</f>
        <v>8</v>
      </c>
    </row>
    <row r="26" spans="1:19" ht="34.5" customHeight="1">
      <c r="A26" s="241" t="s">
        <v>32</v>
      </c>
      <c r="B26" s="241"/>
      <c r="C26" s="241"/>
      <c r="D26" s="51">
        <f>D8+D14+D19+D22</f>
        <v>1</v>
      </c>
      <c r="E26" s="52"/>
      <c r="F26" s="52"/>
      <c r="G26" s="52"/>
      <c r="H26" s="52"/>
      <c r="I26" s="52"/>
      <c r="J26" s="53">
        <f>J8+J14+J19+J22</f>
        <v>338.75</v>
      </c>
      <c r="K26" s="66"/>
      <c r="L26" s="188">
        <f>+R26/SUM($R$24:$R$27)</f>
        <v>0.20833333333333334</v>
      </c>
      <c r="M26" s="189" t="str">
        <f t="shared" si="6"/>
        <v>Hướng dẫn, đào tạo, kèm cặp nhân viên</v>
      </c>
      <c r="N26" s="191">
        <v>1</v>
      </c>
      <c r="O26" s="191">
        <v>1</v>
      </c>
      <c r="P26" s="190"/>
      <c r="Q26" s="191">
        <v>3</v>
      </c>
      <c r="R26" s="192">
        <f t="shared" si="7"/>
        <v>5</v>
      </c>
    </row>
    <row r="27" spans="1:19" ht="34.5" customHeight="1">
      <c r="K27" s="71"/>
      <c r="L27" s="188">
        <f>+R27/SUM($R$24:$R$27)</f>
        <v>0.125</v>
      </c>
      <c r="M27" s="189" t="str">
        <f t="shared" si="6"/>
        <v>Lãnh đạo</v>
      </c>
      <c r="N27" s="191">
        <v>1</v>
      </c>
      <c r="O27" s="191">
        <v>1</v>
      </c>
      <c r="P27" s="191">
        <v>1</v>
      </c>
      <c r="Q27" s="190"/>
      <c r="R27" s="192">
        <f t="shared" si="7"/>
        <v>3</v>
      </c>
    </row>
    <row r="28" spans="1:19" ht="34.5" customHeight="1">
      <c r="J28" s="213"/>
      <c r="K28" s="71"/>
      <c r="L28" s="28"/>
      <c r="M28" s="193"/>
      <c r="N28" s="193"/>
      <c r="O28" s="193"/>
      <c r="P28" s="193"/>
      <c r="Q28" s="193"/>
      <c r="R28" s="184"/>
      <c r="S28" s="184"/>
    </row>
    <row r="29" spans="1:19" ht="34.5" customHeight="1">
      <c r="D29"/>
      <c r="J29"/>
      <c r="K29" s="71"/>
      <c r="L29" s="242" t="s">
        <v>368</v>
      </c>
      <c r="M29" s="243"/>
      <c r="N29" s="243"/>
      <c r="O29" s="243"/>
      <c r="P29" s="244"/>
      <c r="Q29" s="193"/>
      <c r="R29" s="184"/>
      <c r="S29" s="184"/>
    </row>
    <row r="30" spans="1:19" ht="34.5" customHeight="1">
      <c r="D30"/>
      <c r="J30"/>
      <c r="K30" s="71"/>
      <c r="L30" s="187" t="s">
        <v>364</v>
      </c>
      <c r="M30" s="187"/>
      <c r="N30" s="187" t="str">
        <f>+M31</f>
        <v>Giải quyết vấn đề và ra quyết định</v>
      </c>
      <c r="O30" s="187" t="str">
        <f>+M32</f>
        <v>Làm việc nhóm</v>
      </c>
      <c r="P30" s="187" t="s">
        <v>365</v>
      </c>
      <c r="Q30" s="199"/>
      <c r="R30" s="200"/>
      <c r="S30" s="200"/>
    </row>
    <row r="31" spans="1:19" ht="34.5" customHeight="1">
      <c r="D31"/>
      <c r="J31"/>
      <c r="K31" s="71"/>
      <c r="L31" s="188">
        <v>0.4</v>
      </c>
      <c r="M31" s="189" t="str">
        <f>+C20</f>
        <v>Giải quyết vấn đề và ra quyết định</v>
      </c>
      <c r="N31" s="190"/>
      <c r="O31" s="201">
        <v>1</v>
      </c>
      <c r="P31" s="202">
        <f>SUM(N31:O31)</f>
        <v>1</v>
      </c>
      <c r="Q31" s="199"/>
      <c r="R31" s="200"/>
      <c r="S31" s="200"/>
    </row>
    <row r="32" spans="1:19">
      <c r="D32"/>
      <c r="J32"/>
      <c r="K32" s="71"/>
      <c r="L32" s="188">
        <v>0.6</v>
      </c>
      <c r="M32" s="189" t="str">
        <f>+C21</f>
        <v>Làm việc nhóm</v>
      </c>
      <c r="N32" s="203">
        <v>3</v>
      </c>
      <c r="O32" s="204"/>
      <c r="P32" s="202">
        <f>SUM(N32:O32)</f>
        <v>3</v>
      </c>
      <c r="Q32" s="205"/>
      <c r="R32" s="206"/>
      <c r="S32" s="206"/>
    </row>
    <row r="33" spans="4:19">
      <c r="D33"/>
      <c r="J33"/>
      <c r="K33" s="71"/>
      <c r="L33" s="207"/>
      <c r="M33" s="205"/>
      <c r="N33" s="205"/>
      <c r="O33" s="205"/>
      <c r="P33" s="205"/>
      <c r="Q33" s="205"/>
      <c r="R33" s="206"/>
      <c r="S33" s="206"/>
    </row>
    <row r="34" spans="4:19">
      <c r="D34"/>
      <c r="J34"/>
      <c r="K34" s="71"/>
      <c r="L34" s="208" t="s">
        <v>369</v>
      </c>
      <c r="M34" s="209"/>
      <c r="N34" s="209"/>
      <c r="O34" s="209"/>
      <c r="P34" s="209"/>
      <c r="Q34" s="210"/>
      <c r="R34" s="206"/>
      <c r="S34" s="206"/>
    </row>
    <row r="35" spans="4:19" ht="29">
      <c r="D35"/>
      <c r="J35"/>
      <c r="K35" s="71"/>
      <c r="L35" s="187" t="s">
        <v>364</v>
      </c>
      <c r="M35" s="187"/>
      <c r="N35" s="187" t="str">
        <f>+M36</f>
        <v>Kiến thức chuyên ngành CNTT</v>
      </c>
      <c r="O35" s="187" t="str">
        <f>+M37</f>
        <v>Thiết lập và duy trì an ninh mạng</v>
      </c>
      <c r="P35" s="187" t="str">
        <f>+M38</f>
        <v>An toàn CSDL và thông tin dịch vụ</v>
      </c>
      <c r="Q35" s="187" t="s">
        <v>365</v>
      </c>
      <c r="R35" s="206"/>
      <c r="S35" s="206"/>
    </row>
    <row r="36" spans="4:19">
      <c r="D36"/>
      <c r="J36"/>
      <c r="K36" s="71"/>
      <c r="L36" s="211">
        <f>+Q36/SUM($Q$36:$Q$38)</f>
        <v>0.25</v>
      </c>
      <c r="M36" s="203" t="str">
        <f>+C23</f>
        <v>Kiến thức chuyên ngành CNTT</v>
      </c>
      <c r="N36" s="204"/>
      <c r="O36" s="203">
        <v>1</v>
      </c>
      <c r="P36" s="203">
        <v>2</v>
      </c>
      <c r="Q36" s="212">
        <f>SUM(N36:P36)</f>
        <v>3</v>
      </c>
      <c r="R36" s="206"/>
      <c r="S36" s="206"/>
    </row>
    <row r="37" spans="4:19">
      <c r="D37"/>
      <c r="J37"/>
      <c r="K37" s="71"/>
      <c r="L37" s="211">
        <f>+Q37/SUM($Q$36:$Q$38)</f>
        <v>0.5</v>
      </c>
      <c r="M37" s="203" t="str">
        <f>+C24</f>
        <v>Thiết lập và duy trì an ninh mạng</v>
      </c>
      <c r="N37" s="203">
        <v>3</v>
      </c>
      <c r="O37" s="204"/>
      <c r="P37" s="203">
        <v>3</v>
      </c>
      <c r="Q37" s="212">
        <f t="shared" ref="Q37:Q38" si="8">SUM(N37:P37)</f>
        <v>6</v>
      </c>
      <c r="R37" s="206"/>
      <c r="S37" s="206"/>
    </row>
    <row r="38" spans="4:19">
      <c r="D38"/>
      <c r="J38"/>
      <c r="K38" s="71"/>
      <c r="L38" s="211">
        <f>+Q38/SUM($Q$36:$Q$38)</f>
        <v>0.25</v>
      </c>
      <c r="M38" s="203" t="str">
        <f>+C25</f>
        <v>An toàn CSDL và thông tin dịch vụ</v>
      </c>
      <c r="N38" s="203">
        <v>2</v>
      </c>
      <c r="O38" s="203">
        <v>1</v>
      </c>
      <c r="P38" s="204"/>
      <c r="Q38" s="212">
        <f t="shared" si="8"/>
        <v>3</v>
      </c>
      <c r="R38" s="206"/>
      <c r="S38" s="206"/>
    </row>
    <row r="39" spans="4:19">
      <c r="D39"/>
      <c r="J39"/>
      <c r="K39" s="71"/>
    </row>
    <row r="40" spans="4:19">
      <c r="D40"/>
      <c r="J40"/>
      <c r="K40" s="71"/>
    </row>
    <row r="41" spans="4:19">
      <c r="D41"/>
      <c r="J41"/>
      <c r="K41" s="71"/>
    </row>
    <row r="42" spans="4:19">
      <c r="D42"/>
      <c r="J42"/>
      <c r="K42" s="71"/>
    </row>
    <row r="43" spans="4:19">
      <c r="D43"/>
      <c r="J43"/>
      <c r="K43" s="71"/>
    </row>
    <row r="44" spans="4:19">
      <c r="D44"/>
      <c r="J44"/>
      <c r="K44" s="71"/>
    </row>
    <row r="45" spans="4:19">
      <c r="D45"/>
      <c r="J45"/>
      <c r="K45" s="71"/>
    </row>
    <row r="46" spans="4:19">
      <c r="D46"/>
      <c r="J46"/>
      <c r="K46" s="71"/>
    </row>
    <row r="47" spans="4:19">
      <c r="D47"/>
      <c r="J47"/>
      <c r="K47" s="71"/>
    </row>
    <row r="48" spans="4:19">
      <c r="D48"/>
      <c r="J48"/>
      <c r="K48" s="71"/>
    </row>
  </sheetData>
  <mergeCells count="19">
    <mergeCell ref="A1:J1"/>
    <mergeCell ref="A2:B2"/>
    <mergeCell ref="A3:B3"/>
    <mergeCell ref="A5:A7"/>
    <mergeCell ref="B5:B7"/>
    <mergeCell ref="C5:C7"/>
    <mergeCell ref="D5:I5"/>
    <mergeCell ref="J5:J7"/>
    <mergeCell ref="D6:D7"/>
    <mergeCell ref="E6:I6"/>
    <mergeCell ref="A26:C26"/>
    <mergeCell ref="L29:P29"/>
    <mergeCell ref="L7:R7"/>
    <mergeCell ref="B8:C8"/>
    <mergeCell ref="B14:C14"/>
    <mergeCell ref="L14:S14"/>
    <mergeCell ref="B19:C19"/>
    <mergeCell ref="B22:C22"/>
    <mergeCell ref="L22:R22"/>
  </mergeCell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dimension ref="A1:R44"/>
  <sheetViews>
    <sheetView topLeftCell="A16" workbookViewId="0">
      <selection activeCell="A25" sqref="A25"/>
    </sheetView>
  </sheetViews>
  <sheetFormatPr defaultColWidth="7.81640625" defaultRowHeight="14.5"/>
  <cols>
    <col min="3" max="3" width="36.1796875" customWidth="1"/>
    <col min="4" max="4" width="11.54296875" style="70" customWidth="1"/>
    <col min="5" max="9" width="6.7265625" customWidth="1"/>
    <col min="10" max="10" width="8.81640625" style="70" customWidth="1"/>
    <col min="11" max="11" width="10.81640625" customWidth="1"/>
    <col min="12" max="12" width="20.453125" customWidth="1"/>
    <col min="13" max="15" width="19.26953125" customWidth="1"/>
    <col min="16" max="17" width="19.54296875" customWidth="1"/>
    <col min="18" max="18" width="12.81640625" customWidth="1"/>
  </cols>
  <sheetData>
    <row r="1" spans="1:18" s="2" customFormat="1" ht="16.5" customHeight="1">
      <c r="A1" s="250" t="s">
        <v>0</v>
      </c>
      <c r="B1" s="250"/>
      <c r="C1" s="250"/>
      <c r="D1" s="250"/>
      <c r="E1" s="250"/>
      <c r="F1" s="250"/>
      <c r="G1" s="250"/>
      <c r="H1" s="250"/>
      <c r="I1" s="250"/>
      <c r="J1" s="250"/>
      <c r="K1" s="1"/>
    </row>
    <row r="2" spans="1:18" s="2" customFormat="1" ht="16.5" customHeight="1">
      <c r="A2" s="256" t="s">
        <v>361</v>
      </c>
      <c r="B2" s="256"/>
      <c r="C2" s="3"/>
      <c r="D2" s="4"/>
      <c r="E2" s="3"/>
      <c r="F2" s="3"/>
      <c r="G2" s="3"/>
      <c r="H2" s="3"/>
      <c r="I2" s="3"/>
      <c r="J2" s="4"/>
      <c r="K2" s="3"/>
    </row>
    <row r="3" spans="1:18" s="6" customFormat="1" ht="15.5">
      <c r="A3" s="256" t="s">
        <v>362</v>
      </c>
      <c r="B3" s="256"/>
      <c r="C3" s="5"/>
      <c r="D3" s="4"/>
      <c r="E3" s="3"/>
      <c r="F3" s="3"/>
      <c r="G3" s="3"/>
      <c r="H3" s="3"/>
      <c r="I3" s="3"/>
      <c r="J3" s="4"/>
      <c r="K3" s="3"/>
    </row>
    <row r="4" spans="1:18" s="6" customFormat="1" ht="14">
      <c r="A4" s="7"/>
      <c r="B4" s="7"/>
      <c r="C4" s="7"/>
      <c r="D4" s="8"/>
      <c r="E4" s="2"/>
      <c r="F4" s="2"/>
      <c r="G4" s="2"/>
      <c r="H4" s="2"/>
      <c r="I4" s="2"/>
      <c r="J4" s="8"/>
      <c r="K4" s="2"/>
    </row>
    <row r="5" spans="1:18" s="6" customFormat="1" ht="15.75" customHeight="1">
      <c r="A5" s="251" t="s">
        <v>1</v>
      </c>
      <c r="B5" s="251" t="s">
        <v>2</v>
      </c>
      <c r="C5" s="251" t="s">
        <v>3</v>
      </c>
      <c r="D5" s="252" t="s">
        <v>4</v>
      </c>
      <c r="E5" s="252"/>
      <c r="F5" s="252"/>
      <c r="G5" s="252"/>
      <c r="H5" s="252"/>
      <c r="I5" s="252"/>
      <c r="J5" s="253" t="s">
        <v>5</v>
      </c>
      <c r="K5" s="9"/>
    </row>
    <row r="6" spans="1:18" s="6" customFormat="1" ht="14.25" customHeight="1">
      <c r="A6" s="251"/>
      <c r="B6" s="251"/>
      <c r="C6" s="251"/>
      <c r="D6" s="254" t="s">
        <v>6</v>
      </c>
      <c r="E6" s="251" t="s">
        <v>7</v>
      </c>
      <c r="F6" s="251"/>
      <c r="G6" s="251"/>
      <c r="H6" s="251"/>
      <c r="I6" s="251"/>
      <c r="J6" s="253"/>
      <c r="K6" s="11"/>
    </row>
    <row r="7" spans="1:18" s="13" customFormat="1" ht="34" customHeight="1">
      <c r="A7" s="251"/>
      <c r="B7" s="251"/>
      <c r="C7" s="251"/>
      <c r="D7" s="255"/>
      <c r="E7" s="12">
        <v>1</v>
      </c>
      <c r="F7" s="12">
        <v>2</v>
      </c>
      <c r="G7" s="12">
        <v>3</v>
      </c>
      <c r="H7" s="12">
        <v>4</v>
      </c>
      <c r="I7" s="12">
        <v>5</v>
      </c>
      <c r="J7" s="253"/>
      <c r="K7" s="11"/>
      <c r="L7" s="257" t="s">
        <v>363</v>
      </c>
      <c r="M7" s="257"/>
      <c r="N7" s="257"/>
      <c r="O7" s="257"/>
      <c r="P7" s="257"/>
      <c r="Q7" s="257"/>
      <c r="R7" s="257"/>
    </row>
    <row r="8" spans="1:18" s="13" customFormat="1" ht="34.5" customHeight="1">
      <c r="A8" s="14" t="s">
        <v>9</v>
      </c>
      <c r="B8" s="248" t="s">
        <v>10</v>
      </c>
      <c r="C8" s="249"/>
      <c r="D8" s="15">
        <f>+L9</f>
        <v>0.17</v>
      </c>
      <c r="E8" s="16"/>
      <c r="F8" s="16"/>
      <c r="G8" s="16"/>
      <c r="H8" s="16"/>
      <c r="I8" s="16"/>
      <c r="J8" s="17">
        <f>SUM(J9:J13)</f>
        <v>51</v>
      </c>
      <c r="K8" s="11"/>
      <c r="L8" s="185" t="s">
        <v>364</v>
      </c>
      <c r="M8" s="186"/>
      <c r="N8" s="187" t="str">
        <f>+M9</f>
        <v>Các năng lực cốt lõi</v>
      </c>
      <c r="O8" s="187" t="str">
        <f>+M10</f>
        <v>Các năng lực quản lý</v>
      </c>
      <c r="P8" s="187" t="str">
        <f>+M11</f>
        <v>Các năng lực cá nhân</v>
      </c>
      <c r="Q8" s="187" t="str">
        <f>+M12</f>
        <v>Các năng lực chuyên môn</v>
      </c>
      <c r="R8" s="219"/>
    </row>
    <row r="9" spans="1:18" s="13" customFormat="1" ht="34.5" customHeight="1">
      <c r="A9" s="21">
        <v>1</v>
      </c>
      <c r="B9" s="21" t="s">
        <v>11</v>
      </c>
      <c r="C9" s="22" t="str">
        <f>+VLOOKUP(B9,'[1]Danh muc NL'!$B$4:$D$81,3,FALSE)</f>
        <v>Hiểu biết về hoạt động của Tổng công ty</v>
      </c>
      <c r="D9" s="73">
        <f>+L16*$D$8</f>
        <v>3.1875000000000001E-2</v>
      </c>
      <c r="E9" s="24"/>
      <c r="F9" s="24"/>
      <c r="G9" s="24">
        <v>3</v>
      </c>
      <c r="H9" s="24"/>
      <c r="I9" s="24"/>
      <c r="J9" s="25">
        <f>D9*SUM(E9:I9)*100</f>
        <v>9.5625</v>
      </c>
      <c r="K9" s="11"/>
      <c r="L9" s="188">
        <v>0.17</v>
      </c>
      <c r="M9" s="189" t="str">
        <f>+B8</f>
        <v>Các năng lực cốt lõi</v>
      </c>
      <c r="N9" s="190"/>
      <c r="O9" s="191">
        <v>3</v>
      </c>
      <c r="P9" s="191">
        <v>2</v>
      </c>
      <c r="Q9" s="191">
        <v>1</v>
      </c>
      <c r="R9" s="219">
        <f>SUM(N9:Q9)</f>
        <v>6</v>
      </c>
    </row>
    <row r="10" spans="1:18" s="13" customFormat="1" ht="34.5" customHeight="1">
      <c r="A10" s="21">
        <v>2</v>
      </c>
      <c r="B10" s="21" t="s">
        <v>17</v>
      </c>
      <c r="C10" s="22" t="str">
        <f>+VLOOKUP(B10,'[1]Danh muc NL'!$B$4:$D$81,3,FALSE)</f>
        <v>Định hướng chất lượng</v>
      </c>
      <c r="D10" s="73">
        <f>+L17*$D$8</f>
        <v>3.1875000000000001E-2</v>
      </c>
      <c r="E10" s="24"/>
      <c r="F10" s="24"/>
      <c r="G10" s="24">
        <v>3</v>
      </c>
      <c r="H10" s="24"/>
      <c r="I10" s="24"/>
      <c r="J10" s="25">
        <f t="shared" ref="J10:J22" si="0">D10*SUM(E10:I10)*100</f>
        <v>9.5625</v>
      </c>
      <c r="K10" s="28"/>
      <c r="L10" s="188">
        <v>0.17</v>
      </c>
      <c r="M10" s="189" t="str">
        <f>+B14</f>
        <v>Các năng lực quản lý</v>
      </c>
      <c r="N10" s="191">
        <v>1</v>
      </c>
      <c r="O10" s="190"/>
      <c r="P10" s="191">
        <v>1</v>
      </c>
      <c r="Q10" s="191">
        <v>1</v>
      </c>
      <c r="R10" s="219">
        <f t="shared" ref="R10:R12" si="1">SUM(N10:Q10)</f>
        <v>3</v>
      </c>
    </row>
    <row r="11" spans="1:18" s="13" customFormat="1" ht="34.5" customHeight="1">
      <c r="A11" s="21">
        <v>3</v>
      </c>
      <c r="B11" s="21" t="s">
        <v>18</v>
      </c>
      <c r="C11" s="22" t="str">
        <f>+VLOOKUP(B11,'[1]Danh muc NL'!$B$4:$D$81,3,FALSE)</f>
        <v>Thích ứng sự thay đổi</v>
      </c>
      <c r="D11" s="73">
        <f>+L18*$D$8</f>
        <v>3.1875000000000001E-2</v>
      </c>
      <c r="E11" s="24"/>
      <c r="F11" s="24"/>
      <c r="G11" s="24">
        <v>3</v>
      </c>
      <c r="H11" s="24"/>
      <c r="I11" s="24"/>
      <c r="J11" s="25">
        <f t="shared" si="0"/>
        <v>9.5625</v>
      </c>
      <c r="K11" s="28"/>
      <c r="L11" s="188">
        <v>0.28999999999999998</v>
      </c>
      <c r="M11" s="189" t="str">
        <f>+B17</f>
        <v>Các năng lực cá nhân</v>
      </c>
      <c r="N11" s="191">
        <v>2</v>
      </c>
      <c r="O11" s="191">
        <v>3</v>
      </c>
      <c r="P11" s="190"/>
      <c r="Q11" s="191">
        <v>1</v>
      </c>
      <c r="R11" s="219">
        <f t="shared" si="1"/>
        <v>6</v>
      </c>
    </row>
    <row r="12" spans="1:18" s="13" customFormat="1" ht="34.5" customHeight="1">
      <c r="A12" s="21">
        <v>4</v>
      </c>
      <c r="B12" s="21" t="s">
        <v>352</v>
      </c>
      <c r="C12" s="22" t="str">
        <f>+VLOOKUP(B12,'[1]Danh muc NL'!$B$4:$D$81,3,FALSE)</f>
        <v>Chính trực và cam kết</v>
      </c>
      <c r="D12" s="73">
        <f>+L19*$D$8</f>
        <v>3.1875000000000001E-2</v>
      </c>
      <c r="E12" s="24"/>
      <c r="F12" s="24"/>
      <c r="G12" s="24">
        <v>3</v>
      </c>
      <c r="H12" s="24"/>
      <c r="I12" s="24"/>
      <c r="J12" s="25">
        <f t="shared" si="0"/>
        <v>9.5625</v>
      </c>
      <c r="K12" s="28"/>
      <c r="L12" s="188">
        <v>0.37</v>
      </c>
      <c r="M12" s="189" t="str">
        <f>+B20</f>
        <v>Các năng lực chuyên môn</v>
      </c>
      <c r="N12" s="191">
        <v>3</v>
      </c>
      <c r="O12" s="191">
        <v>3</v>
      </c>
      <c r="P12" s="191">
        <v>3</v>
      </c>
      <c r="Q12" s="190"/>
      <c r="R12" s="219">
        <f t="shared" si="1"/>
        <v>9</v>
      </c>
    </row>
    <row r="13" spans="1:18" s="13" customFormat="1" ht="34.5" customHeight="1">
      <c r="A13" s="21">
        <v>5</v>
      </c>
      <c r="B13" s="21" t="s">
        <v>354</v>
      </c>
      <c r="C13" s="22" t="str">
        <f>+VLOOKUP(B13,'[1]Danh muc NL'!$B$4:$D$81,3,FALSE)</f>
        <v>Chịu áp lực công việc</v>
      </c>
      <c r="D13" s="73">
        <f>+L20*$D$8</f>
        <v>4.2500000000000003E-2</v>
      </c>
      <c r="E13" s="24"/>
      <c r="F13" s="24"/>
      <c r="G13" s="24">
        <v>3</v>
      </c>
      <c r="H13" s="24"/>
      <c r="I13" s="24"/>
      <c r="J13" s="25">
        <f t="shared" si="0"/>
        <v>12.75</v>
      </c>
      <c r="K13" s="28"/>
      <c r="L13" s="198">
        <f>SUM(L9:L12)</f>
        <v>1</v>
      </c>
      <c r="M13" s="193"/>
      <c r="N13" s="193"/>
      <c r="O13" s="193"/>
      <c r="P13" s="193"/>
      <c r="Q13" s="193"/>
    </row>
    <row r="14" spans="1:18" s="13" customFormat="1" ht="34.5" customHeight="1">
      <c r="A14" s="14" t="s">
        <v>21</v>
      </c>
      <c r="B14" s="248" t="s">
        <v>35</v>
      </c>
      <c r="C14" s="249"/>
      <c r="D14" s="15">
        <f>+L10</f>
        <v>0.17</v>
      </c>
      <c r="E14" s="34"/>
      <c r="F14" s="34"/>
      <c r="G14" s="34"/>
      <c r="H14" s="34"/>
      <c r="I14" s="34"/>
      <c r="J14" s="35">
        <f>SUM(J15:J16)</f>
        <v>51.000000000000007</v>
      </c>
      <c r="L14" s="242" t="s">
        <v>366</v>
      </c>
      <c r="M14" s="243"/>
      <c r="N14" s="243"/>
      <c r="O14" s="243"/>
      <c r="P14" s="243"/>
      <c r="Q14" s="243"/>
      <c r="R14" s="244"/>
    </row>
    <row r="15" spans="1:18" s="13" customFormat="1" ht="34.5" customHeight="1">
      <c r="A15" s="21">
        <v>6</v>
      </c>
      <c r="B15" s="74" t="s">
        <v>19</v>
      </c>
      <c r="C15" s="22" t="str">
        <f>+VLOOKUP(B15,'[1]Danh muc NL'!$B$4:$D$81,3,FALSE)</f>
        <v>Lập kế hoạch</v>
      </c>
      <c r="D15" s="73">
        <f>+L24*$D$14</f>
        <v>0.10200000000000001</v>
      </c>
      <c r="E15" s="24"/>
      <c r="F15" s="24"/>
      <c r="G15" s="24">
        <v>3</v>
      </c>
      <c r="H15" s="24"/>
      <c r="I15" s="24"/>
      <c r="J15" s="25">
        <f t="shared" si="0"/>
        <v>30.600000000000005</v>
      </c>
      <c r="L15" s="194" t="s">
        <v>364</v>
      </c>
      <c r="M15" s="195"/>
      <c r="N15" s="187" t="str">
        <f>+M16</f>
        <v>Hiểu biết về hoạt động của Tổng công ty</v>
      </c>
      <c r="O15" s="187" t="str">
        <f>+M17</f>
        <v>Định hướng chất lượng</v>
      </c>
      <c r="P15" s="187" t="str">
        <f>+M18</f>
        <v>Thích ứng sự thay đổi</v>
      </c>
      <c r="Q15" s="187" t="str">
        <f>+M19</f>
        <v>Chính trực và cam kết</v>
      </c>
      <c r="R15" s="196" t="s">
        <v>365</v>
      </c>
    </row>
    <row r="16" spans="1:18" s="13" customFormat="1" ht="34.5" customHeight="1">
      <c r="A16" s="21">
        <v>7</v>
      </c>
      <c r="B16" s="74" t="s">
        <v>20</v>
      </c>
      <c r="C16" s="22" t="str">
        <f>+VLOOKUP(B16,'[1]Danh muc NL'!$B$4:$D$81,3,FALSE)</f>
        <v>Tổ chức và giám sát thực hiện công việc</v>
      </c>
      <c r="D16" s="73">
        <f>+L25*$D$14</f>
        <v>6.8000000000000005E-2</v>
      </c>
      <c r="E16" s="24"/>
      <c r="F16" s="24"/>
      <c r="G16" s="24">
        <v>3</v>
      </c>
      <c r="H16" s="24"/>
      <c r="I16" s="24"/>
      <c r="J16" s="25">
        <f t="shared" si="0"/>
        <v>20.400000000000002</v>
      </c>
      <c r="L16" s="197">
        <f>R16/SUM($R$16:$R$20)</f>
        <v>0.1875</v>
      </c>
      <c r="M16" s="189" t="str">
        <f>+C9</f>
        <v>Hiểu biết về hoạt động của Tổng công ty</v>
      </c>
      <c r="N16" s="190"/>
      <c r="O16" s="191">
        <v>2</v>
      </c>
      <c r="P16" s="191">
        <v>2</v>
      </c>
      <c r="Q16" s="191">
        <v>2</v>
      </c>
      <c r="R16" s="192">
        <f>SUM(N16:Q16)</f>
        <v>6</v>
      </c>
    </row>
    <row r="17" spans="1:18" s="13" customFormat="1" ht="34.5" customHeight="1">
      <c r="A17" s="14" t="s">
        <v>26</v>
      </c>
      <c r="B17" s="248" t="s">
        <v>22</v>
      </c>
      <c r="C17" s="249"/>
      <c r="D17" s="15">
        <f>+L11</f>
        <v>0.28999999999999998</v>
      </c>
      <c r="E17" s="34"/>
      <c r="F17" s="34"/>
      <c r="G17" s="34"/>
      <c r="H17" s="34"/>
      <c r="I17" s="34"/>
      <c r="J17" s="42">
        <f>SUM(J18:J19)</f>
        <v>104.39999999999999</v>
      </c>
      <c r="K17" s="28"/>
      <c r="L17" s="197">
        <f t="shared" ref="L17:L20" si="2">R17/SUM($R$16:$R$20)</f>
        <v>0.1875</v>
      </c>
      <c r="M17" s="189" t="str">
        <f>+C10</f>
        <v>Định hướng chất lượng</v>
      </c>
      <c r="N17" s="191">
        <v>2</v>
      </c>
      <c r="O17" s="190"/>
      <c r="P17" s="191">
        <v>2</v>
      </c>
      <c r="Q17" s="191">
        <v>2</v>
      </c>
      <c r="R17" s="192">
        <f t="shared" ref="R17:R20" si="3">SUM(N17:Q17)</f>
        <v>6</v>
      </c>
    </row>
    <row r="18" spans="1:18" s="13" customFormat="1" ht="34.5" customHeight="1">
      <c r="A18" s="21">
        <v>10</v>
      </c>
      <c r="B18" s="94" t="s">
        <v>24</v>
      </c>
      <c r="C18" s="22" t="str">
        <f>+VLOOKUP(B18,'Danh muc NL'!$B$4:$D$86,3,FALSE)</f>
        <v>Giải quyết vấn đề và ra quyết định</v>
      </c>
      <c r="D18" s="48">
        <f>+L29*$D$17</f>
        <v>0.17399999999999999</v>
      </c>
      <c r="E18" s="24"/>
      <c r="F18" s="24"/>
      <c r="G18" s="24"/>
      <c r="H18" s="24">
        <v>4</v>
      </c>
      <c r="I18" s="24"/>
      <c r="J18" s="25">
        <f t="shared" si="0"/>
        <v>69.599999999999994</v>
      </c>
      <c r="K18" s="28"/>
      <c r="L18" s="197">
        <f t="shared" si="2"/>
        <v>0.1875</v>
      </c>
      <c r="M18" s="189" t="str">
        <f>+C11</f>
        <v>Thích ứng sự thay đổi</v>
      </c>
      <c r="N18" s="191">
        <v>2</v>
      </c>
      <c r="O18" s="191">
        <v>2</v>
      </c>
      <c r="P18" s="190"/>
      <c r="Q18" s="191">
        <v>2</v>
      </c>
      <c r="R18" s="192">
        <f t="shared" si="3"/>
        <v>6</v>
      </c>
    </row>
    <row r="19" spans="1:18" s="13" customFormat="1" ht="34.5" customHeight="1">
      <c r="A19" s="21">
        <v>11</v>
      </c>
      <c r="B19" s="36" t="s">
        <v>53</v>
      </c>
      <c r="C19" s="22" t="str">
        <f>+VLOOKUP(B19,'Danh muc NL'!$B$4:$D$86,3,FALSE)</f>
        <v>Làm việc nhóm</v>
      </c>
      <c r="D19" s="48">
        <f>+L30*$D$17</f>
        <v>0.11599999999999999</v>
      </c>
      <c r="E19" s="24"/>
      <c r="F19" s="24"/>
      <c r="G19" s="24">
        <v>3</v>
      </c>
      <c r="H19" s="24"/>
      <c r="I19" s="24"/>
      <c r="J19" s="25">
        <f t="shared" si="0"/>
        <v>34.799999999999997</v>
      </c>
      <c r="K19" s="28"/>
      <c r="L19" s="197">
        <f t="shared" si="2"/>
        <v>0.1875</v>
      </c>
      <c r="M19" s="189" t="str">
        <f>+C12</f>
        <v>Chính trực và cam kết</v>
      </c>
      <c r="N19" s="191">
        <v>2</v>
      </c>
      <c r="O19" s="191">
        <v>2</v>
      </c>
      <c r="P19" s="191">
        <v>2</v>
      </c>
      <c r="Q19" s="190"/>
      <c r="R19" s="192">
        <f t="shared" si="3"/>
        <v>6</v>
      </c>
    </row>
    <row r="20" spans="1:18" s="13" customFormat="1" ht="34.5" customHeight="1">
      <c r="A20" s="14" t="s">
        <v>37</v>
      </c>
      <c r="B20" s="248" t="s">
        <v>27</v>
      </c>
      <c r="C20" s="249"/>
      <c r="D20" s="15">
        <f>+L12</f>
        <v>0.37</v>
      </c>
      <c r="E20" s="34"/>
      <c r="F20" s="34"/>
      <c r="G20" s="34"/>
      <c r="H20" s="34"/>
      <c r="I20" s="34"/>
      <c r="J20" s="42">
        <f>SUM(J21:J23)</f>
        <v>131</v>
      </c>
      <c r="K20" s="28"/>
      <c r="L20" s="197">
        <f t="shared" si="2"/>
        <v>0.25</v>
      </c>
      <c r="M20" s="189" t="str">
        <f>+C13</f>
        <v>Chịu áp lực công việc</v>
      </c>
      <c r="N20" s="191">
        <v>2</v>
      </c>
      <c r="O20" s="191">
        <v>2</v>
      </c>
      <c r="P20" s="191">
        <v>2</v>
      </c>
      <c r="Q20" s="191">
        <v>2</v>
      </c>
      <c r="R20" s="192">
        <f t="shared" si="3"/>
        <v>8</v>
      </c>
    </row>
    <row r="21" spans="1:18" s="64" customFormat="1" ht="34.5" customHeight="1">
      <c r="A21" s="21">
        <v>12</v>
      </c>
      <c r="B21" s="36" t="s">
        <v>173</v>
      </c>
      <c r="C21" s="22" t="str">
        <f>+VLOOKUP(B21,'Danh muc NL'!$B$4:$D$86,3,FALSE)</f>
        <v>Kiến thức chuyên ngành CNTT</v>
      </c>
      <c r="D21" s="73">
        <v>0.17</v>
      </c>
      <c r="E21" s="24"/>
      <c r="F21" s="24"/>
      <c r="G21" s="24">
        <v>3</v>
      </c>
      <c r="H21" s="24"/>
      <c r="I21" s="24"/>
      <c r="J21" s="25">
        <f t="shared" si="0"/>
        <v>51</v>
      </c>
      <c r="K21" s="28"/>
      <c r="L21" s="13"/>
      <c r="M21" s="13"/>
      <c r="N21" s="13"/>
      <c r="O21" s="13"/>
      <c r="P21" s="13"/>
      <c r="Q21" s="13"/>
    </row>
    <row r="22" spans="1:18" s="64" customFormat="1" ht="34.5" customHeight="1">
      <c r="A22" s="21">
        <v>13</v>
      </c>
      <c r="B22" s="36" t="s">
        <v>181</v>
      </c>
      <c r="C22" s="215" t="s">
        <v>373</v>
      </c>
      <c r="D22" s="73">
        <v>0.2</v>
      </c>
      <c r="E22" s="24"/>
      <c r="F22" s="24"/>
      <c r="G22" s="47"/>
      <c r="H22" s="47">
        <v>4</v>
      </c>
      <c r="I22" s="24"/>
      <c r="J22" s="25">
        <f t="shared" si="0"/>
        <v>80</v>
      </c>
      <c r="K22" s="28"/>
      <c r="L22" s="245" t="s">
        <v>374</v>
      </c>
      <c r="M22" s="246"/>
      <c r="N22"/>
      <c r="O22"/>
      <c r="P22"/>
      <c r="Q22"/>
    </row>
    <row r="23" spans="1:18" ht="34.5" customHeight="1">
      <c r="A23" s="21"/>
      <c r="B23" s="36"/>
      <c r="C23" s="22"/>
      <c r="D23" s="73"/>
      <c r="E23" s="24"/>
      <c r="F23" s="24"/>
      <c r="G23" s="24"/>
      <c r="H23" s="24"/>
      <c r="I23" s="24"/>
      <c r="J23" s="25"/>
      <c r="K23" s="28"/>
      <c r="L23" s="185" t="s">
        <v>364</v>
      </c>
      <c r="M23" s="186"/>
    </row>
    <row r="24" spans="1:18" ht="34.5" customHeight="1">
      <c r="A24" s="241" t="s">
        <v>32</v>
      </c>
      <c r="B24" s="241"/>
      <c r="C24" s="241"/>
      <c r="D24" s="51">
        <f>D8+D14+D17+D20</f>
        <v>1</v>
      </c>
      <c r="E24" s="52"/>
      <c r="F24" s="52"/>
      <c r="G24" s="52"/>
      <c r="H24" s="52"/>
      <c r="I24" s="52"/>
      <c r="J24" s="53">
        <f>J8+J14+J17+J20</f>
        <v>337.4</v>
      </c>
      <c r="K24" s="28"/>
      <c r="L24" s="188">
        <v>0.6</v>
      </c>
      <c r="M24" s="189" t="str">
        <f>+C15</f>
        <v>Lập kế hoạch</v>
      </c>
    </row>
    <row r="25" spans="1:18" ht="34.5" customHeight="1">
      <c r="K25" s="28"/>
      <c r="L25" s="188">
        <v>0.4</v>
      </c>
      <c r="M25" s="189" t="str">
        <f>+C16</f>
        <v>Tổ chức và giám sát thực hiện công việc</v>
      </c>
    </row>
    <row r="26" spans="1:18" ht="34.5" customHeight="1">
      <c r="K26" s="28"/>
      <c r="L26" s="28"/>
      <c r="M26" s="193"/>
      <c r="N26" s="193"/>
      <c r="O26" s="193"/>
      <c r="P26" s="193"/>
      <c r="Q26" s="193"/>
    </row>
    <row r="27" spans="1:18" ht="34.5" customHeight="1">
      <c r="D27"/>
      <c r="J27"/>
      <c r="K27" s="28"/>
      <c r="L27" s="242" t="s">
        <v>375</v>
      </c>
      <c r="M27" s="243"/>
      <c r="Q27" s="193"/>
    </row>
    <row r="28" spans="1:18" ht="34.5" customHeight="1">
      <c r="D28"/>
      <c r="J28"/>
      <c r="K28" s="66"/>
      <c r="L28" s="187" t="s">
        <v>364</v>
      </c>
      <c r="M28" s="187"/>
      <c r="Q28" s="199"/>
    </row>
    <row r="29" spans="1:18" ht="29">
      <c r="D29"/>
      <c r="J29"/>
      <c r="K29" s="71"/>
      <c r="L29" s="188">
        <v>0.6</v>
      </c>
      <c r="M29" s="189" t="str">
        <f>+C18</f>
        <v>Giải quyết vấn đề và ra quyết định</v>
      </c>
      <c r="Q29" s="199"/>
    </row>
    <row r="30" spans="1:18">
      <c r="D30"/>
      <c r="J30"/>
      <c r="K30" s="71"/>
      <c r="L30" s="188">
        <v>0.4</v>
      </c>
      <c r="M30" s="189" t="str">
        <f>+C19</f>
        <v>Làm việc nhóm</v>
      </c>
      <c r="Q30" s="205"/>
    </row>
    <row r="31" spans="1:18">
      <c r="D31"/>
      <c r="J31"/>
      <c r="K31" s="71"/>
      <c r="L31" s="207"/>
      <c r="M31" s="205"/>
      <c r="N31" s="205"/>
      <c r="O31" s="205"/>
      <c r="P31" s="205"/>
      <c r="Q31" s="205"/>
    </row>
    <row r="32" spans="1:18">
      <c r="D32"/>
      <c r="J32"/>
      <c r="K32" s="71"/>
      <c r="L32" s="208" t="s">
        <v>369</v>
      </c>
      <c r="M32" s="209"/>
      <c r="N32" s="209"/>
      <c r="O32" s="209"/>
      <c r="P32" s="209"/>
      <c r="Q32" s="210"/>
    </row>
    <row r="33" spans="4:17" ht="43.5">
      <c r="D33"/>
      <c r="J33"/>
      <c r="K33" s="71"/>
      <c r="L33" s="187" t="s">
        <v>364</v>
      </c>
      <c r="M33" s="187"/>
      <c r="N33" s="187" t="str">
        <f>+M34</f>
        <v>Kiến thức chuyên ngành CNTT</v>
      </c>
      <c r="O33" s="187" t="str">
        <f>+M35</f>
        <v>Quản lý ứng dụng, vận hành khai thác dịch vụ CNTT</v>
      </c>
      <c r="P33" s="187">
        <f>+M36</f>
        <v>0</v>
      </c>
      <c r="Q33" s="187" t="s">
        <v>365</v>
      </c>
    </row>
    <row r="34" spans="4:17">
      <c r="D34"/>
      <c r="J34"/>
      <c r="K34" s="71"/>
      <c r="L34" s="211">
        <f>+Q34/SUM($Q$34:$Q$36)</f>
        <v>0.33333333333333331</v>
      </c>
      <c r="M34" s="203" t="str">
        <f>+C21</f>
        <v>Kiến thức chuyên ngành CNTT</v>
      </c>
      <c r="N34" s="204"/>
      <c r="O34" s="203">
        <v>2</v>
      </c>
      <c r="P34" s="203">
        <v>2</v>
      </c>
      <c r="Q34" s="212">
        <f>SUM(N34:P34)</f>
        <v>4</v>
      </c>
    </row>
    <row r="35" spans="4:17">
      <c r="D35"/>
      <c r="J35"/>
      <c r="K35" s="71"/>
      <c r="L35" s="211">
        <f>+Q35/SUM($Q$34:$Q$36)</f>
        <v>0.33333333333333331</v>
      </c>
      <c r="M35" s="203" t="str">
        <f>+C22</f>
        <v>Quản lý ứng dụng, vận hành khai thác dịch vụ CNTT</v>
      </c>
      <c r="N35" s="203">
        <v>2</v>
      </c>
      <c r="O35" s="204"/>
      <c r="P35" s="203">
        <v>2</v>
      </c>
      <c r="Q35" s="212">
        <f t="shared" ref="Q35:Q36" si="4">SUM(N35:P35)</f>
        <v>4</v>
      </c>
    </row>
    <row r="36" spans="4:17">
      <c r="D36"/>
      <c r="J36"/>
      <c r="K36" s="71"/>
      <c r="L36" s="211">
        <f>+Q36/SUM($Q$34:$Q$36)</f>
        <v>0.33333333333333331</v>
      </c>
      <c r="M36" s="203">
        <f>+C23</f>
        <v>0</v>
      </c>
      <c r="N36" s="203">
        <v>2</v>
      </c>
      <c r="O36" s="203">
        <v>2</v>
      </c>
      <c r="P36" s="204"/>
      <c r="Q36" s="212">
        <f t="shared" si="4"/>
        <v>4</v>
      </c>
    </row>
    <row r="37" spans="4:17">
      <c r="D37"/>
      <c r="J37"/>
      <c r="K37" s="71"/>
    </row>
    <row r="38" spans="4:17">
      <c r="D38"/>
      <c r="J38"/>
      <c r="K38" s="71"/>
    </row>
    <row r="39" spans="4:17">
      <c r="D39"/>
      <c r="J39"/>
      <c r="K39" s="71"/>
    </row>
    <row r="40" spans="4:17">
      <c r="D40"/>
      <c r="J40"/>
      <c r="K40" s="71"/>
    </row>
    <row r="41" spans="4:17">
      <c r="D41"/>
      <c r="J41"/>
      <c r="K41" s="71"/>
    </row>
    <row r="42" spans="4:17">
      <c r="D42"/>
      <c r="J42"/>
      <c r="K42" s="71"/>
    </row>
    <row r="43" spans="4:17">
      <c r="D43"/>
      <c r="J43"/>
      <c r="K43" s="71"/>
    </row>
    <row r="44" spans="4:17">
      <c r="D44"/>
      <c r="J44"/>
      <c r="K44" s="71"/>
    </row>
  </sheetData>
  <mergeCells count="19">
    <mergeCell ref="A1:J1"/>
    <mergeCell ref="A2:B2"/>
    <mergeCell ref="A3:B3"/>
    <mergeCell ref="A5:A7"/>
    <mergeCell ref="B5:B7"/>
    <mergeCell ref="C5:C7"/>
    <mergeCell ref="D5:I5"/>
    <mergeCell ref="J5:J7"/>
    <mergeCell ref="D6:D7"/>
    <mergeCell ref="E6:I6"/>
    <mergeCell ref="L22:M22"/>
    <mergeCell ref="A24:C24"/>
    <mergeCell ref="L27:M27"/>
    <mergeCell ref="L7:R7"/>
    <mergeCell ref="B8:C8"/>
    <mergeCell ref="B14:C14"/>
    <mergeCell ref="L14:R14"/>
    <mergeCell ref="B17:C17"/>
    <mergeCell ref="B20:C20"/>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4"/>
  <sheetViews>
    <sheetView topLeftCell="A15" workbookViewId="0">
      <selection activeCell="C21" sqref="C21"/>
    </sheetView>
  </sheetViews>
  <sheetFormatPr defaultColWidth="7.81640625" defaultRowHeight="14.5"/>
  <cols>
    <col min="3" max="3" width="36.1796875" customWidth="1"/>
    <col min="4" max="4" width="11.54296875" style="70" customWidth="1"/>
    <col min="5" max="9" width="6.7265625" customWidth="1"/>
    <col min="10" max="10" width="8.81640625" style="70" customWidth="1"/>
    <col min="11" max="11" width="10.81640625" customWidth="1"/>
    <col min="12" max="12" width="20.453125" customWidth="1"/>
    <col min="13" max="15" width="19.26953125" customWidth="1"/>
    <col min="16" max="17" width="19.54296875" customWidth="1"/>
    <col min="18" max="18" width="12.81640625" customWidth="1"/>
  </cols>
  <sheetData>
    <row r="1" spans="1:18" s="2" customFormat="1" ht="16.5" customHeight="1">
      <c r="A1" s="250" t="s">
        <v>0</v>
      </c>
      <c r="B1" s="250"/>
      <c r="C1" s="250"/>
      <c r="D1" s="250"/>
      <c r="E1" s="250"/>
      <c r="F1" s="250"/>
      <c r="G1" s="250"/>
      <c r="H1" s="250"/>
      <c r="I1" s="250"/>
      <c r="J1" s="250"/>
      <c r="K1" s="1"/>
    </row>
    <row r="2" spans="1:18" s="2" customFormat="1" ht="16.5" customHeight="1">
      <c r="A2" s="256" t="s">
        <v>361</v>
      </c>
      <c r="B2" s="256"/>
      <c r="C2" s="3"/>
      <c r="D2" s="4"/>
      <c r="E2" s="3"/>
      <c r="F2" s="3"/>
      <c r="G2" s="3"/>
      <c r="H2" s="3"/>
      <c r="I2" s="3"/>
      <c r="J2" s="4"/>
      <c r="K2" s="3"/>
    </row>
    <row r="3" spans="1:18" s="6" customFormat="1" ht="15.5">
      <c r="A3" s="256" t="s">
        <v>362</v>
      </c>
      <c r="B3" s="256"/>
      <c r="C3" s="5"/>
      <c r="D3" s="4"/>
      <c r="E3" s="3"/>
      <c r="F3" s="3"/>
      <c r="G3" s="3"/>
      <c r="H3" s="3"/>
      <c r="I3" s="3"/>
      <c r="J3" s="4"/>
      <c r="K3" s="3"/>
    </row>
    <row r="4" spans="1:18" s="6" customFormat="1" ht="14">
      <c r="A4" s="7"/>
      <c r="B4" s="7"/>
      <c r="C4" s="7"/>
      <c r="D4" s="8"/>
      <c r="E4" s="2"/>
      <c r="F4" s="2"/>
      <c r="G4" s="2"/>
      <c r="H4" s="2"/>
      <c r="I4" s="2"/>
      <c r="J4" s="8"/>
      <c r="K4" s="2"/>
    </row>
    <row r="5" spans="1:18" s="6" customFormat="1" ht="15.75" customHeight="1">
      <c r="A5" s="251" t="s">
        <v>1</v>
      </c>
      <c r="B5" s="251" t="s">
        <v>2</v>
      </c>
      <c r="C5" s="251" t="s">
        <v>3</v>
      </c>
      <c r="D5" s="252" t="s">
        <v>4</v>
      </c>
      <c r="E5" s="252"/>
      <c r="F5" s="252"/>
      <c r="G5" s="252"/>
      <c r="H5" s="252"/>
      <c r="I5" s="252"/>
      <c r="J5" s="253" t="s">
        <v>5</v>
      </c>
      <c r="K5" s="9"/>
    </row>
    <row r="6" spans="1:18" s="6" customFormat="1" ht="14.25" customHeight="1">
      <c r="A6" s="251"/>
      <c r="B6" s="251"/>
      <c r="C6" s="251"/>
      <c r="D6" s="254" t="s">
        <v>6</v>
      </c>
      <c r="E6" s="251" t="s">
        <v>7</v>
      </c>
      <c r="F6" s="251"/>
      <c r="G6" s="251"/>
      <c r="H6" s="251"/>
      <c r="I6" s="251"/>
      <c r="J6" s="253"/>
      <c r="K6" s="11"/>
    </row>
    <row r="7" spans="1:18" s="13" customFormat="1" ht="34" customHeight="1">
      <c r="A7" s="251"/>
      <c r="B7" s="251"/>
      <c r="C7" s="251"/>
      <c r="D7" s="255"/>
      <c r="E7" s="12">
        <v>1</v>
      </c>
      <c r="F7" s="12">
        <v>2</v>
      </c>
      <c r="G7" s="12">
        <v>3</v>
      </c>
      <c r="H7" s="12">
        <v>4</v>
      </c>
      <c r="I7" s="12">
        <v>5</v>
      </c>
      <c r="J7" s="253"/>
      <c r="K7" s="11"/>
      <c r="L7" s="257" t="s">
        <v>363</v>
      </c>
      <c r="M7" s="257"/>
      <c r="N7" s="257"/>
      <c r="O7" s="257"/>
      <c r="P7" s="257"/>
      <c r="Q7" s="257"/>
      <c r="R7" s="257"/>
    </row>
    <row r="8" spans="1:18" s="13" customFormat="1" ht="34.5" customHeight="1">
      <c r="A8" s="14" t="s">
        <v>9</v>
      </c>
      <c r="B8" s="248" t="s">
        <v>10</v>
      </c>
      <c r="C8" s="249"/>
      <c r="D8" s="15">
        <f>+L9</f>
        <v>0.17</v>
      </c>
      <c r="E8" s="16"/>
      <c r="F8" s="16"/>
      <c r="G8" s="16"/>
      <c r="H8" s="16"/>
      <c r="I8" s="16"/>
      <c r="J8" s="17">
        <f>SUM(J9:J13)</f>
        <v>51</v>
      </c>
      <c r="K8" s="11"/>
      <c r="L8" s="185" t="s">
        <v>364</v>
      </c>
      <c r="M8" s="186"/>
      <c r="N8" s="187" t="str">
        <f>+M9</f>
        <v>Các năng lực cốt lõi</v>
      </c>
      <c r="O8" s="187" t="str">
        <f>+M10</f>
        <v>Các năng lực quản lý</v>
      </c>
      <c r="P8" s="187" t="str">
        <f>+M11</f>
        <v>Các năng lực cá nhân</v>
      </c>
      <c r="Q8" s="187" t="str">
        <f>+M12</f>
        <v>Các năng lực chuyên môn</v>
      </c>
      <c r="R8" s="219"/>
    </row>
    <row r="9" spans="1:18" s="13" customFormat="1" ht="34.5" customHeight="1">
      <c r="A9" s="21">
        <v>1</v>
      </c>
      <c r="B9" s="21" t="s">
        <v>11</v>
      </c>
      <c r="C9" s="22" t="str">
        <f>+VLOOKUP(B9,'[1]Danh muc NL'!$B$4:$D$81,3,FALSE)</f>
        <v>Hiểu biết về hoạt động của Tổng công ty</v>
      </c>
      <c r="D9" s="73">
        <f>+L16*$D$8</f>
        <v>3.1875000000000001E-2</v>
      </c>
      <c r="E9" s="24"/>
      <c r="F9" s="24"/>
      <c r="G9" s="24">
        <v>3</v>
      </c>
      <c r="H9" s="24"/>
      <c r="I9" s="24"/>
      <c r="J9" s="25">
        <f>D9*SUM(E9:I9)*100</f>
        <v>9.5625</v>
      </c>
      <c r="K9" s="11"/>
      <c r="L9" s="188">
        <v>0.17</v>
      </c>
      <c r="M9" s="189" t="str">
        <f>+B8</f>
        <v>Các năng lực cốt lõi</v>
      </c>
      <c r="N9" s="190"/>
      <c r="O9" s="191">
        <v>3</v>
      </c>
      <c r="P9" s="191">
        <v>2</v>
      </c>
      <c r="Q9" s="191">
        <v>1</v>
      </c>
      <c r="R9" s="219">
        <f>SUM(N9:Q9)</f>
        <v>6</v>
      </c>
    </row>
    <row r="10" spans="1:18" s="13" customFormat="1" ht="34.5" customHeight="1">
      <c r="A10" s="21">
        <v>2</v>
      </c>
      <c r="B10" s="21" t="s">
        <v>17</v>
      </c>
      <c r="C10" s="22" t="str">
        <f>+VLOOKUP(B10,'[1]Danh muc NL'!$B$4:$D$81,3,FALSE)</f>
        <v>Định hướng chất lượng</v>
      </c>
      <c r="D10" s="73">
        <f>+L17*$D$8</f>
        <v>3.1875000000000001E-2</v>
      </c>
      <c r="E10" s="24"/>
      <c r="F10" s="24"/>
      <c r="G10" s="24">
        <v>3</v>
      </c>
      <c r="H10" s="24"/>
      <c r="I10" s="24"/>
      <c r="J10" s="25">
        <f t="shared" ref="J10:J22" si="0">D10*SUM(E10:I10)*100</f>
        <v>9.5625</v>
      </c>
      <c r="K10" s="28"/>
      <c r="L10" s="188">
        <v>0.17</v>
      </c>
      <c r="M10" s="189" t="str">
        <f>+B14</f>
        <v>Các năng lực quản lý</v>
      </c>
      <c r="N10" s="191">
        <v>1</v>
      </c>
      <c r="O10" s="190"/>
      <c r="P10" s="191">
        <v>1</v>
      </c>
      <c r="Q10" s="191">
        <v>1</v>
      </c>
      <c r="R10" s="219">
        <f t="shared" ref="R10:R12" si="1">SUM(N10:Q10)</f>
        <v>3</v>
      </c>
    </row>
    <row r="11" spans="1:18" s="13" customFormat="1" ht="34.5" customHeight="1">
      <c r="A11" s="21">
        <v>3</v>
      </c>
      <c r="B11" s="21" t="s">
        <v>18</v>
      </c>
      <c r="C11" s="22" t="str">
        <f>+VLOOKUP(B11,'[1]Danh muc NL'!$B$4:$D$81,3,FALSE)</f>
        <v>Thích ứng sự thay đổi</v>
      </c>
      <c r="D11" s="73">
        <f>+L18*$D$8</f>
        <v>3.1875000000000001E-2</v>
      </c>
      <c r="E11" s="24"/>
      <c r="F11" s="24"/>
      <c r="G11" s="24">
        <v>3</v>
      </c>
      <c r="H11" s="24"/>
      <c r="I11" s="24"/>
      <c r="J11" s="25">
        <f t="shared" si="0"/>
        <v>9.5625</v>
      </c>
      <c r="K11" s="28"/>
      <c r="L11" s="188">
        <v>0.28999999999999998</v>
      </c>
      <c r="M11" s="189" t="str">
        <f>+B17</f>
        <v>Các năng lực cá nhân</v>
      </c>
      <c r="N11" s="191">
        <v>2</v>
      </c>
      <c r="O11" s="191">
        <v>3</v>
      </c>
      <c r="P11" s="190"/>
      <c r="Q11" s="191">
        <v>1</v>
      </c>
      <c r="R11" s="219">
        <f t="shared" si="1"/>
        <v>6</v>
      </c>
    </row>
    <row r="12" spans="1:18" s="13" customFormat="1" ht="34.5" customHeight="1">
      <c r="A12" s="21">
        <v>4</v>
      </c>
      <c r="B12" s="21" t="s">
        <v>352</v>
      </c>
      <c r="C12" s="22" t="str">
        <f>+VLOOKUP(B12,'[1]Danh muc NL'!$B$4:$D$81,3,FALSE)</f>
        <v>Chính trực và cam kết</v>
      </c>
      <c r="D12" s="73">
        <f>+L19*$D$8</f>
        <v>3.1875000000000001E-2</v>
      </c>
      <c r="E12" s="24"/>
      <c r="F12" s="24"/>
      <c r="G12" s="24">
        <v>3</v>
      </c>
      <c r="H12" s="24"/>
      <c r="I12" s="24"/>
      <c r="J12" s="25">
        <f t="shared" si="0"/>
        <v>9.5625</v>
      </c>
      <c r="K12" s="28"/>
      <c r="L12" s="188">
        <v>0.37</v>
      </c>
      <c r="M12" s="189" t="str">
        <f>+B20</f>
        <v>Các năng lực chuyên môn</v>
      </c>
      <c r="N12" s="191">
        <v>3</v>
      </c>
      <c r="O12" s="191">
        <v>3</v>
      </c>
      <c r="P12" s="191">
        <v>3</v>
      </c>
      <c r="Q12" s="190"/>
      <c r="R12" s="219">
        <f t="shared" si="1"/>
        <v>9</v>
      </c>
    </row>
    <row r="13" spans="1:18" s="13" customFormat="1" ht="34.5" customHeight="1">
      <c r="A13" s="21">
        <v>5</v>
      </c>
      <c r="B13" s="21" t="s">
        <v>354</v>
      </c>
      <c r="C13" s="22" t="str">
        <f>+VLOOKUP(B13,'[1]Danh muc NL'!$B$4:$D$81,3,FALSE)</f>
        <v>Chịu áp lực công việc</v>
      </c>
      <c r="D13" s="73">
        <f>+L20*$D$8</f>
        <v>4.2500000000000003E-2</v>
      </c>
      <c r="E13" s="24"/>
      <c r="F13" s="24"/>
      <c r="G13" s="24">
        <v>3</v>
      </c>
      <c r="H13" s="24"/>
      <c r="I13" s="24"/>
      <c r="J13" s="25">
        <f t="shared" si="0"/>
        <v>12.75</v>
      </c>
      <c r="K13" s="28"/>
      <c r="L13" s="198">
        <f>SUM(L9:L12)</f>
        <v>1</v>
      </c>
      <c r="M13" s="193"/>
      <c r="N13" s="193"/>
      <c r="O13" s="193"/>
      <c r="P13" s="193"/>
      <c r="Q13" s="193"/>
    </row>
    <row r="14" spans="1:18" s="13" customFormat="1" ht="34.5" customHeight="1">
      <c r="A14" s="14" t="s">
        <v>21</v>
      </c>
      <c r="B14" s="248" t="s">
        <v>35</v>
      </c>
      <c r="C14" s="249"/>
      <c r="D14" s="15">
        <f>+L10</f>
        <v>0.17</v>
      </c>
      <c r="E14" s="34"/>
      <c r="F14" s="34"/>
      <c r="G14" s="34"/>
      <c r="H14" s="34"/>
      <c r="I14" s="34"/>
      <c r="J14" s="35">
        <f>SUM(J15:J16)</f>
        <v>51.000000000000007</v>
      </c>
      <c r="L14" s="242" t="s">
        <v>366</v>
      </c>
      <c r="M14" s="243"/>
      <c r="N14" s="243"/>
      <c r="O14" s="243"/>
      <c r="P14" s="243"/>
      <c r="Q14" s="243"/>
      <c r="R14" s="244"/>
    </row>
    <row r="15" spans="1:18" s="13" customFormat="1" ht="34.5" customHeight="1">
      <c r="A15" s="21">
        <v>6</v>
      </c>
      <c r="B15" s="74" t="s">
        <v>19</v>
      </c>
      <c r="C15" s="22" t="str">
        <f>+VLOOKUP(B15,'[1]Danh muc NL'!$B$4:$D$81,3,FALSE)</f>
        <v>Lập kế hoạch</v>
      </c>
      <c r="D15" s="73">
        <f>+L24*$D$14</f>
        <v>0.10200000000000001</v>
      </c>
      <c r="E15" s="24"/>
      <c r="F15" s="24"/>
      <c r="G15" s="24">
        <v>3</v>
      </c>
      <c r="H15" s="24"/>
      <c r="I15" s="24"/>
      <c r="J15" s="25">
        <f t="shared" si="0"/>
        <v>30.600000000000005</v>
      </c>
      <c r="L15" s="194" t="s">
        <v>364</v>
      </c>
      <c r="M15" s="195"/>
      <c r="N15" s="187" t="str">
        <f>+M16</f>
        <v>Hiểu biết về hoạt động của Tổng công ty</v>
      </c>
      <c r="O15" s="187" t="str">
        <f>+M17</f>
        <v>Định hướng chất lượng</v>
      </c>
      <c r="P15" s="187" t="str">
        <f>+M18</f>
        <v>Thích ứng sự thay đổi</v>
      </c>
      <c r="Q15" s="187" t="str">
        <f>+M19</f>
        <v>Chính trực và cam kết</v>
      </c>
      <c r="R15" s="196" t="s">
        <v>365</v>
      </c>
    </row>
    <row r="16" spans="1:18" s="13" customFormat="1" ht="34.5" customHeight="1">
      <c r="A16" s="21">
        <v>7</v>
      </c>
      <c r="B16" s="74" t="s">
        <v>20</v>
      </c>
      <c r="C16" s="22" t="str">
        <f>+VLOOKUP(B16,'[1]Danh muc NL'!$B$4:$D$81,3,FALSE)</f>
        <v>Tổ chức và giám sát thực hiện công việc</v>
      </c>
      <c r="D16" s="73">
        <f>+L25*$D$14</f>
        <v>6.8000000000000005E-2</v>
      </c>
      <c r="E16" s="24"/>
      <c r="F16" s="24"/>
      <c r="G16" s="24">
        <v>3</v>
      </c>
      <c r="H16" s="24"/>
      <c r="I16" s="24"/>
      <c r="J16" s="25">
        <f t="shared" si="0"/>
        <v>20.400000000000002</v>
      </c>
      <c r="L16" s="197">
        <f>R16/SUM($R$16:$R$20)</f>
        <v>0.1875</v>
      </c>
      <c r="M16" s="189" t="str">
        <f>+C9</f>
        <v>Hiểu biết về hoạt động của Tổng công ty</v>
      </c>
      <c r="N16" s="190"/>
      <c r="O16" s="191">
        <v>2</v>
      </c>
      <c r="P16" s="191">
        <v>2</v>
      </c>
      <c r="Q16" s="191">
        <v>2</v>
      </c>
      <c r="R16" s="192">
        <f>SUM(N16:Q16)</f>
        <v>6</v>
      </c>
    </row>
    <row r="17" spans="1:18" s="13" customFormat="1" ht="34.5" customHeight="1">
      <c r="A17" s="14" t="s">
        <v>26</v>
      </c>
      <c r="B17" s="248" t="s">
        <v>22</v>
      </c>
      <c r="C17" s="249"/>
      <c r="D17" s="15">
        <f>+L11</f>
        <v>0.28999999999999998</v>
      </c>
      <c r="E17" s="34"/>
      <c r="F17" s="34"/>
      <c r="G17" s="34"/>
      <c r="H17" s="34"/>
      <c r="I17" s="34"/>
      <c r="J17" s="42">
        <f>SUM(J18:J19)</f>
        <v>104.39999999999999</v>
      </c>
      <c r="K17" s="28"/>
      <c r="L17" s="197">
        <f t="shared" ref="L17:L20" si="2">R17/SUM($R$16:$R$20)</f>
        <v>0.1875</v>
      </c>
      <c r="M17" s="189" t="str">
        <f>+C10</f>
        <v>Định hướng chất lượng</v>
      </c>
      <c r="N17" s="191">
        <v>2</v>
      </c>
      <c r="O17" s="190"/>
      <c r="P17" s="191">
        <v>2</v>
      </c>
      <c r="Q17" s="191">
        <v>2</v>
      </c>
      <c r="R17" s="192">
        <f t="shared" ref="R17:R20" si="3">SUM(N17:Q17)</f>
        <v>6</v>
      </c>
    </row>
    <row r="18" spans="1:18" s="13" customFormat="1" ht="34.5" customHeight="1">
      <c r="A18" s="21">
        <v>10</v>
      </c>
      <c r="B18" s="94" t="s">
        <v>24</v>
      </c>
      <c r="C18" s="22" t="str">
        <f>+VLOOKUP(B18,'Danh muc NL'!$B$4:$D$86,3,FALSE)</f>
        <v>Giải quyết vấn đề và ra quyết định</v>
      </c>
      <c r="D18" s="48">
        <f>+L29*$D$17</f>
        <v>0.17399999999999999</v>
      </c>
      <c r="E18" s="24"/>
      <c r="F18" s="24"/>
      <c r="G18" s="24"/>
      <c r="H18" s="24">
        <v>4</v>
      </c>
      <c r="I18" s="24"/>
      <c r="J18" s="25">
        <f t="shared" si="0"/>
        <v>69.599999999999994</v>
      </c>
      <c r="K18" s="28"/>
      <c r="L18" s="197">
        <f t="shared" si="2"/>
        <v>0.1875</v>
      </c>
      <c r="M18" s="189" t="str">
        <f>+C11</f>
        <v>Thích ứng sự thay đổi</v>
      </c>
      <c r="N18" s="191">
        <v>2</v>
      </c>
      <c r="O18" s="191">
        <v>2</v>
      </c>
      <c r="P18" s="190"/>
      <c r="Q18" s="191">
        <v>2</v>
      </c>
      <c r="R18" s="192">
        <f t="shared" si="3"/>
        <v>6</v>
      </c>
    </row>
    <row r="19" spans="1:18" s="13" customFormat="1" ht="34.5" customHeight="1">
      <c r="A19" s="21">
        <v>11</v>
      </c>
      <c r="B19" s="36" t="s">
        <v>50</v>
      </c>
      <c r="C19" s="22" t="str">
        <f>+VLOOKUP(B19,'Danh muc NL'!$B$4:$D$86,3,FALSE)</f>
        <v>Phân tích, tổng hợp, báo cáo</v>
      </c>
      <c r="D19" s="48">
        <f>+L30*$D$17</f>
        <v>0.11599999999999999</v>
      </c>
      <c r="E19" s="24"/>
      <c r="F19" s="24"/>
      <c r="G19" s="24">
        <v>3</v>
      </c>
      <c r="H19" s="24"/>
      <c r="I19" s="24"/>
      <c r="J19" s="25">
        <f t="shared" si="0"/>
        <v>34.799999999999997</v>
      </c>
      <c r="K19" s="28"/>
      <c r="L19" s="197">
        <f t="shared" si="2"/>
        <v>0.1875</v>
      </c>
      <c r="M19" s="189" t="str">
        <f>+C12</f>
        <v>Chính trực và cam kết</v>
      </c>
      <c r="N19" s="191">
        <v>2</v>
      </c>
      <c r="O19" s="191">
        <v>2</v>
      </c>
      <c r="P19" s="191">
        <v>2</v>
      </c>
      <c r="Q19" s="190"/>
      <c r="R19" s="192">
        <f t="shared" si="3"/>
        <v>6</v>
      </c>
    </row>
    <row r="20" spans="1:18" s="13" customFormat="1" ht="34.5" customHeight="1">
      <c r="A20" s="14" t="s">
        <v>37</v>
      </c>
      <c r="B20" s="248" t="s">
        <v>27</v>
      </c>
      <c r="C20" s="249"/>
      <c r="D20" s="15">
        <f>+L12</f>
        <v>0.37</v>
      </c>
      <c r="E20" s="34"/>
      <c r="F20" s="34"/>
      <c r="G20" s="34"/>
      <c r="H20" s="34"/>
      <c r="I20" s="34"/>
      <c r="J20" s="42">
        <f>SUM(J21:J23)</f>
        <v>131</v>
      </c>
      <c r="K20" s="28"/>
      <c r="L20" s="197">
        <f t="shared" si="2"/>
        <v>0.25</v>
      </c>
      <c r="M20" s="189" t="str">
        <f>+C13</f>
        <v>Chịu áp lực công việc</v>
      </c>
      <c r="N20" s="191">
        <v>2</v>
      </c>
      <c r="O20" s="191">
        <v>2</v>
      </c>
      <c r="P20" s="191">
        <v>2</v>
      </c>
      <c r="Q20" s="191">
        <v>2</v>
      </c>
      <c r="R20" s="192">
        <f t="shared" si="3"/>
        <v>8</v>
      </c>
    </row>
    <row r="21" spans="1:18" s="64" customFormat="1" ht="34.5" customHeight="1">
      <c r="A21" s="21">
        <v>12</v>
      </c>
      <c r="B21" s="36" t="s">
        <v>173</v>
      </c>
      <c r="C21" s="22" t="str">
        <f>+VLOOKUP(B21,'Danh muc NL'!$B$4:$D$86,3,FALSE)</f>
        <v>Kiến thức chuyên ngành CNTT</v>
      </c>
      <c r="D21" s="73">
        <v>0.17</v>
      </c>
      <c r="E21" s="24"/>
      <c r="F21" s="24"/>
      <c r="G21" s="24">
        <v>3</v>
      </c>
      <c r="H21" s="24"/>
      <c r="I21" s="24"/>
      <c r="J21" s="25">
        <f t="shared" si="0"/>
        <v>51</v>
      </c>
      <c r="K21" s="28"/>
      <c r="L21" s="13"/>
      <c r="M21" s="13"/>
      <c r="N21" s="13"/>
      <c r="O21" s="13"/>
      <c r="P21" s="13"/>
      <c r="Q21" s="13"/>
    </row>
    <row r="22" spans="1:18" s="64" customFormat="1" ht="34.5" customHeight="1">
      <c r="A22" s="21">
        <v>13</v>
      </c>
      <c r="B22" s="36" t="s">
        <v>195</v>
      </c>
      <c r="C22" s="22" t="str">
        <f>+VLOOKUP(B22,'Danh muc NL'!$B$4:$D$86,3,FALSE)</f>
        <v>Quản lý và kiểm định chất lượng phần mềm</v>
      </c>
      <c r="D22" s="73">
        <v>0.2</v>
      </c>
      <c r="E22" s="24"/>
      <c r="F22" s="24"/>
      <c r="G22" s="47"/>
      <c r="H22" s="47">
        <v>4</v>
      </c>
      <c r="I22" s="24"/>
      <c r="J22" s="25">
        <f t="shared" si="0"/>
        <v>80</v>
      </c>
      <c r="K22" s="28"/>
      <c r="L22" s="245" t="s">
        <v>374</v>
      </c>
      <c r="M22" s="246"/>
      <c r="N22"/>
      <c r="O22"/>
      <c r="P22"/>
      <c r="Q22"/>
    </row>
    <row r="23" spans="1:18" ht="34.5" customHeight="1">
      <c r="A23" s="21"/>
      <c r="B23" s="36"/>
      <c r="C23" s="22"/>
      <c r="D23" s="73"/>
      <c r="E23" s="24"/>
      <c r="F23" s="24"/>
      <c r="G23" s="24"/>
      <c r="H23" s="24"/>
      <c r="I23" s="24"/>
      <c r="J23" s="25"/>
      <c r="K23" s="28"/>
      <c r="L23" s="185" t="s">
        <v>364</v>
      </c>
      <c r="M23" s="186"/>
    </row>
    <row r="24" spans="1:18" ht="34.5" customHeight="1">
      <c r="A24" s="241" t="s">
        <v>32</v>
      </c>
      <c r="B24" s="241"/>
      <c r="C24" s="241"/>
      <c r="D24" s="51">
        <f>D8+D14+D17+D20</f>
        <v>1</v>
      </c>
      <c r="E24" s="52"/>
      <c r="F24" s="52"/>
      <c r="G24" s="52"/>
      <c r="H24" s="52"/>
      <c r="I24" s="52"/>
      <c r="J24" s="53">
        <f>J8+J14+J17+J20</f>
        <v>337.4</v>
      </c>
      <c r="K24" s="28"/>
      <c r="L24" s="188">
        <v>0.6</v>
      </c>
      <c r="M24" s="189" t="str">
        <f>+C15</f>
        <v>Lập kế hoạch</v>
      </c>
    </row>
    <row r="25" spans="1:18" ht="34.5" customHeight="1">
      <c r="K25" s="28"/>
      <c r="L25" s="188">
        <v>0.4</v>
      </c>
      <c r="M25" s="189" t="str">
        <f>+C16</f>
        <v>Tổ chức và giám sát thực hiện công việc</v>
      </c>
    </row>
    <row r="26" spans="1:18" ht="34.5" customHeight="1">
      <c r="K26" s="28"/>
      <c r="L26" s="28"/>
      <c r="M26" s="193"/>
      <c r="N26" s="193"/>
      <c r="O26" s="193"/>
      <c r="P26" s="193"/>
      <c r="Q26" s="193"/>
    </row>
    <row r="27" spans="1:18" ht="34.5" customHeight="1">
      <c r="D27"/>
      <c r="J27"/>
      <c r="K27" s="28"/>
      <c r="L27" s="242" t="s">
        <v>375</v>
      </c>
      <c r="M27" s="243"/>
      <c r="Q27" s="193"/>
    </row>
    <row r="28" spans="1:18" ht="34.5" customHeight="1">
      <c r="D28"/>
      <c r="J28"/>
      <c r="K28" s="66"/>
      <c r="L28" s="187" t="s">
        <v>364</v>
      </c>
      <c r="M28" s="187"/>
      <c r="Q28" s="199"/>
    </row>
    <row r="29" spans="1:18" ht="29">
      <c r="D29"/>
      <c r="J29"/>
      <c r="K29" s="71"/>
      <c r="L29" s="188">
        <v>0.6</v>
      </c>
      <c r="M29" s="189" t="str">
        <f>+C18</f>
        <v>Giải quyết vấn đề và ra quyết định</v>
      </c>
      <c r="Q29" s="199"/>
    </row>
    <row r="30" spans="1:18" ht="29">
      <c r="D30"/>
      <c r="J30"/>
      <c r="K30" s="71"/>
      <c r="L30" s="188">
        <v>0.4</v>
      </c>
      <c r="M30" s="189" t="str">
        <f>+C19</f>
        <v>Phân tích, tổng hợp, báo cáo</v>
      </c>
      <c r="Q30" s="205"/>
    </row>
    <row r="31" spans="1:18">
      <c r="D31"/>
      <c r="J31"/>
      <c r="K31" s="71"/>
      <c r="L31" s="207"/>
      <c r="M31" s="205"/>
      <c r="N31" s="205"/>
      <c r="O31" s="205"/>
      <c r="P31" s="205"/>
      <c r="Q31" s="205"/>
    </row>
    <row r="32" spans="1:18">
      <c r="D32"/>
      <c r="J32"/>
      <c r="K32" s="71"/>
      <c r="L32" s="208" t="s">
        <v>369</v>
      </c>
      <c r="M32" s="209"/>
      <c r="N32" s="209"/>
      <c r="O32" s="209"/>
      <c r="P32" s="209"/>
      <c r="Q32" s="210"/>
    </row>
    <row r="33" spans="4:17" ht="43.5">
      <c r="D33"/>
      <c r="J33"/>
      <c r="K33" s="71"/>
      <c r="L33" s="187" t="s">
        <v>364</v>
      </c>
      <c r="M33" s="187"/>
      <c r="N33" s="187" t="str">
        <f>+M34</f>
        <v>Kiến thức chuyên ngành CNTT</v>
      </c>
      <c r="O33" s="187" t="str">
        <f>+M35</f>
        <v>Quản lý và kiểm định chất lượng phần mềm</v>
      </c>
      <c r="P33" s="187">
        <f>+M36</f>
        <v>0</v>
      </c>
      <c r="Q33" s="187" t="s">
        <v>365</v>
      </c>
    </row>
    <row r="34" spans="4:17">
      <c r="D34"/>
      <c r="J34"/>
      <c r="K34" s="71"/>
      <c r="L34" s="211">
        <f>+Q34/SUM($Q$34:$Q$36)</f>
        <v>0.33333333333333331</v>
      </c>
      <c r="M34" s="203" t="str">
        <f>+C21</f>
        <v>Kiến thức chuyên ngành CNTT</v>
      </c>
      <c r="N34" s="204"/>
      <c r="O34" s="203">
        <v>2</v>
      </c>
      <c r="P34" s="203">
        <v>2</v>
      </c>
      <c r="Q34" s="212">
        <f>SUM(N34:P34)</f>
        <v>4</v>
      </c>
    </row>
    <row r="35" spans="4:17">
      <c r="D35"/>
      <c r="J35"/>
      <c r="K35" s="71"/>
      <c r="L35" s="211">
        <f>+Q35/SUM($Q$34:$Q$36)</f>
        <v>0.33333333333333331</v>
      </c>
      <c r="M35" s="203" t="str">
        <f>+C22</f>
        <v>Quản lý và kiểm định chất lượng phần mềm</v>
      </c>
      <c r="N35" s="203">
        <v>2</v>
      </c>
      <c r="O35" s="204"/>
      <c r="P35" s="203">
        <v>2</v>
      </c>
      <c r="Q35" s="212">
        <f t="shared" ref="Q35:Q36" si="4">SUM(N35:P35)</f>
        <v>4</v>
      </c>
    </row>
    <row r="36" spans="4:17">
      <c r="D36"/>
      <c r="J36"/>
      <c r="K36" s="71"/>
      <c r="L36" s="211">
        <f>+Q36/SUM($Q$34:$Q$36)</f>
        <v>0.33333333333333331</v>
      </c>
      <c r="M36" s="203">
        <f>+C23</f>
        <v>0</v>
      </c>
      <c r="N36" s="203">
        <v>2</v>
      </c>
      <c r="O36" s="203">
        <v>2</v>
      </c>
      <c r="P36" s="204"/>
      <c r="Q36" s="212">
        <f t="shared" si="4"/>
        <v>4</v>
      </c>
    </row>
    <row r="37" spans="4:17">
      <c r="D37"/>
      <c r="J37"/>
      <c r="K37" s="71"/>
    </row>
    <row r="38" spans="4:17">
      <c r="D38"/>
      <c r="J38"/>
      <c r="K38" s="71"/>
    </row>
    <row r="39" spans="4:17">
      <c r="D39"/>
      <c r="J39"/>
      <c r="K39" s="71"/>
    </row>
    <row r="40" spans="4:17">
      <c r="D40"/>
      <c r="J40"/>
      <c r="K40" s="71"/>
    </row>
    <row r="41" spans="4:17">
      <c r="D41"/>
      <c r="J41"/>
      <c r="K41" s="71"/>
    </row>
    <row r="42" spans="4:17">
      <c r="D42"/>
      <c r="J42"/>
      <c r="K42" s="71"/>
    </row>
    <row r="43" spans="4:17">
      <c r="D43"/>
      <c r="J43"/>
      <c r="K43" s="71"/>
    </row>
    <row r="44" spans="4:17">
      <c r="D44"/>
      <c r="J44"/>
      <c r="K44" s="71"/>
    </row>
  </sheetData>
  <mergeCells count="19">
    <mergeCell ref="A1:J1"/>
    <mergeCell ref="A2:B2"/>
    <mergeCell ref="A3:B3"/>
    <mergeCell ref="A5:A7"/>
    <mergeCell ref="B5:B7"/>
    <mergeCell ref="C5:C7"/>
    <mergeCell ref="D5:I5"/>
    <mergeCell ref="J5:J7"/>
    <mergeCell ref="D6:D7"/>
    <mergeCell ref="E6:I6"/>
    <mergeCell ref="L22:M22"/>
    <mergeCell ref="A24:C24"/>
    <mergeCell ref="L27:M27"/>
    <mergeCell ref="L7:R7"/>
    <mergeCell ref="B8:C8"/>
    <mergeCell ref="B14:C14"/>
    <mergeCell ref="L14:R14"/>
    <mergeCell ref="B17:C17"/>
    <mergeCell ref="B20:C20"/>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R44"/>
  <sheetViews>
    <sheetView topLeftCell="A16" workbookViewId="0">
      <selection activeCell="D22" sqref="D22"/>
    </sheetView>
  </sheetViews>
  <sheetFormatPr defaultColWidth="7.81640625" defaultRowHeight="14.5"/>
  <cols>
    <col min="3" max="3" width="36.1796875" customWidth="1"/>
    <col min="4" max="4" width="11.54296875" style="70" customWidth="1"/>
    <col min="5" max="9" width="6.7265625" customWidth="1"/>
    <col min="10" max="10" width="8.81640625" style="70" customWidth="1"/>
    <col min="11" max="11" width="10.81640625" customWidth="1"/>
    <col min="12" max="12" width="20.453125" customWidth="1"/>
    <col min="13" max="15" width="19.26953125" customWidth="1"/>
    <col min="16" max="17" width="19.54296875" customWidth="1"/>
    <col min="18" max="18" width="12.81640625" customWidth="1"/>
  </cols>
  <sheetData>
    <row r="1" spans="1:18" s="2" customFormat="1" ht="16.5" customHeight="1">
      <c r="A1" s="250" t="s">
        <v>0</v>
      </c>
      <c r="B1" s="250"/>
      <c r="C1" s="250"/>
      <c r="D1" s="250"/>
      <c r="E1" s="250"/>
      <c r="F1" s="250"/>
      <c r="G1" s="250"/>
      <c r="H1" s="250"/>
      <c r="I1" s="250"/>
      <c r="J1" s="250"/>
      <c r="K1" s="1"/>
    </row>
    <row r="2" spans="1:18" s="2" customFormat="1" ht="16.5" customHeight="1">
      <c r="A2" s="256" t="s">
        <v>361</v>
      </c>
      <c r="B2" s="256"/>
      <c r="C2" s="3"/>
      <c r="D2" s="4"/>
      <c r="E2" s="3"/>
      <c r="F2" s="3"/>
      <c r="G2" s="3"/>
      <c r="H2" s="3"/>
      <c r="I2" s="3"/>
      <c r="J2" s="4"/>
      <c r="K2" s="3"/>
    </row>
    <row r="3" spans="1:18" s="6" customFormat="1" ht="15.5">
      <c r="A3" s="256" t="s">
        <v>362</v>
      </c>
      <c r="B3" s="256"/>
      <c r="C3" s="5"/>
      <c r="D3" s="4"/>
      <c r="E3" s="3"/>
      <c r="F3" s="3"/>
      <c r="G3" s="3"/>
      <c r="H3" s="3"/>
      <c r="I3" s="3"/>
      <c r="J3" s="4"/>
      <c r="K3" s="3"/>
    </row>
    <row r="4" spans="1:18" s="6" customFormat="1" ht="14">
      <c r="A4" s="7"/>
      <c r="B4" s="7"/>
      <c r="C4" s="7"/>
      <c r="D4" s="8"/>
      <c r="E4" s="2"/>
      <c r="F4" s="2"/>
      <c r="G4" s="2"/>
      <c r="H4" s="2"/>
      <c r="I4" s="2"/>
      <c r="J4" s="8"/>
      <c r="K4" s="2"/>
    </row>
    <row r="5" spans="1:18" s="6" customFormat="1" ht="15.75" customHeight="1">
      <c r="A5" s="251" t="s">
        <v>1</v>
      </c>
      <c r="B5" s="251" t="s">
        <v>2</v>
      </c>
      <c r="C5" s="251" t="s">
        <v>3</v>
      </c>
      <c r="D5" s="252" t="s">
        <v>4</v>
      </c>
      <c r="E5" s="252"/>
      <c r="F5" s="252"/>
      <c r="G5" s="252"/>
      <c r="H5" s="252"/>
      <c r="I5" s="252"/>
      <c r="J5" s="253" t="s">
        <v>5</v>
      </c>
      <c r="K5" s="9"/>
    </row>
    <row r="6" spans="1:18" s="6" customFormat="1" ht="14.25" customHeight="1">
      <c r="A6" s="251"/>
      <c r="B6" s="251"/>
      <c r="C6" s="251"/>
      <c r="D6" s="254" t="s">
        <v>6</v>
      </c>
      <c r="E6" s="251" t="s">
        <v>7</v>
      </c>
      <c r="F6" s="251"/>
      <c r="G6" s="251"/>
      <c r="H6" s="251"/>
      <c r="I6" s="251"/>
      <c r="J6" s="253"/>
      <c r="K6" s="11"/>
    </row>
    <row r="7" spans="1:18" s="13" customFormat="1" ht="34" customHeight="1">
      <c r="A7" s="251"/>
      <c r="B7" s="251"/>
      <c r="C7" s="251"/>
      <c r="D7" s="255"/>
      <c r="E7" s="12">
        <v>1</v>
      </c>
      <c r="F7" s="12">
        <v>2</v>
      </c>
      <c r="G7" s="12">
        <v>3</v>
      </c>
      <c r="H7" s="12">
        <v>4</v>
      </c>
      <c r="I7" s="12">
        <v>5</v>
      </c>
      <c r="J7" s="253"/>
      <c r="K7" s="11"/>
      <c r="L7" s="257" t="s">
        <v>363</v>
      </c>
      <c r="M7" s="257"/>
      <c r="N7" s="257"/>
      <c r="O7" s="257"/>
      <c r="P7" s="257"/>
      <c r="Q7" s="257"/>
      <c r="R7" s="257"/>
    </row>
    <row r="8" spans="1:18" s="13" customFormat="1" ht="34.5" customHeight="1">
      <c r="A8" s="14" t="s">
        <v>9</v>
      </c>
      <c r="B8" s="248" t="s">
        <v>10</v>
      </c>
      <c r="C8" s="249"/>
      <c r="D8" s="15">
        <f>+L9</f>
        <v>0.17</v>
      </c>
      <c r="E8" s="16"/>
      <c r="F8" s="16"/>
      <c r="G8" s="16"/>
      <c r="H8" s="16"/>
      <c r="I8" s="16"/>
      <c r="J8" s="17">
        <f>SUM(J9:J13)</f>
        <v>51</v>
      </c>
      <c r="K8" s="11"/>
      <c r="L8" s="185" t="s">
        <v>364</v>
      </c>
      <c r="M8" s="186"/>
      <c r="N8" s="187" t="str">
        <f>+M9</f>
        <v>Các năng lực cốt lõi</v>
      </c>
      <c r="O8" s="187" t="str">
        <f>+M10</f>
        <v>Các năng lực quản lý</v>
      </c>
      <c r="P8" s="187" t="str">
        <f>+M11</f>
        <v>Các năng lực cá nhân</v>
      </c>
      <c r="Q8" s="187" t="str">
        <f>+M12</f>
        <v>Các năng lực chuyên môn</v>
      </c>
      <c r="R8" s="219"/>
    </row>
    <row r="9" spans="1:18" s="13" customFormat="1" ht="34.5" customHeight="1">
      <c r="A9" s="21">
        <v>1</v>
      </c>
      <c r="B9" s="21" t="s">
        <v>11</v>
      </c>
      <c r="C9" s="22" t="str">
        <f>+VLOOKUP(B9,'[1]Danh muc NL'!$B$4:$D$81,3,FALSE)</f>
        <v>Hiểu biết về hoạt động của Tổng công ty</v>
      </c>
      <c r="D9" s="73">
        <f>+L16*$D$8</f>
        <v>3.1875000000000001E-2</v>
      </c>
      <c r="E9" s="24"/>
      <c r="F9" s="24"/>
      <c r="G9" s="24">
        <v>3</v>
      </c>
      <c r="H9" s="24"/>
      <c r="I9" s="24"/>
      <c r="J9" s="25">
        <f>D9*SUM(E9:I9)*100</f>
        <v>9.5625</v>
      </c>
      <c r="K9" s="11"/>
      <c r="L9" s="188">
        <v>0.17</v>
      </c>
      <c r="M9" s="189" t="str">
        <f>+B8</f>
        <v>Các năng lực cốt lõi</v>
      </c>
      <c r="N9" s="190"/>
      <c r="O9" s="191">
        <v>3</v>
      </c>
      <c r="P9" s="191">
        <v>2</v>
      </c>
      <c r="Q9" s="191">
        <v>1</v>
      </c>
      <c r="R9" s="219">
        <f>SUM(N9:Q9)</f>
        <v>6</v>
      </c>
    </row>
    <row r="10" spans="1:18" s="13" customFormat="1" ht="34.5" customHeight="1">
      <c r="A10" s="21">
        <v>2</v>
      </c>
      <c r="B10" s="21" t="s">
        <v>17</v>
      </c>
      <c r="C10" s="22" t="str">
        <f>+VLOOKUP(B10,'[1]Danh muc NL'!$B$4:$D$81,3,FALSE)</f>
        <v>Định hướng chất lượng</v>
      </c>
      <c r="D10" s="73">
        <f>+L17*$D$8</f>
        <v>3.1875000000000001E-2</v>
      </c>
      <c r="E10" s="24"/>
      <c r="F10" s="24"/>
      <c r="G10" s="24">
        <v>3</v>
      </c>
      <c r="H10" s="24"/>
      <c r="I10" s="24"/>
      <c r="J10" s="25">
        <f t="shared" ref="J10:J22" si="0">D10*SUM(E10:I10)*100</f>
        <v>9.5625</v>
      </c>
      <c r="K10" s="28"/>
      <c r="L10" s="188">
        <v>0.17</v>
      </c>
      <c r="M10" s="189" t="str">
        <f>+B14</f>
        <v>Các năng lực quản lý</v>
      </c>
      <c r="N10" s="191">
        <v>1</v>
      </c>
      <c r="O10" s="190"/>
      <c r="P10" s="191">
        <v>1</v>
      </c>
      <c r="Q10" s="191">
        <v>1</v>
      </c>
      <c r="R10" s="219">
        <f t="shared" ref="R10:R12" si="1">SUM(N10:Q10)</f>
        <v>3</v>
      </c>
    </row>
    <row r="11" spans="1:18" s="13" customFormat="1" ht="34.5" customHeight="1">
      <c r="A11" s="21">
        <v>3</v>
      </c>
      <c r="B11" s="21" t="s">
        <v>18</v>
      </c>
      <c r="C11" s="22" t="str">
        <f>+VLOOKUP(B11,'[1]Danh muc NL'!$B$4:$D$81,3,FALSE)</f>
        <v>Thích ứng sự thay đổi</v>
      </c>
      <c r="D11" s="73">
        <f>+L18*$D$8</f>
        <v>3.1875000000000001E-2</v>
      </c>
      <c r="E11" s="24"/>
      <c r="F11" s="24"/>
      <c r="G11" s="24">
        <v>3</v>
      </c>
      <c r="H11" s="24"/>
      <c r="I11" s="24"/>
      <c r="J11" s="25">
        <f t="shared" si="0"/>
        <v>9.5625</v>
      </c>
      <c r="K11" s="28"/>
      <c r="L11" s="188">
        <v>0.28999999999999998</v>
      </c>
      <c r="M11" s="189" t="str">
        <f>+B17</f>
        <v>Các năng lực cá nhân</v>
      </c>
      <c r="N11" s="191">
        <v>2</v>
      </c>
      <c r="O11" s="191">
        <v>3</v>
      </c>
      <c r="P11" s="190"/>
      <c r="Q11" s="191">
        <v>1</v>
      </c>
      <c r="R11" s="219">
        <f t="shared" si="1"/>
        <v>6</v>
      </c>
    </row>
    <row r="12" spans="1:18" s="13" customFormat="1" ht="34.5" customHeight="1">
      <c r="A12" s="21">
        <v>4</v>
      </c>
      <c r="B12" s="21" t="s">
        <v>352</v>
      </c>
      <c r="C12" s="22" t="str">
        <f>+VLOOKUP(B12,'[1]Danh muc NL'!$B$4:$D$81,3,FALSE)</f>
        <v>Chính trực và cam kết</v>
      </c>
      <c r="D12" s="73">
        <f>+L19*$D$8</f>
        <v>3.1875000000000001E-2</v>
      </c>
      <c r="E12" s="24"/>
      <c r="F12" s="24"/>
      <c r="G12" s="24">
        <v>3</v>
      </c>
      <c r="H12" s="24"/>
      <c r="I12" s="24"/>
      <c r="J12" s="25">
        <f t="shared" si="0"/>
        <v>9.5625</v>
      </c>
      <c r="K12" s="28"/>
      <c r="L12" s="188">
        <v>0.37</v>
      </c>
      <c r="M12" s="189" t="str">
        <f>+B20</f>
        <v>Các năng lực chuyên môn</v>
      </c>
      <c r="N12" s="191">
        <v>3</v>
      </c>
      <c r="O12" s="191">
        <v>3</v>
      </c>
      <c r="P12" s="191">
        <v>3</v>
      </c>
      <c r="Q12" s="190"/>
      <c r="R12" s="219">
        <f t="shared" si="1"/>
        <v>9</v>
      </c>
    </row>
    <row r="13" spans="1:18" s="13" customFormat="1" ht="34.5" customHeight="1">
      <c r="A13" s="21">
        <v>5</v>
      </c>
      <c r="B13" s="21" t="s">
        <v>354</v>
      </c>
      <c r="C13" s="22" t="str">
        <f>+VLOOKUP(B13,'[1]Danh muc NL'!$B$4:$D$81,3,FALSE)</f>
        <v>Chịu áp lực công việc</v>
      </c>
      <c r="D13" s="73">
        <f>+L20*$D$8</f>
        <v>4.2500000000000003E-2</v>
      </c>
      <c r="E13" s="24"/>
      <c r="F13" s="24"/>
      <c r="G13" s="24">
        <v>3</v>
      </c>
      <c r="H13" s="24"/>
      <c r="I13" s="24"/>
      <c r="J13" s="25">
        <f t="shared" si="0"/>
        <v>12.75</v>
      </c>
      <c r="K13" s="28"/>
      <c r="L13" s="198">
        <f>SUM(L9:L12)</f>
        <v>1</v>
      </c>
      <c r="M13" s="193"/>
      <c r="N13" s="193"/>
      <c r="O13" s="193"/>
      <c r="P13" s="193"/>
      <c r="Q13" s="193"/>
    </row>
    <row r="14" spans="1:18" s="13" customFormat="1" ht="34.5" customHeight="1">
      <c r="A14" s="14" t="s">
        <v>21</v>
      </c>
      <c r="B14" s="248" t="s">
        <v>35</v>
      </c>
      <c r="C14" s="249"/>
      <c r="D14" s="15">
        <f>+L10</f>
        <v>0.17</v>
      </c>
      <c r="E14" s="34"/>
      <c r="F14" s="34"/>
      <c r="G14" s="34"/>
      <c r="H14" s="34"/>
      <c r="I14" s="34"/>
      <c r="J14" s="35">
        <f>SUM(J15:J16)</f>
        <v>51.000000000000007</v>
      </c>
      <c r="L14" s="242" t="s">
        <v>366</v>
      </c>
      <c r="M14" s="243"/>
      <c r="N14" s="243"/>
      <c r="O14" s="243"/>
      <c r="P14" s="243"/>
      <c r="Q14" s="243"/>
      <c r="R14" s="244"/>
    </row>
    <row r="15" spans="1:18" s="13" customFormat="1" ht="34.5" customHeight="1">
      <c r="A15" s="21">
        <v>6</v>
      </c>
      <c r="B15" s="74" t="s">
        <v>19</v>
      </c>
      <c r="C15" s="22" t="str">
        <f>+VLOOKUP(B15,'[1]Danh muc NL'!$B$4:$D$81,3,FALSE)</f>
        <v>Lập kế hoạch</v>
      </c>
      <c r="D15" s="73">
        <f>+L24*$D$14</f>
        <v>0.10200000000000001</v>
      </c>
      <c r="E15" s="24"/>
      <c r="F15" s="24"/>
      <c r="G15" s="24">
        <v>3</v>
      </c>
      <c r="H15" s="24"/>
      <c r="I15" s="24"/>
      <c r="J15" s="25">
        <f t="shared" si="0"/>
        <v>30.600000000000005</v>
      </c>
      <c r="L15" s="194" t="s">
        <v>364</v>
      </c>
      <c r="M15" s="195"/>
      <c r="N15" s="187" t="str">
        <f>+M16</f>
        <v>Hiểu biết về hoạt động của Tổng công ty</v>
      </c>
      <c r="O15" s="187" t="str">
        <f>+M17</f>
        <v>Định hướng chất lượng</v>
      </c>
      <c r="P15" s="187" t="str">
        <f>+M18</f>
        <v>Thích ứng sự thay đổi</v>
      </c>
      <c r="Q15" s="187" t="str">
        <f>+M19</f>
        <v>Chính trực và cam kết</v>
      </c>
      <c r="R15" s="196" t="s">
        <v>365</v>
      </c>
    </row>
    <row r="16" spans="1:18" s="13" customFormat="1" ht="34.5" customHeight="1">
      <c r="A16" s="21">
        <v>7</v>
      </c>
      <c r="B16" s="74" t="s">
        <v>20</v>
      </c>
      <c r="C16" s="22" t="str">
        <f>+VLOOKUP(B16,'[1]Danh muc NL'!$B$4:$D$81,3,FALSE)</f>
        <v>Tổ chức và giám sát thực hiện công việc</v>
      </c>
      <c r="D16" s="73">
        <f>+L25*$D$14</f>
        <v>6.8000000000000005E-2</v>
      </c>
      <c r="E16" s="24"/>
      <c r="F16" s="24"/>
      <c r="G16" s="24">
        <v>3</v>
      </c>
      <c r="H16" s="24"/>
      <c r="I16" s="24"/>
      <c r="J16" s="25">
        <f t="shared" si="0"/>
        <v>20.400000000000002</v>
      </c>
      <c r="L16" s="197">
        <f>R16/SUM($R$16:$R$20)</f>
        <v>0.1875</v>
      </c>
      <c r="M16" s="189" t="str">
        <f>+C9</f>
        <v>Hiểu biết về hoạt động của Tổng công ty</v>
      </c>
      <c r="N16" s="190"/>
      <c r="O16" s="191">
        <v>2</v>
      </c>
      <c r="P16" s="191">
        <v>2</v>
      </c>
      <c r="Q16" s="191">
        <v>2</v>
      </c>
      <c r="R16" s="192">
        <f>SUM(N16:Q16)</f>
        <v>6</v>
      </c>
    </row>
    <row r="17" spans="1:18" s="13" customFormat="1" ht="34.5" customHeight="1">
      <c r="A17" s="14" t="s">
        <v>26</v>
      </c>
      <c r="B17" s="248" t="s">
        <v>22</v>
      </c>
      <c r="C17" s="249"/>
      <c r="D17" s="15">
        <f>+L11</f>
        <v>0.28999999999999998</v>
      </c>
      <c r="E17" s="34"/>
      <c r="F17" s="34"/>
      <c r="G17" s="34"/>
      <c r="H17" s="34"/>
      <c r="I17" s="34"/>
      <c r="J17" s="42">
        <f>SUM(J18:J19)</f>
        <v>104.39999999999999</v>
      </c>
      <c r="K17" s="28"/>
      <c r="L17" s="197">
        <f t="shared" ref="L17:L20" si="2">R17/SUM($R$16:$R$20)</f>
        <v>0.1875</v>
      </c>
      <c r="M17" s="189" t="str">
        <f>+C10</f>
        <v>Định hướng chất lượng</v>
      </c>
      <c r="N17" s="191">
        <v>2</v>
      </c>
      <c r="O17" s="190"/>
      <c r="P17" s="191">
        <v>2</v>
      </c>
      <c r="Q17" s="191">
        <v>2</v>
      </c>
      <c r="R17" s="192">
        <f t="shared" ref="R17:R20" si="3">SUM(N17:Q17)</f>
        <v>6</v>
      </c>
    </row>
    <row r="18" spans="1:18" s="13" customFormat="1" ht="34.5" customHeight="1">
      <c r="A18" s="21">
        <v>10</v>
      </c>
      <c r="B18" s="94" t="s">
        <v>24</v>
      </c>
      <c r="C18" s="22" t="str">
        <f>+VLOOKUP(B18,'Danh muc NL'!$B$4:$D$86,3,FALSE)</f>
        <v>Giải quyết vấn đề và ra quyết định</v>
      </c>
      <c r="D18" s="48">
        <f>+L29*$D$17</f>
        <v>0.17399999999999999</v>
      </c>
      <c r="E18" s="24"/>
      <c r="F18" s="24"/>
      <c r="G18" s="24"/>
      <c r="H18" s="24">
        <v>4</v>
      </c>
      <c r="I18" s="24"/>
      <c r="J18" s="25">
        <f t="shared" si="0"/>
        <v>69.599999999999994</v>
      </c>
      <c r="K18" s="28"/>
      <c r="L18" s="197">
        <f t="shared" si="2"/>
        <v>0.1875</v>
      </c>
      <c r="M18" s="189" t="str">
        <f>+C11</f>
        <v>Thích ứng sự thay đổi</v>
      </c>
      <c r="N18" s="191">
        <v>2</v>
      </c>
      <c r="O18" s="191">
        <v>2</v>
      </c>
      <c r="P18" s="190"/>
      <c r="Q18" s="191">
        <v>2</v>
      </c>
      <c r="R18" s="192">
        <f t="shared" si="3"/>
        <v>6</v>
      </c>
    </row>
    <row r="19" spans="1:18" s="13" customFormat="1" ht="34.5" customHeight="1">
      <c r="A19" s="21">
        <v>11</v>
      </c>
      <c r="B19" s="36" t="s">
        <v>50</v>
      </c>
      <c r="C19" s="22" t="str">
        <f>+VLOOKUP(B19,'Danh muc NL'!$B$4:$D$86,3,FALSE)</f>
        <v>Phân tích, tổng hợp, báo cáo</v>
      </c>
      <c r="D19" s="48">
        <f>+L30*$D$17</f>
        <v>0.11599999999999999</v>
      </c>
      <c r="E19" s="24"/>
      <c r="F19" s="24"/>
      <c r="G19" s="24">
        <v>3</v>
      </c>
      <c r="H19" s="24"/>
      <c r="I19" s="24"/>
      <c r="J19" s="25">
        <f t="shared" si="0"/>
        <v>34.799999999999997</v>
      </c>
      <c r="K19" s="28"/>
      <c r="L19" s="197">
        <f t="shared" si="2"/>
        <v>0.1875</v>
      </c>
      <c r="M19" s="189" t="str">
        <f>+C12</f>
        <v>Chính trực và cam kết</v>
      </c>
      <c r="N19" s="191">
        <v>2</v>
      </c>
      <c r="O19" s="191">
        <v>2</v>
      </c>
      <c r="P19" s="191">
        <v>2</v>
      </c>
      <c r="Q19" s="190"/>
      <c r="R19" s="192">
        <f t="shared" si="3"/>
        <v>6</v>
      </c>
    </row>
    <row r="20" spans="1:18" s="13" customFormat="1" ht="34.5" customHeight="1">
      <c r="A20" s="14" t="s">
        <v>37</v>
      </c>
      <c r="B20" s="248" t="s">
        <v>27</v>
      </c>
      <c r="C20" s="249"/>
      <c r="D20" s="15">
        <f>+L12</f>
        <v>0.37</v>
      </c>
      <c r="E20" s="34"/>
      <c r="F20" s="34"/>
      <c r="G20" s="34"/>
      <c r="H20" s="34"/>
      <c r="I20" s="34"/>
      <c r="J20" s="42">
        <f>SUM(J21:J23)</f>
        <v>131</v>
      </c>
      <c r="K20" s="28"/>
      <c r="L20" s="197">
        <f t="shared" si="2"/>
        <v>0.25</v>
      </c>
      <c r="M20" s="189" t="str">
        <f>+C13</f>
        <v>Chịu áp lực công việc</v>
      </c>
      <c r="N20" s="191">
        <v>2</v>
      </c>
      <c r="O20" s="191">
        <v>2</v>
      </c>
      <c r="P20" s="191">
        <v>2</v>
      </c>
      <c r="Q20" s="191">
        <v>2</v>
      </c>
      <c r="R20" s="192">
        <f t="shared" si="3"/>
        <v>8</v>
      </c>
    </row>
    <row r="21" spans="1:18" s="64" customFormat="1" ht="34.5" customHeight="1">
      <c r="A21" s="21">
        <v>12</v>
      </c>
      <c r="B21" s="36" t="s">
        <v>173</v>
      </c>
      <c r="C21" s="22" t="str">
        <f>+VLOOKUP(B21,'Danh muc NL'!$B$4:$D$86,3,FALSE)</f>
        <v>Kiến thức chuyên ngành CNTT</v>
      </c>
      <c r="D21" s="73">
        <v>0.17</v>
      </c>
      <c r="E21" s="24"/>
      <c r="F21" s="24"/>
      <c r="G21" s="24">
        <v>3</v>
      </c>
      <c r="H21" s="24"/>
      <c r="I21" s="24"/>
      <c r="J21" s="25">
        <f t="shared" si="0"/>
        <v>51</v>
      </c>
      <c r="K21" s="28"/>
      <c r="L21" s="13"/>
      <c r="M21" s="13"/>
      <c r="N21" s="13"/>
      <c r="O21" s="13"/>
      <c r="P21" s="13"/>
      <c r="Q21" s="13"/>
    </row>
    <row r="22" spans="1:18" s="64" customFormat="1" ht="34.5" customHeight="1">
      <c r="A22" s="21">
        <v>13</v>
      </c>
      <c r="B22" s="36" t="s">
        <v>191</v>
      </c>
      <c r="C22" s="22" t="str">
        <f>+VLOOKUP(B22,'Danh muc NL'!$B$4:$D$86,3,FALSE)</f>
        <v>Thiết lập và duy trì an ninh mạng</v>
      </c>
      <c r="D22" s="73">
        <v>0.2</v>
      </c>
      <c r="E22" s="24"/>
      <c r="F22" s="24"/>
      <c r="G22" s="47"/>
      <c r="H22" s="47">
        <v>4</v>
      </c>
      <c r="I22" s="24"/>
      <c r="J22" s="25">
        <f t="shared" si="0"/>
        <v>80</v>
      </c>
      <c r="K22" s="28"/>
      <c r="L22" s="245" t="s">
        <v>374</v>
      </c>
      <c r="M22" s="246"/>
      <c r="N22"/>
      <c r="O22"/>
      <c r="P22"/>
      <c r="Q22"/>
    </row>
    <row r="23" spans="1:18" ht="34.5" customHeight="1">
      <c r="A23" s="21"/>
      <c r="B23" s="36"/>
      <c r="C23" s="22"/>
      <c r="D23" s="73"/>
      <c r="E23" s="24"/>
      <c r="F23" s="24"/>
      <c r="G23" s="24"/>
      <c r="H23" s="24"/>
      <c r="I23" s="24"/>
      <c r="J23" s="25"/>
      <c r="K23" s="28"/>
      <c r="L23" s="185" t="s">
        <v>364</v>
      </c>
      <c r="M23" s="186"/>
    </row>
    <row r="24" spans="1:18" ht="34.5" customHeight="1">
      <c r="A24" s="241" t="s">
        <v>32</v>
      </c>
      <c r="B24" s="241"/>
      <c r="C24" s="241"/>
      <c r="D24" s="51">
        <f>D8+D14+D17+D20</f>
        <v>1</v>
      </c>
      <c r="E24" s="52"/>
      <c r="F24" s="52"/>
      <c r="G24" s="52"/>
      <c r="H24" s="52"/>
      <c r="I24" s="52"/>
      <c r="J24" s="53">
        <f>J8+J14+J17+J20</f>
        <v>337.4</v>
      </c>
      <c r="K24" s="28"/>
      <c r="L24" s="188">
        <v>0.6</v>
      </c>
      <c r="M24" s="189" t="str">
        <f>+C15</f>
        <v>Lập kế hoạch</v>
      </c>
    </row>
    <row r="25" spans="1:18" ht="34.5" customHeight="1">
      <c r="K25" s="28"/>
      <c r="L25" s="188">
        <v>0.4</v>
      </c>
      <c r="M25" s="189" t="str">
        <f>+C16</f>
        <v>Tổ chức và giám sát thực hiện công việc</v>
      </c>
    </row>
    <row r="26" spans="1:18" ht="34.5" customHeight="1">
      <c r="K26" s="28"/>
      <c r="L26" s="28"/>
      <c r="M26" s="193"/>
      <c r="N26" s="193"/>
      <c r="O26" s="193"/>
      <c r="P26" s="193"/>
      <c r="Q26" s="193"/>
    </row>
    <row r="27" spans="1:18" ht="34.5" customHeight="1">
      <c r="D27"/>
      <c r="J27"/>
      <c r="K27" s="28"/>
      <c r="L27" s="242" t="s">
        <v>375</v>
      </c>
      <c r="M27" s="243"/>
      <c r="Q27" s="193"/>
    </row>
    <row r="28" spans="1:18" ht="34.5" customHeight="1">
      <c r="D28"/>
      <c r="J28"/>
      <c r="K28" s="66"/>
      <c r="L28" s="187" t="s">
        <v>364</v>
      </c>
      <c r="M28" s="187"/>
      <c r="Q28" s="199"/>
    </row>
    <row r="29" spans="1:18" ht="29">
      <c r="D29"/>
      <c r="J29"/>
      <c r="K29" s="71"/>
      <c r="L29" s="188">
        <v>0.6</v>
      </c>
      <c r="M29" s="189" t="str">
        <f>+C18</f>
        <v>Giải quyết vấn đề và ra quyết định</v>
      </c>
      <c r="Q29" s="199"/>
    </row>
    <row r="30" spans="1:18" ht="29">
      <c r="D30"/>
      <c r="J30"/>
      <c r="K30" s="71"/>
      <c r="L30" s="188">
        <v>0.4</v>
      </c>
      <c r="M30" s="189" t="str">
        <f>+C19</f>
        <v>Phân tích, tổng hợp, báo cáo</v>
      </c>
      <c r="Q30" s="205"/>
    </row>
    <row r="31" spans="1:18">
      <c r="D31"/>
      <c r="J31"/>
      <c r="K31" s="71"/>
      <c r="L31" s="207"/>
      <c r="M31" s="205"/>
      <c r="N31" s="205"/>
      <c r="O31" s="205"/>
      <c r="P31" s="205"/>
      <c r="Q31" s="205"/>
    </row>
    <row r="32" spans="1:18">
      <c r="D32"/>
      <c r="J32"/>
      <c r="K32" s="71"/>
      <c r="L32" s="208" t="s">
        <v>369</v>
      </c>
      <c r="M32" s="209"/>
      <c r="N32" s="209"/>
      <c r="O32" s="209"/>
      <c r="P32" s="209"/>
      <c r="Q32" s="210"/>
    </row>
    <row r="33" spans="4:17" ht="29">
      <c r="D33"/>
      <c r="J33"/>
      <c r="K33" s="71"/>
      <c r="L33" s="187" t="s">
        <v>364</v>
      </c>
      <c r="M33" s="187"/>
      <c r="N33" s="187" t="str">
        <f>+M34</f>
        <v>Kiến thức chuyên ngành CNTT</v>
      </c>
      <c r="O33" s="187" t="str">
        <f>+M35</f>
        <v>Thiết lập và duy trì an ninh mạng</v>
      </c>
      <c r="P33" s="187">
        <f>+M36</f>
        <v>0</v>
      </c>
      <c r="Q33" s="187" t="s">
        <v>365</v>
      </c>
    </row>
    <row r="34" spans="4:17">
      <c r="D34"/>
      <c r="J34"/>
      <c r="K34" s="71"/>
      <c r="L34" s="211">
        <f>+Q34/SUM($Q$34:$Q$36)</f>
        <v>0.25</v>
      </c>
      <c r="M34" s="203" t="str">
        <f>+C21</f>
        <v>Kiến thức chuyên ngành CNTT</v>
      </c>
      <c r="N34" s="204"/>
      <c r="O34" s="203">
        <v>1</v>
      </c>
      <c r="P34" s="203">
        <v>2</v>
      </c>
      <c r="Q34" s="212">
        <f>SUM(N34:P34)</f>
        <v>3</v>
      </c>
    </row>
    <row r="35" spans="4:17">
      <c r="D35"/>
      <c r="J35"/>
      <c r="K35" s="71"/>
      <c r="L35" s="211">
        <f>+Q35/SUM($Q$34:$Q$36)</f>
        <v>0.5</v>
      </c>
      <c r="M35" s="203" t="str">
        <f>+C22</f>
        <v>Thiết lập và duy trì an ninh mạng</v>
      </c>
      <c r="N35" s="203">
        <v>3</v>
      </c>
      <c r="O35" s="204"/>
      <c r="P35" s="203">
        <v>3</v>
      </c>
      <c r="Q35" s="212">
        <f t="shared" ref="Q35:Q36" si="4">SUM(N35:P35)</f>
        <v>6</v>
      </c>
    </row>
    <row r="36" spans="4:17">
      <c r="D36"/>
      <c r="J36"/>
      <c r="K36" s="71"/>
      <c r="L36" s="211">
        <f>+Q36/SUM($Q$34:$Q$36)</f>
        <v>0.25</v>
      </c>
      <c r="M36" s="203">
        <f>+C23</f>
        <v>0</v>
      </c>
      <c r="N36" s="203">
        <v>2</v>
      </c>
      <c r="O36" s="203">
        <v>1</v>
      </c>
      <c r="P36" s="204"/>
      <c r="Q36" s="212">
        <f t="shared" si="4"/>
        <v>3</v>
      </c>
    </row>
    <row r="37" spans="4:17">
      <c r="D37"/>
      <c r="J37"/>
      <c r="K37" s="71"/>
    </row>
    <row r="38" spans="4:17">
      <c r="D38"/>
      <c r="J38"/>
      <c r="K38" s="71"/>
    </row>
    <row r="39" spans="4:17">
      <c r="D39"/>
      <c r="J39"/>
      <c r="K39" s="71"/>
    </row>
    <row r="40" spans="4:17">
      <c r="D40"/>
      <c r="J40"/>
      <c r="K40" s="71"/>
    </row>
    <row r="41" spans="4:17">
      <c r="D41"/>
      <c r="J41"/>
      <c r="K41" s="71"/>
    </row>
    <row r="42" spans="4:17">
      <c r="D42"/>
      <c r="J42"/>
      <c r="K42" s="71"/>
    </row>
    <row r="43" spans="4:17">
      <c r="D43"/>
      <c r="J43"/>
      <c r="K43" s="71"/>
    </row>
    <row r="44" spans="4:17">
      <c r="D44"/>
      <c r="J44"/>
      <c r="K44" s="71"/>
    </row>
  </sheetData>
  <mergeCells count="19">
    <mergeCell ref="A1:J1"/>
    <mergeCell ref="A2:B2"/>
    <mergeCell ref="A3:B3"/>
    <mergeCell ref="A5:A7"/>
    <mergeCell ref="B5:B7"/>
    <mergeCell ref="C5:C7"/>
    <mergeCell ref="D5:I5"/>
    <mergeCell ref="J5:J7"/>
    <mergeCell ref="D6:D7"/>
    <mergeCell ref="E6:I6"/>
    <mergeCell ref="L22:M22"/>
    <mergeCell ref="A24:C24"/>
    <mergeCell ref="L27:M27"/>
    <mergeCell ref="L7:R7"/>
    <mergeCell ref="B8:C8"/>
    <mergeCell ref="B14:C14"/>
    <mergeCell ref="L14:R14"/>
    <mergeCell ref="B17:C17"/>
    <mergeCell ref="B20:C20"/>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D48"/>
  <sheetViews>
    <sheetView workbookViewId="0">
      <selection activeCell="C24" sqref="C24"/>
    </sheetView>
  </sheetViews>
  <sheetFormatPr defaultColWidth="7.81640625" defaultRowHeight="14.5"/>
  <cols>
    <col min="3" max="3" width="36.1796875" customWidth="1"/>
    <col min="4" max="4" width="11.7265625" style="70" customWidth="1"/>
    <col min="5" max="9" width="6.7265625" customWidth="1"/>
    <col min="10" max="10" width="8.81640625" style="70" customWidth="1"/>
    <col min="11" max="11" width="10.81640625" customWidth="1"/>
    <col min="12" max="21" width="13" customWidth="1"/>
    <col min="22" max="28" width="13.1796875" customWidth="1"/>
  </cols>
  <sheetData>
    <row r="1" spans="1:30" s="2" customFormat="1" ht="16.5" customHeight="1">
      <c r="A1" s="250" t="s">
        <v>0</v>
      </c>
      <c r="B1" s="250"/>
      <c r="C1" s="250"/>
      <c r="D1" s="250"/>
      <c r="E1" s="250"/>
      <c r="F1" s="250"/>
      <c r="G1" s="250"/>
      <c r="H1" s="250"/>
      <c r="I1" s="250"/>
      <c r="J1" s="250"/>
      <c r="K1" s="1"/>
    </row>
    <row r="2" spans="1:30" s="2" customFormat="1" ht="16.5" customHeight="1">
      <c r="A2" s="3" t="s">
        <v>356</v>
      </c>
      <c r="B2" s="3"/>
      <c r="C2" s="3"/>
      <c r="D2" s="4"/>
      <c r="E2" s="3"/>
      <c r="F2" s="3"/>
      <c r="G2" s="3"/>
      <c r="H2" s="3"/>
      <c r="I2" s="3"/>
      <c r="J2" s="4"/>
      <c r="K2" s="3"/>
    </row>
    <row r="3" spans="1:30" s="6" customFormat="1" ht="15.5">
      <c r="A3" s="3" t="s">
        <v>319</v>
      </c>
      <c r="B3" s="3"/>
      <c r="C3" s="5"/>
      <c r="D3" s="4"/>
      <c r="E3" s="3"/>
      <c r="F3" s="3"/>
      <c r="G3" s="3"/>
      <c r="H3" s="3"/>
      <c r="I3" s="3"/>
      <c r="J3" s="4"/>
      <c r="K3" s="3"/>
    </row>
    <row r="4" spans="1:30" s="6" customFormat="1" ht="14">
      <c r="A4" s="7"/>
      <c r="B4" s="7"/>
      <c r="C4" s="7"/>
      <c r="D4" s="8"/>
      <c r="E4" s="2"/>
      <c r="F4" s="2"/>
      <c r="G4" s="2"/>
      <c r="H4" s="2"/>
      <c r="I4" s="2"/>
      <c r="J4" s="8"/>
      <c r="K4" s="2"/>
    </row>
    <row r="5" spans="1:30" s="6" customFormat="1" ht="15.75" customHeight="1">
      <c r="A5" s="251" t="s">
        <v>1</v>
      </c>
      <c r="B5" s="251" t="s">
        <v>2</v>
      </c>
      <c r="C5" s="251" t="s">
        <v>3</v>
      </c>
      <c r="D5" s="252" t="s">
        <v>4</v>
      </c>
      <c r="E5" s="252"/>
      <c r="F5" s="252"/>
      <c r="G5" s="252"/>
      <c r="H5" s="252"/>
      <c r="I5" s="252"/>
      <c r="J5" s="253" t="s">
        <v>5</v>
      </c>
      <c r="K5" s="9"/>
      <c r="L5" s="10"/>
      <c r="M5" s="10"/>
      <c r="N5" s="10"/>
      <c r="O5" s="10"/>
      <c r="P5" s="10"/>
    </row>
    <row r="6" spans="1:30" s="6" customFormat="1" ht="14">
      <c r="A6" s="251"/>
      <c r="B6" s="251"/>
      <c r="C6" s="251"/>
      <c r="D6" s="254" t="s">
        <v>6</v>
      </c>
      <c r="E6" s="251" t="s">
        <v>7</v>
      </c>
      <c r="F6" s="251"/>
      <c r="G6" s="251"/>
      <c r="H6" s="251"/>
      <c r="I6" s="251"/>
      <c r="J6" s="253"/>
      <c r="K6" s="11"/>
      <c r="L6" s="10"/>
      <c r="M6" s="10"/>
      <c r="N6" s="10"/>
      <c r="O6" s="10"/>
      <c r="P6" s="10"/>
    </row>
    <row r="7" spans="1:30" s="13" customFormat="1" ht="34" customHeight="1">
      <c r="A7" s="251"/>
      <c r="B7" s="251"/>
      <c r="C7" s="251"/>
      <c r="D7" s="255"/>
      <c r="E7" s="12">
        <v>1</v>
      </c>
      <c r="F7" s="12">
        <v>2</v>
      </c>
      <c r="G7" s="12">
        <v>3</v>
      </c>
      <c r="H7" s="12">
        <v>4</v>
      </c>
      <c r="I7" s="12">
        <v>5</v>
      </c>
      <c r="J7" s="253"/>
      <c r="K7" s="11"/>
      <c r="L7" s="261" t="s">
        <v>250</v>
      </c>
      <c r="M7" s="262"/>
      <c r="N7" s="262"/>
      <c r="O7" s="262"/>
      <c r="P7" s="262"/>
      <c r="Q7" s="262"/>
      <c r="R7" s="262"/>
      <c r="V7" s="263" t="s">
        <v>8</v>
      </c>
      <c r="W7" s="263"/>
      <c r="X7" s="263"/>
      <c r="Y7" s="263"/>
      <c r="Z7" s="263"/>
      <c r="AA7" s="263"/>
      <c r="AB7" s="166"/>
      <c r="AC7" s="166"/>
      <c r="AD7" s="166"/>
    </row>
    <row r="8" spans="1:30" s="13" customFormat="1" ht="34.5" customHeight="1">
      <c r="A8" s="14" t="s">
        <v>9</v>
      </c>
      <c r="B8" s="248" t="s">
        <v>10</v>
      </c>
      <c r="C8" s="249"/>
      <c r="D8" s="15">
        <f>M10</f>
        <v>0.16666666666666666</v>
      </c>
      <c r="E8" s="16"/>
      <c r="F8" s="16"/>
      <c r="G8" s="16"/>
      <c r="H8" s="16"/>
      <c r="I8" s="16"/>
      <c r="J8" s="17">
        <f>J9+J10+J11+J12+J13</f>
        <v>50</v>
      </c>
      <c r="K8" s="11"/>
      <c r="L8" s="18"/>
      <c r="M8" s="18"/>
      <c r="N8" s="18"/>
      <c r="O8" s="18"/>
      <c r="P8" s="18"/>
      <c r="Q8" s="18"/>
      <c r="R8" s="19"/>
      <c r="V8" s="167"/>
      <c r="W8" s="167"/>
      <c r="X8" s="167"/>
      <c r="Y8" s="167"/>
      <c r="Z8" s="167"/>
      <c r="AA8" s="166"/>
      <c r="AB8" s="166"/>
      <c r="AC8" s="166"/>
      <c r="AD8" s="166"/>
    </row>
    <row r="9" spans="1:30" s="13" customFormat="1" ht="34.5" customHeight="1">
      <c r="A9" s="21">
        <v>1</v>
      </c>
      <c r="B9" s="131" t="s">
        <v>11</v>
      </c>
      <c r="C9" s="22" t="s">
        <v>372</v>
      </c>
      <c r="D9" s="162">
        <f>AD10</f>
        <v>3.3333333333333333E-2</v>
      </c>
      <c r="E9" s="24"/>
      <c r="F9" s="24"/>
      <c r="G9" s="24">
        <v>3</v>
      </c>
      <c r="H9" s="24"/>
      <c r="I9" s="24"/>
      <c r="J9" s="25">
        <f>D9*SUM(E9:I9)*100</f>
        <v>10</v>
      </c>
      <c r="K9" s="11"/>
      <c r="L9" s="26"/>
      <c r="M9" s="26" t="s">
        <v>12</v>
      </c>
      <c r="N9" s="26" t="s">
        <v>13</v>
      </c>
      <c r="O9" s="26" t="s">
        <v>14</v>
      </c>
      <c r="P9" s="26" t="s">
        <v>15</v>
      </c>
      <c r="Q9" s="26" t="s">
        <v>16</v>
      </c>
      <c r="R9" s="27"/>
      <c r="V9" s="168"/>
      <c r="W9" s="168" t="s">
        <v>12</v>
      </c>
      <c r="X9" s="168" t="s">
        <v>11</v>
      </c>
      <c r="Y9" s="168" t="s">
        <v>17</v>
      </c>
      <c r="Z9" s="168" t="s">
        <v>18</v>
      </c>
      <c r="AA9" s="168" t="s">
        <v>352</v>
      </c>
      <c r="AB9" s="168" t="s">
        <v>354</v>
      </c>
      <c r="AC9" s="168" t="s">
        <v>16</v>
      </c>
      <c r="AD9" s="166"/>
    </row>
    <row r="10" spans="1:30" s="13" customFormat="1" ht="34.5" customHeight="1">
      <c r="A10" s="21">
        <v>2</v>
      </c>
      <c r="B10" s="131" t="s">
        <v>17</v>
      </c>
      <c r="C10" s="22" t="s">
        <v>254</v>
      </c>
      <c r="D10" s="162">
        <f>AD11</f>
        <v>3.3333333333333333E-2</v>
      </c>
      <c r="E10" s="24"/>
      <c r="F10" s="24"/>
      <c r="G10" s="24">
        <v>3</v>
      </c>
      <c r="H10" s="24"/>
      <c r="I10" s="24"/>
      <c r="J10" s="25">
        <f t="shared" ref="J10:J20" si="0">D10*SUM(E10:I10)*100</f>
        <v>10</v>
      </c>
      <c r="K10" s="28"/>
      <c r="L10" s="26" t="s">
        <v>13</v>
      </c>
      <c r="M10" s="29">
        <f>Q10/Q13</f>
        <v>0.16666666666666666</v>
      </c>
      <c r="N10" s="30"/>
      <c r="O10" s="31">
        <v>1</v>
      </c>
      <c r="P10" s="31">
        <v>1</v>
      </c>
      <c r="Q10" s="31">
        <f>N10+O10+P10</f>
        <v>2</v>
      </c>
      <c r="R10" s="32"/>
      <c r="V10" s="168" t="str">
        <f>X9</f>
        <v>C001</v>
      </c>
      <c r="W10" s="169">
        <f>AC10/AC15</f>
        <v>0.2</v>
      </c>
      <c r="X10" s="170"/>
      <c r="Y10" s="171">
        <v>2</v>
      </c>
      <c r="Z10" s="171">
        <v>2</v>
      </c>
      <c r="AA10" s="171">
        <v>2</v>
      </c>
      <c r="AB10" s="171">
        <v>2</v>
      </c>
      <c r="AC10" s="171">
        <f>Y10+ Z10+AA10+AB10</f>
        <v>8</v>
      </c>
      <c r="AD10" s="172">
        <f>W10*D8</f>
        <v>3.3333333333333333E-2</v>
      </c>
    </row>
    <row r="11" spans="1:30" s="13" customFormat="1" ht="34.5" customHeight="1">
      <c r="A11" s="21">
        <v>3</v>
      </c>
      <c r="B11" s="131" t="s">
        <v>18</v>
      </c>
      <c r="C11" s="163" t="s">
        <v>256</v>
      </c>
      <c r="D11" s="164">
        <f>AD12</f>
        <v>3.3333333333333333E-2</v>
      </c>
      <c r="E11" s="24"/>
      <c r="F11" s="24"/>
      <c r="G11" s="24">
        <v>3</v>
      </c>
      <c r="H11" s="24"/>
      <c r="I11" s="24"/>
      <c r="J11" s="25">
        <f t="shared" si="0"/>
        <v>10</v>
      </c>
      <c r="K11" s="28"/>
      <c r="L11" s="26" t="s">
        <v>14</v>
      </c>
      <c r="M11" s="29">
        <f>Q11/Q13</f>
        <v>0.33333333333333331</v>
      </c>
      <c r="N11" s="31">
        <v>3</v>
      </c>
      <c r="O11" s="30"/>
      <c r="P11" s="31">
        <v>1</v>
      </c>
      <c r="Q11" s="31">
        <f t="shared" ref="Q11:Q12" si="1">N11+O11+P11</f>
        <v>4</v>
      </c>
      <c r="R11" s="32"/>
      <c r="V11" s="173" t="str">
        <f>Y9</f>
        <v>C002</v>
      </c>
      <c r="W11" s="169">
        <f>AC11 /AC15</f>
        <v>0.2</v>
      </c>
      <c r="X11" s="174">
        <v>2</v>
      </c>
      <c r="Y11" s="174"/>
      <c r="Z11" s="174">
        <v>2</v>
      </c>
      <c r="AA11" s="174">
        <v>2</v>
      </c>
      <c r="AB11" s="174">
        <v>2</v>
      </c>
      <c r="AC11" s="174">
        <f>X11+Z11+AA11+AB11</f>
        <v>8</v>
      </c>
      <c r="AD11" s="175">
        <f>W11*D8</f>
        <v>3.3333333333333333E-2</v>
      </c>
    </row>
    <row r="12" spans="1:30" s="13" customFormat="1" ht="34.5" customHeight="1">
      <c r="A12" s="21">
        <v>4</v>
      </c>
      <c r="B12" s="165" t="s">
        <v>352</v>
      </c>
      <c r="C12" s="22" t="s">
        <v>371</v>
      </c>
      <c r="D12" s="162">
        <f t="shared" ref="D12" si="2">AD13</f>
        <v>3.3333333333333333E-2</v>
      </c>
      <c r="E12" s="24"/>
      <c r="F12" s="24"/>
      <c r="G12" s="24">
        <v>3</v>
      </c>
      <c r="H12" s="24"/>
      <c r="I12" s="24"/>
      <c r="J12" s="25">
        <f t="shared" si="0"/>
        <v>10</v>
      </c>
      <c r="K12" s="28"/>
      <c r="L12" s="26" t="s">
        <v>15</v>
      </c>
      <c r="M12" s="29">
        <f>Q12/Q13</f>
        <v>0.5</v>
      </c>
      <c r="N12" s="31">
        <v>3</v>
      </c>
      <c r="O12" s="31">
        <v>3</v>
      </c>
      <c r="P12" s="30"/>
      <c r="Q12" s="31">
        <f t="shared" si="1"/>
        <v>6</v>
      </c>
      <c r="R12" s="32"/>
      <c r="V12" s="168" t="str">
        <f>B11</f>
        <v>C003</v>
      </c>
      <c r="W12" s="169">
        <f>AC12/AC15</f>
        <v>0.2</v>
      </c>
      <c r="X12" s="171">
        <v>2</v>
      </c>
      <c r="Y12" s="171">
        <v>2</v>
      </c>
      <c r="Z12" s="170"/>
      <c r="AA12" s="174">
        <v>2</v>
      </c>
      <c r="AB12" s="174">
        <v>2</v>
      </c>
      <c r="AC12" s="171">
        <f>X12+Y12+AA12+AB12</f>
        <v>8</v>
      </c>
      <c r="AD12" s="172">
        <f>W12*D8</f>
        <v>3.3333333333333333E-2</v>
      </c>
    </row>
    <row r="13" spans="1:30" s="13" customFormat="1" ht="34.5" customHeight="1">
      <c r="A13" s="21">
        <v>5</v>
      </c>
      <c r="B13" s="165" t="s">
        <v>353</v>
      </c>
      <c r="C13" s="22" t="s">
        <v>357</v>
      </c>
      <c r="D13" s="162">
        <f>AD14</f>
        <v>3.3333333333333333E-2</v>
      </c>
      <c r="E13" s="24"/>
      <c r="F13" s="24"/>
      <c r="G13" s="24">
        <v>3</v>
      </c>
      <c r="H13" s="24"/>
      <c r="I13" s="24"/>
      <c r="J13" s="25">
        <f t="shared" si="0"/>
        <v>10</v>
      </c>
      <c r="K13" s="28"/>
      <c r="L13" s="20"/>
      <c r="M13" s="20"/>
      <c r="N13" s="20"/>
      <c r="O13" s="20"/>
      <c r="P13" s="20"/>
      <c r="Q13" s="13">
        <f>Q10+Q11+Q12</f>
        <v>12</v>
      </c>
      <c r="R13" s="32"/>
      <c r="V13" s="168" t="str">
        <f>B12</f>
        <v>C004</v>
      </c>
      <c r="W13" s="169">
        <f>AC13/AC15</f>
        <v>0.2</v>
      </c>
      <c r="X13" s="171">
        <v>2</v>
      </c>
      <c r="Y13" s="171">
        <v>2</v>
      </c>
      <c r="Z13" s="174">
        <v>2</v>
      </c>
      <c r="AA13" s="170"/>
      <c r="AB13" s="174">
        <v>2</v>
      </c>
      <c r="AC13" s="171">
        <f>X13+Y13+Z13+AB13</f>
        <v>8</v>
      </c>
      <c r="AD13" s="172">
        <f>W13*D8</f>
        <v>3.3333333333333333E-2</v>
      </c>
    </row>
    <row r="14" spans="1:30" s="13" customFormat="1" ht="34.5" customHeight="1">
      <c r="A14" s="14" t="s">
        <v>21</v>
      </c>
      <c r="B14" s="248" t="s">
        <v>22</v>
      </c>
      <c r="C14" s="249"/>
      <c r="D14" s="15">
        <f>M11</f>
        <v>0.33333333333333331</v>
      </c>
      <c r="E14" s="34"/>
      <c r="F14" s="34"/>
      <c r="G14" s="34"/>
      <c r="H14" s="34"/>
      <c r="I14" s="34"/>
      <c r="J14" s="35">
        <f>J15+J16</f>
        <v>113.33333333333334</v>
      </c>
      <c r="K14" s="28"/>
      <c r="L14" s="20"/>
      <c r="M14" s="20"/>
      <c r="N14" s="20"/>
      <c r="O14" s="20"/>
      <c r="P14" s="20"/>
      <c r="R14" s="32"/>
      <c r="V14" s="168" t="str">
        <f>B13</f>
        <v xml:space="preserve">C005 </v>
      </c>
      <c r="W14" s="169">
        <f>AC14/AC15</f>
        <v>0.2</v>
      </c>
      <c r="X14" s="171">
        <v>2</v>
      </c>
      <c r="Y14" s="171">
        <v>2</v>
      </c>
      <c r="Z14" s="174">
        <v>2</v>
      </c>
      <c r="AA14" s="174">
        <v>2</v>
      </c>
      <c r="AB14" s="170"/>
      <c r="AC14" s="171">
        <f>X14+Y14+Z14+AA14</f>
        <v>8</v>
      </c>
      <c r="AD14" s="172">
        <f>W14*D8</f>
        <v>3.3333333333333333E-2</v>
      </c>
    </row>
    <row r="15" spans="1:30" s="13" customFormat="1" ht="34.5" customHeight="1">
      <c r="A15" s="21">
        <v>4</v>
      </c>
      <c r="B15" s="94" t="s">
        <v>24</v>
      </c>
      <c r="C15" s="22" t="str">
        <f>+VLOOKUP(B15,'Danh muc NL'!$B$4:$D$86,3,FALSE)</f>
        <v>Giải quyết vấn đề và ra quyết định</v>
      </c>
      <c r="D15" s="23">
        <f>Q27</f>
        <v>0.19999999999999998</v>
      </c>
      <c r="E15" s="24"/>
      <c r="F15" s="24"/>
      <c r="G15" s="24">
        <v>3</v>
      </c>
      <c r="H15" s="24"/>
      <c r="I15" s="24"/>
      <c r="J15" s="25">
        <f t="shared" si="0"/>
        <v>60</v>
      </c>
      <c r="K15" s="28"/>
      <c r="L15" s="144"/>
      <c r="M15" s="144"/>
      <c r="N15" s="144"/>
      <c r="O15" s="144"/>
      <c r="P15" s="144"/>
      <c r="Q15" s="144"/>
      <c r="R15" s="37"/>
      <c r="V15" s="176"/>
      <c r="W15" s="177">
        <f>SUM(W10:W14)</f>
        <v>1</v>
      </c>
      <c r="X15" s="178"/>
      <c r="Y15" s="178"/>
      <c r="Z15" s="178"/>
      <c r="AA15" s="178" t="s">
        <v>355</v>
      </c>
      <c r="AB15" s="172"/>
      <c r="AC15" s="166">
        <f>SUM(AC10:AC14)</f>
        <v>40</v>
      </c>
      <c r="AD15" s="179">
        <f>SUM(AD10:AD14)</f>
        <v>0.16666666666666666</v>
      </c>
    </row>
    <row r="16" spans="1:30" s="13" customFormat="1" ht="34.5" customHeight="1">
      <c r="A16" s="21">
        <v>5</v>
      </c>
      <c r="B16" s="36" t="s">
        <v>53</v>
      </c>
      <c r="C16" s="22" t="str">
        <f>+VLOOKUP(B16,'Danh muc NL'!$B$4:$D$86,3,FALSE)</f>
        <v>Làm việc nhóm</v>
      </c>
      <c r="D16" s="23">
        <f>Q28</f>
        <v>0.13333333333333333</v>
      </c>
      <c r="E16" s="24"/>
      <c r="F16" s="24"/>
      <c r="G16" s="24"/>
      <c r="H16" s="24">
        <v>4</v>
      </c>
      <c r="I16" s="24"/>
      <c r="J16" s="25">
        <f t="shared" si="0"/>
        <v>53.333333333333336</v>
      </c>
      <c r="K16" s="28"/>
      <c r="L16" s="44"/>
      <c r="M16" s="44"/>
      <c r="N16" s="44"/>
      <c r="O16" s="44"/>
      <c r="P16" s="44"/>
      <c r="Q16" s="43"/>
      <c r="R16" s="37"/>
    </row>
    <row r="17" spans="1:28" s="13" customFormat="1" ht="34.5" customHeight="1">
      <c r="A17" s="14" t="s">
        <v>26</v>
      </c>
      <c r="B17" s="248" t="s">
        <v>27</v>
      </c>
      <c r="C17" s="249"/>
      <c r="D17" s="15">
        <f>M12</f>
        <v>0.5</v>
      </c>
      <c r="E17" s="34"/>
      <c r="F17" s="34"/>
      <c r="G17" s="34"/>
      <c r="H17" s="34"/>
      <c r="I17" s="34"/>
      <c r="J17" s="42">
        <f>J18+J19+J20</f>
        <v>171.5</v>
      </c>
      <c r="K17" s="28"/>
      <c r="L17" s="27"/>
      <c r="M17" s="27"/>
      <c r="N17" s="27"/>
      <c r="O17" s="27"/>
      <c r="P17" s="27"/>
      <c r="Q17" s="27"/>
      <c r="R17" s="144"/>
      <c r="S17" s="43"/>
      <c r="V17" s="259" t="s">
        <v>28</v>
      </c>
      <c r="W17" s="259"/>
      <c r="X17" s="259"/>
      <c r="Y17" s="259"/>
      <c r="Z17" s="259"/>
      <c r="AA17" s="259"/>
    </row>
    <row r="18" spans="1:28" s="13" customFormat="1" ht="34.5" customHeight="1">
      <c r="A18" s="21">
        <v>6</v>
      </c>
      <c r="B18" s="36" t="s">
        <v>173</v>
      </c>
      <c r="C18" s="22" t="str">
        <f>+VLOOKUP(B18,'Danh muc NL'!$B$4:$D$86,3,FALSE)</f>
        <v>Kiến thức chuyên ngành CNTT</v>
      </c>
      <c r="D18" s="23">
        <f>AB20</f>
        <v>0.125</v>
      </c>
      <c r="E18" s="24"/>
      <c r="F18" s="24"/>
      <c r="G18" s="24">
        <v>3</v>
      </c>
      <c r="H18" s="24"/>
      <c r="I18" s="24"/>
      <c r="J18" s="25">
        <f t="shared" si="0"/>
        <v>37.5</v>
      </c>
      <c r="K18" s="28"/>
      <c r="L18" s="27"/>
      <c r="M18" s="49"/>
      <c r="N18" s="32"/>
      <c r="O18" s="32"/>
      <c r="P18" s="32"/>
      <c r="Q18" s="32"/>
      <c r="R18" s="43"/>
      <c r="S18" s="43"/>
      <c r="V18" s="20"/>
      <c r="W18" s="20"/>
      <c r="X18" s="20"/>
      <c r="Y18" s="20"/>
      <c r="Z18" s="20"/>
    </row>
    <row r="19" spans="1:28" s="13" customFormat="1" ht="85.5" customHeight="1">
      <c r="A19" s="45">
        <v>7</v>
      </c>
      <c r="B19" s="36" t="s">
        <v>181</v>
      </c>
      <c r="C19" s="215" t="s">
        <v>373</v>
      </c>
      <c r="D19" s="46">
        <v>0.14000000000000001</v>
      </c>
      <c r="E19" s="47"/>
      <c r="F19" s="47"/>
      <c r="G19" s="47">
        <v>3</v>
      </c>
      <c r="H19" s="47"/>
      <c r="I19" s="47"/>
      <c r="J19" s="25">
        <f t="shared" si="0"/>
        <v>42.000000000000007</v>
      </c>
      <c r="K19" s="215" t="s">
        <v>373</v>
      </c>
      <c r="L19" s="27"/>
      <c r="N19" s="32"/>
      <c r="O19" s="32"/>
      <c r="P19" s="32"/>
      <c r="Q19" s="32"/>
      <c r="R19" s="27"/>
      <c r="S19" s="43"/>
      <c r="V19" s="26"/>
      <c r="W19" s="26" t="s">
        <v>12</v>
      </c>
      <c r="X19" s="26" t="s">
        <v>173</v>
      </c>
      <c r="Y19" s="26" t="s">
        <v>181</v>
      </c>
      <c r="Z19" s="26" t="s">
        <v>189</v>
      </c>
      <c r="AA19" s="26" t="s">
        <v>16</v>
      </c>
    </row>
    <row r="20" spans="1:28" s="13" customFormat="1" ht="34.5" customHeight="1">
      <c r="A20" s="21">
        <v>8</v>
      </c>
      <c r="B20" s="36" t="s">
        <v>189</v>
      </c>
      <c r="C20" s="22" t="str">
        <f>+VLOOKUP(B20,'Danh muc NL'!$B$4:$D$86,3,FALSE)</f>
        <v>Tích hợp hệ thống CNTT</v>
      </c>
      <c r="D20" s="48">
        <v>0.23</v>
      </c>
      <c r="E20" s="24"/>
      <c r="F20" s="24"/>
      <c r="G20" s="214"/>
      <c r="H20" s="214">
        <v>4</v>
      </c>
      <c r="I20" s="24"/>
      <c r="J20" s="25">
        <f t="shared" si="0"/>
        <v>92</v>
      </c>
      <c r="K20" s="28"/>
      <c r="L20" s="27"/>
      <c r="M20" s="49"/>
      <c r="N20" s="32"/>
      <c r="O20" s="32"/>
      <c r="P20" s="32"/>
      <c r="Q20" s="32"/>
      <c r="R20" s="32"/>
      <c r="S20" s="50"/>
      <c r="V20" s="26" t="s">
        <v>173</v>
      </c>
      <c r="W20" s="29">
        <f>AA20/AA23</f>
        <v>0.25</v>
      </c>
      <c r="X20" s="30"/>
      <c r="Y20" s="31">
        <v>2</v>
      </c>
      <c r="Z20" s="31">
        <v>1</v>
      </c>
      <c r="AA20" s="31">
        <f>X20+Y20+Z20</f>
        <v>3</v>
      </c>
      <c r="AB20" s="33">
        <f>W20*D17</f>
        <v>0.125</v>
      </c>
    </row>
    <row r="21" spans="1:28" s="13" customFormat="1" ht="34.5" customHeight="1">
      <c r="A21" s="241" t="s">
        <v>32</v>
      </c>
      <c r="B21" s="241"/>
      <c r="C21" s="241"/>
      <c r="D21" s="51">
        <f>+D17+D14+D8</f>
        <v>0.99999999999999989</v>
      </c>
      <c r="E21" s="52"/>
      <c r="F21" s="52"/>
      <c r="G21" s="52"/>
      <c r="H21" s="52"/>
      <c r="I21" s="52"/>
      <c r="J21" s="53">
        <f>J8+J14+J17</f>
        <v>334.83333333333337</v>
      </c>
      <c r="K21" s="28"/>
      <c r="L21" s="27"/>
      <c r="M21" s="49"/>
      <c r="N21" s="32"/>
      <c r="O21" s="32"/>
      <c r="P21" s="32"/>
      <c r="Q21" s="32"/>
      <c r="R21" s="32"/>
      <c r="S21" s="50"/>
      <c r="V21" s="26" t="s">
        <v>181</v>
      </c>
      <c r="W21" s="29">
        <f>AA21/AA23</f>
        <v>0.25</v>
      </c>
      <c r="X21" s="31">
        <v>2</v>
      </c>
      <c r="Y21" s="30"/>
      <c r="Z21" s="31">
        <v>1</v>
      </c>
      <c r="AA21" s="31">
        <f t="shared" ref="AA21:AA22" si="3">X21+Y21+Z21</f>
        <v>3</v>
      </c>
      <c r="AB21" s="33">
        <f>W21*D17</f>
        <v>0.125</v>
      </c>
    </row>
    <row r="22" spans="1:28" s="13" customFormat="1" ht="34.5" customHeight="1">
      <c r="A22" s="54"/>
      <c r="B22" s="258"/>
      <c r="C22" s="258"/>
      <c r="D22" s="55"/>
      <c r="E22" s="56"/>
      <c r="F22" s="56"/>
      <c r="G22" s="56"/>
      <c r="H22" s="56"/>
      <c r="I22" s="56"/>
      <c r="J22" s="57"/>
      <c r="K22" s="28"/>
      <c r="L22" s="20"/>
      <c r="M22" s="20"/>
      <c r="N22" s="20"/>
      <c r="O22" s="20"/>
      <c r="P22" s="20"/>
      <c r="Q22" s="64"/>
      <c r="R22" s="32"/>
      <c r="S22" s="50"/>
      <c r="V22" s="26" t="s">
        <v>189</v>
      </c>
      <c r="W22" s="29">
        <f>AA22/AA23</f>
        <v>0.5</v>
      </c>
      <c r="X22" s="31">
        <v>3</v>
      </c>
      <c r="Y22" s="31">
        <v>3</v>
      </c>
      <c r="Z22" s="30"/>
      <c r="AA22" s="31">
        <f t="shared" si="3"/>
        <v>6</v>
      </c>
      <c r="AB22" s="33">
        <f>W22*D17</f>
        <v>0.25</v>
      </c>
    </row>
    <row r="23" spans="1:28" s="64" customFormat="1" ht="34.5" customHeight="1">
      <c r="A23" s="58"/>
      <c r="B23" s="59"/>
      <c r="C23" s="60"/>
      <c r="D23" s="61"/>
      <c r="E23" s="56"/>
      <c r="F23" s="56"/>
      <c r="G23" s="62"/>
      <c r="H23" s="56"/>
      <c r="I23" s="56"/>
      <c r="J23" s="63"/>
      <c r="K23" s="28"/>
      <c r="L23" s="67"/>
      <c r="M23" s="67"/>
      <c r="N23" s="67"/>
      <c r="O23" s="67"/>
      <c r="P23" s="67"/>
      <c r="R23" s="32"/>
      <c r="S23" s="50"/>
      <c r="V23" s="38"/>
      <c r="W23" s="39"/>
      <c r="X23" s="40"/>
      <c r="Y23" s="40"/>
      <c r="Z23" s="40"/>
      <c r="AA23" s="41">
        <f>AA20+AA21+AA22</f>
        <v>12</v>
      </c>
      <c r="AB23" s="33"/>
    </row>
    <row r="24" spans="1:28" s="64" customFormat="1" ht="34.5" customHeight="1">
      <c r="A24" s="58"/>
      <c r="B24" s="59"/>
      <c r="C24" s="60"/>
      <c r="D24" s="61"/>
      <c r="E24" s="56"/>
      <c r="F24" s="56"/>
      <c r="G24" s="62"/>
      <c r="H24" s="56"/>
      <c r="I24" s="56"/>
      <c r="J24" s="63"/>
      <c r="K24" s="28"/>
      <c r="L24" s="259" t="s">
        <v>33</v>
      </c>
      <c r="M24" s="259"/>
      <c r="N24" s="259"/>
      <c r="O24" s="259"/>
      <c r="P24" s="259"/>
      <c r="Q24" s="259"/>
      <c r="R24" s="64">
        <f>R20+R21+R22+R23</f>
        <v>0</v>
      </c>
    </row>
    <row r="25" spans="1:28" ht="34.5" customHeight="1">
      <c r="A25" s="58"/>
      <c r="B25" s="59"/>
      <c r="C25" s="65"/>
      <c r="D25" s="61"/>
      <c r="E25" s="56"/>
      <c r="F25" s="56"/>
      <c r="G25" s="56"/>
      <c r="H25" s="56"/>
      <c r="I25" s="56"/>
      <c r="J25" s="63"/>
      <c r="K25" s="66"/>
      <c r="L25" s="20"/>
      <c r="M25" s="20"/>
      <c r="N25" s="20"/>
      <c r="O25" s="20"/>
      <c r="P25" s="20"/>
      <c r="Q25" s="13"/>
      <c r="R25" s="64"/>
      <c r="S25" s="64"/>
      <c r="T25" s="64"/>
      <c r="U25" s="64"/>
      <c r="V25" s="64"/>
      <c r="W25" s="64"/>
      <c r="X25" s="64"/>
      <c r="Y25" s="64"/>
      <c r="Z25" s="64"/>
      <c r="AA25" s="64"/>
      <c r="AB25" s="64"/>
    </row>
    <row r="26" spans="1:28" ht="34.5" customHeight="1">
      <c r="A26" s="260"/>
      <c r="B26" s="260"/>
      <c r="C26" s="260"/>
      <c r="D26" s="68"/>
      <c r="E26" s="69"/>
      <c r="F26" s="69"/>
      <c r="G26" s="69"/>
      <c r="H26" s="69"/>
      <c r="I26" s="69"/>
      <c r="J26" s="69"/>
      <c r="K26" s="66"/>
      <c r="L26" s="26"/>
      <c r="M26" s="26" t="s">
        <v>12</v>
      </c>
      <c r="N26" s="26" t="s">
        <v>24</v>
      </c>
      <c r="O26" s="26" t="s">
        <v>53</v>
      </c>
      <c r="P26" s="26" t="s">
        <v>16</v>
      </c>
      <c r="Q26" s="27"/>
      <c r="R26" s="13"/>
      <c r="S26" s="64"/>
      <c r="T26" s="64"/>
      <c r="U26" s="64"/>
      <c r="V26" s="64"/>
      <c r="W26" s="64"/>
      <c r="X26" s="64"/>
      <c r="Y26" s="64"/>
      <c r="Z26" s="64"/>
      <c r="AA26" s="64"/>
      <c r="AB26" s="64"/>
    </row>
    <row r="27" spans="1:28" ht="34.5" customHeight="1">
      <c r="K27" s="71"/>
      <c r="L27" s="26" t="s">
        <v>24</v>
      </c>
      <c r="M27" s="29">
        <v>0.6</v>
      </c>
      <c r="N27" s="30"/>
      <c r="O27" s="31">
        <v>2</v>
      </c>
      <c r="P27" s="31">
        <f>N27+O27</f>
        <v>2</v>
      </c>
      <c r="Q27" s="72">
        <f>M27*D14</f>
        <v>0.19999999999999998</v>
      </c>
      <c r="R27" s="13"/>
    </row>
    <row r="28" spans="1:28" ht="34.5" customHeight="1">
      <c r="K28" s="71"/>
      <c r="L28" s="26" t="s">
        <v>53</v>
      </c>
      <c r="M28" s="29">
        <v>0.4</v>
      </c>
      <c r="N28" s="31">
        <v>2</v>
      </c>
      <c r="O28" s="30"/>
      <c r="P28" s="31">
        <f>N28+O28</f>
        <v>2</v>
      </c>
      <c r="Q28" s="72">
        <f>M28*D14</f>
        <v>0.13333333333333333</v>
      </c>
      <c r="R28" s="13"/>
    </row>
    <row r="29" spans="1:28" ht="34.5" customHeight="1">
      <c r="D29"/>
      <c r="J29"/>
      <c r="K29" s="71"/>
      <c r="L29" s="38"/>
      <c r="M29" s="39"/>
      <c r="N29" s="40"/>
      <c r="O29" s="40"/>
      <c r="P29" s="41">
        <f>P27+P28</f>
        <v>4</v>
      </c>
      <c r="Q29" s="41"/>
      <c r="R29" s="33"/>
    </row>
    <row r="30" spans="1:28" ht="34.5" customHeight="1">
      <c r="D30"/>
      <c r="J30"/>
      <c r="K30" s="71"/>
      <c r="L30" s="67"/>
      <c r="M30" s="67"/>
      <c r="N30" s="67"/>
      <c r="O30" s="67"/>
      <c r="P30" s="67"/>
      <c r="R30" s="33"/>
    </row>
    <row r="31" spans="1:28" ht="34.5" customHeight="1">
      <c r="D31"/>
      <c r="J31"/>
      <c r="K31" s="71"/>
      <c r="L31" s="67"/>
      <c r="M31" s="67"/>
      <c r="N31" s="67"/>
      <c r="O31" s="67"/>
      <c r="P31" s="67"/>
      <c r="R31" s="33"/>
    </row>
    <row r="32" spans="1:28">
      <c r="D32"/>
      <c r="J32"/>
      <c r="K32" s="71"/>
      <c r="L32" s="67"/>
      <c r="M32" s="67"/>
      <c r="N32" s="67"/>
      <c r="O32" s="67"/>
      <c r="P32" s="67"/>
    </row>
    <row r="33" spans="4:16">
      <c r="D33"/>
      <c r="J33"/>
      <c r="K33" s="71"/>
      <c r="L33" s="67"/>
      <c r="M33" s="67"/>
      <c r="N33" s="67"/>
      <c r="O33" s="67"/>
      <c r="P33" s="67"/>
    </row>
    <row r="34" spans="4:16">
      <c r="D34"/>
      <c r="J34"/>
      <c r="K34" s="71"/>
      <c r="L34" s="67"/>
      <c r="M34" s="67"/>
      <c r="N34" s="67"/>
      <c r="O34" s="67"/>
      <c r="P34" s="67"/>
    </row>
    <row r="35" spans="4:16">
      <c r="D35"/>
      <c r="J35"/>
      <c r="K35" s="71"/>
      <c r="L35" s="67"/>
      <c r="M35" s="67"/>
      <c r="N35" s="67"/>
      <c r="O35" s="67"/>
      <c r="P35" s="67"/>
    </row>
    <row r="36" spans="4:16">
      <c r="D36"/>
      <c r="J36"/>
      <c r="K36" s="71"/>
      <c r="L36" s="67"/>
      <c r="M36" s="67"/>
      <c r="N36" s="67"/>
      <c r="O36" s="67"/>
      <c r="P36" s="67"/>
    </row>
    <row r="37" spans="4:16">
      <c r="D37"/>
      <c r="J37"/>
      <c r="K37" s="71"/>
      <c r="L37" s="67"/>
      <c r="M37" s="67"/>
      <c r="N37" s="67"/>
      <c r="O37" s="67"/>
      <c r="P37" s="67"/>
    </row>
    <row r="38" spans="4:16">
      <c r="D38"/>
      <c r="J38"/>
      <c r="K38" s="71"/>
      <c r="L38" s="67"/>
      <c r="M38" s="67"/>
      <c r="N38" s="67"/>
      <c r="O38" s="67"/>
      <c r="P38" s="67"/>
    </row>
    <row r="39" spans="4:16">
      <c r="D39"/>
      <c r="J39"/>
      <c r="K39" s="71"/>
      <c r="L39" s="67"/>
      <c r="M39" s="67"/>
      <c r="N39" s="67"/>
      <c r="O39" s="67"/>
      <c r="P39" s="67"/>
    </row>
    <row r="40" spans="4:16">
      <c r="D40"/>
      <c r="J40"/>
      <c r="K40" s="71"/>
      <c r="L40" s="67"/>
      <c r="M40" s="67"/>
      <c r="N40" s="67"/>
      <c r="O40" s="67"/>
      <c r="P40" s="67"/>
    </row>
    <row r="41" spans="4:16">
      <c r="D41"/>
      <c r="J41"/>
      <c r="K41" s="71"/>
      <c r="L41" s="67"/>
      <c r="M41" s="67"/>
      <c r="N41" s="67"/>
      <c r="O41" s="67"/>
      <c r="P41" s="67"/>
    </row>
    <row r="42" spans="4:16">
      <c r="D42"/>
      <c r="J42"/>
      <c r="K42" s="71"/>
      <c r="L42" s="67"/>
      <c r="M42" s="67"/>
      <c r="N42" s="67"/>
      <c r="O42" s="67"/>
      <c r="P42" s="67"/>
    </row>
    <row r="43" spans="4:16">
      <c r="D43"/>
      <c r="J43"/>
      <c r="K43" s="71"/>
      <c r="L43" s="67"/>
      <c r="M43" s="67"/>
      <c r="N43" s="67"/>
      <c r="O43" s="67"/>
      <c r="P43" s="67"/>
    </row>
    <row r="44" spans="4:16">
      <c r="D44"/>
      <c r="J44"/>
      <c r="K44" s="71"/>
      <c r="L44" s="67"/>
      <c r="M44" s="67"/>
      <c r="N44" s="67"/>
      <c r="O44" s="67"/>
      <c r="P44" s="67"/>
    </row>
    <row r="45" spans="4:16">
      <c r="D45"/>
      <c r="J45"/>
      <c r="K45" s="71"/>
      <c r="L45" s="67"/>
      <c r="M45" s="67"/>
      <c r="N45" s="67"/>
      <c r="O45" s="67"/>
      <c r="P45" s="67"/>
    </row>
    <row r="46" spans="4:16">
      <c r="D46"/>
      <c r="J46"/>
      <c r="K46" s="71"/>
      <c r="L46" s="67"/>
      <c r="M46" s="67"/>
      <c r="N46" s="67"/>
      <c r="O46" s="67"/>
      <c r="P46" s="67"/>
    </row>
    <row r="47" spans="4:16">
      <c r="D47"/>
      <c r="J47"/>
      <c r="K47" s="71"/>
    </row>
    <row r="48" spans="4:16">
      <c r="D48"/>
      <c r="J48"/>
      <c r="K48" s="71"/>
    </row>
  </sheetData>
  <mergeCells count="18">
    <mergeCell ref="A1:J1"/>
    <mergeCell ref="A5:A7"/>
    <mergeCell ref="B5:B7"/>
    <mergeCell ref="C5:C7"/>
    <mergeCell ref="D5:I5"/>
    <mergeCell ref="J5:J7"/>
    <mergeCell ref="D6:D7"/>
    <mergeCell ref="E6:I6"/>
    <mergeCell ref="V7:AA7"/>
    <mergeCell ref="B8:C8"/>
    <mergeCell ref="B14:C14"/>
    <mergeCell ref="B17:C17"/>
    <mergeCell ref="V17:AA17"/>
    <mergeCell ref="A21:C21"/>
    <mergeCell ref="B22:C22"/>
    <mergeCell ref="L24:Q24"/>
    <mergeCell ref="A26:C26"/>
    <mergeCell ref="L7:R7"/>
  </mergeCell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Danh muc NL</vt:lpstr>
      <vt:lpstr>P2</vt:lpstr>
      <vt:lpstr>Ma tran</vt:lpstr>
      <vt:lpstr>QL3-(TP)</vt:lpstr>
      <vt:lpstr>QL2-(PP)</vt:lpstr>
      <vt:lpstr>QL1(&lt;15)-TTr_QLCS</vt:lpstr>
      <vt:lpstr>QL1(&lt;15)-TTr_QLCL</vt:lpstr>
      <vt:lpstr>QL1(&lt;15)-TTr_ATTT</vt:lpstr>
      <vt:lpstr>CV9-CVTichHopHeThong-QLCL</vt:lpstr>
      <vt:lpstr>CV8_ATDL</vt:lpstr>
      <vt:lpstr>CV8_ATBM</vt:lpstr>
      <vt:lpstr>CV8_QLCS</vt:lpstr>
      <vt:lpstr>CV8_KĐPM</vt:lpstr>
      <vt:lpstr>CV8_QLCL</vt:lpstr>
      <vt:lpstr>CV8_QLDA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2016-04-07T05:15:20Z</dcterms:modified>
</cp:coreProperties>
</file>