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G:\My Drive\0.FPTU\5. SWP\"/>
    </mc:Choice>
  </mc:AlternateContent>
  <xr:revisionPtr revIDLastSave="0" documentId="13_ncr:1_{52BE2B2B-17FF-4A9A-956F-B81D6F63B5FF}" xr6:coauthVersionLast="47" xr6:coauthVersionMax="47" xr10:uidLastSave="{00000000-0000-0000-0000-000000000000}"/>
  <bookViews>
    <workbookView xWindow="-98" yWindow="-98" windowWidth="19396" windowHeight="10395" activeTab="1" xr2:uid="{C5510881-A0A1-4AE7-B2FD-54C7CD968DEC}"/>
  </bookViews>
  <sheets>
    <sheet name="ScoreSheet" sheetId="7" r:id="rId1"/>
    <sheet name="Guide" sheetId="8" r:id="rId2"/>
  </sheets>
  <externalReferences>
    <externalReference r:id="rId3"/>
    <externalReference r:id="rId4"/>
  </externalReferences>
  <definedNames>
    <definedName name="_xlnm._FilterDatabase" localSheetId="0" hidden="1">ScoreSheet!$A$3:$B$4</definedName>
    <definedName name="con_st1">ScoreSheet!$F$9</definedName>
    <definedName name="con_st2">ScoreSheet!$F$10</definedName>
    <definedName name="con_st3">ScoreSheet!$F$11</definedName>
    <definedName name="con_st4">ScoreSheet!$F$12</definedName>
    <definedName name="con_st5">ScoreSheet!$F$13</definedName>
    <definedName name="_xlnm.criteria">#REF!</definedName>
    <definedName name="doc_1">ScoreSheet!$G$38</definedName>
    <definedName name="doc_2">ScoreSheet!$G$39</definedName>
    <definedName name="doc_3">ScoreSheet!$G$40</definedName>
    <definedName name="doc_4">ScoreSheet!$G$41</definedName>
    <definedName name="doc_5">ScoreSheet!$G$42</definedName>
    <definedName name="doc_6">ScoreSheet!$G$43</definedName>
    <definedName name="mem_list">'[1]Ngành SE'!$F$2:$F$33</definedName>
    <definedName name="num_student">ScoreSheet!$B$4</definedName>
    <definedName name="pre_1">ScoreSheet!$G$44</definedName>
    <definedName name="pre_2">ScoreSheet!$G$45</definedName>
    <definedName name="pro_1">ScoreSheet!$G$30</definedName>
    <definedName name="pro_2">ScoreSheet!$G$31</definedName>
    <definedName name="pro_3">ScoreSheet!$G$32</definedName>
    <definedName name="pro_4">ScoreSheet!$G$33</definedName>
    <definedName name="pro_5">ScoreSheet!$G$34</definedName>
    <definedName name="pro_6">ScoreSheet!$G$35</definedName>
    <definedName name="pro_7">ScoreSheet!$G$36</definedName>
    <definedName name="pro_8">ScoreSheet!$G$37</definedName>
    <definedName name="product_grade">ScoreSheet!$F$26</definedName>
    <definedName name="project_criteria">#REF!</definedName>
    <definedName name="project_rate">#REF!</definedName>
    <definedName name="R_11">#REF!</definedName>
    <definedName name="R_12">#REF!</definedName>
    <definedName name="R_13">#REF!</definedName>
    <definedName name="R_14">#REF!</definedName>
    <definedName name="R_15">#REF!</definedName>
    <definedName name="R_21">#REF!</definedName>
    <definedName name="R_22">#REF!</definedName>
    <definedName name="R_23">#REF!</definedName>
    <definedName name="R_24">#REF!</definedName>
    <definedName name="R_31">#REF!</definedName>
    <definedName name="R_32">#REF!</definedName>
    <definedName name="R_33">#REF!</definedName>
    <definedName name="R_34">#REF!</definedName>
    <definedName name="R_35">#REF!</definedName>
    <definedName name="R_41">#REF!</definedName>
    <definedName name="R_42">#REF!</definedName>
    <definedName name="R_43">#REF!</definedName>
    <definedName name="R_44">#REF!</definedName>
    <definedName name="R_45">#REF!</definedName>
    <definedName name="R_46">#REF!</definedName>
    <definedName name="R_51">#REF!</definedName>
    <definedName name="R_52">#REF!</definedName>
    <definedName name="R_53">#REF!</definedName>
    <definedName name="R_54">#REF!</definedName>
    <definedName name="R_61">#REF!</definedName>
    <definedName name="R_62">#REF!</definedName>
    <definedName name="R_63">#REF!</definedName>
    <definedName name="R_71">#REF!</definedName>
    <definedName name="R_72">#REF!</definedName>
    <definedName name="R_73">#REF!</definedName>
    <definedName name="R_74">#REF!</definedName>
    <definedName name="R_75">#REF!</definedName>
    <definedName name="R_81">#REF!</definedName>
    <definedName name="R_82">#REF!</definedName>
    <definedName name="R_83">#REF!</definedName>
    <definedName name="R_84">#REF!</definedName>
    <definedName name="result_team">ScoreSheet!$J$47</definedName>
    <definedName name="reviewer1">'[1]Ngành SE'!$I$2:$I$33</definedName>
    <definedName name="reviewer2">'[1]Ngành SE'!$J$2:$J$33</definedName>
    <definedName name="score_doc">ScoreSheet!$I$38</definedName>
    <definedName name="score_doc_st1">ScoreSheet!$J$38</definedName>
    <definedName name="score_doc_st2">ScoreSheet!$K$38</definedName>
    <definedName name="score_doc_st3">ScoreSheet!$L$38</definedName>
    <definedName name="score_doc_st4">ScoreSheet!$M$38</definedName>
    <definedName name="score_doc_st5">ScoreSheet!$N$38</definedName>
    <definedName name="score_doct_st4">ScoreSheet!$M$38</definedName>
    <definedName name="score_present">ScoreSheet!$I$44</definedName>
    <definedName name="score_present_st1">ScoreSheet!$J$44</definedName>
    <definedName name="score_present_st2">ScoreSheet!$K$44</definedName>
    <definedName name="score_present_st3">ScoreSheet!$L$44</definedName>
    <definedName name="score_present_st4">ScoreSheet!$M$44</definedName>
    <definedName name="score_present_st5">ScoreSheet!$N$44</definedName>
    <definedName name="score_product">ScoreSheet!$I$30</definedName>
    <definedName name="score_product_st1">ScoreSheet!$J$30</definedName>
    <definedName name="score_product_st2">ScoreSheet!$K$30</definedName>
    <definedName name="score_product_st3">ScoreSheet!$L$30</definedName>
    <definedName name="score_product_st4">ScoreSheet!$M$30</definedName>
    <definedName name="score_product_st5">ScoreSheet!$N$30</definedName>
    <definedName name="score_st1">ScoreSheet!$K$46</definedName>
    <definedName name="score_st2">ScoreSheet!$L$46</definedName>
    <definedName name="score_st3">ScoreSheet!$M$46</definedName>
    <definedName name="score_st4">ScoreSheet!$N$46</definedName>
    <definedName name="score_st5">ScoreSheet!$O$46</definedName>
    <definedName name="score_team">ScoreSheet!$J$46</definedName>
    <definedName name="sup_list">[1]Summary!#REF!</definedName>
    <definedName name="sup_list_new">'[2]Danh sách thành viên HĐ update'!$D$2:$D$31</definedName>
    <definedName name="team_score">ScoreSheet!$C$30:$G$45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0" i="7" l="1"/>
  <c r="F10" i="7" l="1"/>
  <c r="F11" i="7"/>
  <c r="F12" i="7"/>
  <c r="F13" i="7"/>
  <c r="F9" i="7"/>
  <c r="F20" i="7" l="1"/>
  <c r="F21" i="7"/>
  <c r="F22" i="7"/>
  <c r="F23" i="7"/>
  <c r="F19" i="7"/>
  <c r="F24" i="7" l="1"/>
  <c r="B4" i="7" l="1"/>
  <c r="F25" i="7" s="1"/>
  <c r="G13" i="7" l="1"/>
  <c r="G12" i="7"/>
  <c r="G11" i="7"/>
  <c r="G9" i="7"/>
  <c r="G10" i="7"/>
  <c r="L2" i="7"/>
  <c r="H32" i="7" l="1"/>
  <c r="H39" i="7"/>
  <c r="H43" i="7"/>
  <c r="H42" i="7"/>
  <c r="H40" i="7"/>
  <c r="H41" i="7"/>
  <c r="H30" i="7"/>
  <c r="H38" i="7"/>
  <c r="H34" i="7"/>
  <c r="H45" i="7"/>
  <c r="H37" i="7"/>
  <c r="H33" i="7"/>
  <c r="H36" i="7"/>
  <c r="H44" i="7"/>
  <c r="H35" i="7"/>
  <c r="H31" i="7"/>
  <c r="I44" i="7"/>
  <c r="I38" i="7" l="1"/>
  <c r="J47" i="7" l="1"/>
  <c r="K30" i="7"/>
  <c r="M30" i="7"/>
  <c r="N30" i="7"/>
  <c r="L30" i="7"/>
  <c r="J46" i="7"/>
  <c r="J30" i="7"/>
  <c r="K44" i="7"/>
  <c r="M44" i="7"/>
  <c r="N44" i="7"/>
  <c r="J44" i="7"/>
  <c r="L44" i="7"/>
  <c r="L38" i="7"/>
  <c r="N38" i="7"/>
  <c r="J38" i="7"/>
  <c r="K38" i="7"/>
  <c r="M38" i="7"/>
  <c r="O46" i="7" l="1"/>
  <c r="N46" i="7"/>
  <c r="L46" i="7"/>
  <c r="M46" i="7"/>
  <c r="K46" i="7"/>
  <c r="M47" i="7" l="1"/>
  <c r="N47" i="7"/>
  <c r="O47" i="7"/>
  <c r="L47" i="7"/>
  <c r="K47" i="7"/>
  <c r="H51"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4" authorId="0" shapeId="0" xr:uid="{85EE4C40-C916-4809-A899-3ABDC768F3BB}">
      <text>
        <r>
          <rPr>
            <b/>
            <sz val="9"/>
            <color indexed="81"/>
            <rFont val="Tahoma"/>
            <family val="2"/>
          </rPr>
          <t xml:space="preserve">Admin:
Giá trị tự tính </t>
        </r>
        <r>
          <rPr>
            <sz val="9"/>
            <color indexed="81"/>
            <rFont val="Tahoma"/>
            <family val="2"/>
          </rPr>
          <t xml:space="preserve">
Số lượng thành viên được GVHD cho phép ra hội đồng</t>
        </r>
      </text>
    </comment>
    <comment ref="E8" authorId="0" shapeId="0" xr:uid="{337364EB-95F0-4F1D-8505-FAC658290FFF}">
      <text>
        <r>
          <rPr>
            <b/>
            <sz val="9"/>
            <color indexed="81"/>
            <rFont val="Tahoma"/>
            <family val="2"/>
          </rPr>
          <t>Admin:</t>
        </r>
        <r>
          <rPr>
            <sz val="9"/>
            <color indexed="81"/>
            <rFont val="Tahoma"/>
            <family val="2"/>
          </rPr>
          <t xml:space="preserve">
1. Dựa vào tài liệu và hỏi đáp hội đồng để Đánh giá mức độ đóng góp. Phải có 1 người cao nhất là 100%
2. Điểm đóng góp của các thành viên theo tỉ lệ so sánh với người cao nhất (100%). Vd: Thành viên làm ít hơn người cao nhất sẽ có tỉ lệ 90%-80%...
3. Đây là bước đánh giá trung gian , dữ liệu đánh giá là nội bộ của Giảm khảo.
</t>
        </r>
      </text>
    </comment>
    <comment ref="E18" authorId="0" shapeId="0" xr:uid="{398F49D8-1716-425D-839E-D1AD7FA60450}">
      <text>
        <r>
          <rPr>
            <b/>
            <sz val="9"/>
            <color indexed="81"/>
            <rFont val="Tahoma"/>
            <family val="2"/>
          </rPr>
          <t>Admin:
1 Unit tương đương khối lượng công việc cần làm của 1 thành viên trong 1 kì đủ để pass đồ án. Hội đồng sẽ đưa ra đánh giá theo đặc thù của từng loại dự án.</t>
        </r>
      </text>
    </comment>
    <comment ref="A26" authorId="0" shapeId="0" xr:uid="{1EEA04D2-314F-40EB-9B75-0206DC1A78DF}">
      <text>
        <r>
          <rPr>
            <b/>
            <sz val="9"/>
            <color indexed="81"/>
            <rFont val="Tahoma"/>
            <family val="2"/>
          </rPr>
          <t>Admin:</t>
        </r>
        <r>
          <rPr>
            <sz val="9"/>
            <color indexed="81"/>
            <rFont val="Tahoma"/>
            <family val="2"/>
          </rPr>
          <t xml:space="preserve">
Tùy theo độ lớn mà sẽ có các mức độ Extra Large (XL-120%), Large(L-120%), Medium(M-80%), Small(S-60%), Extra Small (XS-40%). Mặc định là Large (100%)</t>
        </r>
      </text>
    </comment>
    <comment ref="G29" authorId="0" shapeId="0" xr:uid="{687DBDE4-B2DB-42BE-809F-73B7398ED053}">
      <text>
        <r>
          <rPr>
            <b/>
            <sz val="9"/>
            <color indexed="81"/>
            <rFont val="Tahoma"/>
            <family val="2"/>
          </rPr>
          <t>Admin:</t>
        </r>
        <r>
          <rPr>
            <sz val="9"/>
            <color indexed="81"/>
            <rFont val="Tahoma"/>
            <family val="2"/>
          </rPr>
          <t xml:space="preserve">
1. Điểm thành phần của từng tiêu chí đánh giá
2. Tiêu chí "Mandatory" nếu dưới 4 thì project sẽ bị fail.
3. Đánh giá theo thứ tự từ trên xuống
4. Thang điểm từ 0-10 tuân thủ theo Rubric
</t>
        </r>
      </text>
    </comment>
    <comment ref="H29" authorId="0" shapeId="0" xr:uid="{5479EC94-DFAD-4D0D-B652-514B1BDAB73B}">
      <text>
        <r>
          <rPr>
            <b/>
            <sz val="9"/>
            <color indexed="81"/>
            <rFont val="Tahoma"/>
            <family val="2"/>
          </rPr>
          <t>Admin:</t>
        </r>
        <r>
          <rPr>
            <sz val="9"/>
            <color indexed="81"/>
            <rFont val="Tahoma"/>
            <family val="2"/>
          </rPr>
          <t xml:space="preserve">
Yêu cầu quan trọng không đạt được, fail cả đề tài</t>
        </r>
      </text>
    </comment>
  </commentList>
</comments>
</file>

<file path=xl/sharedStrings.xml><?xml version="1.0" encoding="utf-8"?>
<sst xmlns="http://schemas.openxmlformats.org/spreadsheetml/2006/main" count="163" uniqueCount="115">
  <si>
    <t>N</t>
  </si>
  <si>
    <t>Y</t>
  </si>
  <si>
    <t>Mandatory</t>
  </si>
  <si>
    <t>Inquiry Handling style</t>
  </si>
  <si>
    <t>Slides quality &amp;  presentation style &amp; Time management</t>
  </si>
  <si>
    <t>UI/UX</t>
  </si>
  <si>
    <t>No</t>
  </si>
  <si>
    <t>Rate</t>
  </si>
  <si>
    <t>Score</t>
  </si>
  <si>
    <t>CR</t>
  </si>
  <si>
    <t>Presentation</t>
  </si>
  <si>
    <t>Project Name</t>
  </si>
  <si>
    <t>Project Type</t>
  </si>
  <si>
    <t>Project Code</t>
  </si>
  <si>
    <t>Final</t>
  </si>
  <si>
    <t>P1</t>
  </si>
  <si>
    <t>P2</t>
  </si>
  <si>
    <t>P3</t>
  </si>
  <si>
    <t>D1</t>
  </si>
  <si>
    <t>D2</t>
  </si>
  <si>
    <t>D3</t>
  </si>
  <si>
    <t>D4</t>
  </si>
  <si>
    <t>D5</t>
  </si>
  <si>
    <t>P4</t>
  </si>
  <si>
    <t>P5</t>
  </si>
  <si>
    <t>P6</t>
  </si>
  <si>
    <t>PE1</t>
  </si>
  <si>
    <t>PE2</t>
  </si>
  <si>
    <t>Product</t>
  </si>
  <si>
    <t>Code</t>
  </si>
  <si>
    <t>Components</t>
  </si>
  <si>
    <t>Criteria Name</t>
  </si>
  <si>
    <t>Contribution</t>
  </si>
  <si>
    <t>Result</t>
  </si>
  <si>
    <t>P7</t>
  </si>
  <si>
    <t>P8</t>
  </si>
  <si>
    <t>APP</t>
  </si>
  <si>
    <t>Student Code</t>
  </si>
  <si>
    <t>Student Name</t>
  </si>
  <si>
    <t>Member</t>
  </si>
  <si>
    <t>Man. Fail</t>
  </si>
  <si>
    <t>Student 1</t>
  </si>
  <si>
    <t>Student 2</t>
  </si>
  <si>
    <t>Student 3</t>
  </si>
  <si>
    <t>Student 4</t>
  </si>
  <si>
    <t>Student 5</t>
  </si>
  <si>
    <t>Team Score</t>
  </si>
  <si>
    <t>Leader</t>
  </si>
  <si>
    <t>IS</t>
  </si>
  <si>
    <t>SU21SE11</t>
  </si>
  <si>
    <t>Major Orientation to High School Student</t>
  </si>
  <si>
    <t>X</t>
  </si>
  <si>
    <t>I. Member Evaluation</t>
  </si>
  <si>
    <t>Rank</t>
  </si>
  <si>
    <t>Config column</t>
  </si>
  <si>
    <t>Huỳnh Thanh T</t>
  </si>
  <si>
    <t>Hoàng Anh T</t>
  </si>
  <si>
    <t>Võ Huỳnh Đức M</t>
  </si>
  <si>
    <t>Lê Hoang H</t>
  </si>
  <si>
    <t>SE123456</t>
  </si>
  <si>
    <t>SE123457</t>
  </si>
  <si>
    <t>SE123458</t>
  </si>
  <si>
    <t>SE123459</t>
  </si>
  <si>
    <t>Contribute</t>
  </si>
  <si>
    <t>(Đây là file công cụ mang tính tham khảo , dữ liệu thực tế sẽ theo các qui định cụ thể của từng hội đồng)</t>
  </si>
  <si>
    <t>D6</t>
  </si>
  <si>
    <t>II. TEAM EVALUATION</t>
  </si>
  <si>
    <t>II. PRODUCT SIZE EVALUATION</t>
  </si>
  <si>
    <t>Type</t>
  </si>
  <si>
    <t>Sub-System Name</t>
  </si>
  <si>
    <t>Web</t>
  </si>
  <si>
    <t>Mobile</t>
  </si>
  <si>
    <t>API</t>
  </si>
  <si>
    <t>3rd Services</t>
  </si>
  <si>
    <t>Weight</t>
  </si>
  <si>
    <t>Background Jobs</t>
  </si>
  <si>
    <t>Sum</t>
  </si>
  <si>
    <t>Average</t>
  </si>
  <si>
    <t>Value</t>
  </si>
  <si>
    <t>Ex: Web Admin,Customer Web</t>
  </si>
  <si>
    <t>Ex: Customer Mobile App</t>
  </si>
  <si>
    <t>Unit</t>
  </si>
  <si>
    <r>
      <t xml:space="preserve">(Lưu ý: Chỉ điền dữ liệu vào các ô </t>
    </r>
    <r>
      <rPr>
        <b/>
        <i/>
        <sz val="10"/>
        <rFont val="Arial"/>
        <family val="2"/>
      </rPr>
      <t>màu xanh lá cây</t>
    </r>
    <r>
      <rPr>
        <i/>
        <sz val="10"/>
        <rFont val="Arial"/>
        <family val="2"/>
      </rPr>
      <t>, các ô còn lại sẽ được tính tự động)</t>
    </r>
  </si>
  <si>
    <t>Unit/Student</t>
  </si>
  <si>
    <t>Unit Count</t>
  </si>
  <si>
    <r>
      <t xml:space="preserve">Đây chỉ là công cụ hỗ trợ, khi </t>
    </r>
    <r>
      <rPr>
        <b/>
        <i/>
        <sz val="10"/>
        <rFont val="Arial"/>
        <family val="2"/>
      </rPr>
      <t>không sử dụng</t>
    </r>
    <r>
      <rPr>
        <i/>
        <sz val="10"/>
        <rFont val="Arial"/>
        <family val="2"/>
      </rPr>
      <t xml:space="preserve"> mục này thì chuyển </t>
    </r>
    <r>
      <rPr>
        <b/>
        <i/>
        <sz val="10"/>
        <rFont val="Arial"/>
        <family val="2"/>
      </rPr>
      <t>Product Size về L</t>
    </r>
    <r>
      <rPr>
        <i/>
        <sz val="10"/>
        <rFont val="Arial"/>
        <family val="2"/>
      </rPr>
      <t xml:space="preserve"> tương đương Rate= 100%</t>
    </r>
  </si>
  <si>
    <r>
      <t xml:space="preserve">Mục này được tạo thêm như </t>
    </r>
    <r>
      <rPr>
        <b/>
        <i/>
        <sz val="10"/>
        <rFont val="Arial"/>
        <family val="2"/>
      </rPr>
      <t>1 lựa chọn</t>
    </r>
    <r>
      <rPr>
        <i/>
        <sz val="10"/>
        <rFont val="Arial"/>
        <family val="2"/>
      </rPr>
      <t xml:space="preserve"> khi Hội đồng cần đánh gía Độ lớn của sản phẩm, tỉ lệ thuận với các  công việc của cả nhóm. </t>
    </r>
  </si>
  <si>
    <t>Specialized</t>
  </si>
  <si>
    <t xml:space="preserve">ERD &amp; DB Design </t>
  </si>
  <si>
    <t xml:space="preserve">UI Validation </t>
  </si>
  <si>
    <t>Demo Flows 2 (Main Flows)</t>
  </si>
  <si>
    <t>Data quality/quantity for demonstration</t>
  </si>
  <si>
    <t>Requirements</t>
  </si>
  <si>
    <t>Deployment method</t>
  </si>
  <si>
    <t>Demo Flows 1 (Data Initiations )</t>
  </si>
  <si>
    <t>Demo Flows 3 (Dashboard &amp; Reports)</t>
  </si>
  <si>
    <t xml:space="preserve">Scope </t>
  </si>
  <si>
    <t xml:space="preserve">Using technology in system </t>
  </si>
  <si>
    <t>Git Control (GitLab, Git Hub)</t>
  </si>
  <si>
    <t>Ideas and Practically</t>
  </si>
  <si>
    <t xml:space="preserve">Process &amp;
 Document </t>
  </si>
  <si>
    <t>Using 3rd Services (Firebase Authen, Storage, AI APIs, SendMail, Push Notification…)</t>
  </si>
  <si>
    <t>Scope - Coverage of objectives</t>
  </si>
  <si>
    <t>- Giao diện có dễ sử dụng không? 
- Giao diện có tương tự như các ứng dụng hiện thời  không?
- Sử dụng UI template  hay tự xây dựng UI bằng css, javascript? 
- Cách dùng từ ngữ có lẫn lộn tiếng Anh, tiếng Việt không?
- Các từ ngữ dùng trong giao diện và các thông báo có dễ hiểu và phù hợp với đối tượng người dùng không?
- Thứ tự hiển thị có sắp xếp theo chủ đích để dễ tìm kiếm và theo dõi  (ví dụ hiển thị ngày tháng giảm dần)?
- Định dạng ngày tháng, số tiền, canh lề văn bản có phù hợp và Nhất Quán không?
- Màu sắc, kích cỡ nút nhấn có nhất quán hay không?
- Các card trên giao diện (Product, Event, Campaign..) hiển thị thông tin có đầy đủ không? (Tên, Ngày tháng)</t>
  </si>
  <si>
    <t>- Sản phẩm có Validation các màn hình giao diện không? 
- Nếu có thì Validation mức độ nào ví dụ như không được bỏ trống, kiểu dữ liệu nhập vào, ràng buộc về khung thời gian, về số lượng..
- Thông báo khi dữ liệu không hợp lệ được xử lý ở client hay server? Hiển thị thông báo trên UI hay dạng popup?</t>
  </si>
  <si>
    <t xml:space="preserve">Đề tài  lớn hay nhỏ? 
Có bị thiếu/thừa Actor nào không?
Các tính năng của Actor có hợp lý hay không?
Mức độ hiện thực các tính năng?
</t>
  </si>
  <si>
    <t>Demo Flows 1 (Data Initiation)</t>
  </si>
  <si>
    <t>Using 3rd Services (Firebase Authen, Storage, 3rd APIs, SendMail, Push Notification…)</t>
  </si>
  <si>
    <t>- Demo thiết lập các dữ liệu cơ bản cho ứng dụng. 
- Kiểm tra các luồng tạo mới/cập nhật các Entity theo chiều từ ngoài vào trong.(Shop, Category, Product…).
- Kiểm tra trên giao diện quản lý, giao diện chính xuất hiện các Entity vừa được cập nhật.
- Hoàn chỉnh CRUD càng đầy đủ thì điểm số càng cao</t>
  </si>
  <si>
    <t>- Tập trung vào mục tiêu chính của đề tài. Vd: đặt hàng và thanh toán, booking phòng…..
- Đánh giá từ ngoài vào trong. Vd: Khách hàng tạo đơn hàng và thanh toán, Admin sẽ thấy được đơn hàng và xem chi tiết đơn hàng cùng với thông tin thanh toán..
- Đánh giá việc tích hợp với các bên thứ 3 như: Cổng thanh toán, gửi email, push notification khi các thao tác chính thành công</t>
  </si>
  <si>
    <t>- Đánh giá tính chính xác của các báo cáo. Các số liệu tổng hợp (Vd: tổng số đơn hàng, tổng số khách hàng, tổng giá trị đơn hàng..)
- Đánh giá việc sử dụng các biểu đồ để mô tả tỉ lệ đóng góp (pie chart), diễn tiến theo thời gian (run chart), biểu đồ so sánh (bar chart, parete charts)
- Đánh giá thời điểm để phát sinh các dữ liệu trong báo cáo và cách truy vấn để ra các dữ liệu trong báo cáo</t>
  </si>
  <si>
    <t>-Đánh giá các công nghệ sử dụng. Công nghệ có tính hiện đại cập nhật với cách ở thực tế đang làm thì điểm số cao (Rest API, FE với ReactJS..)
- Đánh giá việc tổ chức thư mục, tổ chức code, cách cấu hình các thông số trong hệ thống …</t>
  </si>
  <si>
    <t>Kiểm tra việc sử dụng Git của cả nhóm, kiểm tra các commit của từng thành viên trong nhóm</t>
  </si>
  <si>
    <t>Đánh giá theo các cấp độ: chạy debug trên IDE, deploy local, deploy cloud, deploy cloud có DevOps</t>
  </si>
  <si>
    <t>Đánh giá số lượng và chất lượng dữ liệu mà sinh viên nhập sẵn để đưa vào demo: tên rõ ràng, giá cả hợp lý, mô tả có thông tin, hình ảnh có liên quan…. Số lượng các thực thể chính (Product/Order) phải đủ nhiều để trình bày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</si>
</sst>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0"/>
      <name val="Arial"/>
      <family val="2"/>
    </font>
    <font>
      <sz val="11"/>
      <color theme="1"/>
      <name val="Calibri"/>
      <family val="2"/>
      <scheme val="minor"/>
    </font>
    <font>
      <sz val="11"/>
      <color theme="1"/>
      <name val="Calibri"/>
      <family val="2"/>
      <scheme val="minor"/>
    </font>
    <font>
      <b/>
      <sz val="10"/>
      <name val="Arial"/>
      <family val="2"/>
    </font>
    <font>
      <sz val="8"/>
      <name val="Arial"/>
      <family val="2"/>
    </font>
    <font>
      <sz val="9"/>
      <color indexed="81"/>
      <name val="Tahoma"/>
      <family val="2"/>
    </font>
    <font>
      <b/>
      <sz val="9"/>
      <color indexed="81"/>
      <name val="Tahoma"/>
      <family val="2"/>
    </font>
    <font>
      <sz val="11"/>
      <color theme="1"/>
      <name val="Calibri"/>
      <family val="2"/>
      <charset val="163"/>
      <scheme val="minor"/>
    </font>
    <font>
      <i/>
      <sz val="10"/>
      <name val="Arial"/>
      <family val="2"/>
    </font>
    <font>
      <b/>
      <sz val="16"/>
      <name val="Arial"/>
      <family val="2"/>
    </font>
    <font>
      <b/>
      <i/>
      <sz val="10"/>
      <name val="Arial"/>
      <family val="2"/>
    </font>
    <font>
      <sz val="12"/>
      <color theme="1"/>
      <name val="Calibri"/>
      <family val="2"/>
      <scheme val="minor"/>
    </font>
    <font>
      <b/>
      <sz val="14"/>
      <color theme="4"/>
      <name val="Arial"/>
      <family val="2"/>
    </font>
  </fonts>
  <fills count="9">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rgb="FFFFC000"/>
        <bgColor indexed="64"/>
      </patternFill>
    </fill>
    <fill>
      <patternFill patternType="solid">
        <fgColor rgb="FF00B0F0"/>
        <bgColor indexed="64"/>
      </patternFill>
    </fill>
    <fill>
      <patternFill patternType="solid">
        <fgColor theme="9"/>
        <bgColor indexed="64"/>
      </patternFill>
    </fill>
    <fill>
      <patternFill patternType="solid">
        <fgColor theme="8"/>
        <bgColor indexed="64"/>
      </patternFill>
    </fill>
    <fill>
      <patternFill patternType="solid">
        <fgColor theme="3" tint="0.79998168889431442"/>
        <bgColor indexed="64"/>
      </patternFill>
    </fill>
  </fills>
  <borders count="3">
    <border>
      <left/>
      <right/>
      <top/>
      <bottom/>
      <diagonal/>
    </border>
    <border>
      <left style="hair">
        <color auto="1"/>
      </left>
      <right style="hair">
        <color auto="1"/>
      </right>
      <top style="hair">
        <color auto="1"/>
      </top>
      <bottom style="hair">
        <color auto="1"/>
      </bottom>
      <diagonal/>
    </border>
    <border>
      <left style="hair">
        <color auto="1"/>
      </left>
      <right/>
      <top/>
      <bottom/>
      <diagonal/>
    </border>
  </borders>
  <cellStyleXfs count="6">
    <xf numFmtId="0" fontId="0" fillId="0" borderId="0"/>
    <xf numFmtId="9" fontId="2" fillId="0" borderId="0" applyFont="0" applyFill="0" applyBorder="0" applyAlignment="0" applyProtection="0"/>
    <xf numFmtId="0" fontId="7" fillId="0" borderId="0"/>
    <xf numFmtId="0" fontId="11" fillId="0" borderId="0"/>
    <xf numFmtId="0" fontId="1" fillId="0" borderId="0"/>
    <xf numFmtId="9" fontId="1" fillId="0" borderId="0" applyFont="0" applyFill="0" applyBorder="0" applyAlignment="0" applyProtection="0"/>
  </cellStyleXfs>
  <cellXfs count="44">
    <xf numFmtId="0" fontId="0" fillId="0" borderId="0" xfId="0"/>
    <xf numFmtId="0" fontId="0" fillId="0" borderId="0" xfId="0" applyAlignment="1">
      <alignment wrapText="1"/>
    </xf>
    <xf numFmtId="0" fontId="3" fillId="0" borderId="0" xfId="0" applyFont="1"/>
    <xf numFmtId="0" fontId="3" fillId="0" borderId="0" xfId="0" applyFont="1" applyAlignment="1">
      <alignment horizontal="center"/>
    </xf>
    <xf numFmtId="0" fontId="0" fillId="5" borderId="0" xfId="0" applyFill="1"/>
    <xf numFmtId="0" fontId="3" fillId="5" borderId="0" xfId="0" applyFont="1" applyFill="1"/>
    <xf numFmtId="0" fontId="3" fillId="0" borderId="0" xfId="0" applyFont="1" applyAlignment="1">
      <alignment horizontal="center" vertical="center"/>
    </xf>
    <xf numFmtId="0" fontId="0" fillId="0" borderId="0" xfId="0" applyAlignment="1">
      <alignment horizontal="center"/>
    </xf>
    <xf numFmtId="9" fontId="0" fillId="0" borderId="0" xfId="1" applyFont="1" applyAlignment="1">
      <alignment horizontal="center"/>
    </xf>
    <xf numFmtId="0" fontId="3" fillId="0" borderId="0" xfId="0" applyFont="1" applyAlignment="1">
      <alignment horizontal="left"/>
    </xf>
    <xf numFmtId="0" fontId="3" fillId="5" borderId="0" xfId="0" applyFont="1" applyFill="1" applyAlignment="1">
      <alignment horizontal="center"/>
    </xf>
    <xf numFmtId="0" fontId="0" fillId="0" borderId="0" xfId="0" applyAlignment="1">
      <alignment horizontal="left" vertical="top"/>
    </xf>
    <xf numFmtId="9" fontId="0" fillId="0" borderId="0" xfId="1" applyFont="1" applyFill="1"/>
    <xf numFmtId="0" fontId="8" fillId="0" borderId="0" xfId="0" applyFont="1" applyAlignment="1">
      <alignment horizontal="left"/>
    </xf>
    <xf numFmtId="0" fontId="9" fillId="0" borderId="0" xfId="0" applyFont="1" applyAlignment="1">
      <alignment horizontal="center" vertical="center"/>
    </xf>
    <xf numFmtId="164" fontId="3" fillId="0" borderId="0" xfId="0" applyNumberFormat="1" applyFont="1"/>
    <xf numFmtId="0" fontId="0" fillId="3" borderId="0" xfId="0" applyFill="1"/>
    <xf numFmtId="0" fontId="0" fillId="3" borderId="0" xfId="0" applyFill="1" applyAlignment="1">
      <alignment wrapText="1"/>
    </xf>
    <xf numFmtId="0" fontId="0" fillId="2" borderId="0" xfId="0" applyFill="1"/>
    <xf numFmtId="0" fontId="0" fillId="2" borderId="0" xfId="0" applyFill="1" applyAlignment="1">
      <alignment wrapText="1"/>
    </xf>
    <xf numFmtId="0" fontId="0" fillId="4" borderId="0" xfId="0" applyFill="1"/>
    <xf numFmtId="0" fontId="0" fillId="4" borderId="0" xfId="0" applyFill="1" applyAlignment="1">
      <alignment wrapText="1"/>
    </xf>
    <xf numFmtId="0" fontId="8" fillId="0" borderId="0" xfId="0" applyFont="1"/>
    <xf numFmtId="164" fontId="3" fillId="7" borderId="0" xfId="0" applyNumberFormat="1" applyFont="1" applyFill="1"/>
    <xf numFmtId="0" fontId="3" fillId="7" borderId="0" xfId="0" applyFont="1" applyFill="1"/>
    <xf numFmtId="9" fontId="3" fillId="7" borderId="0" xfId="0" applyNumberFormat="1" applyFont="1" applyFill="1"/>
    <xf numFmtId="9" fontId="0" fillId="0" borderId="0" xfId="0" applyNumberFormat="1"/>
    <xf numFmtId="9" fontId="3" fillId="0" borderId="0" xfId="0" applyNumberFormat="1" applyFont="1"/>
    <xf numFmtId="0" fontId="12" fillId="0" borderId="0" xfId="0" applyFont="1"/>
    <xf numFmtId="9" fontId="12" fillId="0" borderId="0" xfId="1" applyFont="1" applyFill="1"/>
    <xf numFmtId="9" fontId="0" fillId="6" borderId="0" xfId="0" applyNumberFormat="1" applyFill="1"/>
    <xf numFmtId="0" fontId="3" fillId="6" borderId="0" xfId="0" applyFont="1" applyFill="1"/>
    <xf numFmtId="0" fontId="3" fillId="6" borderId="1" xfId="0" applyFont="1" applyFill="1" applyBorder="1" applyAlignment="1">
      <alignment horizontal="center"/>
    </xf>
    <xf numFmtId="0" fontId="0" fillId="0" borderId="0" xfId="0" applyAlignment="1">
      <alignment horizontal="left"/>
    </xf>
    <xf numFmtId="9" fontId="0" fillId="8" borderId="0" xfId="1" applyFont="1" applyFill="1"/>
    <xf numFmtId="0" fontId="0" fillId="0" borderId="0" xfId="0" applyAlignment="1">
      <alignment horizontal="center" vertical="center"/>
    </xf>
    <xf numFmtId="0" fontId="3" fillId="0" borderId="0" xfId="0" applyFont="1" applyAlignment="1">
      <alignment horizontal="center" vertical="center"/>
    </xf>
    <xf numFmtId="0" fontId="3" fillId="6" borderId="0" xfId="0" applyFont="1" applyFill="1" applyAlignment="1">
      <alignment horizontal="left"/>
    </xf>
    <xf numFmtId="9" fontId="0" fillId="0" borderId="0" xfId="1" applyFont="1" applyAlignment="1">
      <alignment horizontal="center" vertical="top"/>
    </xf>
    <xf numFmtId="0" fontId="3" fillId="0" borderId="0" xfId="0" applyFont="1" applyAlignment="1">
      <alignment horizontal="left"/>
    </xf>
    <xf numFmtId="0" fontId="8" fillId="0" borderId="0" xfId="0" applyFont="1" applyAlignment="1">
      <alignment horizontal="left"/>
    </xf>
    <xf numFmtId="0" fontId="3" fillId="0" borderId="2" xfId="0" applyFont="1" applyBorder="1" applyAlignment="1">
      <alignment horizontal="center" vertical="center"/>
    </xf>
    <xf numFmtId="0" fontId="3" fillId="0" borderId="0" xfId="0" applyFont="1" applyAlignment="1">
      <alignment horizontal="center" vertical="center" wrapText="1"/>
    </xf>
    <xf numFmtId="0" fontId="0" fillId="0" borderId="0" xfId="0" quotePrefix="1" applyAlignment="1">
      <alignment wrapText="1"/>
    </xf>
  </cellXfs>
  <cellStyles count="6">
    <cellStyle name="Normal" xfId="0" builtinId="0"/>
    <cellStyle name="Normal 2" xfId="2" xr:uid="{98D3C8F8-ECFF-482E-955F-6994FB763E5A}"/>
    <cellStyle name="Normal 3" xfId="3" xr:uid="{93090493-895C-4387-9FA8-B8AFE438B2C3}"/>
    <cellStyle name="Normal 4" xfId="4" xr:uid="{1220888C-51CC-4EAF-AE09-41C721225C43}"/>
    <cellStyle name="Percent" xfId="1" builtinId="5"/>
    <cellStyle name="Percent 2" xfId="5" xr:uid="{3D0BD4A1-C616-487A-A04F-6AC4C61F5946}"/>
  </cellStyles>
  <dxfs count="8">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y%20Drive/0.FPTU/9.Capstone/0.FPTU/2.ThesisDefense/2022-01/Spring2022_Capstone_Project_DefenseBoar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Admin\Desktop\H&#7897;i-&#273;&#7891;ng-KLTN-SU2021-SE%20upd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gành SE"/>
      <sheetName val="Summary"/>
    </sheetNames>
    <sheetDataSet>
      <sheetData sheetId="0">
        <row r="2">
          <cell r="F2" t="str">
            <v>TaiNT</v>
          </cell>
          <cell r="I2" t="str">
            <v>TaiNT</v>
          </cell>
          <cell r="J2" t="str">
            <v>NguyenTT</v>
          </cell>
        </row>
        <row r="3">
          <cell r="F3" t="str">
            <v>VanTTN</v>
          </cell>
          <cell r="I3" t="str">
            <v>TaiNT</v>
          </cell>
          <cell r="J3" t="str">
            <v>NguyenTT</v>
          </cell>
        </row>
        <row r="4">
          <cell r="F4" t="str">
            <v>HoangNT</v>
          </cell>
          <cell r="I4" t="str">
            <v>TaiNT</v>
          </cell>
          <cell r="J4" t="str">
            <v>NguyenTT</v>
          </cell>
        </row>
        <row r="5">
          <cell r="F5" t="str">
            <v>AnNDH</v>
          </cell>
          <cell r="I5" t="str">
            <v>TaiNT</v>
          </cell>
          <cell r="J5" t="str">
            <v>NguyenTT</v>
          </cell>
        </row>
        <row r="6">
          <cell r="F6" t="str">
            <v>NhatNPQ</v>
          </cell>
          <cell r="I6" t="str">
            <v>TaiNT</v>
          </cell>
          <cell r="J6" t="str">
            <v>NguyenTT</v>
          </cell>
        </row>
        <row r="7">
          <cell r="F7" t="str">
            <v>KhanhKT</v>
          </cell>
          <cell r="I7" t="str">
            <v>KhanhKT</v>
          </cell>
          <cell r="J7" t="str">
            <v>HoangNT</v>
          </cell>
        </row>
        <row r="8">
          <cell r="F8" t="str">
            <v>NguyenTT</v>
          </cell>
          <cell r="I8" t="str">
            <v>KhanhKT</v>
          </cell>
          <cell r="J8" t="str">
            <v>HoangNT</v>
          </cell>
        </row>
        <row r="9">
          <cell r="F9" t="str">
            <v>TruongLV</v>
          </cell>
          <cell r="I9" t="str">
            <v>KhanhKT</v>
          </cell>
          <cell r="J9" t="str">
            <v>HoangNT</v>
          </cell>
        </row>
        <row r="10">
          <cell r="F10" t="str">
            <v>PhuongLHK</v>
          </cell>
          <cell r="I10" t="str">
            <v>KhanhKT</v>
          </cell>
          <cell r="J10" t="str">
            <v>HoangNT</v>
          </cell>
        </row>
        <row r="11">
          <cell r="F11" t="str">
            <v>VanVTT</v>
          </cell>
          <cell r="I11" t="str">
            <v>KhanhKT</v>
          </cell>
          <cell r="J11" t="str">
            <v>HoangNT</v>
          </cell>
        </row>
        <row r="12">
          <cell r="I12" t="str">
            <v>KhanhKT</v>
          </cell>
          <cell r="J12" t="str">
            <v>HoangNT</v>
          </cell>
        </row>
        <row r="13">
          <cell r="F13" t="str">
            <v>SuTV</v>
          </cell>
          <cell r="I13" t="str">
            <v>PhuongLHK</v>
          </cell>
          <cell r="J13" t="str">
            <v>AnNDH</v>
          </cell>
        </row>
        <row r="14">
          <cell r="F14" t="str">
            <v>HungLD</v>
          </cell>
          <cell r="I14" t="str">
            <v>PhuongLHK</v>
          </cell>
          <cell r="J14" t="str">
            <v>AnNDH</v>
          </cell>
        </row>
        <row r="15">
          <cell r="F15" t="str">
            <v>HuongNTC</v>
          </cell>
          <cell r="I15" t="str">
            <v>PhuongLHK</v>
          </cell>
          <cell r="J15" t="str">
            <v>AnNDH</v>
          </cell>
        </row>
        <row r="16">
          <cell r="F16" t="str">
            <v>KiemHH</v>
          </cell>
          <cell r="I16" t="str">
            <v>TaiNT</v>
          </cell>
          <cell r="J16" t="str">
            <v>NguyenTT</v>
          </cell>
        </row>
        <row r="17">
          <cell r="F17" t="str">
            <v>NguyenLP</v>
          </cell>
          <cell r="I17" t="str">
            <v>TaiNT</v>
          </cell>
          <cell r="J17" t="str">
            <v>NguyenTT</v>
          </cell>
        </row>
        <row r="18">
          <cell r="F18" t="str">
            <v>TaiNT</v>
          </cell>
          <cell r="I18" t="str">
            <v>TaiNT</v>
          </cell>
          <cell r="J18" t="str">
            <v>NguyenTT</v>
          </cell>
        </row>
        <row r="19">
          <cell r="F19" t="str">
            <v>DuongVTT</v>
          </cell>
          <cell r="I19" t="str">
            <v>TaiNT</v>
          </cell>
          <cell r="J19" t="str">
            <v>NguyenTT</v>
          </cell>
        </row>
        <row r="20">
          <cell r="F20" t="str">
            <v>HuongNTC</v>
          </cell>
          <cell r="I20" t="str">
            <v>PhuongLHK</v>
          </cell>
          <cell r="J20" t="str">
            <v>AnNDH</v>
          </cell>
        </row>
        <row r="21">
          <cell r="F21" t="str">
            <v>KietHA</v>
          </cell>
          <cell r="I21" t="str">
            <v>TaiNT</v>
          </cell>
          <cell r="J21" t="str">
            <v>NguyenTT</v>
          </cell>
        </row>
        <row r="22">
          <cell r="F22" t="str">
            <v>TrungNQ</v>
          </cell>
          <cell r="I22" t="str">
            <v>PhuongLHK</v>
          </cell>
          <cell r="J22" t="str">
            <v>AnNDH</v>
          </cell>
        </row>
        <row r="23">
          <cell r="I23" t="str">
            <v>KhanhKT</v>
          </cell>
          <cell r="J23" t="str">
            <v>HoangNT</v>
          </cell>
        </row>
        <row r="24">
          <cell r="F24" t="str">
            <v>KhanhKT</v>
          </cell>
          <cell r="I24" t="str">
            <v>KhanhKT</v>
          </cell>
          <cell r="J24" t="str">
            <v>HoangNT</v>
          </cell>
        </row>
        <row r="25">
          <cell r="F25" t="str">
            <v>HungLD</v>
          </cell>
          <cell r="I25" t="str">
            <v>PhuongLHK</v>
          </cell>
          <cell r="J25" t="str">
            <v>AnNDH</v>
          </cell>
        </row>
        <row r="26">
          <cell r="F26" t="str">
            <v>NguyenTT</v>
          </cell>
          <cell r="I26" t="str">
            <v>KhanhKT</v>
          </cell>
          <cell r="J26" t="str">
            <v>HoangNT</v>
          </cell>
        </row>
        <row r="27">
          <cell r="F27" t="str">
            <v>VanVTT</v>
          </cell>
          <cell r="I27" t="str">
            <v>KhanhKT</v>
          </cell>
          <cell r="J27" t="str">
            <v>NguyenTT</v>
          </cell>
        </row>
        <row r="28">
          <cell r="F28" t="str">
            <v>NguyenLP</v>
          </cell>
          <cell r="I28" t="str">
            <v>PhuongLHK</v>
          </cell>
          <cell r="J28" t="str">
            <v>AnNDH</v>
          </cell>
        </row>
        <row r="29">
          <cell r="F29" t="str">
            <v>PhuongLHK</v>
          </cell>
          <cell r="I29" t="str">
            <v>PhuongLHK</v>
          </cell>
          <cell r="J29" t="str">
            <v>AnNDH</v>
          </cell>
        </row>
        <row r="30">
          <cell r="F30" t="str">
            <v>NgocTTM</v>
          </cell>
          <cell r="I30" t="str">
            <v>PhuongLHK</v>
          </cell>
          <cell r="J30" t="str">
            <v>AnNDH</v>
          </cell>
        </row>
        <row r="31">
          <cell r="F31" t="str">
            <v>VanTTN</v>
          </cell>
          <cell r="I31" t="str">
            <v>PhuongLHK</v>
          </cell>
          <cell r="J31" t="str">
            <v>AnNDH</v>
          </cell>
        </row>
        <row r="32">
          <cell r="F32" t="str">
            <v>AnNDH</v>
          </cell>
          <cell r="I32" t="str">
            <v>PhuongLHK</v>
          </cell>
          <cell r="J32" t="str">
            <v>AnNDH</v>
          </cell>
        </row>
        <row r="33">
          <cell r="F33" t="str">
            <v>NhatNPQ</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2)"/>
      <sheetName val="Danh sách thành viên HĐ update"/>
    </sheetNames>
    <sheetDataSet>
      <sheetData sheetId="0" refreshError="1"/>
      <sheetData sheetId="1">
        <row r="2">
          <cell r="D2" t="str">
            <v>KhanhKT</v>
          </cell>
        </row>
        <row r="3">
          <cell r="D3" t="str">
            <v>HungLD</v>
          </cell>
        </row>
        <row r="4">
          <cell r="D4" t="str">
            <v>VanVTT</v>
          </cell>
        </row>
        <row r="5">
          <cell r="D5" t="str">
            <v>KiemHH</v>
          </cell>
        </row>
        <row r="6">
          <cell r="D6" t="str">
            <v>HoaDNT</v>
          </cell>
        </row>
        <row r="7">
          <cell r="D7" t="str">
            <v>TaiNT</v>
          </cell>
        </row>
        <row r="8">
          <cell r="D8" t="str">
            <v>VanTTN</v>
          </cell>
        </row>
        <row r="9">
          <cell r="D9" t="str">
            <v>HuongNTC</v>
          </cell>
        </row>
        <row r="10">
          <cell r="D10" t="str">
            <v>AnNDH</v>
          </cell>
        </row>
        <row r="11">
          <cell r="D11" t="str">
            <v>VinhTH</v>
          </cell>
        </row>
        <row r="12">
          <cell r="D12" t="str">
            <v>PhuongLHK</v>
          </cell>
        </row>
        <row r="13">
          <cell r="D13" t="str">
            <v>NguyenTT</v>
          </cell>
        </row>
        <row r="14">
          <cell r="D14" t="str">
            <v>HoangNT</v>
          </cell>
        </row>
        <row r="15">
          <cell r="D15" t="str">
            <v>ThanhPC</v>
          </cell>
        </row>
        <row r="16">
          <cell r="D16" t="str">
            <v>NhatNPQ</v>
          </cell>
        </row>
        <row r="17">
          <cell r="D17" t="str">
            <v>HuongNTC</v>
          </cell>
        </row>
        <row r="18">
          <cell r="D18" t="str">
            <v>NgocTTM</v>
          </cell>
        </row>
        <row r="19">
          <cell r="D19" t="str">
            <v>VanTTN</v>
          </cell>
        </row>
        <row r="20">
          <cell r="D20" t="str">
            <v>PhuongLHK</v>
          </cell>
        </row>
        <row r="21">
          <cell r="D21" t="str">
            <v>PhuNX</v>
          </cell>
        </row>
        <row r="22">
          <cell r="D22" t="str">
            <v>SuTV</v>
          </cell>
        </row>
        <row r="23">
          <cell r="D23" t="str">
            <v>DuongVTT</v>
          </cell>
        </row>
        <row r="24">
          <cell r="D24" t="str">
            <v>ThanhPC</v>
          </cell>
        </row>
        <row r="25">
          <cell r="D25" t="str">
            <v>AnNDH</v>
          </cell>
        </row>
        <row r="26">
          <cell r="D26" t="str">
            <v>HoaDNT</v>
          </cell>
        </row>
        <row r="27">
          <cell r="D27" t="str">
            <v>TaiNT</v>
          </cell>
        </row>
        <row r="28">
          <cell r="D28" t="str">
            <v>TruongLV</v>
          </cell>
        </row>
        <row r="29">
          <cell r="D29" t="str">
            <v>NguyenTT</v>
          </cell>
        </row>
        <row r="30">
          <cell r="D30" t="str">
            <v>HoangNT</v>
          </cell>
        </row>
        <row r="31">
          <cell r="D31" t="str">
            <v>NhatNPQ</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D4784-969A-4532-A885-AA2286D9496F}">
  <dimension ref="A1:O51"/>
  <sheetViews>
    <sheetView topLeftCell="A28" workbookViewId="0">
      <selection activeCell="D46" sqref="D46"/>
    </sheetView>
  </sheetViews>
  <sheetFormatPr defaultRowHeight="12.75" outlineLevelCol="1" x14ac:dyDescent="0.35"/>
  <cols>
    <col min="1" max="1" width="18.06640625" customWidth="1"/>
    <col min="2" max="2" width="12.6640625" customWidth="1"/>
    <col min="3" max="3" width="11.53125" customWidth="1"/>
    <col min="4" max="4" width="43" customWidth="1"/>
    <col min="5" max="5" width="14" customWidth="1"/>
    <col min="6" max="6" width="10.73046875" customWidth="1"/>
    <col min="7" max="7" width="12.86328125" customWidth="1"/>
    <col min="8" max="8" width="12.265625" customWidth="1"/>
    <col min="9" max="9" width="11.1328125" customWidth="1"/>
    <col min="10" max="10" width="13.265625" customWidth="1"/>
    <col min="11" max="11" width="10.9296875" customWidth="1"/>
    <col min="12" max="15" width="9.06640625" customWidth="1" outlineLevel="1"/>
  </cols>
  <sheetData>
    <row r="1" spans="1:12" ht="13.15" x14ac:dyDescent="0.4">
      <c r="A1" s="2" t="s">
        <v>13</v>
      </c>
      <c r="B1" s="31" t="s">
        <v>49</v>
      </c>
    </row>
    <row r="2" spans="1:12" ht="13.15" x14ac:dyDescent="0.4">
      <c r="A2" s="2" t="s">
        <v>11</v>
      </c>
      <c r="B2" s="37" t="s">
        <v>50</v>
      </c>
      <c r="C2" s="37"/>
      <c r="D2" s="37"/>
      <c r="E2" s="33"/>
      <c r="K2" s="2" t="s">
        <v>54</v>
      </c>
      <c r="L2" t="e">
        <f>VLOOKUP(B3,project_criteria,6)</f>
        <v>#REF!</v>
      </c>
    </row>
    <row r="3" spans="1:12" ht="13.15" x14ac:dyDescent="0.4">
      <c r="A3" s="2" t="s">
        <v>12</v>
      </c>
      <c r="B3" s="2" t="s">
        <v>36</v>
      </c>
      <c r="C3" s="33"/>
      <c r="D3" s="33"/>
      <c r="E3" s="33"/>
      <c r="H3" s="2"/>
      <c r="I3" s="2"/>
      <c r="K3" s="2"/>
    </row>
    <row r="4" spans="1:12" ht="13.15" x14ac:dyDescent="0.4">
      <c r="A4" s="2" t="s">
        <v>39</v>
      </c>
      <c r="B4" s="2">
        <f>COUNTIF(E9:E13,"&gt;0")</f>
        <v>4</v>
      </c>
      <c r="C4" s="33"/>
      <c r="D4" s="33"/>
      <c r="E4" s="33"/>
      <c r="H4" s="2"/>
      <c r="I4" s="2"/>
      <c r="K4" s="2"/>
    </row>
    <row r="5" spans="1:12" x14ac:dyDescent="0.35">
      <c r="A5" s="40" t="s">
        <v>82</v>
      </c>
      <c r="B5" s="40"/>
      <c r="C5" s="40"/>
      <c r="D5" s="40"/>
      <c r="E5" s="13"/>
    </row>
    <row r="6" spans="1:12" x14ac:dyDescent="0.35">
      <c r="A6" s="13" t="s">
        <v>64</v>
      </c>
      <c r="B6" s="13"/>
      <c r="C6" s="13"/>
      <c r="D6" s="13"/>
      <c r="E6" s="13"/>
    </row>
    <row r="7" spans="1:12" ht="13.15" x14ac:dyDescent="0.4">
      <c r="A7" s="2" t="s">
        <v>52</v>
      </c>
    </row>
    <row r="8" spans="1:12" ht="13.15" x14ac:dyDescent="0.4">
      <c r="A8" s="5" t="s">
        <v>6</v>
      </c>
      <c r="B8" s="5" t="s">
        <v>47</v>
      </c>
      <c r="C8" s="5" t="s">
        <v>37</v>
      </c>
      <c r="D8" s="5" t="s">
        <v>38</v>
      </c>
      <c r="E8" s="5" t="s">
        <v>63</v>
      </c>
      <c r="F8" s="5" t="s">
        <v>9</v>
      </c>
      <c r="G8" s="10" t="s">
        <v>53</v>
      </c>
      <c r="H8" s="10" t="s">
        <v>87</v>
      </c>
      <c r="I8" s="10"/>
      <c r="J8" s="10"/>
    </row>
    <row r="9" spans="1:12" ht="13.15" x14ac:dyDescent="0.4">
      <c r="A9">
        <v>1</v>
      </c>
      <c r="B9" t="s">
        <v>51</v>
      </c>
      <c r="C9" t="s">
        <v>59</v>
      </c>
      <c r="D9" t="s">
        <v>55</v>
      </c>
      <c r="E9" s="30">
        <v>1</v>
      </c>
      <c r="F9" s="15">
        <f>E9/SUM($E$9:$E$13)</f>
        <v>0.29850746268656714</v>
      </c>
      <c r="G9" s="7">
        <f>_xlfn.RANK.EQ(F9,$F$9:$F$13)</f>
        <v>1</v>
      </c>
      <c r="H9" s="7" t="s">
        <v>48</v>
      </c>
      <c r="I9" s="7"/>
      <c r="J9" s="7"/>
    </row>
    <row r="10" spans="1:12" ht="13.15" x14ac:dyDescent="0.4">
      <c r="A10">
        <v>2</v>
      </c>
      <c r="C10" t="s">
        <v>60</v>
      </c>
      <c r="D10" t="s">
        <v>56</v>
      </c>
      <c r="E10" s="30">
        <v>0.8</v>
      </c>
      <c r="F10" s="15">
        <f t="shared" ref="F10:F13" si="0">E10/SUM($E$9:$E$13)</f>
        <v>0.23880597014925373</v>
      </c>
      <c r="G10" s="7">
        <f>_xlfn.RANK.EQ(F10,$F$9:$F$13)</f>
        <v>3</v>
      </c>
      <c r="H10" s="7" t="s">
        <v>48</v>
      </c>
      <c r="I10" s="7"/>
      <c r="J10" s="7"/>
    </row>
    <row r="11" spans="1:12" ht="13.15" x14ac:dyDescent="0.4">
      <c r="A11">
        <v>3</v>
      </c>
      <c r="C11" t="s">
        <v>61</v>
      </c>
      <c r="D11" t="s">
        <v>57</v>
      </c>
      <c r="E11" s="30">
        <v>0.7</v>
      </c>
      <c r="F11" s="15">
        <f t="shared" si="0"/>
        <v>0.20895522388059701</v>
      </c>
      <c r="G11" s="7">
        <f>_xlfn.RANK.EQ(F11,$F$9:$F$13)</f>
        <v>4</v>
      </c>
      <c r="H11" s="7" t="s">
        <v>48</v>
      </c>
      <c r="I11" s="7"/>
      <c r="J11" s="7"/>
    </row>
    <row r="12" spans="1:12" ht="13.15" x14ac:dyDescent="0.4">
      <c r="A12">
        <v>4</v>
      </c>
      <c r="C12" t="s">
        <v>62</v>
      </c>
      <c r="D12" t="s">
        <v>58</v>
      </c>
      <c r="E12" s="30">
        <v>0.85</v>
      </c>
      <c r="F12" s="15">
        <f t="shared" si="0"/>
        <v>0.2537313432835821</v>
      </c>
      <c r="G12" s="7">
        <f>_xlfn.RANK.EQ(F12,$F$9:$F$13)</f>
        <v>2</v>
      </c>
      <c r="H12" s="7" t="s">
        <v>48</v>
      </c>
      <c r="I12" s="7"/>
      <c r="J12" s="7"/>
    </row>
    <row r="13" spans="1:12" ht="13.15" x14ac:dyDescent="0.4">
      <c r="A13">
        <v>5</v>
      </c>
      <c r="E13" s="30"/>
      <c r="F13" s="15">
        <f t="shared" si="0"/>
        <v>0</v>
      </c>
      <c r="G13" s="7">
        <f>_xlfn.RANK.EQ(F13,$F$9:$F$13)</f>
        <v>5</v>
      </c>
      <c r="H13" s="7" t="s">
        <v>48</v>
      </c>
      <c r="I13" s="7"/>
      <c r="J13" s="7"/>
    </row>
    <row r="14" spans="1:12" ht="13.15" x14ac:dyDescent="0.4">
      <c r="E14" s="26"/>
      <c r="F14" s="15"/>
      <c r="G14" s="7"/>
      <c r="H14" s="7"/>
      <c r="I14" s="7"/>
      <c r="J14" s="7"/>
    </row>
    <row r="15" spans="1:12" s="2" customFormat="1" ht="13.15" x14ac:dyDescent="0.4">
      <c r="A15" s="2" t="s">
        <v>67</v>
      </c>
      <c r="E15" s="27"/>
      <c r="F15" s="15"/>
      <c r="G15" s="3"/>
      <c r="H15" s="3"/>
      <c r="I15" s="3"/>
      <c r="J15" s="3"/>
    </row>
    <row r="16" spans="1:12" s="2" customFormat="1" ht="13.15" x14ac:dyDescent="0.4">
      <c r="A16" s="22" t="s">
        <v>86</v>
      </c>
      <c r="E16" s="27"/>
      <c r="F16" s="15"/>
      <c r="G16" s="3"/>
      <c r="H16" s="3"/>
      <c r="I16" s="3"/>
      <c r="J16" s="3"/>
    </row>
    <row r="17" spans="1:14" s="2" customFormat="1" ht="13.15" x14ac:dyDescent="0.4">
      <c r="A17" s="22" t="s">
        <v>85</v>
      </c>
      <c r="E17" s="27"/>
      <c r="F17" s="15"/>
      <c r="G17" s="3"/>
      <c r="H17" s="3"/>
      <c r="I17" s="3"/>
      <c r="J17" s="3"/>
    </row>
    <row r="18" spans="1:14" ht="13.15" x14ac:dyDescent="0.4">
      <c r="A18" s="24" t="s">
        <v>6</v>
      </c>
      <c r="B18" s="24" t="s">
        <v>68</v>
      </c>
      <c r="C18" s="24" t="s">
        <v>74</v>
      </c>
      <c r="D18" s="24" t="s">
        <v>69</v>
      </c>
      <c r="E18" s="25" t="s">
        <v>84</v>
      </c>
      <c r="F18" s="23" t="s">
        <v>78</v>
      </c>
      <c r="G18" s="7"/>
      <c r="H18" s="7"/>
      <c r="I18" s="7"/>
      <c r="J18" s="7"/>
    </row>
    <row r="19" spans="1:14" ht="13.15" x14ac:dyDescent="0.4">
      <c r="A19">
        <v>1</v>
      </c>
      <c r="B19" t="s">
        <v>70</v>
      </c>
      <c r="C19">
        <v>1</v>
      </c>
      <c r="D19" s="22" t="s">
        <v>79</v>
      </c>
      <c r="E19" s="31">
        <v>1</v>
      </c>
      <c r="F19">
        <f>C19*E19</f>
        <v>1</v>
      </c>
      <c r="G19" s="7"/>
      <c r="H19" s="7"/>
      <c r="I19" s="7"/>
      <c r="J19" s="7"/>
    </row>
    <row r="20" spans="1:14" ht="13.15" x14ac:dyDescent="0.4">
      <c r="A20">
        <v>2</v>
      </c>
      <c r="B20" t="s">
        <v>71</v>
      </c>
      <c r="C20">
        <v>1</v>
      </c>
      <c r="D20" t="s">
        <v>80</v>
      </c>
      <c r="E20" s="31">
        <v>2</v>
      </c>
      <c r="F20">
        <f t="shared" ref="F20:F23" si="1">C20*E20</f>
        <v>2</v>
      </c>
      <c r="G20" s="7"/>
      <c r="H20" s="7"/>
      <c r="I20" s="7"/>
      <c r="J20" s="7"/>
    </row>
    <row r="21" spans="1:14" ht="13.15" x14ac:dyDescent="0.4">
      <c r="A21">
        <v>3</v>
      </c>
      <c r="B21" t="s">
        <v>72</v>
      </c>
      <c r="C21">
        <v>0.5</v>
      </c>
      <c r="E21" s="31">
        <v>1</v>
      </c>
      <c r="F21">
        <f t="shared" si="1"/>
        <v>0.5</v>
      </c>
      <c r="G21" s="7"/>
      <c r="H21" s="7"/>
      <c r="I21" s="7"/>
      <c r="J21" s="7"/>
    </row>
    <row r="22" spans="1:14" ht="13.15" x14ac:dyDescent="0.4">
      <c r="A22">
        <v>4</v>
      </c>
      <c r="B22" t="s">
        <v>73</v>
      </c>
      <c r="C22">
        <v>0.5</v>
      </c>
      <c r="E22" s="31">
        <v>1</v>
      </c>
      <c r="F22">
        <f t="shared" si="1"/>
        <v>0.5</v>
      </c>
      <c r="G22" s="7"/>
      <c r="H22" s="7"/>
      <c r="I22" s="7"/>
      <c r="J22" s="7"/>
    </row>
    <row r="23" spans="1:14" ht="13.15" x14ac:dyDescent="0.4">
      <c r="A23">
        <v>5</v>
      </c>
      <c r="B23" t="s">
        <v>75</v>
      </c>
      <c r="C23">
        <v>0.25</v>
      </c>
      <c r="E23" s="31">
        <v>1</v>
      </c>
      <c r="F23">
        <f t="shared" si="1"/>
        <v>0.25</v>
      </c>
      <c r="G23" s="7"/>
      <c r="H23" s="7"/>
      <c r="I23" s="7"/>
      <c r="J23" s="7"/>
    </row>
    <row r="24" spans="1:14" ht="13.15" x14ac:dyDescent="0.4">
      <c r="E24" s="2" t="s">
        <v>76</v>
      </c>
      <c r="F24" s="2">
        <f>SUM(F19:F23)</f>
        <v>4.25</v>
      </c>
      <c r="G24" s="11" t="s">
        <v>81</v>
      </c>
      <c r="H24" s="7"/>
      <c r="I24" s="7"/>
      <c r="J24" s="7"/>
    </row>
    <row r="25" spans="1:14" ht="13.15" x14ac:dyDescent="0.4">
      <c r="E25" s="2" t="s">
        <v>77</v>
      </c>
      <c r="F25" s="2">
        <f>ROUND(F24/num_student,2)</f>
        <v>1.06</v>
      </c>
      <c r="G25" s="11" t="s">
        <v>83</v>
      </c>
      <c r="H25" s="7"/>
      <c r="I25" s="7"/>
      <c r="J25" s="7"/>
    </row>
    <row r="26" spans="1:14" ht="17.649999999999999" x14ac:dyDescent="0.5">
      <c r="A26" s="2"/>
      <c r="B26" s="31"/>
      <c r="E26" s="28"/>
      <c r="F26" s="29"/>
      <c r="G26" s="7"/>
      <c r="H26" s="7"/>
      <c r="I26" s="7"/>
      <c r="J26" s="7"/>
    </row>
    <row r="27" spans="1:14" ht="13.15" x14ac:dyDescent="0.4">
      <c r="A27" s="39" t="s">
        <v>66</v>
      </c>
      <c r="B27" s="39"/>
      <c r="C27" s="39"/>
    </row>
    <row r="28" spans="1:14" ht="13.15" x14ac:dyDescent="0.4">
      <c r="A28" s="9"/>
      <c r="B28" s="9"/>
      <c r="C28" s="9"/>
    </row>
    <row r="29" spans="1:14" ht="13.15" x14ac:dyDescent="0.4">
      <c r="A29" s="4" t="s">
        <v>30</v>
      </c>
      <c r="B29" s="4" t="s">
        <v>32</v>
      </c>
      <c r="C29" s="4" t="s">
        <v>29</v>
      </c>
      <c r="D29" s="4" t="s">
        <v>31</v>
      </c>
      <c r="E29" s="4" t="s">
        <v>7</v>
      </c>
      <c r="F29" s="4" t="s">
        <v>2</v>
      </c>
      <c r="G29" s="4" t="s">
        <v>8</v>
      </c>
      <c r="H29" s="4" t="s">
        <v>40</v>
      </c>
      <c r="I29" s="5" t="s">
        <v>46</v>
      </c>
      <c r="J29" s="5" t="s">
        <v>41</v>
      </c>
      <c r="K29" s="5" t="s">
        <v>42</v>
      </c>
      <c r="L29" s="5" t="s">
        <v>43</v>
      </c>
      <c r="M29" s="5" t="s">
        <v>44</v>
      </c>
      <c r="N29" s="5" t="s">
        <v>45</v>
      </c>
    </row>
    <row r="30" spans="1:14" ht="13.15" x14ac:dyDescent="0.4">
      <c r="A30" s="36" t="s">
        <v>28</v>
      </c>
      <c r="B30" s="38">
        <v>0.6</v>
      </c>
      <c r="C30" s="16" t="s">
        <v>15</v>
      </c>
      <c r="D30" s="17" t="s">
        <v>102</v>
      </c>
      <c r="E30" s="12">
        <v>0.15</v>
      </c>
      <c r="F30" s="8" t="s">
        <v>1</v>
      </c>
      <c r="G30" s="32">
        <v>4</v>
      </c>
      <c r="H30" s="6" t="str">
        <f>IF(AND(EXACT(F30,"Y"),G30&lt;4),"Fail","")</f>
        <v/>
      </c>
      <c r="I30" s="36">
        <f>MIN(ROUND(G30*E30+G31*E31+G32*E32+G33*E33+G34*E34+G35*E35+G36*E36+G37*E37,1),10)</f>
        <v>5.8</v>
      </c>
      <c r="J30" s="35">
        <f>ROUND(score_product*num_student*con_st1,1)</f>
        <v>6.9</v>
      </c>
      <c r="K30" s="35">
        <f>ROUND(score_product*num_student*con_st2,1)</f>
        <v>5.5</v>
      </c>
      <c r="L30" s="35">
        <f>ROUND(score_product*num_student*con_st3,1)</f>
        <v>4.8</v>
      </c>
      <c r="M30" s="35">
        <f>ROUND(score_product*num_student*con_st4,1)</f>
        <v>5.9</v>
      </c>
      <c r="N30" s="35">
        <f>ROUND(score_product*num_student*con_st5,1)</f>
        <v>0</v>
      </c>
    </row>
    <row r="31" spans="1:14" ht="13.15" x14ac:dyDescent="0.4">
      <c r="A31" s="36"/>
      <c r="B31" s="38"/>
      <c r="C31" s="16" t="s">
        <v>16</v>
      </c>
      <c r="D31" s="17" t="s">
        <v>5</v>
      </c>
      <c r="E31" s="12">
        <v>0.1</v>
      </c>
      <c r="F31" s="8" t="s">
        <v>0</v>
      </c>
      <c r="G31" s="32">
        <v>6</v>
      </c>
      <c r="H31" s="6" t="str">
        <f t="shared" ref="H31:H45" si="2">IF(AND(EXACT(F31,"Y"),G31&lt;4),"Fail","")</f>
        <v/>
      </c>
      <c r="I31" s="36"/>
      <c r="J31" s="35"/>
      <c r="K31" s="35"/>
      <c r="L31" s="35"/>
      <c r="M31" s="35"/>
      <c r="N31" s="35"/>
    </row>
    <row r="32" spans="1:14" ht="13.15" x14ac:dyDescent="0.4">
      <c r="A32" s="36"/>
      <c r="B32" s="38"/>
      <c r="C32" s="16" t="s">
        <v>17</v>
      </c>
      <c r="D32" s="17" t="s">
        <v>89</v>
      </c>
      <c r="E32" s="12">
        <v>0.05</v>
      </c>
      <c r="F32" s="8" t="s">
        <v>0</v>
      </c>
      <c r="G32" s="32">
        <v>7</v>
      </c>
      <c r="H32" s="6" t="str">
        <f t="shared" si="2"/>
        <v/>
      </c>
      <c r="I32" s="36"/>
      <c r="J32" s="35"/>
      <c r="K32" s="35"/>
      <c r="L32" s="35"/>
      <c r="M32" s="35"/>
      <c r="N32" s="35"/>
    </row>
    <row r="33" spans="1:15" ht="13.15" x14ac:dyDescent="0.4">
      <c r="A33" s="36"/>
      <c r="B33" s="38"/>
      <c r="C33" s="18" t="s">
        <v>23</v>
      </c>
      <c r="D33" s="19" t="s">
        <v>106</v>
      </c>
      <c r="E33" s="12">
        <v>0.15</v>
      </c>
      <c r="F33" s="8" t="s">
        <v>1</v>
      </c>
      <c r="G33" s="32">
        <v>8</v>
      </c>
      <c r="H33" s="6" t="str">
        <f t="shared" si="2"/>
        <v/>
      </c>
      <c r="I33" s="36"/>
      <c r="J33" s="35"/>
      <c r="K33" s="35"/>
      <c r="L33" s="35"/>
      <c r="M33" s="35"/>
      <c r="N33" s="35"/>
    </row>
    <row r="34" spans="1:15" ht="15.75" customHeight="1" x14ac:dyDescent="0.4">
      <c r="A34" s="36"/>
      <c r="B34" s="38"/>
      <c r="C34" s="18" t="s">
        <v>24</v>
      </c>
      <c r="D34" s="19" t="s">
        <v>90</v>
      </c>
      <c r="E34" s="12">
        <v>0.25</v>
      </c>
      <c r="F34" s="8" t="s">
        <v>1</v>
      </c>
      <c r="G34" s="32">
        <v>4</v>
      </c>
      <c r="H34" s="6" t="str">
        <f t="shared" si="2"/>
        <v/>
      </c>
      <c r="I34" s="36"/>
      <c r="J34" s="35"/>
      <c r="K34" s="35"/>
      <c r="L34" s="35"/>
      <c r="M34" s="35"/>
      <c r="N34" s="35"/>
    </row>
    <row r="35" spans="1:15" ht="13.5" customHeight="1" x14ac:dyDescent="0.4">
      <c r="A35" s="36"/>
      <c r="B35" s="38"/>
      <c r="C35" s="18" t="s">
        <v>25</v>
      </c>
      <c r="D35" s="19" t="s">
        <v>95</v>
      </c>
      <c r="E35" s="12">
        <v>0.15</v>
      </c>
      <c r="F35" s="8" t="s">
        <v>0</v>
      </c>
      <c r="G35" s="32">
        <v>6</v>
      </c>
      <c r="H35" s="6" t="str">
        <f t="shared" si="2"/>
        <v/>
      </c>
      <c r="I35" s="36"/>
      <c r="J35" s="35"/>
      <c r="K35" s="35"/>
      <c r="L35" s="35"/>
      <c r="M35" s="35"/>
      <c r="N35" s="35"/>
    </row>
    <row r="36" spans="1:15" ht="22.9" customHeight="1" x14ac:dyDescent="0.4">
      <c r="A36" s="36"/>
      <c r="B36" s="38"/>
      <c r="C36" s="20" t="s">
        <v>34</v>
      </c>
      <c r="D36" s="21" t="s">
        <v>97</v>
      </c>
      <c r="E36" s="12">
        <v>0.1</v>
      </c>
      <c r="F36" s="8" t="s">
        <v>0</v>
      </c>
      <c r="G36" s="32">
        <v>7</v>
      </c>
      <c r="H36" s="6" t="str">
        <f t="shared" si="2"/>
        <v/>
      </c>
      <c r="I36" s="36"/>
      <c r="J36" s="35"/>
      <c r="K36" s="35"/>
      <c r="L36" s="35"/>
      <c r="M36" s="35"/>
      <c r="N36" s="35"/>
    </row>
    <row r="37" spans="1:15" ht="29.65" customHeight="1" x14ac:dyDescent="0.4">
      <c r="A37" s="36"/>
      <c r="B37" s="38"/>
      <c r="C37" s="20" t="s">
        <v>35</v>
      </c>
      <c r="D37" s="21" t="s">
        <v>107</v>
      </c>
      <c r="E37" s="12">
        <v>0.05</v>
      </c>
      <c r="F37" s="8" t="s">
        <v>0</v>
      </c>
      <c r="G37" s="32">
        <v>8</v>
      </c>
      <c r="H37" s="6" t="str">
        <f t="shared" si="2"/>
        <v/>
      </c>
      <c r="I37" s="36"/>
      <c r="J37" s="35"/>
      <c r="K37" s="35"/>
      <c r="L37" s="35"/>
      <c r="M37" s="35"/>
      <c r="N37" s="35"/>
    </row>
    <row r="38" spans="1:15" ht="12.75" customHeight="1" x14ac:dyDescent="0.4">
      <c r="A38" s="42" t="s">
        <v>100</v>
      </c>
      <c r="B38" s="38">
        <v>0.2</v>
      </c>
      <c r="C38" s="16" t="s">
        <v>18</v>
      </c>
      <c r="D38" s="17" t="s">
        <v>99</v>
      </c>
      <c r="E38" s="34">
        <v>0.1</v>
      </c>
      <c r="F38" s="8" t="s">
        <v>0</v>
      </c>
      <c r="G38" s="32">
        <v>5</v>
      </c>
      <c r="H38" s="6" t="str">
        <f t="shared" si="2"/>
        <v/>
      </c>
      <c r="I38" s="41">
        <f>ROUND(E38*G38+E39*G39+E40*G40+E41*G41+E42*G42+E43*G43,1)</f>
        <v>5.2</v>
      </c>
      <c r="J38" s="35">
        <f>ROUND(score_doc*num_student*con_st1,1)</f>
        <v>6.2</v>
      </c>
      <c r="K38" s="35">
        <f>ROUND(score_doc*num_student*con_st2,1)</f>
        <v>5</v>
      </c>
      <c r="L38" s="35">
        <f>ROUND(score_doc*num_student*con_st3,1)</f>
        <v>4.3</v>
      </c>
      <c r="M38" s="35">
        <f>ROUND(score_doc*num_student*con_st4,1)</f>
        <v>5.3</v>
      </c>
      <c r="N38" s="35">
        <f>ROUND(score_doc*num_student*con_st5,1)</f>
        <v>0</v>
      </c>
    </row>
    <row r="39" spans="1:15" ht="12.75" customHeight="1" x14ac:dyDescent="0.4">
      <c r="A39" s="36"/>
      <c r="B39" s="38"/>
      <c r="C39" s="16" t="s">
        <v>19</v>
      </c>
      <c r="D39" s="17" t="s">
        <v>92</v>
      </c>
      <c r="E39" s="34">
        <v>0.1</v>
      </c>
      <c r="F39" s="8" t="s">
        <v>0</v>
      </c>
      <c r="G39" s="32">
        <v>6</v>
      </c>
      <c r="H39" s="6" t="str">
        <f t="shared" si="2"/>
        <v/>
      </c>
      <c r="I39" s="41"/>
      <c r="J39" s="35"/>
      <c r="K39" s="35"/>
      <c r="L39" s="35"/>
      <c r="M39" s="35"/>
      <c r="N39" s="35"/>
    </row>
    <row r="40" spans="1:15" ht="12.75" customHeight="1" x14ac:dyDescent="0.4">
      <c r="A40" s="36"/>
      <c r="B40" s="38"/>
      <c r="C40" s="18" t="s">
        <v>20</v>
      </c>
      <c r="D40" s="18" t="s">
        <v>88</v>
      </c>
      <c r="E40" s="34">
        <v>0.2</v>
      </c>
      <c r="F40" s="8" t="s">
        <v>1</v>
      </c>
      <c r="G40" s="32">
        <v>7</v>
      </c>
      <c r="H40" s="6" t="str">
        <f t="shared" si="2"/>
        <v/>
      </c>
      <c r="I40" s="41"/>
      <c r="J40" s="35"/>
      <c r="K40" s="35"/>
      <c r="L40" s="35"/>
      <c r="M40" s="35"/>
      <c r="N40" s="35"/>
    </row>
    <row r="41" spans="1:15" ht="12.75" customHeight="1" x14ac:dyDescent="0.4">
      <c r="A41" s="36"/>
      <c r="B41" s="38"/>
      <c r="C41" s="18" t="s">
        <v>21</v>
      </c>
      <c r="D41" s="19" t="s">
        <v>98</v>
      </c>
      <c r="E41" s="34">
        <v>0.2</v>
      </c>
      <c r="F41" s="8" t="s">
        <v>1</v>
      </c>
      <c r="G41" s="32">
        <v>8</v>
      </c>
      <c r="H41" s="6" t="str">
        <f t="shared" si="2"/>
        <v/>
      </c>
      <c r="I41" s="41"/>
      <c r="J41" s="35"/>
      <c r="K41" s="35"/>
      <c r="L41" s="35"/>
      <c r="M41" s="35"/>
      <c r="N41" s="35"/>
    </row>
    <row r="42" spans="1:15" ht="12.75" customHeight="1" x14ac:dyDescent="0.4">
      <c r="A42" s="36"/>
      <c r="B42" s="38"/>
      <c r="C42" s="20" t="s">
        <v>22</v>
      </c>
      <c r="D42" s="21" t="s">
        <v>93</v>
      </c>
      <c r="E42" s="34">
        <v>0.1</v>
      </c>
      <c r="F42" s="8" t="s">
        <v>0</v>
      </c>
      <c r="G42" s="32">
        <v>5</v>
      </c>
      <c r="H42" s="6" t="str">
        <f t="shared" si="2"/>
        <v/>
      </c>
      <c r="I42" s="41"/>
      <c r="J42" s="35"/>
      <c r="K42" s="35"/>
      <c r="L42" s="35"/>
      <c r="M42" s="35"/>
      <c r="N42" s="35"/>
    </row>
    <row r="43" spans="1:15" ht="12.75" customHeight="1" x14ac:dyDescent="0.4">
      <c r="A43" s="36"/>
      <c r="B43" s="38"/>
      <c r="C43" s="20" t="s">
        <v>65</v>
      </c>
      <c r="D43" s="21" t="s">
        <v>91</v>
      </c>
      <c r="E43" s="34">
        <v>0.1</v>
      </c>
      <c r="F43" s="8" t="s">
        <v>0</v>
      </c>
      <c r="G43" s="32">
        <v>6</v>
      </c>
      <c r="H43" s="6" t="str">
        <f t="shared" si="2"/>
        <v/>
      </c>
      <c r="I43" s="41"/>
      <c r="J43" s="35"/>
      <c r="K43" s="35"/>
      <c r="L43" s="35"/>
      <c r="M43" s="35"/>
      <c r="N43" s="35"/>
    </row>
    <row r="44" spans="1:15" ht="12.75" customHeight="1" x14ac:dyDescent="0.4">
      <c r="A44" s="36" t="s">
        <v>10</v>
      </c>
      <c r="B44" s="38">
        <v>0.2</v>
      </c>
      <c r="C44" t="s">
        <v>26</v>
      </c>
      <c r="D44" s="1" t="s">
        <v>4</v>
      </c>
      <c r="E44" s="12">
        <v>0.4</v>
      </c>
      <c r="F44" s="8" t="s">
        <v>1</v>
      </c>
      <c r="G44" s="32">
        <v>7</v>
      </c>
      <c r="H44" s="6" t="str">
        <f t="shared" si="2"/>
        <v/>
      </c>
      <c r="I44" s="36">
        <f>ROUND(E44*G44+E45*G45,1)</f>
        <v>7.6</v>
      </c>
      <c r="J44" s="36">
        <f>ROUND(score_present*num_student*con_st1,1)</f>
        <v>9.1</v>
      </c>
      <c r="K44" s="36">
        <f>ROUND(score_present*num_student*con_st2,1)</f>
        <v>7.3</v>
      </c>
      <c r="L44" s="36">
        <f>ROUND(score_present*num_student*con_st3,1)</f>
        <v>6.4</v>
      </c>
      <c r="M44" s="36">
        <f>ROUND(score_present*num_student*con_st4,1)</f>
        <v>7.7</v>
      </c>
      <c r="N44" s="36">
        <f>ROUND(score_present*num_student*con_st5,1)</f>
        <v>0</v>
      </c>
    </row>
    <row r="45" spans="1:15" ht="12.75" customHeight="1" x14ac:dyDescent="0.4">
      <c r="A45" s="36"/>
      <c r="B45" s="38"/>
      <c r="C45" t="s">
        <v>27</v>
      </c>
      <c r="D45" s="1" t="s">
        <v>3</v>
      </c>
      <c r="E45" s="12">
        <v>0.6</v>
      </c>
      <c r="F45" s="8" t="s">
        <v>0</v>
      </c>
      <c r="G45" s="32">
        <v>8</v>
      </c>
      <c r="H45" s="6" t="str">
        <f t="shared" si="2"/>
        <v/>
      </c>
      <c r="I45" s="36"/>
      <c r="J45" s="36"/>
      <c r="K45" s="36"/>
      <c r="L45" s="36"/>
      <c r="M45" s="36"/>
      <c r="N45" s="36"/>
    </row>
    <row r="46" spans="1:15" ht="20.65" x14ac:dyDescent="0.4">
      <c r="I46" s="2" t="s">
        <v>14</v>
      </c>
      <c r="J46" s="14">
        <f>ROUND(I30*$B30+I38*$B38+I44*$B44,1)</f>
        <v>6</v>
      </c>
      <c r="K46" s="6">
        <f>ROUND(J30*$B30+J38*$B38+J44*$B44,1)</f>
        <v>7.2</v>
      </c>
      <c r="L46" s="6">
        <f>ROUND(K30*$B30+K38*$B38+K44*$B44,1)</f>
        <v>5.8</v>
      </c>
      <c r="M46" s="6">
        <f>ROUND(L30*$B30+L38*$B38+L44*$B44,1)</f>
        <v>5</v>
      </c>
      <c r="N46" s="6">
        <f>ROUND(M30*$B30+M38*$B38+M44*$B44,1)</f>
        <v>6.1</v>
      </c>
      <c r="O46" s="6">
        <f>ROUND(N30*$B30+N38*$B38+N44*$B44,1)</f>
        <v>0</v>
      </c>
    </row>
    <row r="47" spans="1:15" ht="13.15" x14ac:dyDescent="0.4">
      <c r="I47" s="2" t="s">
        <v>33</v>
      </c>
      <c r="J47" s="3" t="str">
        <f>IF(AND(I30&gt;=4,I38&gt;=4,I44&gt;=4,COUNTIF(H30:H45,"Fail")=0),"PASS","FAIL")</f>
        <v>PASS</v>
      </c>
      <c r="K47" s="3" t="str">
        <f>IF(AND(result_team="PASS",K46&gt;=4),"PASS","FAIL")</f>
        <v>PASS</v>
      </c>
      <c r="L47" s="3" t="str">
        <f>IF(AND(result_team="PASS",L46&gt;=4),"PASS","FAIL")</f>
        <v>PASS</v>
      </c>
      <c r="M47" s="3" t="str">
        <f>IF(AND(result_team="PASS",M46&gt;=4),"PASS","FAIL")</f>
        <v>PASS</v>
      </c>
      <c r="N47" s="3" t="str">
        <f>IF(AND(result_team="PASS",N46&gt;=4),"PASS","FAIL")</f>
        <v>PASS</v>
      </c>
      <c r="O47" s="3" t="str">
        <f>IF(AND(result_team="PASS",O46&gt;=4),"PASS","FAIL")</f>
        <v>FAIL</v>
      </c>
    </row>
    <row r="48" spans="1:15" ht="13.15" x14ac:dyDescent="0.4">
      <c r="L48" s="2"/>
      <c r="M48" s="2"/>
    </row>
    <row r="49" spans="8:13" ht="13.15" x14ac:dyDescent="0.4">
      <c r="L49" s="2"/>
      <c r="M49" s="2"/>
    </row>
    <row r="51" spans="8:13" x14ac:dyDescent="0.35">
      <c r="H51">
        <f>K46/N46</f>
        <v>1.1803278688524592</v>
      </c>
    </row>
  </sheetData>
  <mergeCells count="27">
    <mergeCell ref="I44:I45"/>
    <mergeCell ref="B2:D2"/>
    <mergeCell ref="A30:A37"/>
    <mergeCell ref="A38:A43"/>
    <mergeCell ref="A44:A45"/>
    <mergeCell ref="B30:B37"/>
    <mergeCell ref="B38:B43"/>
    <mergeCell ref="B44:B45"/>
    <mergeCell ref="A27:C27"/>
    <mergeCell ref="A5:D5"/>
    <mergeCell ref="I30:I37"/>
    <mergeCell ref="I38:I43"/>
    <mergeCell ref="J44:J45"/>
    <mergeCell ref="K44:K45"/>
    <mergeCell ref="L44:L45"/>
    <mergeCell ref="M44:M45"/>
    <mergeCell ref="N44:N45"/>
    <mergeCell ref="J30:J37"/>
    <mergeCell ref="K30:K37"/>
    <mergeCell ref="L30:L37"/>
    <mergeCell ref="M30:M37"/>
    <mergeCell ref="N30:N37"/>
    <mergeCell ref="N38:N43"/>
    <mergeCell ref="J38:J43"/>
    <mergeCell ref="K38:K43"/>
    <mergeCell ref="L38:L43"/>
    <mergeCell ref="M38:M43"/>
  </mergeCells>
  <phoneticPr fontId="4" type="noConversion"/>
  <conditionalFormatting sqref="G9:G23 G26">
    <cfRule type="cellIs" dxfId="4" priority="4" operator="greaterThan">
      <formula>3</formula>
    </cfRule>
    <cfRule type="cellIs" dxfId="3" priority="5" operator="equal">
      <formula>1</formula>
    </cfRule>
  </conditionalFormatting>
  <conditionalFormatting sqref="F30:F45">
    <cfRule type="cellIs" dxfId="2" priority="10" operator="equal">
      <formula>"Y"</formula>
    </cfRule>
  </conditionalFormatting>
  <conditionalFormatting sqref="I30:I45">
    <cfRule type="cellIs" dxfId="1" priority="7" operator="lessThan">
      <formula>5</formula>
    </cfRule>
  </conditionalFormatting>
  <conditionalFormatting sqref="J47:O47">
    <cfRule type="cellIs" dxfId="0" priority="9" operator="equal">
      <formula>"FAIL"</formula>
    </cfRule>
  </conditionalFormatting>
  <dataValidations count="2">
    <dataValidation type="list" allowBlank="1" showInputMessage="1" showErrorMessage="1" sqref="H9:H13" xr:uid="{44BC3B60-B209-4157-9244-A848EB31486A}">
      <formula1>"IS,JS"</formula1>
    </dataValidation>
    <dataValidation type="list" allowBlank="1" showInputMessage="1" showErrorMessage="1" sqref="B3 B26" xr:uid="{2580C4CE-122D-40D5-B820-BB075FCC87C4}">
      <formula1>#REF!</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0B8C3-2666-4905-A531-685A1787124D}">
  <dimension ref="B3:D18"/>
  <sheetViews>
    <sheetView tabSelected="1" topLeftCell="A10" workbookViewId="0">
      <selection activeCell="D17" sqref="D17"/>
    </sheetView>
  </sheetViews>
  <sheetFormatPr defaultRowHeight="12.75" x14ac:dyDescent="0.35"/>
  <cols>
    <col min="3" max="3" width="42.6640625" customWidth="1"/>
    <col min="4" max="4" width="54.3984375" customWidth="1"/>
  </cols>
  <sheetData>
    <row r="3" spans="2:4" ht="50.65" customHeight="1" x14ac:dyDescent="0.35">
      <c r="B3" s="16" t="s">
        <v>15</v>
      </c>
      <c r="C3" s="17" t="s">
        <v>96</v>
      </c>
      <c r="D3" s="1" t="s">
        <v>105</v>
      </c>
    </row>
    <row r="4" spans="2:4" ht="165.75" x14ac:dyDescent="0.35">
      <c r="B4" s="16" t="s">
        <v>16</v>
      </c>
      <c r="C4" s="17" t="s">
        <v>5</v>
      </c>
      <c r="D4" s="43" t="s">
        <v>103</v>
      </c>
    </row>
    <row r="5" spans="2:4" ht="79.900000000000006" customHeight="1" x14ac:dyDescent="0.35">
      <c r="B5" s="16" t="s">
        <v>17</v>
      </c>
      <c r="C5" s="17" t="s">
        <v>89</v>
      </c>
      <c r="D5" s="43" t="s">
        <v>104</v>
      </c>
    </row>
    <row r="6" spans="2:4" ht="76.5" x14ac:dyDescent="0.35">
      <c r="B6" s="18" t="s">
        <v>23</v>
      </c>
      <c r="C6" s="19" t="s">
        <v>94</v>
      </c>
      <c r="D6" s="43" t="s">
        <v>108</v>
      </c>
    </row>
    <row r="7" spans="2:4" ht="113.25" customHeight="1" x14ac:dyDescent="0.35">
      <c r="B7" s="18" t="s">
        <v>24</v>
      </c>
      <c r="C7" s="19" t="s">
        <v>90</v>
      </c>
      <c r="D7" s="43" t="s">
        <v>109</v>
      </c>
    </row>
    <row r="8" spans="2:4" ht="109.5" customHeight="1" x14ac:dyDescent="0.35">
      <c r="B8" s="18" t="s">
        <v>25</v>
      </c>
      <c r="C8" s="19" t="s">
        <v>95</v>
      </c>
      <c r="D8" s="43" t="s">
        <v>110</v>
      </c>
    </row>
    <row r="9" spans="2:4" ht="78.75" customHeight="1" x14ac:dyDescent="0.35">
      <c r="B9" s="20" t="s">
        <v>34</v>
      </c>
      <c r="C9" s="21" t="s">
        <v>97</v>
      </c>
      <c r="D9" s="43" t="s">
        <v>111</v>
      </c>
    </row>
    <row r="10" spans="2:4" ht="43.5" customHeight="1" x14ac:dyDescent="0.35">
      <c r="B10" s="20" t="s">
        <v>35</v>
      </c>
      <c r="C10" s="21" t="s">
        <v>101</v>
      </c>
      <c r="D10" s="1"/>
    </row>
    <row r="11" spans="2:4" x14ac:dyDescent="0.35">
      <c r="B11" s="16" t="s">
        <v>18</v>
      </c>
      <c r="C11" s="17" t="s">
        <v>99</v>
      </c>
      <c r="D11" s="1"/>
    </row>
    <row r="12" spans="2:4" x14ac:dyDescent="0.35">
      <c r="B12" s="16" t="s">
        <v>19</v>
      </c>
      <c r="C12" s="17" t="s">
        <v>92</v>
      </c>
      <c r="D12" s="1"/>
    </row>
    <row r="13" spans="2:4" x14ac:dyDescent="0.35">
      <c r="B13" s="18" t="s">
        <v>20</v>
      </c>
      <c r="C13" s="18" t="s">
        <v>88</v>
      </c>
      <c r="D13" s="1"/>
    </row>
    <row r="14" spans="2:4" ht="25.5" x14ac:dyDescent="0.35">
      <c r="B14" s="18" t="s">
        <v>21</v>
      </c>
      <c r="C14" s="19" t="s">
        <v>98</v>
      </c>
      <c r="D14" s="1" t="s">
        <v>112</v>
      </c>
    </row>
    <row r="15" spans="2:4" ht="25.5" x14ac:dyDescent="0.35">
      <c r="B15" s="20" t="s">
        <v>22</v>
      </c>
      <c r="C15" s="21" t="s">
        <v>93</v>
      </c>
      <c r="D15" s="1" t="s">
        <v>113</v>
      </c>
    </row>
    <row r="16" spans="2:4" ht="51" x14ac:dyDescent="0.35">
      <c r="B16" s="20" t="s">
        <v>65</v>
      </c>
      <c r="C16" s="21" t="s">
        <v>91</v>
      </c>
      <c r="D16" s="1" t="s">
        <v>114</v>
      </c>
    </row>
    <row r="17" spans="2:4" ht="25.5" x14ac:dyDescent="0.35">
      <c r="B17" t="s">
        <v>26</v>
      </c>
      <c r="C17" s="1" t="s">
        <v>4</v>
      </c>
      <c r="D17" s="1"/>
    </row>
    <row r="18" spans="2:4" x14ac:dyDescent="0.35">
      <c r="B18" t="s">
        <v>27</v>
      </c>
      <c r="C18" s="1" t="s">
        <v>3</v>
      </c>
      <c r="D18"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50</vt:i4>
      </vt:variant>
    </vt:vector>
  </HeadingPairs>
  <TitlesOfParts>
    <vt:vector size="52" baseType="lpstr">
      <vt:lpstr>ScoreSheet</vt:lpstr>
      <vt:lpstr>Guide</vt:lpstr>
      <vt:lpstr>con_st1</vt:lpstr>
      <vt:lpstr>con_st2</vt:lpstr>
      <vt:lpstr>con_st3</vt:lpstr>
      <vt:lpstr>con_st4</vt:lpstr>
      <vt:lpstr>con_st5</vt:lpstr>
      <vt:lpstr>doc_1</vt:lpstr>
      <vt:lpstr>doc_2</vt:lpstr>
      <vt:lpstr>doc_3</vt:lpstr>
      <vt:lpstr>doc_4</vt:lpstr>
      <vt:lpstr>doc_5</vt:lpstr>
      <vt:lpstr>doc_6</vt:lpstr>
      <vt:lpstr>num_student</vt:lpstr>
      <vt:lpstr>pre_1</vt:lpstr>
      <vt:lpstr>pre_2</vt:lpstr>
      <vt:lpstr>pro_1</vt:lpstr>
      <vt:lpstr>pro_2</vt:lpstr>
      <vt:lpstr>pro_3</vt:lpstr>
      <vt:lpstr>pro_4</vt:lpstr>
      <vt:lpstr>pro_5</vt:lpstr>
      <vt:lpstr>pro_6</vt:lpstr>
      <vt:lpstr>pro_7</vt:lpstr>
      <vt:lpstr>pro_8</vt:lpstr>
      <vt:lpstr>product_grade</vt:lpstr>
      <vt:lpstr>result_team</vt:lpstr>
      <vt:lpstr>score_doc</vt:lpstr>
      <vt:lpstr>score_doc_st1</vt:lpstr>
      <vt:lpstr>score_doc_st2</vt:lpstr>
      <vt:lpstr>score_doc_st3</vt:lpstr>
      <vt:lpstr>score_doc_st4</vt:lpstr>
      <vt:lpstr>score_doc_st5</vt:lpstr>
      <vt:lpstr>score_doct_st4</vt:lpstr>
      <vt:lpstr>score_present</vt:lpstr>
      <vt:lpstr>score_present_st1</vt:lpstr>
      <vt:lpstr>score_present_st2</vt:lpstr>
      <vt:lpstr>score_present_st3</vt:lpstr>
      <vt:lpstr>score_present_st4</vt:lpstr>
      <vt:lpstr>score_present_st5</vt:lpstr>
      <vt:lpstr>score_product</vt:lpstr>
      <vt:lpstr>score_product_st1</vt:lpstr>
      <vt:lpstr>score_product_st2</vt:lpstr>
      <vt:lpstr>score_product_st3</vt:lpstr>
      <vt:lpstr>score_product_st4</vt:lpstr>
      <vt:lpstr>score_product_st5</vt:lpstr>
      <vt:lpstr>score_st1</vt:lpstr>
      <vt:lpstr>score_st2</vt:lpstr>
      <vt:lpstr>score_st3</vt:lpstr>
      <vt:lpstr>score_st4</vt:lpstr>
      <vt:lpstr>score_st5</vt:lpstr>
      <vt:lpstr>score_team</vt:lpstr>
      <vt:lpstr>team_score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2021-08-10T15:08:15Z</dcterms:created>
  <dcterms:modified xsi:type="dcterms:W3CDTF">2023-07-26T13:57:08Z</dcterms:modified>
</cp:coreProperties>
</file>