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755" activeTab="1"/>
  </bookViews>
  <sheets>
    <sheet name="Encryption Column" sheetId="4" r:id="rId1"/>
    <sheet name="Cost Monitoring" sheetId="1" r:id="rId2"/>
    <sheet name="Direct Cost" sheetId="3" r:id="rId3"/>
    <sheet name="Overhead Cost" sheetId="2" r:id="rId4"/>
  </sheets>
  <calcPr calcId="125725" calcMode="manual" concurrentCalc="0"/>
</workbook>
</file>

<file path=xl/calcChain.xml><?xml version="1.0" encoding="utf-8"?>
<calcChain xmlns="http://schemas.openxmlformats.org/spreadsheetml/2006/main">
  <c r="H21" i="1"/>
  <c r="I19"/>
  <c r="H19"/>
  <c r="J19"/>
  <c r="J18"/>
  <c r="I20"/>
  <c r="H20"/>
  <c r="J20"/>
  <c r="E10" i="3"/>
  <c r="E9"/>
  <c r="E8"/>
  <c r="E7"/>
  <c r="E6"/>
  <c r="E5"/>
  <c r="E4"/>
  <c r="E3"/>
  <c r="E2"/>
  <c r="D2"/>
  <c r="C2"/>
  <c r="G28" i="1"/>
  <c r="G41"/>
  <c r="G29"/>
  <c r="G30"/>
  <c r="G31"/>
  <c r="D2" i="2"/>
  <c r="I22" i="1"/>
  <c r="C2" i="2"/>
  <c r="H22" i="1"/>
  <c r="J22"/>
  <c r="E3" i="2"/>
  <c r="E4"/>
  <c r="E5"/>
  <c r="E6"/>
  <c r="E7"/>
  <c r="E8"/>
  <c r="E9"/>
  <c r="E10"/>
  <c r="E11"/>
  <c r="E12"/>
  <c r="E13"/>
  <c r="E14"/>
  <c r="E15"/>
  <c r="E16"/>
  <c r="E17"/>
  <c r="E2"/>
  <c r="J23" i="1"/>
  <c r="G33"/>
  <c r="G43"/>
  <c r="G34"/>
  <c r="G35"/>
  <c r="H33"/>
  <c r="H43"/>
  <c r="H34"/>
  <c r="H35"/>
  <c r="I33"/>
  <c r="I47"/>
  <c r="I34"/>
  <c r="I35"/>
  <c r="J33"/>
  <c r="J34"/>
  <c r="J35"/>
  <c r="K33"/>
  <c r="K47"/>
  <c r="K34"/>
  <c r="K35"/>
  <c r="L33"/>
  <c r="L34"/>
  <c r="L35"/>
  <c r="M33"/>
  <c r="M34"/>
  <c r="M35"/>
  <c r="N33"/>
  <c r="N43"/>
  <c r="N34"/>
  <c r="N35"/>
  <c r="O33"/>
  <c r="O34"/>
  <c r="O35"/>
  <c r="P33"/>
  <c r="P34"/>
  <c r="P35"/>
  <c r="Q33"/>
  <c r="Q34"/>
  <c r="Q35"/>
  <c r="R33"/>
  <c r="R34"/>
  <c r="R35"/>
  <c r="S35"/>
  <c r="I21"/>
  <c r="H28"/>
  <c r="H41"/>
  <c r="H29"/>
  <c r="H30"/>
  <c r="I28"/>
  <c r="I45"/>
  <c r="I29"/>
  <c r="I30"/>
  <c r="J28"/>
  <c r="J29"/>
  <c r="J30"/>
  <c r="K28"/>
  <c r="K45"/>
  <c r="K29"/>
  <c r="K30"/>
  <c r="L28"/>
  <c r="L29"/>
  <c r="L30"/>
  <c r="M28"/>
  <c r="M29"/>
  <c r="M30"/>
  <c r="N28"/>
  <c r="N41"/>
  <c r="N29"/>
  <c r="N30"/>
  <c r="O28"/>
  <c r="O29"/>
  <c r="O30"/>
  <c r="P28"/>
  <c r="P29"/>
  <c r="P30"/>
  <c r="Q28"/>
  <c r="Q29"/>
  <c r="Q30"/>
  <c r="R28"/>
  <c r="R29"/>
  <c r="R30"/>
  <c r="S30"/>
  <c r="S34"/>
  <c r="S29"/>
  <c r="S33"/>
  <c r="I17"/>
  <c r="S28"/>
  <c r="H17"/>
  <c r="S32"/>
  <c r="I16"/>
  <c r="S27"/>
  <c r="H16"/>
  <c r="G38"/>
  <c r="H38"/>
  <c r="I38"/>
  <c r="J38"/>
  <c r="K38"/>
  <c r="L38"/>
  <c r="M38"/>
  <c r="N38"/>
  <c r="O38"/>
  <c r="P38"/>
  <c r="Q38"/>
  <c r="R38"/>
  <c r="S38"/>
  <c r="G39"/>
  <c r="H39"/>
  <c r="I39"/>
  <c r="J39"/>
  <c r="K39"/>
  <c r="L39"/>
  <c r="M39"/>
  <c r="N39"/>
  <c r="O39"/>
  <c r="P39"/>
  <c r="Q39"/>
  <c r="R39"/>
  <c r="S39"/>
  <c r="G37"/>
  <c r="H37"/>
  <c r="I37"/>
  <c r="J37"/>
  <c r="K37"/>
  <c r="L37"/>
  <c r="M37"/>
  <c r="N37"/>
  <c r="O37"/>
  <c r="P37"/>
  <c r="Q37"/>
  <c r="R37"/>
  <c r="S37"/>
  <c r="H36"/>
  <c r="I36"/>
  <c r="J36"/>
  <c r="K36"/>
  <c r="L36"/>
  <c r="M36"/>
  <c r="G36"/>
  <c r="H31"/>
  <c r="M31"/>
  <c r="L31"/>
  <c r="K31"/>
  <c r="J31"/>
  <c r="I31"/>
  <c r="S47"/>
  <c r="S46"/>
  <c r="S44"/>
  <c r="S45"/>
  <c r="S43"/>
  <c r="S42"/>
  <c r="S41"/>
  <c r="S40"/>
  <c r="H23"/>
  <c r="I23"/>
  <c r="J21"/>
  <c r="J17"/>
  <c r="J16"/>
  <c r="J15"/>
</calcChain>
</file>

<file path=xl/sharedStrings.xml><?xml version="1.0" encoding="utf-8"?>
<sst xmlns="http://schemas.openxmlformats.org/spreadsheetml/2006/main" count="156" uniqueCount="118">
  <si>
    <t>JB</t>
  </si>
  <si>
    <t>SK</t>
  </si>
  <si>
    <t>NSR Design</t>
  </si>
  <si>
    <t>Biz Design</t>
  </si>
  <si>
    <t>Infra</t>
  </si>
  <si>
    <t>External Project (Billable)</t>
  </si>
  <si>
    <t>Website for SMSVN</t>
  </si>
  <si>
    <t>BSE Training</t>
  </si>
  <si>
    <t>Internal Project(Non Billable)</t>
  </si>
  <si>
    <t>Biz-Lab</t>
  </si>
  <si>
    <t>ME-Lab</t>
  </si>
  <si>
    <t>Dashboar for SMSVN</t>
  </si>
  <si>
    <t>New Business Development</t>
  </si>
  <si>
    <t>Planned Revenue(JPY)</t>
  </si>
  <si>
    <t>Planned Revenue(VND)</t>
  </si>
  <si>
    <t>Planned Cost</t>
  </si>
  <si>
    <t>Actual Revenue(JPY)</t>
  </si>
  <si>
    <t>Acutal Revenue(VND)</t>
  </si>
  <si>
    <t>Total</t>
  </si>
  <si>
    <t>Actual Margin/Avenue</t>
  </si>
  <si>
    <t>Planned Margin/Avenue</t>
  </si>
  <si>
    <t>1. Nguyễn Văn A</t>
  </si>
  <si>
    <t>Planned Work Hour</t>
  </si>
  <si>
    <t>Acutal Work Hour</t>
  </si>
  <si>
    <t>Actual Cost</t>
  </si>
  <si>
    <t>2. Nguyễn Văn B</t>
  </si>
  <si>
    <t>3. Nguyễn Văn C</t>
  </si>
  <si>
    <t>4. Nguyễn Văn D</t>
  </si>
  <si>
    <t>Others</t>
  </si>
  <si>
    <t>5. Nguyễn Văn E</t>
  </si>
  <si>
    <t>EXECUTE</t>
  </si>
  <si>
    <t>Actual vs Planned Revenue(VND)</t>
  </si>
  <si>
    <t>Actual vs Planned Margin(VND)</t>
  </si>
  <si>
    <t>FRONT END</t>
  </si>
  <si>
    <t>BACK END</t>
  </si>
  <si>
    <t>QA</t>
  </si>
  <si>
    <t>SS</t>
  </si>
  <si>
    <t>Actuality</t>
  </si>
  <si>
    <t xml:space="preserve">Plan  </t>
  </si>
  <si>
    <t>Direct Cost(VND)</t>
  </si>
  <si>
    <t>Direct Margin(VND)</t>
  </si>
  <si>
    <t>Chi phí lương thực trả bộ phận quản lý</t>
  </si>
  <si>
    <t>Chi phí bảo hiểm cho quản lý</t>
  </si>
  <si>
    <t>Chi phí thuế TNCN quản lý</t>
  </si>
  <si>
    <t>Chi phí lương tháng 13 bộ phận quản lý</t>
  </si>
  <si>
    <t>Tiền nước</t>
  </si>
  <si>
    <t>Phí thuê văn phòng</t>
  </si>
  <si>
    <t>Tuyển dụng</t>
  </si>
  <si>
    <t>Văn phòng phẩm</t>
  </si>
  <si>
    <t>Chuyển phát nhanh</t>
  </si>
  <si>
    <t>Chi phí công tác</t>
  </si>
  <si>
    <t>Tiền điện, gửi xe máy, bảo vệ</t>
  </si>
  <si>
    <t>Điện thoại + Internet</t>
  </si>
  <si>
    <t>Khám sức khỏe</t>
  </si>
  <si>
    <t>Chi phí dài hạn (Khấu hao máy móc, phần mềm, chi phí di chuyển lắp đặt văn phòng)</t>
  </si>
  <si>
    <t>Chi phí khác hợp lý (tiền thưởng ngày lễ)</t>
  </si>
  <si>
    <t>Overhead Cost</t>
  </si>
  <si>
    <t>Admin Cost</t>
  </si>
  <si>
    <t>Water Fee</t>
  </si>
  <si>
    <t>Office Rent</t>
  </si>
  <si>
    <t>Recruiting Fee</t>
  </si>
  <si>
    <t>Stationery</t>
  </si>
  <si>
    <t>Fast Delivery</t>
  </si>
  <si>
    <t>Onsite Expense</t>
  </si>
  <si>
    <t>Electricity, Parking, Security Guard</t>
  </si>
  <si>
    <t>Intenet, Telephone</t>
  </si>
  <si>
    <t>Health Check</t>
  </si>
  <si>
    <t>Long-term costs ( depreciation of machinery , software , office moving and intalling expenses</t>
  </si>
  <si>
    <t>Other expences(holiday bonus)</t>
  </si>
  <si>
    <t>Overhead Cost(VND)</t>
  </si>
  <si>
    <t>Final Margin(VND)</t>
  </si>
  <si>
    <t>Overall Cost Monitoring</t>
  </si>
  <si>
    <t>VND/JPY Rate</t>
  </si>
  <si>
    <t>Planned Unit Price</t>
  </si>
  <si>
    <t>Actual Unit Price</t>
  </si>
  <si>
    <t>Planned Cost (VND)</t>
  </si>
  <si>
    <t>Planned Margin(VND)</t>
  </si>
  <si>
    <t>Plan</t>
  </si>
  <si>
    <t>Plan -Actuality</t>
  </si>
  <si>
    <t>Actuality-Plan</t>
  </si>
  <si>
    <t>Acutal Cost (VND)</t>
  </si>
  <si>
    <t>Actual Margin(VND)</t>
  </si>
  <si>
    <t>Actual vs Planned Cost(VND)</t>
  </si>
  <si>
    <t>Direct Cost</t>
  </si>
  <si>
    <t>Back-end</t>
  </si>
  <si>
    <t>Front-end</t>
  </si>
  <si>
    <t>Support Service</t>
  </si>
  <si>
    <t>KhaiNH</t>
  </si>
  <si>
    <t>QuyenNT</t>
  </si>
  <si>
    <t>DucLH</t>
  </si>
  <si>
    <t>VietHD</t>
  </si>
  <si>
    <t>HoaLN</t>
  </si>
  <si>
    <t>TrongTB</t>
  </si>
  <si>
    <t>HaPX</t>
  </si>
  <si>
    <t>HoanNT</t>
  </si>
  <si>
    <t>Màn hình</t>
  </si>
  <si>
    <t>Table</t>
  </si>
  <si>
    <t>user_quotation</t>
  </si>
  <si>
    <t>uq_planned_price</t>
  </si>
  <si>
    <t>uq_actual_price</t>
  </si>
  <si>
    <t>Plan Unit Price</t>
  </si>
  <si>
    <t>Logic Name</t>
  </si>
  <si>
    <t>Phisical Name</t>
  </si>
  <si>
    <t>direct_costs</t>
  </si>
  <si>
    <t>plan_cost</t>
  </si>
  <si>
    <t>actuality_cost</t>
  </si>
  <si>
    <t>plan_actuality</t>
  </si>
  <si>
    <t>Kế hoạch - Thực tế</t>
  </si>
  <si>
    <t>Kế hoạch</t>
  </si>
  <si>
    <t>Thực tế</t>
  </si>
  <si>
    <t>cost_detail</t>
  </si>
  <si>
    <t>Giám sát chi phí(Cost Monitoring)</t>
  </si>
  <si>
    <t>Quản lý chi phí trực tiếp(Direct Cost)</t>
  </si>
  <si>
    <t>Quản lý chi phí gián tiếp(Overhead Cost)</t>
  </si>
  <si>
    <t>Projects Revenue(JPY)</t>
  </si>
  <si>
    <t>Projects Revenue(VND)</t>
  </si>
  <si>
    <t>Other Revenue(VND)</t>
  </si>
  <si>
    <t>Total Revenue(VND)</t>
  </si>
</sst>
</file>

<file path=xl/styles.xml><?xml version="1.0" encoding="utf-8"?>
<styleSheet xmlns="http://schemas.openxmlformats.org/spreadsheetml/2006/main">
  <numFmts count="1">
    <numFmt numFmtId="164" formatCode="_-* #,##0.00\ _₫_-;\-* #,##0.00\ _₫_-;_-* &quot;-&quot;??\ _₫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  <charset val="163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164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80">
    <xf numFmtId="0" fontId="0" fillId="0" borderId="0" xfId="0"/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17" xfId="0" applyNumberForma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21" xfId="0" applyBorder="1" applyAlignment="1"/>
    <xf numFmtId="0" fontId="0" fillId="0" borderId="1" xfId="0" applyBorder="1" applyAlignment="1"/>
    <xf numFmtId="0" fontId="1" fillId="0" borderId="40" xfId="0" applyFont="1" applyBorder="1"/>
    <xf numFmtId="0" fontId="1" fillId="0" borderId="41" xfId="0" applyFont="1" applyBorder="1"/>
    <xf numFmtId="3" fontId="0" fillId="0" borderId="25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1" fillId="4" borderId="39" xfId="0" applyFont="1" applyFill="1" applyBorder="1"/>
    <xf numFmtId="3" fontId="0" fillId="4" borderId="18" xfId="0" applyNumberFormat="1" applyFill="1" applyBorder="1" applyAlignment="1">
      <alignment horizontal="center" vertical="center"/>
    </xf>
    <xf numFmtId="0" fontId="1" fillId="4" borderId="40" xfId="0" applyFont="1" applyFill="1" applyBorder="1"/>
    <xf numFmtId="3" fontId="0" fillId="4" borderId="24" xfId="0" applyNumberFormat="1" applyFill="1" applyBorder="1" applyAlignment="1">
      <alignment horizontal="center" vertical="center"/>
    </xf>
    <xf numFmtId="3" fontId="0" fillId="4" borderId="25" xfId="0" applyNumberFormat="1" applyFill="1" applyBorder="1" applyAlignment="1">
      <alignment horizontal="center" vertical="center"/>
    </xf>
    <xf numFmtId="0" fontId="4" fillId="5" borderId="33" xfId="0" applyFont="1" applyFill="1" applyBorder="1"/>
    <xf numFmtId="3" fontId="4" fillId="5" borderId="11" xfId="0" applyNumberFormat="1" applyFont="1" applyFill="1" applyBorder="1" applyAlignment="1">
      <alignment horizontal="center" vertical="center"/>
    </xf>
    <xf numFmtId="3" fontId="4" fillId="5" borderId="12" xfId="0" applyNumberFormat="1" applyFont="1" applyFill="1" applyBorder="1" applyAlignment="1">
      <alignment horizontal="center" vertical="center"/>
    </xf>
    <xf numFmtId="3" fontId="4" fillId="5" borderId="13" xfId="0" applyNumberFormat="1" applyFont="1" applyFill="1" applyBorder="1" applyAlignment="1">
      <alignment horizontal="center" vertical="center"/>
    </xf>
    <xf numFmtId="0" fontId="1" fillId="3" borderId="34" xfId="0" applyFont="1" applyFill="1" applyBorder="1"/>
    <xf numFmtId="3" fontId="0" fillId="3" borderId="14" xfId="0" applyNumberForma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0" fontId="6" fillId="3" borderId="34" xfId="0" applyFont="1" applyFill="1" applyBorder="1"/>
    <xf numFmtId="0" fontId="1" fillId="6" borderId="37" xfId="0" applyFont="1" applyFill="1" applyBorder="1"/>
    <xf numFmtId="3" fontId="0" fillId="6" borderId="29" xfId="0" applyNumberFormat="1" applyFont="1" applyFill="1" applyBorder="1" applyAlignment="1">
      <alignment horizontal="center" vertical="center"/>
    </xf>
    <xf numFmtId="0" fontId="6" fillId="6" borderId="37" xfId="0" applyFont="1" applyFill="1" applyBorder="1"/>
    <xf numFmtId="0" fontId="0" fillId="0" borderId="5" xfId="0" applyBorder="1" applyAlignment="1">
      <alignment horizontal="center" vertical="center"/>
    </xf>
    <xf numFmtId="0" fontId="12" fillId="0" borderId="0" xfId="0" applyFont="1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4" xfId="3" applyFont="1" applyBorder="1" applyAlignment="1">
      <alignment horizontal="center" vertical="center"/>
    </xf>
    <xf numFmtId="0" fontId="11" fillId="7" borderId="34" xfId="0" applyFont="1" applyFill="1" applyBorder="1"/>
    <xf numFmtId="0" fontId="11" fillId="7" borderId="37" xfId="0" applyFont="1" applyFill="1" applyBorder="1"/>
    <xf numFmtId="0" fontId="4" fillId="5" borderId="36" xfId="0" applyFont="1" applyFill="1" applyBorder="1"/>
    <xf numFmtId="0" fontId="0" fillId="4" borderId="34" xfId="0" applyFont="1" applyFill="1" applyBorder="1"/>
    <xf numFmtId="3" fontId="0" fillId="4" borderId="14" xfId="0" applyNumberFormat="1" applyFont="1" applyFill="1" applyBorder="1" applyAlignment="1">
      <alignment horizontal="center" vertical="center"/>
    </xf>
    <xf numFmtId="3" fontId="0" fillId="4" borderId="5" xfId="0" applyNumberFormat="1" applyFont="1" applyFill="1" applyBorder="1" applyAlignment="1">
      <alignment horizontal="center" vertical="center"/>
    </xf>
    <xf numFmtId="3" fontId="0" fillId="4" borderId="15" xfId="0" applyNumberFormat="1" applyFont="1" applyFill="1" applyBorder="1" applyAlignment="1">
      <alignment horizontal="center" vertical="center"/>
    </xf>
    <xf numFmtId="0" fontId="0" fillId="4" borderId="35" xfId="0" applyFont="1" applyFill="1" applyBorder="1"/>
    <xf numFmtId="9" fontId="0" fillId="4" borderId="6" xfId="0" applyNumberFormat="1" applyFont="1" applyFill="1" applyBorder="1" applyAlignment="1">
      <alignment horizontal="center" vertical="center"/>
    </xf>
    <xf numFmtId="9" fontId="0" fillId="4" borderId="7" xfId="0" applyNumberFormat="1" applyFont="1" applyFill="1" applyBorder="1" applyAlignment="1">
      <alignment horizontal="center" vertical="center"/>
    </xf>
    <xf numFmtId="9" fontId="0" fillId="4" borderId="8" xfId="0" applyNumberFormat="1" applyFont="1" applyFill="1" applyBorder="1" applyAlignment="1">
      <alignment horizontal="center" vertical="center"/>
    </xf>
    <xf numFmtId="3" fontId="0" fillId="7" borderId="14" xfId="0" applyNumberFormat="1" applyFont="1" applyFill="1" applyBorder="1" applyAlignment="1">
      <alignment horizontal="center" vertical="center"/>
    </xf>
    <xf numFmtId="3" fontId="0" fillId="7" borderId="5" xfId="0" applyNumberFormat="1" applyFont="1" applyFill="1" applyBorder="1" applyAlignment="1">
      <alignment horizontal="center" vertical="center"/>
    </xf>
    <xf numFmtId="3" fontId="0" fillId="7" borderId="15" xfId="0" applyNumberFormat="1" applyFont="1" applyFill="1" applyBorder="1" applyAlignment="1">
      <alignment horizontal="center" vertical="center"/>
    </xf>
    <xf numFmtId="9" fontId="0" fillId="7" borderId="29" xfId="0" applyNumberFormat="1" applyFont="1" applyFill="1" applyBorder="1" applyAlignment="1">
      <alignment horizontal="center" vertical="center"/>
    </xf>
    <xf numFmtId="9" fontId="0" fillId="7" borderId="30" xfId="0" applyNumberFormat="1" applyFont="1" applyFill="1" applyBorder="1" applyAlignment="1">
      <alignment horizontal="center" vertical="center"/>
    </xf>
    <xf numFmtId="9" fontId="0" fillId="7" borderId="38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" fillId="5" borderId="42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horizontal="center" vertical="center" wrapText="1"/>
    </xf>
    <xf numFmtId="3" fontId="1" fillId="5" borderId="27" xfId="0" applyNumberFormat="1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3" fontId="0" fillId="3" borderId="17" xfId="0" applyNumberFormat="1" applyFill="1" applyBorder="1" applyAlignment="1">
      <alignment horizontal="center" vertical="center"/>
    </xf>
    <xf numFmtId="3" fontId="0" fillId="4" borderId="17" xfId="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9" fontId="0" fillId="4" borderId="9" xfId="0" applyNumberFormat="1" applyFont="1" applyFill="1" applyBorder="1" applyAlignment="1">
      <alignment horizontal="center" vertical="center"/>
    </xf>
    <xf numFmtId="3" fontId="4" fillId="5" borderId="16" xfId="0" applyNumberFormat="1" applyFont="1" applyFill="1" applyBorder="1" applyAlignment="1">
      <alignment horizontal="center" vertical="center"/>
    </xf>
    <xf numFmtId="3" fontId="0" fillId="7" borderId="17" xfId="0" applyNumberFormat="1" applyFont="1" applyFill="1" applyBorder="1" applyAlignment="1">
      <alignment horizontal="center" vertical="center"/>
    </xf>
    <xf numFmtId="9" fontId="0" fillId="7" borderId="52" xfId="0" applyNumberFormat="1" applyFont="1" applyFill="1" applyBorder="1" applyAlignment="1">
      <alignment horizontal="center" vertical="center"/>
    </xf>
    <xf numFmtId="3" fontId="0" fillId="6" borderId="52" xfId="0" applyNumberFormat="1" applyFont="1" applyFill="1" applyBorder="1" applyAlignment="1">
      <alignment horizontal="center" vertical="center"/>
    </xf>
    <xf numFmtId="3" fontId="0" fillId="6" borderId="6" xfId="0" applyNumberFormat="1" applyFont="1" applyFill="1" applyBorder="1" applyAlignment="1">
      <alignment horizontal="center" vertical="center"/>
    </xf>
    <xf numFmtId="3" fontId="0" fillId="6" borderId="30" xfId="0" applyNumberFormat="1" applyFont="1" applyFill="1" applyBorder="1" applyAlignment="1">
      <alignment horizontal="center" vertical="center"/>
    </xf>
    <xf numFmtId="3" fontId="0" fillId="6" borderId="7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3" fontId="4" fillId="5" borderId="39" xfId="0" applyNumberFormat="1" applyFont="1" applyFill="1" applyBorder="1" applyAlignment="1">
      <alignment horizontal="center" vertical="center"/>
    </xf>
    <xf numFmtId="3" fontId="4" fillId="5" borderId="54" xfId="0" applyNumberFormat="1" applyFont="1" applyFill="1" applyBorder="1" applyAlignment="1">
      <alignment horizontal="center" vertical="center"/>
    </xf>
    <xf numFmtId="3" fontId="0" fillId="6" borderId="38" xfId="0" applyNumberFormat="1" applyFont="1" applyFill="1" applyBorder="1" applyAlignment="1">
      <alignment horizontal="center" vertical="center"/>
    </xf>
    <xf numFmtId="3" fontId="0" fillId="6" borderId="8" xfId="0" applyNumberFormat="1" applyFont="1" applyFill="1" applyBorder="1" applyAlignment="1">
      <alignment horizontal="center" vertical="center"/>
    </xf>
    <xf numFmtId="3" fontId="4" fillId="5" borderId="24" xfId="0" applyNumberFormat="1" applyFont="1" applyFill="1" applyBorder="1" applyAlignment="1">
      <alignment horizontal="center" vertical="center"/>
    </xf>
    <xf numFmtId="3" fontId="15" fillId="3" borderId="25" xfId="0" applyNumberFormat="1" applyFont="1" applyFill="1" applyBorder="1" applyAlignment="1">
      <alignment horizontal="center" vertical="center"/>
    </xf>
    <xf numFmtId="3" fontId="0" fillId="4" borderId="25" xfId="0" applyNumberFormat="1" applyFont="1" applyFill="1" applyBorder="1" applyAlignment="1">
      <alignment horizontal="center" vertical="center"/>
    </xf>
    <xf numFmtId="9" fontId="0" fillId="4" borderId="26" xfId="0" applyNumberFormat="1" applyFont="1" applyFill="1" applyBorder="1" applyAlignment="1">
      <alignment horizontal="center" vertical="center"/>
    </xf>
    <xf numFmtId="3" fontId="0" fillId="7" borderId="25" xfId="0" applyNumberFormat="1" applyFont="1" applyFill="1" applyBorder="1" applyAlignment="1">
      <alignment horizontal="center" vertical="center"/>
    </xf>
    <xf numFmtId="9" fontId="0" fillId="7" borderId="42" xfId="0" applyNumberFormat="1" applyFont="1" applyFill="1" applyBorder="1" applyAlignment="1">
      <alignment horizontal="center" vertical="center"/>
    </xf>
    <xf numFmtId="3" fontId="0" fillId="6" borderId="42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8" fillId="0" borderId="19" xfId="1" applyFont="1" applyBorder="1"/>
    <xf numFmtId="0" fontId="8" fillId="0" borderId="19" xfId="1" applyFont="1" applyBorder="1" applyAlignment="1">
      <alignment wrapText="1"/>
    </xf>
    <xf numFmtId="0" fontId="8" fillId="0" borderId="20" xfId="1" applyFont="1" applyBorder="1"/>
    <xf numFmtId="0" fontId="0" fillId="0" borderId="0" xfId="0" applyBorder="1"/>
    <xf numFmtId="0" fontId="1" fillId="0" borderId="11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6" xfId="0" applyNumberFormat="1" applyBorder="1" applyAlignment="1">
      <alignment horizontal="center" vertical="center"/>
    </xf>
    <xf numFmtId="3" fontId="0" fillId="0" borderId="57" xfId="0" applyNumberForma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8" fillId="0" borderId="58" xfId="1" applyFont="1" applyBorder="1"/>
    <xf numFmtId="3" fontId="17" fillId="0" borderId="7" xfId="0" applyNumberFormat="1" applyFont="1" applyBorder="1" applyAlignment="1">
      <alignment horizontal="center" vertical="center"/>
    </xf>
    <xf numFmtId="3" fontId="17" fillId="0" borderId="8" xfId="0" applyNumberFormat="1" applyFon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0" fontId="9" fillId="0" borderId="14" xfId="3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3" fontId="0" fillId="8" borderId="5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9" fillId="0" borderId="21" xfId="3" applyBorder="1" applyAlignment="1">
      <alignment horizontal="center" vertical="center"/>
    </xf>
    <xf numFmtId="0" fontId="9" fillId="0" borderId="23" xfId="3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2" xfId="3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6" fillId="0" borderId="47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16" fillId="0" borderId="59" xfId="1" applyFont="1" applyBorder="1" applyAlignment="1">
      <alignment horizontal="center" vertical="center"/>
    </xf>
    <xf numFmtId="0" fontId="16" fillId="0" borderId="45" xfId="1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3" fontId="0" fillId="9" borderId="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33</xdr:row>
      <xdr:rowOff>85725</xdr:rowOff>
    </xdr:from>
    <xdr:to>
      <xdr:col>4</xdr:col>
      <xdr:colOff>76199</xdr:colOff>
      <xdr:row>36</xdr:row>
      <xdr:rowOff>180975</xdr:rowOff>
    </xdr:to>
    <xdr:sp macro="" textlink="">
      <xdr:nvSpPr>
        <xdr:cNvPr id="2" name="Rectangular Callout 1"/>
        <xdr:cNvSpPr/>
      </xdr:nvSpPr>
      <xdr:spPr>
        <a:xfrm>
          <a:off x="1257299" y="6067425"/>
          <a:ext cx="1838325" cy="666750"/>
        </a:xfrm>
        <a:prstGeom prst="wedgeRectCallout">
          <a:avLst>
            <a:gd name="adj1" fmla="val 67929"/>
            <a:gd name="adj2" fmla="val 1568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Có</a:t>
          </a:r>
          <a:r>
            <a:rPr lang="en-US" sz="1100" baseline="0"/>
            <a:t> thể input/edit các giá trị Planned Unit Price/Actual Unit Price 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47</xdr:row>
      <xdr:rowOff>171450</xdr:rowOff>
    </xdr:from>
    <xdr:to>
      <xdr:col>8</xdr:col>
      <xdr:colOff>28575</xdr:colOff>
      <xdr:row>55</xdr:row>
      <xdr:rowOff>9525</xdr:rowOff>
    </xdr:to>
    <xdr:sp macro="" textlink="">
      <xdr:nvSpPr>
        <xdr:cNvPr id="7" name="Rectangular Callout 6"/>
        <xdr:cNvSpPr/>
      </xdr:nvSpPr>
      <xdr:spPr>
        <a:xfrm>
          <a:off x="7753350" y="8848725"/>
          <a:ext cx="914400" cy="1381125"/>
        </a:xfrm>
        <a:prstGeom prst="wedgeRectCallout">
          <a:avLst>
            <a:gd name="adj1" fmla="val 77084"/>
            <a:gd name="adj2" fmla="val -847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 Work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Hour: số giờ làm việc  các nhân viên nhập hàng ngày 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180974</xdr:colOff>
      <xdr:row>8</xdr:row>
      <xdr:rowOff>66675</xdr:rowOff>
    </xdr:from>
    <xdr:to>
      <xdr:col>19</xdr:col>
      <xdr:colOff>400049</xdr:colOff>
      <xdr:row>12</xdr:row>
      <xdr:rowOff>98298</xdr:rowOff>
    </xdr:to>
    <xdr:sp macro="" textlink="">
      <xdr:nvSpPr>
        <xdr:cNvPr id="8" name="Rectangular Callout 7"/>
        <xdr:cNvSpPr/>
      </xdr:nvSpPr>
      <xdr:spPr>
        <a:xfrm>
          <a:off x="15487649" y="1400175"/>
          <a:ext cx="2886075" cy="803148"/>
        </a:xfrm>
        <a:prstGeom prst="wedgeRectCallout">
          <a:avLst>
            <a:gd name="adj1" fmla="val 21565"/>
            <a:gd name="adj2" fmla="val 1154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Click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button này để thực hiện tính toán dựa trên data mới nhất đã được input/edit và reload lại màn hình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276225</xdr:colOff>
      <xdr:row>1</xdr:row>
      <xdr:rowOff>0</xdr:rowOff>
    </xdr:from>
    <xdr:to>
      <xdr:col>4</xdr:col>
      <xdr:colOff>1047749</xdr:colOff>
      <xdr:row>23</xdr:row>
      <xdr:rowOff>47625</xdr:rowOff>
    </xdr:to>
    <xdr:sp macro="" textlink="">
      <xdr:nvSpPr>
        <xdr:cNvPr id="9" name="Rectangular Callout 8"/>
        <xdr:cNvSpPr/>
      </xdr:nvSpPr>
      <xdr:spPr>
        <a:xfrm>
          <a:off x="276225" y="0"/>
          <a:ext cx="3790949" cy="3895725"/>
        </a:xfrm>
        <a:prstGeom prst="wedgeRectCallout">
          <a:avLst>
            <a:gd name="adj1" fmla="val 60677"/>
            <a:gd name="adj2" fmla="val 681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Công</a:t>
          </a:r>
          <a:r>
            <a:rPr lang="en-US" sz="1100" baseline="0"/>
            <a:t> thức: </a:t>
          </a:r>
        </a:p>
        <a:p>
          <a:pPr algn="l"/>
          <a:r>
            <a:rPr lang="en-US" sz="1100" baseline="0"/>
            <a:t>1a) Planned Revenue(VND) = </a:t>
          </a:r>
        </a:p>
        <a:p>
          <a:pPr algn="l"/>
          <a:r>
            <a:rPr lang="en-US" sz="1100" baseline="0"/>
            <a:t>Planned Revenue(JPY) x Plan VND/JPY Rate</a:t>
          </a:r>
        </a:p>
        <a:p>
          <a:pPr algn="l"/>
          <a:r>
            <a:rPr lang="en-US" sz="1100" baseline="0"/>
            <a:t>1b) Acutal Revenue(VND)=</a:t>
          </a:r>
        </a:p>
        <a:p>
          <a:pPr algn="l"/>
          <a:r>
            <a:rPr lang="en-US" sz="1100" baseline="0"/>
            <a:t>Acutal Revenue(JPY) x Acutal VND/JPY Rate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2a) Planned  Cost(VND)=</a:t>
          </a:r>
        </a:p>
        <a:p>
          <a:pPr algn="l"/>
          <a:r>
            <a:rPr lang="en-US" sz="1100" baseline="0"/>
            <a:t>Sum(Planned Cost) của mỗi member</a:t>
          </a:r>
        </a:p>
        <a:p>
          <a:r>
            <a:rPr lang="en-US" sz="1100" baseline="0"/>
            <a:t>2b)Acutal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Cost(VND)=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Sum(Acutal Cost) của mỗi member</a:t>
          </a: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3a) Planned Margin(VND)=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Planned Revenue(VND)-Planned Cost(VND)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3b)Actual Margin(VND)=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Acutal Revenue(VND)-Acutal Cost(VND)</a:t>
          </a: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4a) Actual vs Planned Revenue(VND)=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 Revenue(VND)-Planned Revenue(VND)</a:t>
          </a:r>
        </a:p>
        <a:p>
          <a:r>
            <a:rPr lang="en-US">
              <a:effectLst/>
            </a:rPr>
            <a:t>4b) Actual vs Planned Cost(VND)=</a:t>
          </a:r>
        </a:p>
        <a:p>
          <a:r>
            <a:rPr lang="en-US">
              <a:effectLst/>
            </a:rPr>
            <a:t>Actual</a:t>
          </a:r>
          <a:r>
            <a:rPr lang="en-US" baseline="0">
              <a:effectLst/>
            </a:rPr>
            <a:t> Cost(VND)-Planned Cost(VND)</a:t>
          </a:r>
        </a:p>
        <a:p>
          <a:r>
            <a:rPr lang="en-US" baseline="0">
              <a:effectLst/>
            </a:rPr>
            <a:t>4c)Actual vs Planned Margin(VND)=</a:t>
          </a:r>
        </a:p>
        <a:p>
          <a:r>
            <a:rPr lang="en-US" baseline="0">
              <a:effectLst/>
            </a:rPr>
            <a:t>Actual Margin(VND)-Planned Margin(VND)</a:t>
          </a:r>
        </a:p>
        <a:p>
          <a:endParaRPr lang="en-US" baseline="0">
            <a:effectLst/>
          </a:endParaRPr>
        </a:p>
        <a:p>
          <a:endParaRPr lang="en-US">
            <a:effectLst/>
          </a:endParaRPr>
        </a:p>
        <a:p>
          <a:endParaRPr lang="en-US">
            <a:effectLst/>
          </a:endParaRP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476251</xdr:colOff>
      <xdr:row>26</xdr:row>
      <xdr:rowOff>28575</xdr:rowOff>
    </xdr:from>
    <xdr:to>
      <xdr:col>4</xdr:col>
      <xdr:colOff>247650</xdr:colOff>
      <xdr:row>30</xdr:row>
      <xdr:rowOff>0</xdr:rowOff>
    </xdr:to>
    <xdr:sp macro="" textlink="">
      <xdr:nvSpPr>
        <xdr:cNvPr id="10" name="Rectangular Callout 9"/>
        <xdr:cNvSpPr/>
      </xdr:nvSpPr>
      <xdr:spPr>
        <a:xfrm>
          <a:off x="1085851" y="4667250"/>
          <a:ext cx="2181224" cy="733425"/>
        </a:xfrm>
        <a:prstGeom prst="wedgeRectCallout">
          <a:avLst>
            <a:gd name="adj1" fmla="val 103163"/>
            <a:gd name="adj2" fmla="val -3539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Có</a:t>
          </a:r>
          <a:r>
            <a:rPr lang="en-US" sz="1100" baseline="0"/>
            <a:t> thể input/edit các giá trị Planned Revenue(JPY)/Actual Revenue(JPY)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123825</xdr:colOff>
      <xdr:row>43</xdr:row>
      <xdr:rowOff>133350</xdr:rowOff>
    </xdr:from>
    <xdr:to>
      <xdr:col>6</xdr:col>
      <xdr:colOff>1038225</xdr:colOff>
      <xdr:row>50</xdr:row>
      <xdr:rowOff>171450</xdr:rowOff>
    </xdr:to>
    <xdr:sp macro="" textlink="">
      <xdr:nvSpPr>
        <xdr:cNvPr id="11" name="Rectangular Callout 10"/>
        <xdr:cNvSpPr/>
      </xdr:nvSpPr>
      <xdr:spPr>
        <a:xfrm>
          <a:off x="6438900" y="8039100"/>
          <a:ext cx="914400" cy="1381125"/>
        </a:xfrm>
        <a:prstGeom prst="wedgeRectCallout">
          <a:avLst>
            <a:gd name="adj1" fmla="val 223959"/>
            <a:gd name="adj2" fmla="val -488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Planned Work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Hour: Có thể input/edit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371475</xdr:colOff>
      <xdr:row>1</xdr:row>
      <xdr:rowOff>0</xdr:rowOff>
    </xdr:from>
    <xdr:to>
      <xdr:col>16</xdr:col>
      <xdr:colOff>104775</xdr:colOff>
      <xdr:row>24</xdr:row>
      <xdr:rowOff>57150</xdr:rowOff>
    </xdr:to>
    <xdr:sp macro="" textlink="">
      <xdr:nvSpPr>
        <xdr:cNvPr id="12" name="Rectangular Callout 11"/>
        <xdr:cNvSpPr/>
      </xdr:nvSpPr>
      <xdr:spPr>
        <a:xfrm>
          <a:off x="10953750" y="0"/>
          <a:ext cx="4457700" cy="4105275"/>
        </a:xfrm>
        <a:prstGeom prst="wedgeRectCallout">
          <a:avLst>
            <a:gd name="adj1" fmla="val -61485"/>
            <a:gd name="adj2" fmla="val 36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Công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thức: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 Revenue(JPY)=S24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 Revenue(JPY)=S29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 Revenue(VND)=S25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 Revenue(VND)=S30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 Direct Cost(VND)=Direct Cost!C2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Acutal Direct Cost(VND)=Direct Cost!D2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 Direct Marigin(VND) = Plan Revenue(VND)-Plan Direct Cost(VND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Acutal Direct Margin(VND)=Actual Revenue(VND)-Actual Direct Cost(VND)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Overhead Cost(VND) tham chiếu đến sheet 'Overhead Cost'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 Final Margin(VND) =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 Direct Margin(VND)- Plan Overhead Cost(VND)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Acutal Final Margin(VND)=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Actual Direct Margin(VND) - Acutal Overhead Cost (VND)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1171466</xdr:colOff>
      <xdr:row>1</xdr:row>
      <xdr:rowOff>43794</xdr:rowOff>
    </xdr:from>
    <xdr:to>
      <xdr:col>6</xdr:col>
      <xdr:colOff>10949</xdr:colOff>
      <xdr:row>15</xdr:row>
      <xdr:rowOff>131380</xdr:rowOff>
    </xdr:to>
    <xdr:sp macro="" textlink="">
      <xdr:nvSpPr>
        <xdr:cNvPr id="13" name="Rectangular Callout 12"/>
        <xdr:cNvSpPr/>
      </xdr:nvSpPr>
      <xdr:spPr>
        <a:xfrm>
          <a:off x="4204138" y="229915"/>
          <a:ext cx="2134914" cy="2715172"/>
        </a:xfrm>
        <a:prstGeom prst="wedgeRectCallout">
          <a:avLst>
            <a:gd name="adj1" fmla="val 48742"/>
            <a:gd name="adj2" fmla="val 70031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10/06/2015</a:t>
          </a:r>
        </a:p>
        <a:p>
          <a:pPr algn="l"/>
          <a:r>
            <a:rPr lang="en-US" sz="1100"/>
            <a:t>Đổii</a:t>
          </a:r>
          <a:r>
            <a:rPr lang="en-US" sz="1100" baseline="0"/>
            <a:t> tên </a:t>
          </a:r>
          <a:r>
            <a:rPr lang="en-GB"/>
            <a:t>Revenue thành</a:t>
          </a:r>
          <a:r>
            <a:rPr lang="en-GB" baseline="0"/>
            <a:t> </a:t>
          </a:r>
          <a:r>
            <a:rPr lang="en-US" sz="1100"/>
            <a:t>Projects</a:t>
          </a:r>
          <a:r>
            <a:rPr lang="en-US" sz="1100" baseline="0"/>
            <a:t> Revenue(VND)</a:t>
          </a:r>
        </a:p>
        <a:p>
          <a:pPr algn="l"/>
          <a:r>
            <a:rPr lang="en-US" sz="1100" baseline="0"/>
            <a:t>Đổi tên </a:t>
          </a:r>
          <a:r>
            <a:rPr lang="en-GB"/>
            <a:t>Revenue(VND) thành Projects Revenue(VND)</a:t>
          </a:r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Total Revenue(VND)=Projects Revenue(VND) + Other Revenue(VND)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Sửa Direct margin = 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Total Revenue(VND) -  Direct Cost(VND)</a:t>
          </a:r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Other revenue: Input  field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A8" sqref="A8:A10"/>
    </sheetView>
  </sheetViews>
  <sheetFormatPr defaultRowHeight="15"/>
  <cols>
    <col min="1" max="1" width="38.7109375" customWidth="1"/>
    <col min="2" max="2" width="17" customWidth="1"/>
    <col min="3" max="3" width="18.28515625" customWidth="1"/>
    <col min="4" max="4" width="19.5703125" customWidth="1"/>
  </cols>
  <sheetData>
    <row r="1" spans="1:4" ht="15.75" thickBot="1"/>
    <row r="2" spans="1:4" ht="15.75" thickBot="1">
      <c r="A2" s="128" t="s">
        <v>95</v>
      </c>
      <c r="B2" s="128" t="s">
        <v>96</v>
      </c>
      <c r="C2" s="128" t="s">
        <v>102</v>
      </c>
      <c r="D2" s="129" t="s">
        <v>101</v>
      </c>
    </row>
    <row r="3" spans="1:4">
      <c r="A3" s="139" t="s">
        <v>111</v>
      </c>
      <c r="B3" s="141" t="s">
        <v>97</v>
      </c>
      <c r="C3" s="122" t="s">
        <v>98</v>
      </c>
      <c r="D3" s="123" t="s">
        <v>100</v>
      </c>
    </row>
    <row r="4" spans="1:4" ht="15.75" thickBot="1">
      <c r="A4" s="140"/>
      <c r="B4" s="142"/>
      <c r="C4" s="132" t="s">
        <v>99</v>
      </c>
      <c r="D4" s="133" t="s">
        <v>74</v>
      </c>
    </row>
    <row r="5" spans="1:4">
      <c r="A5" s="139" t="s">
        <v>112</v>
      </c>
      <c r="B5" s="141" t="s">
        <v>103</v>
      </c>
      <c r="C5" s="134" t="s">
        <v>104</v>
      </c>
      <c r="D5" s="135" t="s">
        <v>108</v>
      </c>
    </row>
    <row r="6" spans="1:4">
      <c r="A6" s="143"/>
      <c r="B6" s="144"/>
      <c r="C6" s="126" t="s">
        <v>105</v>
      </c>
      <c r="D6" s="124" t="s">
        <v>109</v>
      </c>
    </row>
    <row r="7" spans="1:4" ht="15.75" thickBot="1">
      <c r="A7" s="140"/>
      <c r="B7" s="142"/>
      <c r="C7" s="127" t="s">
        <v>106</v>
      </c>
      <c r="D7" s="125" t="s">
        <v>107</v>
      </c>
    </row>
    <row r="8" spans="1:4">
      <c r="A8" s="143" t="s">
        <v>113</v>
      </c>
      <c r="B8" s="144" t="s">
        <v>110</v>
      </c>
      <c r="C8" s="130" t="s">
        <v>104</v>
      </c>
      <c r="D8" s="131" t="s">
        <v>108</v>
      </c>
    </row>
    <row r="9" spans="1:4">
      <c r="A9" s="143"/>
      <c r="B9" s="144"/>
      <c r="C9" s="126" t="s">
        <v>105</v>
      </c>
      <c r="D9" s="124" t="s">
        <v>109</v>
      </c>
    </row>
    <row r="10" spans="1:4" ht="15.75" thickBot="1">
      <c r="A10" s="140"/>
      <c r="B10" s="142"/>
      <c r="C10" s="127" t="s">
        <v>106</v>
      </c>
      <c r="D10" s="125" t="s">
        <v>107</v>
      </c>
    </row>
  </sheetData>
  <mergeCells count="6">
    <mergeCell ref="A3:A4"/>
    <mergeCell ref="B3:B4"/>
    <mergeCell ref="A5:A7"/>
    <mergeCell ref="B5:B7"/>
    <mergeCell ref="A8:A10"/>
    <mergeCell ref="B8:B10"/>
  </mergeCells>
  <hyperlinks>
    <hyperlink ref="A3:A4" location="'Cost Monitoring'!A1" display="Giám sát chi phí(Cost Monitoring)"/>
    <hyperlink ref="A5:A7" location="'Direct Cost'!A1" display="Quản lý chi phí trực tiếp(Direct Cost)"/>
    <hyperlink ref="A8:A10" location="'Overhead Cost'!A1" display="Quản lý chi phí gián tiếp(Overhead Cost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0:S59"/>
  <sheetViews>
    <sheetView tabSelected="1" topLeftCell="E1" zoomScale="87" zoomScaleNormal="87" workbookViewId="0">
      <selection activeCell="W26" sqref="W26"/>
    </sheetView>
  </sheetViews>
  <sheetFormatPr defaultRowHeight="15"/>
  <cols>
    <col min="4" max="4" width="17.85546875" customWidth="1"/>
    <col min="5" max="5" width="18.28515625" customWidth="1"/>
    <col min="6" max="6" width="31.140625" customWidth="1"/>
    <col min="7" max="7" width="21.140625" customWidth="1"/>
    <col min="8" max="8" width="14.85546875" customWidth="1"/>
    <col min="9" max="9" width="15" customWidth="1"/>
    <col min="10" max="10" width="14.140625" customWidth="1"/>
    <col min="11" max="11" width="13" customWidth="1"/>
    <col min="12" max="12" width="11" customWidth="1"/>
    <col min="13" max="13" width="12.42578125" customWidth="1"/>
    <col min="14" max="14" width="11.28515625" customWidth="1"/>
    <col min="15" max="15" width="12.5703125" customWidth="1"/>
    <col min="16" max="16" width="10.5703125" customWidth="1"/>
    <col min="17" max="18" width="13.85546875" customWidth="1"/>
    <col min="19" max="19" width="12.28515625" customWidth="1"/>
    <col min="20" max="20" width="18.42578125" customWidth="1"/>
  </cols>
  <sheetData>
    <row r="10" spans="7:19" ht="15.75" thickBot="1"/>
    <row r="11" spans="7:19" ht="15" customHeight="1">
      <c r="G11" s="159" t="s">
        <v>71</v>
      </c>
      <c r="H11" s="160"/>
      <c r="I11" s="160"/>
      <c r="J11" s="161"/>
    </row>
    <row r="12" spans="7:19">
      <c r="G12" s="162"/>
      <c r="H12" s="163"/>
      <c r="I12" s="163"/>
      <c r="J12" s="164"/>
    </row>
    <row r="13" spans="7:19">
      <c r="G13" s="165"/>
      <c r="H13" s="166"/>
      <c r="I13" s="166"/>
      <c r="J13" s="167"/>
    </row>
    <row r="14" spans="7:19">
      <c r="G14" s="42"/>
      <c r="H14" s="45" t="s">
        <v>38</v>
      </c>
      <c r="I14" s="45" t="s">
        <v>37</v>
      </c>
      <c r="J14" s="46" t="s">
        <v>79</v>
      </c>
    </row>
    <row r="15" spans="7:19" ht="15.75" thickBot="1">
      <c r="G15" s="47" t="s">
        <v>72</v>
      </c>
      <c r="H15" s="40">
        <v>178</v>
      </c>
      <c r="I15" s="40">
        <v>180</v>
      </c>
      <c r="J15" s="43">
        <f>I15-H15</f>
        <v>2</v>
      </c>
    </row>
    <row r="16" spans="7:19">
      <c r="G16" s="47" t="s">
        <v>114</v>
      </c>
      <c r="H16" s="1">
        <f>S27</f>
        <v>2481000</v>
      </c>
      <c r="I16" s="1">
        <f>S32</f>
        <v>2300000</v>
      </c>
      <c r="J16" s="43">
        <f t="shared" ref="J16:J21" si="0">I16-H16</f>
        <v>-181000</v>
      </c>
      <c r="S16" s="156" t="s">
        <v>30</v>
      </c>
    </row>
    <row r="17" spans="6:19" ht="15" customHeight="1">
      <c r="G17" s="136" t="s">
        <v>115</v>
      </c>
      <c r="H17" s="137">
        <f>S28</f>
        <v>441618000</v>
      </c>
      <c r="I17" s="137">
        <f>S33</f>
        <v>414000000</v>
      </c>
      <c r="J17" s="138">
        <f t="shared" si="0"/>
        <v>-27618000</v>
      </c>
      <c r="S17" s="157"/>
    </row>
    <row r="18" spans="6:19" ht="15" customHeight="1">
      <c r="G18" s="179" t="s">
        <v>116</v>
      </c>
      <c r="H18" s="177">
        <v>10000000</v>
      </c>
      <c r="I18" s="177">
        <v>20000000</v>
      </c>
      <c r="J18" s="178">
        <f t="shared" si="0"/>
        <v>10000000</v>
      </c>
      <c r="S18" s="157"/>
    </row>
    <row r="19" spans="6:19" ht="15" customHeight="1">
      <c r="G19" s="136" t="s">
        <v>117</v>
      </c>
      <c r="H19" s="137">
        <f>H17+H18</f>
        <v>451618000</v>
      </c>
      <c r="I19" s="137">
        <f>I17+I18</f>
        <v>434000000</v>
      </c>
      <c r="J19" s="138">
        <f t="shared" si="0"/>
        <v>-17618000</v>
      </c>
      <c r="S19" s="157"/>
    </row>
    <row r="20" spans="6:19">
      <c r="G20" s="120" t="s">
        <v>39</v>
      </c>
      <c r="H20" s="117">
        <f>'Direct Cost'!C2</f>
        <v>2787300</v>
      </c>
      <c r="I20" s="117">
        <f>'Direct Cost'!D2</f>
        <v>8827000</v>
      </c>
      <c r="J20" s="121">
        <f>I20-H20</f>
        <v>6039700</v>
      </c>
      <c r="S20" s="157"/>
    </row>
    <row r="21" spans="6:19">
      <c r="G21" s="116" t="s">
        <v>40</v>
      </c>
      <c r="H21" s="1">
        <f>H19-H20</f>
        <v>448830700</v>
      </c>
      <c r="I21" s="1">
        <f>S35</f>
        <v>387925000</v>
      </c>
      <c r="J21" s="43">
        <f t="shared" si="0"/>
        <v>-60905700</v>
      </c>
      <c r="S21" s="157"/>
    </row>
    <row r="22" spans="6:19" ht="15.75" thickBot="1">
      <c r="G22" s="48" t="s">
        <v>69</v>
      </c>
      <c r="H22" s="118">
        <f>'Overhead Cost'!C2</f>
        <v>10446300</v>
      </c>
      <c r="I22" s="118">
        <f>'Overhead Cost'!D2</f>
        <v>13692000</v>
      </c>
      <c r="J22" s="119">
        <f>I22-H22</f>
        <v>3245700</v>
      </c>
      <c r="S22" s="158"/>
    </row>
    <row r="23" spans="6:19" ht="15.75" thickBot="1">
      <c r="G23" s="66" t="s">
        <v>70</v>
      </c>
      <c r="H23" s="44">
        <f>H21-H22</f>
        <v>438384400</v>
      </c>
      <c r="I23" s="44">
        <f t="shared" ref="I23" si="1">I21-I22</f>
        <v>374233000</v>
      </c>
      <c r="J23" s="99">
        <f>'Overhead Cost'!E2</f>
        <v>-3245700</v>
      </c>
    </row>
    <row r="24" spans="6:19" ht="15.75" thickBot="1">
      <c r="F24" s="41"/>
      <c r="G24" s="41"/>
      <c r="H24" s="41"/>
      <c r="I24" s="41"/>
      <c r="J24" s="41"/>
    </row>
    <row r="25" spans="6:19" ht="15.75" thickBot="1">
      <c r="F25" s="17"/>
      <c r="G25" s="149" t="s">
        <v>5</v>
      </c>
      <c r="H25" s="150"/>
      <c r="I25" s="150"/>
      <c r="J25" s="150"/>
      <c r="K25" s="150"/>
      <c r="L25" s="150"/>
      <c r="M25" s="151"/>
      <c r="N25" s="152" t="s">
        <v>8</v>
      </c>
      <c r="O25" s="153"/>
      <c r="P25" s="153"/>
      <c r="Q25" s="153"/>
      <c r="R25" s="153"/>
      <c r="S25" s="154" t="s">
        <v>18</v>
      </c>
    </row>
    <row r="26" spans="6:19" ht="30.75" thickBot="1">
      <c r="F26" s="18"/>
      <c r="G26" s="83" t="s">
        <v>0</v>
      </c>
      <c r="H26" s="16" t="s">
        <v>1</v>
      </c>
      <c r="I26" s="12" t="s">
        <v>9</v>
      </c>
      <c r="J26" s="12" t="s">
        <v>2</v>
      </c>
      <c r="K26" s="12" t="s">
        <v>3</v>
      </c>
      <c r="L26" s="74" t="s">
        <v>4</v>
      </c>
      <c r="M26" s="73" t="s">
        <v>10</v>
      </c>
      <c r="N26" s="15" t="s">
        <v>6</v>
      </c>
      <c r="O26" s="13" t="s">
        <v>11</v>
      </c>
      <c r="P26" s="13" t="s">
        <v>7</v>
      </c>
      <c r="Q26" s="14" t="s">
        <v>12</v>
      </c>
      <c r="R26" s="14" t="s">
        <v>28</v>
      </c>
      <c r="S26" s="155"/>
    </row>
    <row r="27" spans="6:19">
      <c r="F27" s="51" t="s">
        <v>13</v>
      </c>
      <c r="G27" s="29">
        <v>600000</v>
      </c>
      <c r="H27" s="30">
        <v>520000</v>
      </c>
      <c r="I27" s="76">
        <v>330000</v>
      </c>
      <c r="J27" s="30">
        <v>78000</v>
      </c>
      <c r="K27" s="30">
        <v>138000</v>
      </c>
      <c r="L27" s="30">
        <v>115000</v>
      </c>
      <c r="M27" s="31">
        <v>700000</v>
      </c>
      <c r="N27" s="29">
        <v>0</v>
      </c>
      <c r="O27" s="30">
        <v>0</v>
      </c>
      <c r="P27" s="30">
        <v>0</v>
      </c>
      <c r="Q27" s="85">
        <v>0</v>
      </c>
      <c r="R27" s="31">
        <v>0</v>
      </c>
      <c r="S27" s="88">
        <f>SUM(G27:R27)</f>
        <v>2481000</v>
      </c>
    </row>
    <row r="28" spans="6:19">
      <c r="F28" s="32" t="s">
        <v>14</v>
      </c>
      <c r="G28" s="33">
        <f>G27*$H15</f>
        <v>106800000</v>
      </c>
      <c r="H28" s="34">
        <f t="shared" ref="H28:R28" si="2">H27*$H15</f>
        <v>92560000</v>
      </c>
      <c r="I28" s="34">
        <f t="shared" si="2"/>
        <v>58740000</v>
      </c>
      <c r="J28" s="34">
        <f t="shared" si="2"/>
        <v>13884000</v>
      </c>
      <c r="K28" s="71">
        <f t="shared" si="2"/>
        <v>24564000</v>
      </c>
      <c r="L28" s="34">
        <f t="shared" si="2"/>
        <v>20470000</v>
      </c>
      <c r="M28" s="71">
        <f t="shared" si="2"/>
        <v>124600000</v>
      </c>
      <c r="N28" s="33">
        <f t="shared" si="2"/>
        <v>0</v>
      </c>
      <c r="O28" s="34">
        <f t="shared" si="2"/>
        <v>0</v>
      </c>
      <c r="P28" s="34">
        <f t="shared" si="2"/>
        <v>0</v>
      </c>
      <c r="Q28" s="34">
        <f t="shared" si="2"/>
        <v>0</v>
      </c>
      <c r="R28" s="35">
        <f t="shared" si="2"/>
        <v>0</v>
      </c>
      <c r="S28" s="89">
        <f>SUM(G28:R28)</f>
        <v>441618000</v>
      </c>
    </row>
    <row r="29" spans="6:19">
      <c r="F29" s="52" t="s">
        <v>75</v>
      </c>
      <c r="G29" s="53">
        <f>G41+G45+G49+G53+G57</f>
        <v>5600000</v>
      </c>
      <c r="H29" s="54">
        <f t="shared" ref="H29:R29" si="3">H41+H45+H49+H53+H57</f>
        <v>2800000</v>
      </c>
      <c r="I29" s="54">
        <f t="shared" si="3"/>
        <v>9000000</v>
      </c>
      <c r="J29" s="54">
        <f t="shared" si="3"/>
        <v>0</v>
      </c>
      <c r="K29" s="54">
        <f t="shared" si="3"/>
        <v>2250000</v>
      </c>
      <c r="L29" s="54">
        <f t="shared" si="3"/>
        <v>0</v>
      </c>
      <c r="M29" s="72">
        <f t="shared" si="3"/>
        <v>0</v>
      </c>
      <c r="N29" s="53">
        <f t="shared" si="3"/>
        <v>2800000</v>
      </c>
      <c r="O29" s="54">
        <f t="shared" si="3"/>
        <v>0</v>
      </c>
      <c r="P29" s="54">
        <f t="shared" si="3"/>
        <v>0</v>
      </c>
      <c r="Q29" s="54">
        <f t="shared" si="3"/>
        <v>0</v>
      </c>
      <c r="R29" s="55">
        <f t="shared" si="3"/>
        <v>0</v>
      </c>
      <c r="S29" s="90">
        <f>SUM(G29:R29)</f>
        <v>22450000</v>
      </c>
    </row>
    <row r="30" spans="6:19">
      <c r="F30" s="52" t="s">
        <v>76</v>
      </c>
      <c r="G30" s="53">
        <f>G28-G29</f>
        <v>101200000</v>
      </c>
      <c r="H30" s="54">
        <f t="shared" ref="H30:R30" si="4">H28-H29</f>
        <v>89760000</v>
      </c>
      <c r="I30" s="54">
        <f t="shared" si="4"/>
        <v>49740000</v>
      </c>
      <c r="J30" s="54">
        <f t="shared" si="4"/>
        <v>13884000</v>
      </c>
      <c r="K30" s="54">
        <f t="shared" si="4"/>
        <v>22314000</v>
      </c>
      <c r="L30" s="54">
        <f t="shared" si="4"/>
        <v>20470000</v>
      </c>
      <c r="M30" s="72">
        <f t="shared" si="4"/>
        <v>124600000</v>
      </c>
      <c r="N30" s="53">
        <f t="shared" si="4"/>
        <v>-2800000</v>
      </c>
      <c r="O30" s="54">
        <f t="shared" si="4"/>
        <v>0</v>
      </c>
      <c r="P30" s="54">
        <f t="shared" si="4"/>
        <v>0</v>
      </c>
      <c r="Q30" s="54">
        <f t="shared" si="4"/>
        <v>0</v>
      </c>
      <c r="R30" s="55">
        <f t="shared" si="4"/>
        <v>0</v>
      </c>
      <c r="S30" s="90">
        <f>SUM(G30:R30)</f>
        <v>419168000</v>
      </c>
    </row>
    <row r="31" spans="6:19" ht="15.75" thickBot="1">
      <c r="F31" s="56" t="s">
        <v>20</v>
      </c>
      <c r="G31" s="57">
        <f>G30/G28</f>
        <v>0.94756554307116103</v>
      </c>
      <c r="H31" s="58">
        <f>H30/H28</f>
        <v>0.96974935177182364</v>
      </c>
      <c r="I31" s="58">
        <f t="shared" ref="I31:M31" si="5">I30/I28</f>
        <v>0.84678243105209394</v>
      </c>
      <c r="J31" s="58">
        <f t="shared" si="5"/>
        <v>1</v>
      </c>
      <c r="K31" s="58">
        <f t="shared" si="5"/>
        <v>0.90840254030288226</v>
      </c>
      <c r="L31" s="58">
        <f t="shared" si="5"/>
        <v>1</v>
      </c>
      <c r="M31" s="75">
        <f t="shared" si="5"/>
        <v>1</v>
      </c>
      <c r="N31" s="57"/>
      <c r="O31" s="58"/>
      <c r="P31" s="58"/>
      <c r="Q31" s="58"/>
      <c r="R31" s="59"/>
      <c r="S31" s="91"/>
    </row>
    <row r="32" spans="6:19" ht="15" customHeight="1">
      <c r="F32" s="28" t="s">
        <v>16</v>
      </c>
      <c r="G32" s="29">
        <v>600000</v>
      </c>
      <c r="H32" s="30">
        <v>520000</v>
      </c>
      <c r="I32" s="30">
        <v>330000</v>
      </c>
      <c r="J32" s="30">
        <v>80000</v>
      </c>
      <c r="K32" s="30">
        <v>150000</v>
      </c>
      <c r="L32" s="30">
        <v>120000</v>
      </c>
      <c r="M32" s="84">
        <v>500000</v>
      </c>
      <c r="N32" s="29">
        <v>0</v>
      </c>
      <c r="O32" s="30">
        <v>0</v>
      </c>
      <c r="P32" s="30">
        <v>0</v>
      </c>
      <c r="Q32" s="30">
        <v>0</v>
      </c>
      <c r="R32" s="31">
        <v>0</v>
      </c>
      <c r="S32" s="88">
        <f>SUM(G32:R32)</f>
        <v>2300000</v>
      </c>
    </row>
    <row r="33" spans="3:19">
      <c r="F33" s="36" t="s">
        <v>17</v>
      </c>
      <c r="G33" s="33">
        <f>G32*$I15</f>
        <v>108000000</v>
      </c>
      <c r="H33" s="34">
        <f t="shared" ref="H33:R33" si="6">H32*$I15</f>
        <v>93600000</v>
      </c>
      <c r="I33" s="34">
        <f t="shared" si="6"/>
        <v>59400000</v>
      </c>
      <c r="J33" s="34">
        <f t="shared" si="6"/>
        <v>14400000</v>
      </c>
      <c r="K33" s="34">
        <f t="shared" si="6"/>
        <v>27000000</v>
      </c>
      <c r="L33" s="34">
        <f t="shared" si="6"/>
        <v>21600000</v>
      </c>
      <c r="M33" s="71">
        <f t="shared" si="6"/>
        <v>90000000</v>
      </c>
      <c r="N33" s="33">
        <f t="shared" si="6"/>
        <v>0</v>
      </c>
      <c r="O33" s="34">
        <f t="shared" si="6"/>
        <v>0</v>
      </c>
      <c r="P33" s="34">
        <f t="shared" si="6"/>
        <v>0</v>
      </c>
      <c r="Q33" s="34">
        <f t="shared" si="6"/>
        <v>0</v>
      </c>
      <c r="R33" s="35">
        <f t="shared" si="6"/>
        <v>0</v>
      </c>
      <c r="S33" s="89">
        <f>SUM(G33:R33)</f>
        <v>414000000</v>
      </c>
    </row>
    <row r="34" spans="3:19">
      <c r="F34" s="49" t="s">
        <v>80</v>
      </c>
      <c r="G34" s="60">
        <f>G43+G47+G51+G55+G59</f>
        <v>6720000</v>
      </c>
      <c r="H34" s="61">
        <f t="shared" ref="H34:R34" si="7">H43+H47+H51+H55+H59</f>
        <v>2880000</v>
      </c>
      <c r="I34" s="61">
        <f t="shared" si="7"/>
        <v>11050000</v>
      </c>
      <c r="J34" s="61">
        <f t="shared" si="7"/>
        <v>0</v>
      </c>
      <c r="K34" s="61">
        <f t="shared" si="7"/>
        <v>3825000</v>
      </c>
      <c r="L34" s="61">
        <f t="shared" si="7"/>
        <v>0</v>
      </c>
      <c r="M34" s="77">
        <f t="shared" si="7"/>
        <v>0</v>
      </c>
      <c r="N34" s="60">
        <f t="shared" si="7"/>
        <v>1600000</v>
      </c>
      <c r="O34" s="61">
        <f t="shared" si="7"/>
        <v>0</v>
      </c>
      <c r="P34" s="61">
        <f t="shared" si="7"/>
        <v>0</v>
      </c>
      <c r="Q34" s="61">
        <f t="shared" si="7"/>
        <v>0</v>
      </c>
      <c r="R34" s="62">
        <f t="shared" si="7"/>
        <v>0</v>
      </c>
      <c r="S34" s="92">
        <f>SUM(G34:R34)</f>
        <v>26075000</v>
      </c>
    </row>
    <row r="35" spans="3:19">
      <c r="F35" s="49" t="s">
        <v>81</v>
      </c>
      <c r="G35" s="60">
        <f>G33-G34</f>
        <v>101280000</v>
      </c>
      <c r="H35" s="61">
        <f t="shared" ref="H35:M35" si="8">H33-H34</f>
        <v>90720000</v>
      </c>
      <c r="I35" s="61">
        <f t="shared" si="8"/>
        <v>48350000</v>
      </c>
      <c r="J35" s="61">
        <f t="shared" si="8"/>
        <v>14400000</v>
      </c>
      <c r="K35" s="61">
        <f t="shared" si="8"/>
        <v>23175000</v>
      </c>
      <c r="L35" s="61">
        <f t="shared" si="8"/>
        <v>21600000</v>
      </c>
      <c r="M35" s="77">
        <f t="shared" si="8"/>
        <v>90000000</v>
      </c>
      <c r="N35" s="60">
        <f t="shared" ref="N35" si="9">N33-N34</f>
        <v>-1600000</v>
      </c>
      <c r="O35" s="61">
        <f t="shared" ref="O35" si="10">O33-O34</f>
        <v>0</v>
      </c>
      <c r="P35" s="61">
        <f t="shared" ref="P35" si="11">P33-P34</f>
        <v>0</v>
      </c>
      <c r="Q35" s="61">
        <f t="shared" ref="Q35" si="12">Q33-Q34</f>
        <v>0</v>
      </c>
      <c r="R35" s="62">
        <f t="shared" ref="R35" si="13">R33-R34</f>
        <v>0</v>
      </c>
      <c r="S35" s="92">
        <f>SUM(G35:R35)</f>
        <v>387925000</v>
      </c>
    </row>
    <row r="36" spans="3:19">
      <c r="F36" s="50" t="s">
        <v>19</v>
      </c>
      <c r="G36" s="63">
        <f>G35/G33</f>
        <v>0.93777777777777782</v>
      </c>
      <c r="H36" s="64">
        <f t="shared" ref="H36:M36" si="14">H35/H33</f>
        <v>0.96923076923076923</v>
      </c>
      <c r="I36" s="64">
        <f t="shared" si="14"/>
        <v>0.81397306397306401</v>
      </c>
      <c r="J36" s="64">
        <f t="shared" si="14"/>
        <v>1</v>
      </c>
      <c r="K36" s="64">
        <f t="shared" si="14"/>
        <v>0.85833333333333328</v>
      </c>
      <c r="L36" s="64">
        <f t="shared" si="14"/>
        <v>1</v>
      </c>
      <c r="M36" s="78">
        <f t="shared" si="14"/>
        <v>1</v>
      </c>
      <c r="N36" s="63"/>
      <c r="O36" s="64"/>
      <c r="P36" s="64"/>
      <c r="Q36" s="64"/>
      <c r="R36" s="65"/>
      <c r="S36" s="93"/>
    </row>
    <row r="37" spans="3:19">
      <c r="F37" s="37" t="s">
        <v>31</v>
      </c>
      <c r="G37" s="38">
        <f>G33-G27</f>
        <v>107400000</v>
      </c>
      <c r="H37" s="81">
        <f t="shared" ref="H37:R37" si="15">H33-H27</f>
        <v>93080000</v>
      </c>
      <c r="I37" s="81">
        <f t="shared" si="15"/>
        <v>59070000</v>
      </c>
      <c r="J37" s="81">
        <f t="shared" si="15"/>
        <v>14322000</v>
      </c>
      <c r="K37" s="81">
        <f t="shared" si="15"/>
        <v>26862000</v>
      </c>
      <c r="L37" s="81">
        <f t="shared" si="15"/>
        <v>21485000</v>
      </c>
      <c r="M37" s="79">
        <f t="shared" si="15"/>
        <v>89300000</v>
      </c>
      <c r="N37" s="38">
        <f t="shared" si="15"/>
        <v>0</v>
      </c>
      <c r="O37" s="81">
        <f t="shared" si="15"/>
        <v>0</v>
      </c>
      <c r="P37" s="81">
        <f t="shared" si="15"/>
        <v>0</v>
      </c>
      <c r="Q37" s="81">
        <f t="shared" si="15"/>
        <v>0</v>
      </c>
      <c r="R37" s="86">
        <f t="shared" si="15"/>
        <v>0</v>
      </c>
      <c r="S37" s="94">
        <f>SUM(G37:R37)</f>
        <v>411519000</v>
      </c>
    </row>
    <row r="38" spans="3:19">
      <c r="F38" s="39" t="s">
        <v>82</v>
      </c>
      <c r="G38" s="38">
        <f>G34-G29</f>
        <v>1120000</v>
      </c>
      <c r="H38" s="81">
        <f t="shared" ref="H38:R38" si="16">H34-H29</f>
        <v>80000</v>
      </c>
      <c r="I38" s="81">
        <f t="shared" si="16"/>
        <v>2050000</v>
      </c>
      <c r="J38" s="81">
        <f t="shared" si="16"/>
        <v>0</v>
      </c>
      <c r="K38" s="81">
        <f t="shared" si="16"/>
        <v>1575000</v>
      </c>
      <c r="L38" s="81">
        <f t="shared" si="16"/>
        <v>0</v>
      </c>
      <c r="M38" s="79">
        <f t="shared" si="16"/>
        <v>0</v>
      </c>
      <c r="N38" s="38">
        <f t="shared" si="16"/>
        <v>-1200000</v>
      </c>
      <c r="O38" s="81">
        <f t="shared" si="16"/>
        <v>0</v>
      </c>
      <c r="P38" s="81">
        <f t="shared" si="16"/>
        <v>0</v>
      </c>
      <c r="Q38" s="81">
        <f t="shared" si="16"/>
        <v>0</v>
      </c>
      <c r="R38" s="86">
        <f t="shared" si="16"/>
        <v>0</v>
      </c>
      <c r="S38" s="94">
        <f t="shared" ref="S38:S39" si="17">SUM(G38:R38)</f>
        <v>3625000</v>
      </c>
    </row>
    <row r="39" spans="3:19" ht="15.75" thickBot="1">
      <c r="F39" s="37" t="s">
        <v>32</v>
      </c>
      <c r="G39" s="80">
        <f>G35-G30</f>
        <v>80000</v>
      </c>
      <c r="H39" s="82">
        <f t="shared" ref="H39:R39" si="18">H35-H30</f>
        <v>960000</v>
      </c>
      <c r="I39" s="82">
        <f t="shared" si="18"/>
        <v>-1390000</v>
      </c>
      <c r="J39" s="82">
        <f t="shared" si="18"/>
        <v>516000</v>
      </c>
      <c r="K39" s="82">
        <f t="shared" si="18"/>
        <v>861000</v>
      </c>
      <c r="L39" s="82">
        <f t="shared" si="18"/>
        <v>1130000</v>
      </c>
      <c r="M39" s="79">
        <f t="shared" si="18"/>
        <v>-34600000</v>
      </c>
      <c r="N39" s="80">
        <f t="shared" si="18"/>
        <v>1200000</v>
      </c>
      <c r="O39" s="82">
        <f t="shared" si="18"/>
        <v>0</v>
      </c>
      <c r="P39" s="82">
        <f t="shared" si="18"/>
        <v>0</v>
      </c>
      <c r="Q39" s="82">
        <f t="shared" si="18"/>
        <v>0</v>
      </c>
      <c r="R39" s="87">
        <f t="shared" si="18"/>
        <v>0</v>
      </c>
      <c r="S39" s="94">
        <f t="shared" si="17"/>
        <v>-31243000</v>
      </c>
    </row>
    <row r="40" spans="3:19" ht="15" customHeight="1">
      <c r="C40" s="148" t="s">
        <v>33</v>
      </c>
      <c r="D40" s="168" t="s">
        <v>21</v>
      </c>
      <c r="E40" s="68" t="s">
        <v>73</v>
      </c>
      <c r="F40" s="23" t="s">
        <v>22</v>
      </c>
      <c r="G40" s="5">
        <v>80</v>
      </c>
      <c r="H40" s="6">
        <v>40</v>
      </c>
      <c r="I40" s="6"/>
      <c r="J40" s="6"/>
      <c r="K40" s="6"/>
      <c r="L40" s="6"/>
      <c r="M40" s="6"/>
      <c r="N40" s="6">
        <v>40</v>
      </c>
      <c r="O40" s="6"/>
      <c r="P40" s="6"/>
      <c r="Q40" s="24"/>
      <c r="R40" s="24"/>
      <c r="S40" s="26">
        <f t="shared" ref="S40:S47" si="19">SUM(G40:R40)</f>
        <v>160</v>
      </c>
    </row>
    <row r="41" spans="3:19">
      <c r="C41" s="146"/>
      <c r="D41" s="169"/>
      <c r="E41" s="69">
        <v>70000</v>
      </c>
      <c r="F41" s="25" t="s">
        <v>15</v>
      </c>
      <c r="G41" s="7">
        <f>$E41*G40</f>
        <v>5600000</v>
      </c>
      <c r="H41" s="7">
        <f t="shared" ref="H41:N41" si="20">$E41*H40</f>
        <v>2800000</v>
      </c>
      <c r="I41" s="7"/>
      <c r="J41" s="7"/>
      <c r="K41" s="7"/>
      <c r="L41" s="7"/>
      <c r="M41" s="7"/>
      <c r="N41" s="7">
        <f t="shared" si="20"/>
        <v>2800000</v>
      </c>
      <c r="O41" s="7"/>
      <c r="P41" s="7"/>
      <c r="Q41" s="7"/>
      <c r="R41" s="7"/>
      <c r="S41" s="27">
        <f t="shared" si="19"/>
        <v>11200000</v>
      </c>
    </row>
    <row r="42" spans="3:19" ht="15" customHeight="1">
      <c r="C42" s="146"/>
      <c r="D42" s="169"/>
      <c r="E42" s="70" t="s">
        <v>74</v>
      </c>
      <c r="F42" s="19" t="s">
        <v>23</v>
      </c>
      <c r="G42" s="3">
        <v>84</v>
      </c>
      <c r="H42" s="1">
        <v>36</v>
      </c>
      <c r="I42" s="1"/>
      <c r="J42" s="1"/>
      <c r="K42" s="1"/>
      <c r="L42" s="1"/>
      <c r="M42" s="1"/>
      <c r="N42" s="1">
        <v>20</v>
      </c>
      <c r="O42" s="1"/>
      <c r="P42" s="1"/>
      <c r="Q42" s="10"/>
      <c r="R42" s="10"/>
      <c r="S42" s="21">
        <f t="shared" si="19"/>
        <v>140</v>
      </c>
    </row>
    <row r="43" spans="3:19" ht="15.75" thickBot="1">
      <c r="C43" s="146"/>
      <c r="D43" s="170"/>
      <c r="E43" s="69">
        <v>80000</v>
      </c>
      <c r="F43" s="20" t="s">
        <v>24</v>
      </c>
      <c r="G43" s="4">
        <f>$E43*G42</f>
        <v>6720000</v>
      </c>
      <c r="H43" s="4">
        <f t="shared" ref="H43:N43" si="21">$E43*H42</f>
        <v>2880000</v>
      </c>
      <c r="I43" s="4"/>
      <c r="J43" s="4"/>
      <c r="K43" s="4"/>
      <c r="L43" s="4"/>
      <c r="M43" s="4"/>
      <c r="N43" s="4">
        <f t="shared" si="21"/>
        <v>1600000</v>
      </c>
      <c r="O43" s="4"/>
      <c r="P43" s="4"/>
      <c r="Q43" s="4"/>
      <c r="R43" s="4"/>
      <c r="S43" s="22">
        <f t="shared" si="19"/>
        <v>11200000</v>
      </c>
    </row>
    <row r="44" spans="3:19" ht="15" customHeight="1">
      <c r="C44" s="146" t="s">
        <v>34</v>
      </c>
      <c r="D44" s="168" t="s">
        <v>25</v>
      </c>
      <c r="E44" s="68" t="s">
        <v>73</v>
      </c>
      <c r="F44" s="23" t="s">
        <v>22</v>
      </c>
      <c r="G44" s="5"/>
      <c r="H44" s="6"/>
      <c r="I44" s="6">
        <v>120</v>
      </c>
      <c r="J44" s="6"/>
      <c r="K44" s="6">
        <v>30</v>
      </c>
      <c r="L44" s="6"/>
      <c r="M44" s="6"/>
      <c r="N44" s="6"/>
      <c r="O44" s="6"/>
      <c r="P44" s="6"/>
      <c r="Q44" s="24"/>
      <c r="R44" s="24"/>
      <c r="S44" s="27">
        <f t="shared" si="19"/>
        <v>150</v>
      </c>
    </row>
    <row r="45" spans="3:19">
      <c r="C45" s="146"/>
      <c r="D45" s="169"/>
      <c r="E45" s="69">
        <v>75000</v>
      </c>
      <c r="F45" s="25" t="s">
        <v>15</v>
      </c>
      <c r="G45" s="8"/>
      <c r="H45" s="8"/>
      <c r="I45" s="8">
        <f>$E45*I44</f>
        <v>9000000</v>
      </c>
      <c r="J45" s="8"/>
      <c r="K45" s="8">
        <f t="shared" ref="K45" si="22">$E45*K44</f>
        <v>2250000</v>
      </c>
      <c r="L45" s="8"/>
      <c r="M45" s="8"/>
      <c r="N45" s="8"/>
      <c r="O45" s="8"/>
      <c r="P45" s="8"/>
      <c r="Q45" s="8"/>
      <c r="R45" s="8"/>
      <c r="S45" s="27">
        <f t="shared" si="19"/>
        <v>11250000</v>
      </c>
    </row>
    <row r="46" spans="3:19" ht="15" customHeight="1">
      <c r="C46" s="146"/>
      <c r="D46" s="169"/>
      <c r="E46" s="70" t="s">
        <v>74</v>
      </c>
      <c r="F46" s="19" t="s">
        <v>23</v>
      </c>
      <c r="G46" s="3"/>
      <c r="H46" s="1"/>
      <c r="I46" s="1">
        <v>130</v>
      </c>
      <c r="J46" s="1"/>
      <c r="K46" s="1">
        <v>45</v>
      </c>
      <c r="L46" s="1"/>
      <c r="M46" s="1"/>
      <c r="N46" s="1"/>
      <c r="O46" s="1"/>
      <c r="P46" s="1"/>
      <c r="Q46" s="10"/>
      <c r="R46" s="10"/>
      <c r="S46" s="21">
        <f t="shared" si="19"/>
        <v>175</v>
      </c>
    </row>
    <row r="47" spans="3:19" ht="15.75" thickBot="1">
      <c r="C47" s="146"/>
      <c r="D47" s="170"/>
      <c r="E47" s="69">
        <v>85000</v>
      </c>
      <c r="F47" s="20" t="s">
        <v>24</v>
      </c>
      <c r="G47" s="4"/>
      <c r="H47" s="2"/>
      <c r="I47" s="2">
        <f>E47*I46</f>
        <v>11050000</v>
      </c>
      <c r="J47" s="2"/>
      <c r="K47" s="2">
        <f>E47*K46</f>
        <v>3825000</v>
      </c>
      <c r="L47" s="2"/>
      <c r="M47" s="2"/>
      <c r="N47" s="2"/>
      <c r="O47" s="2"/>
      <c r="P47" s="2"/>
      <c r="Q47" s="11"/>
      <c r="R47" s="11"/>
      <c r="S47" s="21">
        <f t="shared" si="19"/>
        <v>14875000</v>
      </c>
    </row>
    <row r="48" spans="3:19" ht="15" customHeight="1">
      <c r="C48" s="145" t="s">
        <v>4</v>
      </c>
      <c r="D48" s="168" t="s">
        <v>26</v>
      </c>
      <c r="E48" s="68" t="s">
        <v>73</v>
      </c>
      <c r="F48" s="23" t="s">
        <v>22</v>
      </c>
      <c r="G48" s="5"/>
      <c r="H48" s="6"/>
      <c r="I48" s="6"/>
      <c r="J48" s="6"/>
      <c r="K48" s="6"/>
      <c r="L48" s="6"/>
      <c r="M48" s="6"/>
      <c r="N48" s="6"/>
      <c r="O48" s="6"/>
      <c r="P48" s="6"/>
      <c r="Q48" s="24"/>
      <c r="R48" s="24"/>
      <c r="S48" s="26"/>
    </row>
    <row r="49" spans="3:19">
      <c r="C49" s="145"/>
      <c r="D49" s="169"/>
      <c r="E49" s="69">
        <v>75000</v>
      </c>
      <c r="F49" s="25" t="s">
        <v>15</v>
      </c>
      <c r="G49" s="7"/>
      <c r="H49" s="8"/>
      <c r="I49" s="8"/>
      <c r="J49" s="8"/>
      <c r="K49" s="8"/>
      <c r="L49" s="8"/>
      <c r="M49" s="8"/>
      <c r="N49" s="8"/>
      <c r="O49" s="8"/>
      <c r="P49" s="8"/>
      <c r="Q49" s="9"/>
      <c r="R49" s="9"/>
      <c r="S49" s="27"/>
    </row>
    <row r="50" spans="3:19">
      <c r="C50" s="145"/>
      <c r="D50" s="169"/>
      <c r="E50" s="67" t="s">
        <v>74</v>
      </c>
      <c r="F50" s="19" t="s">
        <v>23</v>
      </c>
      <c r="G50" s="3"/>
      <c r="H50" s="1"/>
      <c r="I50" s="1"/>
      <c r="J50" s="1"/>
      <c r="K50" s="1"/>
      <c r="L50" s="1"/>
      <c r="M50" s="1"/>
      <c r="N50" s="1"/>
      <c r="O50" s="1"/>
      <c r="P50" s="1"/>
      <c r="Q50" s="10"/>
      <c r="R50" s="10"/>
      <c r="S50" s="21"/>
    </row>
    <row r="51" spans="3:19" ht="15.75" thickBot="1">
      <c r="C51" s="145"/>
      <c r="D51" s="170"/>
      <c r="E51" s="69">
        <v>65000</v>
      </c>
      <c r="F51" s="20" t="s">
        <v>24</v>
      </c>
      <c r="G51" s="4"/>
      <c r="H51" s="2"/>
      <c r="I51" s="2"/>
      <c r="J51" s="2"/>
      <c r="K51" s="2"/>
      <c r="L51" s="2"/>
      <c r="M51" s="2"/>
      <c r="N51" s="2"/>
      <c r="O51" s="2"/>
      <c r="P51" s="2"/>
      <c r="Q51" s="11"/>
      <c r="R51" s="11"/>
      <c r="S51" s="22"/>
    </row>
    <row r="52" spans="3:19" ht="15" customHeight="1">
      <c r="C52" s="145" t="s">
        <v>36</v>
      </c>
      <c r="D52" s="168" t="s">
        <v>27</v>
      </c>
      <c r="E52" s="68" t="s">
        <v>73</v>
      </c>
      <c r="F52" s="23" t="s">
        <v>22</v>
      </c>
      <c r="G52" s="5"/>
      <c r="H52" s="6"/>
      <c r="I52" s="6"/>
      <c r="J52" s="6"/>
      <c r="K52" s="6"/>
      <c r="L52" s="6"/>
      <c r="M52" s="6"/>
      <c r="N52" s="6"/>
      <c r="O52" s="6"/>
      <c r="P52" s="6"/>
      <c r="Q52" s="24"/>
      <c r="R52" s="24"/>
      <c r="S52" s="26"/>
    </row>
    <row r="53" spans="3:19">
      <c r="C53" s="145"/>
      <c r="D53" s="169"/>
      <c r="E53" s="69">
        <v>72000</v>
      </c>
      <c r="F53" s="25" t="s">
        <v>15</v>
      </c>
      <c r="G53" s="7"/>
      <c r="H53" s="8"/>
      <c r="I53" s="8"/>
      <c r="J53" s="8"/>
      <c r="K53" s="8"/>
      <c r="L53" s="8"/>
      <c r="M53" s="8"/>
      <c r="N53" s="8"/>
      <c r="O53" s="8"/>
      <c r="P53" s="8"/>
      <c r="Q53" s="9"/>
      <c r="R53" s="9"/>
      <c r="S53" s="27"/>
    </row>
    <row r="54" spans="3:19" ht="15" customHeight="1">
      <c r="C54" s="145"/>
      <c r="D54" s="169"/>
      <c r="E54" s="70" t="s">
        <v>74</v>
      </c>
      <c r="F54" s="19" t="s">
        <v>23</v>
      </c>
      <c r="G54" s="3"/>
      <c r="H54" s="1"/>
      <c r="I54" s="1"/>
      <c r="J54" s="1"/>
      <c r="K54" s="1"/>
      <c r="L54" s="1"/>
      <c r="M54" s="1"/>
      <c r="N54" s="1"/>
      <c r="O54" s="1"/>
      <c r="P54" s="1"/>
      <c r="Q54" s="10"/>
      <c r="R54" s="10"/>
      <c r="S54" s="21"/>
    </row>
    <row r="55" spans="3:19" ht="15.75" thickBot="1">
      <c r="C55" s="145"/>
      <c r="D55" s="170"/>
      <c r="E55" s="69">
        <v>82000</v>
      </c>
      <c r="F55" s="20" t="s">
        <v>24</v>
      </c>
      <c r="G55" s="4"/>
      <c r="H55" s="2"/>
      <c r="I55" s="2"/>
      <c r="J55" s="2"/>
      <c r="K55" s="2"/>
      <c r="L55" s="2"/>
      <c r="M55" s="2"/>
      <c r="N55" s="2"/>
      <c r="O55" s="2"/>
      <c r="P55" s="2"/>
      <c r="Q55" s="11"/>
      <c r="R55" s="11"/>
      <c r="S55" s="22"/>
    </row>
    <row r="56" spans="3:19" ht="15" customHeight="1">
      <c r="C56" s="146" t="s">
        <v>35</v>
      </c>
      <c r="D56" s="168" t="s">
        <v>29</v>
      </c>
      <c r="E56" s="68" t="s">
        <v>73</v>
      </c>
      <c r="F56" s="23" t="s">
        <v>22</v>
      </c>
      <c r="G56" s="5"/>
      <c r="H56" s="6"/>
      <c r="I56" s="6"/>
      <c r="J56" s="6"/>
      <c r="K56" s="6"/>
      <c r="L56" s="6"/>
      <c r="M56" s="6"/>
      <c r="N56" s="6"/>
      <c r="O56" s="6"/>
      <c r="P56" s="6"/>
      <c r="Q56" s="24"/>
      <c r="R56" s="24"/>
      <c r="S56" s="26"/>
    </row>
    <row r="57" spans="3:19">
      <c r="C57" s="146"/>
      <c r="D57" s="169"/>
      <c r="E57" s="69">
        <v>92000</v>
      </c>
      <c r="F57" s="25" t="s">
        <v>15</v>
      </c>
      <c r="G57" s="7"/>
      <c r="H57" s="8"/>
      <c r="I57" s="8"/>
      <c r="J57" s="8"/>
      <c r="K57" s="8"/>
      <c r="L57" s="8"/>
      <c r="M57" s="8"/>
      <c r="N57" s="8"/>
      <c r="O57" s="8"/>
      <c r="P57" s="8"/>
      <c r="Q57" s="9"/>
      <c r="R57" s="9"/>
      <c r="S57" s="27"/>
    </row>
    <row r="58" spans="3:19" ht="15" customHeight="1">
      <c r="C58" s="146"/>
      <c r="D58" s="169"/>
      <c r="E58" s="70" t="s">
        <v>74</v>
      </c>
      <c r="F58" s="19" t="s">
        <v>23</v>
      </c>
      <c r="G58" s="3"/>
      <c r="H58" s="1"/>
      <c r="I58" s="1"/>
      <c r="J58" s="1"/>
      <c r="K58" s="1"/>
      <c r="L58" s="1"/>
      <c r="M58" s="1"/>
      <c r="N58" s="1"/>
      <c r="O58" s="1"/>
      <c r="P58" s="1"/>
      <c r="Q58" s="10"/>
      <c r="R58" s="10"/>
      <c r="S58" s="21"/>
    </row>
    <row r="59" spans="3:19" ht="15.75" thickBot="1">
      <c r="C59" s="147"/>
      <c r="D59" s="170"/>
      <c r="E59" s="69">
        <v>82000</v>
      </c>
      <c r="F59" s="20" t="s">
        <v>24</v>
      </c>
      <c r="G59" s="4"/>
      <c r="H59" s="2"/>
      <c r="I59" s="2"/>
      <c r="J59" s="2"/>
      <c r="K59" s="2"/>
      <c r="L59" s="2"/>
      <c r="M59" s="2"/>
      <c r="N59" s="2"/>
      <c r="O59" s="2"/>
      <c r="P59" s="2"/>
      <c r="Q59" s="11"/>
      <c r="R59" s="11"/>
      <c r="S59" s="22"/>
    </row>
  </sheetData>
  <mergeCells count="15">
    <mergeCell ref="D40:D43"/>
    <mergeCell ref="D44:D47"/>
    <mergeCell ref="D56:D59"/>
    <mergeCell ref="D48:D51"/>
    <mergeCell ref="D52:D55"/>
    <mergeCell ref="G25:M25"/>
    <mergeCell ref="N25:R25"/>
    <mergeCell ref="S25:S26"/>
    <mergeCell ref="S16:S22"/>
    <mergeCell ref="G11:J13"/>
    <mergeCell ref="C48:C51"/>
    <mergeCell ref="C52:C55"/>
    <mergeCell ref="C56:C59"/>
    <mergeCell ref="C40:C43"/>
    <mergeCell ref="C44:C47"/>
  </mergeCells>
  <hyperlinks>
    <hyperlink ref="G22" location="'Overhead Cost'!A1" display="Overhead Cost"/>
    <hyperlink ref="G20" location="'Direct Cost'!A1" display="Direct Cost(VND)"/>
  </hyperlink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B2"/>
    </sheetView>
  </sheetViews>
  <sheetFormatPr defaultRowHeight="15"/>
  <cols>
    <col min="1" max="1" width="33.42578125" customWidth="1"/>
    <col min="2" max="2" width="13.5703125" customWidth="1"/>
    <col min="3" max="4" width="18.140625" customWidth="1"/>
    <col min="5" max="5" width="19.5703125" customWidth="1"/>
  </cols>
  <sheetData>
    <row r="1" spans="1:5">
      <c r="A1" s="171" t="s">
        <v>83</v>
      </c>
      <c r="B1" s="172"/>
      <c r="C1" s="104" t="s">
        <v>77</v>
      </c>
      <c r="D1" s="97" t="s">
        <v>37</v>
      </c>
      <c r="E1" s="98" t="s">
        <v>78</v>
      </c>
    </row>
    <row r="2" spans="1:5" ht="15.75" thickBot="1">
      <c r="A2" s="173"/>
      <c r="B2" s="174"/>
      <c r="C2" s="110">
        <f>SUM(C3:C10)</f>
        <v>2787300</v>
      </c>
      <c r="D2" s="112">
        <f>SUM(D3:D10)</f>
        <v>8827000</v>
      </c>
      <c r="E2" s="113">
        <f>SUM(E3:E10)</f>
        <v>-6039700</v>
      </c>
    </row>
    <row r="3" spans="1:5" ht="15.75">
      <c r="A3" s="175" t="s">
        <v>84</v>
      </c>
      <c r="B3" s="111" t="s">
        <v>87</v>
      </c>
      <c r="C3" s="107">
        <v>100000</v>
      </c>
      <c r="D3" s="108">
        <v>547000</v>
      </c>
      <c r="E3" s="109">
        <f>C3-D3</f>
        <v>-447000</v>
      </c>
    </row>
    <row r="4" spans="1:5" ht="15.75">
      <c r="A4" s="176"/>
      <c r="B4" s="100" t="s">
        <v>88</v>
      </c>
      <c r="C4" s="105">
        <v>12300</v>
      </c>
      <c r="D4" s="1">
        <v>345000</v>
      </c>
      <c r="E4" s="109">
        <f t="shared" ref="E4:E10" si="0">C4-D4</f>
        <v>-332700</v>
      </c>
    </row>
    <row r="5" spans="1:5" ht="15.75">
      <c r="A5" s="176"/>
      <c r="B5" s="100" t="s">
        <v>89</v>
      </c>
      <c r="C5" s="105">
        <v>32000</v>
      </c>
      <c r="D5" s="1">
        <v>5300000</v>
      </c>
      <c r="E5" s="109">
        <f t="shared" si="0"/>
        <v>-5268000</v>
      </c>
    </row>
    <row r="6" spans="1:5" ht="15.75">
      <c r="A6" s="176"/>
      <c r="B6" s="100" t="s">
        <v>90</v>
      </c>
      <c r="C6" s="105">
        <v>43000</v>
      </c>
      <c r="D6" s="1">
        <v>44000</v>
      </c>
      <c r="E6" s="109">
        <f t="shared" si="0"/>
        <v>-1000</v>
      </c>
    </row>
    <row r="7" spans="1:5" ht="15.75">
      <c r="A7" s="115" t="s">
        <v>85</v>
      </c>
      <c r="B7" s="100" t="s">
        <v>91</v>
      </c>
      <c r="C7" s="105">
        <v>500000</v>
      </c>
      <c r="D7" s="1">
        <v>506000</v>
      </c>
      <c r="E7" s="109">
        <f t="shared" si="0"/>
        <v>-6000</v>
      </c>
    </row>
    <row r="8" spans="1:5" ht="15.75">
      <c r="A8" s="115" t="s">
        <v>4</v>
      </c>
      <c r="B8" s="100" t="s">
        <v>92</v>
      </c>
      <c r="C8" s="105">
        <v>600000</v>
      </c>
      <c r="D8" s="1">
        <v>695000</v>
      </c>
      <c r="E8" s="109">
        <f t="shared" si="0"/>
        <v>-95000</v>
      </c>
    </row>
    <row r="9" spans="1:5" ht="15.75">
      <c r="A9" s="115" t="s">
        <v>35</v>
      </c>
      <c r="B9" s="100" t="s">
        <v>93</v>
      </c>
      <c r="C9" s="105">
        <v>700000</v>
      </c>
      <c r="D9" s="1">
        <v>695000</v>
      </c>
      <c r="E9" s="109">
        <f t="shared" si="0"/>
        <v>5000</v>
      </c>
    </row>
    <row r="10" spans="1:5" ht="15.75">
      <c r="A10" s="115" t="s">
        <v>86</v>
      </c>
      <c r="B10" s="100" t="s">
        <v>94</v>
      </c>
      <c r="C10" s="105">
        <v>800000</v>
      </c>
      <c r="D10" s="1">
        <v>695000</v>
      </c>
      <c r="E10" s="109">
        <f t="shared" si="0"/>
        <v>105000</v>
      </c>
    </row>
  </sheetData>
  <mergeCells count="2">
    <mergeCell ref="A1:B2"/>
    <mergeCell ref="A3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3" sqref="A3:A6"/>
    </sheetView>
  </sheetViews>
  <sheetFormatPr defaultRowHeight="15"/>
  <cols>
    <col min="1" max="1" width="88.42578125" customWidth="1"/>
    <col min="2" max="2" width="39.28515625" customWidth="1"/>
    <col min="3" max="3" width="21.85546875" customWidth="1"/>
    <col min="4" max="4" width="22.28515625" customWidth="1"/>
    <col min="5" max="5" width="19.28515625" customWidth="1"/>
  </cols>
  <sheetData>
    <row r="1" spans="1:6">
      <c r="A1" s="171" t="s">
        <v>56</v>
      </c>
      <c r="B1" s="172"/>
      <c r="C1" s="104" t="s">
        <v>77</v>
      </c>
      <c r="D1" s="97" t="s">
        <v>37</v>
      </c>
      <c r="E1" s="98" t="s">
        <v>78</v>
      </c>
    </row>
    <row r="2" spans="1:6" ht="15" customHeight="1" thickBot="1">
      <c r="A2" s="173"/>
      <c r="B2" s="174"/>
      <c r="C2" s="110">
        <f>SUM(C3:C17)</f>
        <v>10446300</v>
      </c>
      <c r="D2" s="112">
        <f>SUM(D3:D17)</f>
        <v>13692000</v>
      </c>
      <c r="E2" s="113">
        <f>SUM(E3:E17)</f>
        <v>-3245700</v>
      </c>
    </row>
    <row r="3" spans="1:6" ht="15.75">
      <c r="A3" s="175" t="s">
        <v>57</v>
      </c>
      <c r="B3" s="111" t="s">
        <v>41</v>
      </c>
      <c r="C3" s="107">
        <v>100000</v>
      </c>
      <c r="D3" s="108">
        <v>547000</v>
      </c>
      <c r="E3" s="109">
        <f>C3-D3</f>
        <v>-447000</v>
      </c>
      <c r="F3" s="103"/>
    </row>
    <row r="4" spans="1:6" ht="15.75">
      <c r="A4" s="176"/>
      <c r="B4" s="100" t="s">
        <v>42</v>
      </c>
      <c r="C4" s="105">
        <v>12300</v>
      </c>
      <c r="D4" s="1">
        <v>345000</v>
      </c>
      <c r="E4" s="109">
        <f t="shared" ref="E4:E17" si="0">C4-D4</f>
        <v>-332700</v>
      </c>
    </row>
    <row r="5" spans="1:6" ht="15.75">
      <c r="A5" s="176"/>
      <c r="B5" s="100" t="s">
        <v>43</v>
      </c>
      <c r="C5" s="105">
        <v>32000</v>
      </c>
      <c r="D5" s="1">
        <v>5300000</v>
      </c>
      <c r="E5" s="109">
        <f t="shared" si="0"/>
        <v>-5268000</v>
      </c>
    </row>
    <row r="6" spans="1:6" ht="15.75">
      <c r="A6" s="176"/>
      <c r="B6" s="100" t="s">
        <v>44</v>
      </c>
      <c r="C6" s="105">
        <v>43000</v>
      </c>
      <c r="D6" s="1">
        <v>44000</v>
      </c>
      <c r="E6" s="109">
        <f t="shared" si="0"/>
        <v>-1000</v>
      </c>
    </row>
    <row r="7" spans="1:6" ht="15.75">
      <c r="A7" s="95" t="s">
        <v>58</v>
      </c>
      <c r="B7" s="100" t="s">
        <v>45</v>
      </c>
      <c r="C7" s="105">
        <v>500000</v>
      </c>
      <c r="D7" s="1">
        <v>506000</v>
      </c>
      <c r="E7" s="109">
        <f t="shared" si="0"/>
        <v>-6000</v>
      </c>
    </row>
    <row r="8" spans="1:6" ht="15.75">
      <c r="A8" s="95" t="s">
        <v>59</v>
      </c>
      <c r="B8" s="100" t="s">
        <v>46</v>
      </c>
      <c r="C8" s="105">
        <v>600000</v>
      </c>
      <c r="D8" s="1">
        <v>695000</v>
      </c>
      <c r="E8" s="109">
        <f t="shared" si="0"/>
        <v>-95000</v>
      </c>
    </row>
    <row r="9" spans="1:6" ht="15.75">
      <c r="A9" s="95" t="s">
        <v>60</v>
      </c>
      <c r="B9" s="100" t="s">
        <v>47</v>
      </c>
      <c r="C9" s="105">
        <v>700000</v>
      </c>
      <c r="D9" s="1">
        <v>695000</v>
      </c>
      <c r="E9" s="109">
        <f t="shared" si="0"/>
        <v>5000</v>
      </c>
    </row>
    <row r="10" spans="1:6" ht="15.75">
      <c r="A10" s="95" t="s">
        <v>61</v>
      </c>
      <c r="B10" s="100" t="s">
        <v>48</v>
      </c>
      <c r="C10" s="105">
        <v>800000</v>
      </c>
      <c r="D10" s="1">
        <v>695000</v>
      </c>
      <c r="E10" s="109">
        <f t="shared" si="0"/>
        <v>105000</v>
      </c>
    </row>
    <row r="11" spans="1:6" ht="15.75">
      <c r="A11" s="95" t="s">
        <v>62</v>
      </c>
      <c r="B11" s="100" t="s">
        <v>49</v>
      </c>
      <c r="C11" s="105">
        <v>54000</v>
      </c>
      <c r="D11" s="1">
        <v>695000</v>
      </c>
      <c r="E11" s="109">
        <f t="shared" si="0"/>
        <v>-641000</v>
      </c>
    </row>
    <row r="12" spans="1:6" ht="15.75">
      <c r="A12" s="95" t="s">
        <v>63</v>
      </c>
      <c r="B12" s="100" t="s">
        <v>50</v>
      </c>
      <c r="C12" s="105">
        <v>234000</v>
      </c>
      <c r="D12" s="1">
        <v>695000</v>
      </c>
      <c r="E12" s="109">
        <f t="shared" si="0"/>
        <v>-461000</v>
      </c>
    </row>
    <row r="13" spans="1:6" ht="15.75">
      <c r="A13" s="95" t="s">
        <v>64</v>
      </c>
      <c r="B13" s="100" t="s">
        <v>51</v>
      </c>
      <c r="C13" s="105">
        <v>11000</v>
      </c>
      <c r="D13" s="1">
        <v>695000</v>
      </c>
      <c r="E13" s="109">
        <f t="shared" si="0"/>
        <v>-684000</v>
      </c>
    </row>
    <row r="14" spans="1:6" ht="15.75">
      <c r="A14" s="95" t="s">
        <v>65</v>
      </c>
      <c r="B14" s="100" t="s">
        <v>52</v>
      </c>
      <c r="C14" s="105">
        <v>234000</v>
      </c>
      <c r="D14" s="1">
        <v>695000</v>
      </c>
      <c r="E14" s="109">
        <f t="shared" si="0"/>
        <v>-461000</v>
      </c>
    </row>
    <row r="15" spans="1:6" ht="15.75">
      <c r="A15" s="95" t="s">
        <v>66</v>
      </c>
      <c r="B15" s="100" t="s">
        <v>53</v>
      </c>
      <c r="C15" s="105">
        <v>1234000</v>
      </c>
      <c r="D15" s="1">
        <v>695000</v>
      </c>
      <c r="E15" s="109">
        <f t="shared" si="0"/>
        <v>539000</v>
      </c>
    </row>
    <row r="16" spans="1:6" ht="31.5">
      <c r="A16" s="95" t="s">
        <v>67</v>
      </c>
      <c r="B16" s="101" t="s">
        <v>54</v>
      </c>
      <c r="C16" s="105">
        <v>456000</v>
      </c>
      <c r="D16" s="1">
        <v>695000</v>
      </c>
      <c r="E16" s="109">
        <f t="shared" si="0"/>
        <v>-239000</v>
      </c>
    </row>
    <row r="17" spans="1:5" ht="16.5" thickBot="1">
      <c r="A17" s="96" t="s">
        <v>68</v>
      </c>
      <c r="B17" s="102" t="s">
        <v>55</v>
      </c>
      <c r="C17" s="106">
        <v>5436000</v>
      </c>
      <c r="D17" s="2">
        <v>695000</v>
      </c>
      <c r="E17" s="114">
        <f t="shared" si="0"/>
        <v>4741000</v>
      </c>
    </row>
  </sheetData>
  <mergeCells count="2">
    <mergeCell ref="A3:A6"/>
    <mergeCell ref="A1:B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Encryption Column</vt:lpstr>
      <vt:lpstr>Cost Monitoring</vt:lpstr>
      <vt:lpstr>Direct Cost</vt:lpstr>
      <vt:lpstr>Overhead 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2015-06-10T09:40:51Z</dcterms:modified>
</cp:coreProperties>
</file>