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Cities" sheetId="2" r:id="rId5"/>
    <sheet state="visible" name="CitiesExt" sheetId="3" r:id="rId6"/>
    <sheet state="visible" name="Sheet1" sheetId="4" r:id="rId7"/>
    <sheet state="visible" name="Visualization" sheetId="5" r:id="rId8"/>
  </sheets>
  <definedNames>
    <definedName hidden="1" localSheetId="1" name="Z_36D84586_BF3E_42F8_B01D_2BEA2DE1D686_.wvu.FilterData">Cities!$A$1:$F$214</definedName>
  </definedNames>
  <calcPr/>
  <customWorkbookViews>
    <customWorkbookView activeSheetId="0" maximized="1" tabRatio="600" windowHeight="0" windowWidth="0" guid="{36D84586-BF3E-42F8-B01D-2BEA2DE1D686}" name="Filter 1"/>
  </customWorkbookViews>
  <pivotCaches>
    <pivotCache cacheId="0" r:id="rId9"/>
  </pivotCaches>
  <extLst>
    <ext uri="GoogleSheetsCustomDataVersion1">
      <go:sheetsCustomData xmlns:go="http://customooxmlschemas.google.com/" r:id="rId10" roundtripDataSignature="AMtx7mhl1cUTeh8ctOtx6E2MySfbvXu8Lg=="/>
    </ext>
  </extLst>
</workbook>
</file>

<file path=xl/sharedStrings.xml><?xml version="1.0" encoding="utf-8"?>
<sst xmlns="http://schemas.openxmlformats.org/spreadsheetml/2006/main" count="1689" uniqueCount="286">
  <si>
    <t>country</t>
  </si>
  <si>
    <t>population</t>
  </si>
  <si>
    <t>EU</t>
  </si>
  <si>
    <t>coastline</t>
  </si>
  <si>
    <t>Albania</t>
  </si>
  <si>
    <t>no</t>
  </si>
  <si>
    <t>yes</t>
  </si>
  <si>
    <t>Andorra</t>
  </si>
  <si>
    <t>Austria</t>
  </si>
  <si>
    <t>Belarus</t>
  </si>
  <si>
    <t>Belgium</t>
  </si>
  <si>
    <t>Bosnia and Herzegovina</t>
  </si>
  <si>
    <t xml:space="preserve"> 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</si>
  <si>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</si>
  <si>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</si>
  <si>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</si>
  <si>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</si>
  <si>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</si>
  <si>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</si>
  <si>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</si>
  <si>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</si>
  <si>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</si>
  <si>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</si>
  <si>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</si>
  <si>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</si>
  <si>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</si>
  <si>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</si>
  <si>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</si>
  <si>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</si>
  <si>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</si>
  <si>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</si>
  <si>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</si>
  <si>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Macedonia</t>
  </si>
  <si>
    <t>Moldova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</si>
  <si>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</si>
  <si>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</si>
  <si>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</si>
  <si>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</si>
  <si>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</si>
  <si>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</si>
  <si>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</si>
  <si>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</si>
  <si>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</si>
  <si>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</si>
  <si>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</si>
  <si>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</si>
  <si>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</si>
  <si>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</si>
  <si>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</si>
  <si>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city</t>
  </si>
  <si>
    <t>latitude</t>
  </si>
  <si>
    <t>longitude</t>
  </si>
  <si>
    <t>temperature</t>
  </si>
  <si>
    <t>celsius</t>
  </si>
  <si>
    <t>Aalborg</t>
  </si>
  <si>
    <t>Filtered data end with "a" both city and country</t>
  </si>
  <si>
    <t>Aberdeen</t>
  </si>
  <si>
    <t>Abisko</t>
  </si>
  <si>
    <t>Adana</t>
  </si>
  <si>
    <t>Braila</t>
  </si>
  <si>
    <t>Albacete</t>
  </si>
  <si>
    <t>How many cities in Italy ?</t>
  </si>
  <si>
    <t>Bratislava</t>
  </si>
  <si>
    <t>Algeciras</t>
  </si>
  <si>
    <t>Constanta</t>
  </si>
  <si>
    <t>Amiens</t>
  </si>
  <si>
    <t>What is the average latitude</t>
  </si>
  <si>
    <t>Craiova</t>
  </si>
  <si>
    <t>Amsterdam</t>
  </si>
  <si>
    <t>overall ?</t>
  </si>
  <si>
    <t>Klaipeda</t>
  </si>
  <si>
    <t>Ancona</t>
  </si>
  <si>
    <t>&lt; 10</t>
  </si>
  <si>
    <t>Ljubljana</t>
  </si>
  <si>
    <t>&gt; 10</t>
  </si>
  <si>
    <t>Riga</t>
  </si>
  <si>
    <t>Angers</t>
  </si>
  <si>
    <t>End(City) and End(Country) = 'a'</t>
  </si>
  <si>
    <t>Apply Subtotal function with filtered data</t>
  </si>
  <si>
    <t>Rijeka</t>
  </si>
  <si>
    <t>Ankara</t>
  </si>
  <si>
    <t>Stara Zagora</t>
  </si>
  <si>
    <t>Antalya</t>
  </si>
  <si>
    <t>Vienna</t>
  </si>
  <si>
    <t>Arad</t>
  </si>
  <si>
    <t>Athens</t>
  </si>
  <si>
    <t>Augsburg</t>
  </si>
  <si>
    <t>Bacau</t>
  </si>
  <si>
    <t>Badajoz</t>
  </si>
  <si>
    <t>Baia Mare</t>
  </si>
  <si>
    <t>Balti</t>
  </si>
  <si>
    <t>Barcelona</t>
  </si>
  <si>
    <t>Bari</t>
  </si>
  <si>
    <t>Basel</t>
  </si>
  <si>
    <t>Batman</t>
  </si>
  <si>
    <t xml:space="preserve">
</t>
  </si>
  <si>
    <t>Belfast</t>
  </si>
  <si>
    <t>Belgrade</t>
  </si>
  <si>
    <t>Bergamo</t>
  </si>
  <si>
    <t>Bergen</t>
  </si>
  <si>
    <t>Berlin</t>
  </si>
  <si>
    <t>Bialystok</t>
  </si>
  <si>
    <t>Bielefeld</t>
  </si>
  <si>
    <t>Bila Tserkva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</si>
  <si>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</si>
  <si>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</si>
  <si>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</si>
  <si>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</si>
  <si>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</si>
  <si>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</si>
  <si>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</si>
  <si>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</si>
  <si>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</si>
  <si>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</si>
  <si>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</si>
  <si>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Bremen</t>
  </si>
  <si>
    <t>Brest</t>
  </si>
  <si>
    <t>Brno</t>
  </si>
  <si>
    <t>Brugge</t>
  </si>
  <si>
    <t>Bucharest</t>
  </si>
  <si>
    <t>Budapest</t>
  </si>
  <si>
    <t>Burgas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</si>
  <si>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</si>
  <si>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</si>
  <si>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</si>
  <si>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</si>
  <si>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</si>
  <si>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</si>
  <si>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</si>
  <si>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</si>
  <si>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</si>
  <si>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</si>
  <si>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</si>
  <si>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</si>
  <si>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</si>
  <si>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Cork</t>
  </si>
  <si>
    <t>Cosenza</t>
  </si>
  <si>
    <t>Daugavpils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</si>
  <si>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</si>
  <si>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</si>
  <si>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</si>
  <si>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</si>
  <si>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</si>
  <si>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</si>
  <si>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</si>
  <si>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</si>
  <si>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</si>
  <si>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</si>
  <si>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</si>
  <si>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</si>
  <si>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</si>
  <si>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</si>
  <si>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</si>
  <si>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</si>
  <si>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</si>
  <si>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</si>
  <si>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</si>
  <si>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</si>
  <si>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</si>
  <si>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</si>
  <si>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GƒÇ¬∂teborg</t>
  </si>
  <si>
    <t>Granada</t>
  </si>
  <si>
    <t>Graz</t>
  </si>
  <si>
    <t>Grenoble</t>
  </si>
  <si>
    <t>Groningen</t>
  </si>
  <si>
    <t>Gyor</t>
  </si>
  <si>
    <t>Heidelberg</t>
  </si>
  <si>
    <t>Helsinki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</si>
  <si>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</si>
  <si>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</si>
  <si>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</si>
  <si>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</si>
  <si>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</si>
  <si>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</si>
  <si>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</si>
  <si>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</si>
  <si>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</si>
  <si>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</si>
  <si>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</si>
  <si>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Kayseri</t>
  </si>
  <si>
    <t>Kherson</t>
  </si>
  <si>
    <t>Kielce</t>
  </si>
  <si>
    <t>Kiev</t>
  </si>
  <si>
    <t>Kiruna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</si>
  <si>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</si>
  <si>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</si>
  <si>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</si>
  <si>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</si>
  <si>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</si>
  <si>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</si>
  <si>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</si>
  <si>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</si>
  <si>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</si>
  <si>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Lvov</t>
  </si>
  <si>
    <t>Maastricht</t>
  </si>
  <si>
    <t>Madrid</t>
  </si>
  <si>
    <t>Magdeburg</t>
  </si>
  <si>
    <t>Makiyivka</t>
  </si>
  <si>
    <t>Malatya</t>
  </si>
  <si>
    <t>MalmƒÇ¬∂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</si>
  <si>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</si>
  <si>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</si>
  <si>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</si>
  <si>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</si>
  <si>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</si>
  <si>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</si>
  <si>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</si>
  <si>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</si>
  <si>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</si>
  <si>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</si>
  <si>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</si>
  <si>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</si>
  <si>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</si>
  <si>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</si>
  <si>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</si>
  <si>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</si>
  <si>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</si>
  <si>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</si>
  <si>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</si>
  <si>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</si>
  <si>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</si>
  <si>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</si>
  <si>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</si>
  <si>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</si>
  <si>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</si>
  <si>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</si>
  <si>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</si>
  <si>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</si>
  <si>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</si>
  <si>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</si>
  <si>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Poznan</t>
  </si>
  <si>
    <t>Prague</t>
  </si>
  <si>
    <t>Reims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</si>
  <si>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</si>
  <si>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</si>
  <si>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</si>
  <si>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</si>
  <si>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</si>
  <si>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</si>
  <si>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</si>
  <si>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</si>
  <si>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</si>
  <si>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Sibiu</t>
  </si>
  <si>
    <t>Siirt</t>
  </si>
  <si>
    <t>Sivas</t>
  </si>
  <si>
    <t>Skopje</t>
  </si>
  <si>
    <t>Split</t>
  </si>
  <si>
    <t>Stavanger</t>
  </si>
  <si>
    <t>Stockholm</t>
  </si>
  <si>
    <t>Sumy</t>
  </si>
  <si>
    <t>Swansea</t>
  </si>
  <si>
    <t>Szeged</t>
  </si>
  <si>
    <t>Tallinn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</si>
  <si>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</si>
  <si>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</si>
  <si>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</si>
  <si>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</si>
  <si>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</si>
  <si>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</si>
  <si>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</si>
  <si>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</si>
  <si>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</si>
  <si>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</si>
  <si>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</si>
  <si>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</si>
  <si>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</si>
  <si>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</si>
  <si>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</si>
  <si>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</si>
  <si>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</si>
  <si>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</si>
  <si>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</si>
  <si>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</si>
  <si>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</si>
  <si>
    <t>1) (easy) Which are warmer on average – cities in the EU or cities not in the EU?</t>
  </si>
  <si>
    <t>AVERAGE of temperature</t>
  </si>
  <si>
    <t>1) Ten countries with the highest population, bar chart showing populations</t>
  </si>
  <si>
    <t>2) Pie chart showing relative number of cities with negative longitude and positive longitude</t>
  </si>
  <si>
    <t>West</t>
  </si>
  <si>
    <t>East</t>
  </si>
  <si>
    <t>3) Whether there is any relationship between the latitude of cities in a country (X-axis) and the population of that country (y-axis)</t>
  </si>
  <si>
    <t>SUM of latitude</t>
  </si>
  <si>
    <t>SUM of population</t>
  </si>
  <si>
    <t>Grand Total</t>
  </si>
  <si>
    <t>4) Map of European countries colored by whether or not the country is in the European Union</t>
  </si>
  <si>
    <t>Colored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</si>
</sst>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color theme="1"/>
      <name val="Calibri"/>
    </font>
    <font>
      <color rgb="FFFF0000"/>
      <name val="Calibri"/>
    </font>
    <font>
      <sz val="12.0"/>
      <color theme="1"/>
      <name val="Calibri"/>
    </font>
    <font>
      <u/>
      <sz val="11.0"/>
      <color rgb="FF000000"/>
      <name val="Inconsolata"/>
    </font>
    <font/>
    <font>
      <color rgb="FFFF0000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 Countries with the highest population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Visualization!$C$3</c:f>
            </c:strRef>
          </c:tx>
          <c:spPr>
            <a:solidFill>
              <a:srgbClr val="FF99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Visualization!$B$4:$B$13</c:f>
            </c:strRef>
          </c:cat>
          <c:val>
            <c:numRef>
              <c:f>Visualization!$C$4:$C$13</c:f>
              <c:numCache/>
            </c:numRef>
          </c:val>
        </c:ser>
        <c:axId val="2057189884"/>
        <c:axId val="885465803"/>
      </c:barChart>
      <c:catAx>
        <c:axId val="20571898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9900"/>
                    </a:solidFill>
                    <a:latin typeface="+mn-lt"/>
                  </a:defRPr>
                </a:pPr>
                <a:r>
                  <a:rPr b="0">
                    <a:solidFill>
                      <a:srgbClr val="FF99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465803"/>
      </c:catAx>
      <c:valAx>
        <c:axId val="885465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9900"/>
                    </a:solidFill>
                    <a:latin typeface="+mn-lt"/>
                  </a:defRPr>
                </a:pPr>
                <a:r>
                  <a:rPr b="0">
                    <a:solidFill>
                      <a:srgbClr val="FF99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1898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Percentage of negative longitude and positive longitude among all cities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Visualization!$B$41:$C$41</c:f>
            </c:strRef>
          </c:cat>
          <c:val>
            <c:numRef>
              <c:f>Visualization!$B$42:$C$42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latitude of cities and the population of that cities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Visualization!$D$76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Visualization!$C$77:$C$288</c:f>
            </c:numRef>
          </c:xVal>
          <c:yVal>
            <c:numRef>
              <c:f>Visualization!$D$77:$D$288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4004"/>
        <c:axId val="721366412"/>
      </c:scatterChart>
      <c:valAx>
        <c:axId val="196564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366412"/>
      </c:valAx>
      <c:valAx>
        <c:axId val="721366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64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14</xdr:row>
      <xdr:rowOff>142875</xdr:rowOff>
    </xdr:from>
    <xdr:ext cx="5715000" cy="3533775"/>
    <xdr:graphicFrame>
      <xdr:nvGraphicFramePr>
        <xdr:cNvPr id="69092965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933450</xdr:colOff>
      <xdr:row>45</xdr:row>
      <xdr:rowOff>0</xdr:rowOff>
    </xdr:from>
    <xdr:ext cx="5715000" cy="3533775"/>
    <xdr:graphicFrame>
      <xdr:nvGraphicFramePr>
        <xdr:cNvPr id="142748659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933450</xdr:colOff>
      <xdr:row>75</xdr:row>
      <xdr:rowOff>171450</xdr:rowOff>
    </xdr:from>
    <xdr:ext cx="10601325" cy="6553200"/>
    <xdr:graphicFrame>
      <xdr:nvGraphicFramePr>
        <xdr:cNvPr id="143438807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1228725</xdr:colOff>
      <xdr:row>298</xdr:row>
      <xdr:rowOff>161925</xdr:rowOff>
    </xdr:from>
    <xdr:ext cx="9477375" cy="5857875"/>
    <xdr:pic>
      <xdr:nvPicPr>
        <xdr:cNvPr id="48312038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14" sheet="CitiesExt"/>
  </cacheSource>
  <cacheFields>
    <cacheField name="city" numFmtId="0">
      <sharedItems>
        <s v="Aalborg"/>
        <s v="Aberdeen"/>
        <s v="Abisko"/>
        <s v="Adana"/>
        <s v="Albacete"/>
        <s v="Algeciras"/>
        <s v="Amiens"/>
        <s v="Amsterdam"/>
        <s v="Ancona"/>
        <s v="Andorra"/>
        <s v="Angers"/>
        <s v="Ankara"/>
        <s v="Antalya"/>
        <s v="Arad"/>
        <s v="Athens"/>
        <s v="Augsburg"/>
        <s v="Bacau"/>
        <s v="Badajoz"/>
        <s v="Baia Mare"/>
        <s v="Balti"/>
        <s v="Barcelona"/>
        <s v="Bari"/>
        <s v="Basel"/>
        <s v="Batman"/>
        <s v="Belfast"/>
        <s v="Belgrade"/>
        <s v="Bergamo"/>
        <s v="Bergen"/>
        <s v="Berlin"/>
        <s v="Bialystok"/>
        <s v="Bielefeld"/>
        <s v="Bila Tserkva"/>
        <s v="Bilbao"/>
        <s v="Birmingham"/>
        <s v="Blackpool"/>
        <s v="Bodo"/>
        <s v="Bologna"/>
        <s v="Bonn"/>
        <s v="Bordeaux"/>
        <s v="Botosani"/>
        <s v="Bournemouth"/>
        <s v="Bradford"/>
        <s v="Braga"/>
        <s v="Braila"/>
        <s v="Bratislava"/>
        <s v="Bremen"/>
        <s v="Brest"/>
        <s v="Brno"/>
        <s v="Brugge"/>
        <s v="Bucharest"/>
        <s v="Budapest"/>
        <s v="Burgas"/>
        <s v="Burgos"/>
        <s v="Bursa"/>
        <s v="Bydgoszcz"/>
        <s v="Bytom"/>
        <s v="Caen"/>
        <s v="Cambridge"/>
        <s v="Cartagena"/>
        <s v="Catania"/>
        <s v="Chemnitz"/>
        <s v="Cherkasy"/>
        <s v="Chernihiv"/>
        <s v="Chernivtsi"/>
        <s v="Chisinau"/>
        <s v="Constanta"/>
        <s v="Cork"/>
        <s v="Cosenza"/>
        <s v="Craiova"/>
        <s v="Daugavpils"/>
        <s v="Debrecen"/>
        <s v="Denizli"/>
        <s v="Dijon"/>
        <s v="Dublin"/>
        <s v="Dundee"/>
        <s v="Edinburgh"/>
        <s v="Edirne"/>
        <s v="Elbasan"/>
        <s v="Elblag"/>
        <s v="Erfurt"/>
        <s v="Erzincan"/>
        <s v="Erzurum"/>
        <s v="Eskisehir"/>
        <s v="Exeter"/>
        <s v="Foggia"/>
        <s v="Frankfurt"/>
        <s v="Freiburg"/>
        <s v="Galway"/>
        <s v="Gaziantep"/>
        <s v="Geneva"/>
        <s v="Genoa"/>
        <s v="Glasgow"/>
        <s v="GƒÇ¬∂teborg"/>
        <s v="Granada"/>
        <s v="Graz"/>
        <s v="Grenoble"/>
        <s v="Groningen"/>
        <s v="Gyor"/>
        <s v="Heidelberg"/>
        <s v="Helsinki"/>
        <s v="Horlivka"/>
        <s v="Hrodna"/>
        <s v="Huelva"/>
        <s v="Ingolstadt"/>
        <s v="Innsbruck"/>
        <s v="Inverness"/>
        <s v="Istanbul"/>
        <s v="Kalamata"/>
        <s v="Karaman"/>
        <s v="Karlsruhe"/>
        <s v="Kaunas"/>
        <s v="Kayseri"/>
        <s v="Kherson"/>
        <s v="Kielce"/>
        <s v="Kiev"/>
        <s v="Kiruna"/>
        <s v="Klaipeda"/>
        <s v="Kosice"/>
        <s v="Koszalin"/>
        <s v="Kremenchuk"/>
        <s v="Kryvyy Rih"/>
        <s v="Le Mans"/>
        <s v="Lille"/>
        <s v="Limoges"/>
        <s v="Linz"/>
        <s v="Lisbon"/>
        <s v="Ljubljana"/>
        <s v="Lvov"/>
        <s v="Maastricht"/>
        <s v="Madrid"/>
        <s v="Magdeburg"/>
        <s v="Makiyivka"/>
        <s v="Malatya"/>
        <s v="MalmƒÇ¬∂"/>
        <s v="Manisa"/>
        <s v="Marbella"/>
        <s v="Marseille"/>
        <s v="Mazyr"/>
        <s v="Messina"/>
        <s v="Metz"/>
        <s v="Milan"/>
        <s v="Minsk"/>
        <s v="Montpellier"/>
        <s v="Mulhouse"/>
        <s v="Murcia"/>
        <s v="Nice"/>
        <s v="Nis"/>
        <s v="Novi Sad"/>
        <s v="Odense"/>
        <s v="Ordu"/>
        <s v="Orsha"/>
        <s v="Oslo"/>
        <s v="Ostrava"/>
        <s v="Oulu"/>
        <s v="Oviedo"/>
        <s v="Palermo"/>
        <s v="Patras"/>
        <s v="Perpignan"/>
        <s v="Perugia"/>
        <s v="Pescara"/>
        <s v="Pinsk"/>
        <s v="Pleven"/>
        <s v="Plovdiv"/>
        <s v="Podgorica"/>
        <s v="Poznan"/>
        <s v="Prague"/>
        <s v="Reims"/>
        <s v="Riga"/>
        <s v="Rijeka"/>
        <s v="Rivne"/>
        <s v="Rome"/>
        <s v="Rostock"/>
        <s v="Ruse"/>
        <s v="Salamanca"/>
        <s v="Salzburg"/>
        <s v="Samsun"/>
        <s v="Santander"/>
        <s v="Sarajevo"/>
        <s v="Sibiu"/>
        <s v="Siirt"/>
        <s v="Sivas"/>
        <s v="Skopje"/>
        <s v="Split"/>
        <s v="Stara Zagora"/>
        <s v="Stavanger"/>
        <s v="Stockholm"/>
        <s v="Sumy"/>
        <s v="Swansea"/>
        <s v="Szeged"/>
        <s v="Tallinn"/>
        <s v="Tampere"/>
        <s v="Tarsus"/>
        <s v="Tartu"/>
        <s v="Tekirdag"/>
        <s v="Toulouse"/>
        <s v="Trabzon"/>
        <s v="Trieste"/>
        <s v="Trikala"/>
        <s v="Trondheim"/>
        <s v="Turku"/>
        <s v="Uppsala"/>
        <s v="Valencia"/>
        <s v="Vienna"/>
        <s v="Vigo"/>
        <s v="Vilnius"/>
        <s v="Warsaw"/>
        <s v="Wroclaw"/>
        <s v="Yevpatoriya"/>
        <s v="Zaragoza"/>
        <s v="Zhytomyr"/>
        <s v="Zonguldak"/>
        <s v="Zurich"/>
      </sharedItems>
    </cacheField>
    <cacheField name="country" numFmtId="0">
      <sharedItems>
        <s v="Denmark"/>
        <s v="United Kingdom"/>
        <s v="Sweden"/>
        <s v="Turkey"/>
        <s v="Spain"/>
        <s v="France"/>
        <s v="Netherlands"/>
        <s v="Italy"/>
        <s v="Andorra"/>
        <s v="Romania"/>
        <s v="Greece"/>
        <s v="Germany"/>
        <s v="Moldova"/>
        <s v="Switzerland"/>
        <s v="Serbia"/>
        <s v="Norway"/>
        <s v="Poland"/>
        <s v="Ukraine"/>
        <s v="Portugal"/>
        <s v="Slovakia"/>
        <s v="Belarus"/>
        <s v="Czech Republic"/>
        <s v="Belgium"/>
        <s v="Hungary"/>
        <s v="Bulgaria"/>
        <s v="Ireland"/>
        <s v="Latvia"/>
        <s v="Albania"/>
        <s v="Austria"/>
        <s v="Finland"/>
        <s v="Lithuania"/>
        <s v="Slovenia"/>
        <s v="Montenegro"/>
        <s v="Croatia"/>
        <s v="Bosnia and Herzegovina"/>
        <s v="Macedonia"/>
        <s v="Estonia"/>
      </sharedItems>
    </cacheField>
    <cacheField name="population" numFmtId="0">
      <sharedItems containsSemiMixedTypes="0" containsString="0" containsNumber="1">
        <n v="5.69"/>
        <n v="65.11"/>
        <n v="9.85"/>
        <n v="79.62"/>
        <n v="46.06"/>
        <n v="64.67"/>
        <n v="16.98"/>
        <n v="59.8"/>
        <n v="0.07"/>
        <n v="19.37"/>
        <n v="10.92"/>
        <n v="80.68"/>
        <n v="4.06"/>
        <n v="8.38"/>
        <n v="8.81"/>
        <n v="5.27"/>
        <n v="38.59"/>
        <n v="44.62"/>
        <n v="10.3"/>
        <n v="5.43"/>
        <n v="9.48"/>
        <n v="10.55"/>
        <n v="11.37"/>
        <n v="9.82"/>
        <n v="7.1"/>
        <n v="4.71"/>
        <n v="1.96"/>
        <n v="2.9"/>
        <n v="8.57"/>
        <n v="5.52"/>
        <n v="2.85"/>
        <n v="2.07"/>
        <n v="0.63"/>
        <n v="4.23"/>
        <n v="3.8"/>
        <n v="2.08"/>
        <n v="1.31"/>
      </sharedItems>
    </cacheField>
    <cacheField name="EU" numFmtId="0">
      <sharedItems>
        <s v="yes"/>
        <s v="no"/>
      </sharedItems>
    </cacheField>
    <cacheField name="coastline" numFmtId="0">
      <sharedItems>
        <s v="yes"/>
        <s v="no"/>
      </sharedItems>
    </cacheField>
    <cacheField name="latitude" numFmtId="0">
      <sharedItems containsSemiMixedTypes="0" containsString="0" containsNumber="1">
        <n v="57.03"/>
        <n v="57.17"/>
        <n v="63.35"/>
        <n v="36.99"/>
        <n v="39.0"/>
        <n v="36.13"/>
        <n v="49.9"/>
        <n v="52.35"/>
        <n v="43.6"/>
        <n v="42.5"/>
        <n v="47.48"/>
        <n v="39.93"/>
        <n v="36.89"/>
        <n v="46.17"/>
        <n v="37.98"/>
        <n v="48.35"/>
        <n v="46.58"/>
        <n v="38.88"/>
        <n v="47.66"/>
        <n v="47.76"/>
        <n v="41.38"/>
        <n v="41.11"/>
        <n v="47.58"/>
        <n v="37.89"/>
        <n v="54.6"/>
        <n v="44.82"/>
        <n v="45.7"/>
        <n v="60.39"/>
        <n v="52.52"/>
        <n v="53.15"/>
        <n v="52.03"/>
        <n v="49.77"/>
        <n v="43.25"/>
        <n v="52.47"/>
        <n v="53.83"/>
        <n v="67.25"/>
        <n v="44.5"/>
        <n v="50.72"/>
        <n v="44.85"/>
        <n v="47.75"/>
        <n v="50.73"/>
        <n v="53.8"/>
        <n v="41.55"/>
        <n v="45.29"/>
        <n v="48.15"/>
        <n v="53.08"/>
        <n v="52.1"/>
        <n v="48.39"/>
        <n v="49.2"/>
        <n v="51.22"/>
        <n v="44.43"/>
        <n v="47.5"/>
        <n v="42.51"/>
        <n v="42.35"/>
        <n v="40.2"/>
        <n v="53.12"/>
        <n v="50.35"/>
        <n v="49.18"/>
        <n v="52.2"/>
        <n v="37.6"/>
        <n v="37.5"/>
        <n v="50.83"/>
        <n v="49.43"/>
        <n v="51.5"/>
        <n v="48.31"/>
        <n v="47.01"/>
        <n v="44.2"/>
        <n v="51.9"/>
        <n v="39.27"/>
        <n v="44.33"/>
        <n v="55.88"/>
        <n v="47.53"/>
        <n v="37.77"/>
        <n v="47.33"/>
        <n v="53.33"/>
        <n v="56.47"/>
        <n v="55.95"/>
        <n v="41.67"/>
        <n v="41.12"/>
        <n v="54.19"/>
        <n v="50.97"/>
        <n v="39.75"/>
        <n v="39.92"/>
        <n v="39.79"/>
        <n v="50.7"/>
        <n v="41.46"/>
        <n v="50.1"/>
        <n v="48.0"/>
        <n v="53.27"/>
        <n v="37.07"/>
        <n v="46.21"/>
        <n v="44.41"/>
        <n v="55.87"/>
        <n v="57.75"/>
        <n v="37.16"/>
        <n v="47.08"/>
        <n v="45.18"/>
        <n v="53.22"/>
        <n v="47.7"/>
        <n v="49.42"/>
        <n v="60.18"/>
        <n v="48.3"/>
        <n v="53.68"/>
        <n v="37.25"/>
        <n v="48.77"/>
        <n v="47.28"/>
        <n v="57.47"/>
        <n v="41.1"/>
        <n v="37.04"/>
        <n v="37.18"/>
        <n v="49.0"/>
        <n v="54.95"/>
        <n v="38.73"/>
        <n v="46.63"/>
        <n v="50.89"/>
        <n v="50.43"/>
        <n v="67.85"/>
        <n v="55.72"/>
        <n v="48.73"/>
        <n v="54.2"/>
        <n v="49.08"/>
        <n v="47.93"/>
        <n v="50.65"/>
        <n v="45.83"/>
        <n v="48.32"/>
        <n v="38.72"/>
        <n v="46.06"/>
        <n v="49.83"/>
        <n v="50.85"/>
        <n v="40.4"/>
        <n v="52.13"/>
        <n v="48.03"/>
        <n v="38.37"/>
        <n v="55.58"/>
        <n v="38.63"/>
        <n v="36.52"/>
        <n v="43.29"/>
        <n v="52.05"/>
        <n v="38.2"/>
        <n v="49.12"/>
        <n v="45.47"/>
        <n v="53.9"/>
        <n v="43.61"/>
        <n v="43.72"/>
        <n v="43.33"/>
        <n v="45.25"/>
        <n v="55.4"/>
        <n v="41.0"/>
        <n v="54.52"/>
        <n v="59.92"/>
        <n v="65.0"/>
        <n v="43.35"/>
        <n v="38.13"/>
        <n v="38.23"/>
        <n v="42.7"/>
        <n v="43.11"/>
        <n v="42.46"/>
        <n v="43.42"/>
        <n v="42.15"/>
        <n v="42.47"/>
        <n v="52.41"/>
        <n v="50.08"/>
        <n v="49.25"/>
        <n v="56.95"/>
        <n v="45.33"/>
        <n v="50.62"/>
        <n v="41.9"/>
        <n v="54.07"/>
        <n v="43.85"/>
        <n v="40.97"/>
        <n v="47.81"/>
        <n v="41.28"/>
        <n v="43.38"/>
        <n v="45.8"/>
        <n v="37.94"/>
        <n v="42.0"/>
        <n v="43.52"/>
        <n v="42.42"/>
        <n v="58.97"/>
        <n v="59.35"/>
        <n v="50.92"/>
        <n v="51.63"/>
        <n v="46.25"/>
        <n v="59.43"/>
        <n v="61.5"/>
        <n v="36.92"/>
        <n v="58.38"/>
        <n v="40.99"/>
        <n v="43.62"/>
        <n v="40.98"/>
        <n v="45.65"/>
        <n v="39.56"/>
        <n v="63.42"/>
        <n v="60.45"/>
        <n v="59.86"/>
        <n v="39.49"/>
        <n v="48.2"/>
        <n v="42.22"/>
        <n v="54.68"/>
        <n v="52.25"/>
        <n v="51.11"/>
        <n v="45.2"/>
        <n v="41.65"/>
        <n v="50.25"/>
        <n v="41.43"/>
        <n v="47.38"/>
      </sharedItems>
    </cacheField>
    <cacheField name="longitude" numFmtId="0">
      <sharedItems containsSemiMixedTypes="0" containsString="0" containsNumber="1">
        <n v="9.92"/>
        <n v="-2.08"/>
        <n v="18.83"/>
        <n v="35.32"/>
        <n v="-1.87"/>
        <n v="-5.47"/>
        <n v="2.3"/>
        <n v="4.92"/>
        <n v="13.5"/>
        <n v="1.52"/>
        <n v="-0.53"/>
        <n v="32.86"/>
        <n v="30.7"/>
        <n v="21.32"/>
        <n v="23.73"/>
        <n v="10.9"/>
        <n v="26.92"/>
        <n v="-6.97"/>
        <n v="23.58"/>
        <n v="27.91"/>
        <n v="2.18"/>
        <n v="16.87"/>
        <n v="7.59"/>
        <n v="41.14"/>
        <n v="-5.96"/>
        <n v="20.47"/>
        <n v="9.67"/>
        <n v="5.32"/>
        <n v="13.4"/>
        <n v="23.17"/>
        <n v="8.53"/>
        <n v="30.13"/>
        <n v="-2.93"/>
        <n v="-1.92"/>
        <n v="-3.05"/>
        <n v="14.4"/>
        <n v="11.34"/>
        <n v="7.08"/>
        <n v="-0.6"/>
        <n v="26.66"/>
        <n v="-1.9"/>
        <n v="-1.75"/>
        <n v="-8.42"/>
        <n v="27.97"/>
        <n v="17.12"/>
        <n v="8.8"/>
        <n v="23.7"/>
        <n v="-4.5"/>
        <n v="16.61"/>
        <n v="3.23"/>
        <n v="26.1"/>
        <n v="19.08"/>
        <n v="27.47"/>
        <n v="-3.68"/>
        <n v="29.07"/>
        <n v="18.01"/>
        <n v="18.91"/>
        <n v="-0.35"/>
        <n v="0.12"/>
        <n v="-0.98"/>
        <n v="15.08"/>
        <n v="12.92"/>
        <n v="32.07"/>
        <n v="31.3"/>
        <n v="25.92"/>
        <n v="28.86"/>
        <n v="28.61"/>
        <n v="-8.5"/>
        <n v="16.29"/>
        <n v="23.83"/>
        <n v="26.51"/>
        <n v="21.63"/>
        <n v="29.08"/>
        <n v="5.03"/>
        <n v="-6.25"/>
        <n v="-3.0"/>
        <n v="-3.22"/>
        <n v="26.57"/>
        <n v="20.08"/>
        <n v="19.4"/>
        <n v="11.03"/>
        <n v="39.49"/>
        <n v="41.29"/>
        <n v="30.53"/>
        <n v="-3.53"/>
        <n v="15.56"/>
        <n v="8.68"/>
        <n v="7.87"/>
        <n v="-9.05"/>
        <n v="37.38"/>
        <n v="6.14"/>
        <n v="8.93"/>
        <n v="-4.25"/>
        <n v="12.0"/>
        <n v="-3.59"/>
        <n v="15.41"/>
        <n v="5.72"/>
        <n v="6.58"/>
        <n v="17.63"/>
        <n v="8.7"/>
        <n v="24.93"/>
        <n v="38.05"/>
        <n v="-6.93"/>
        <n v="11.45"/>
        <n v="11.41"/>
        <n v="-4.23"/>
        <n v="29.01"/>
        <n v="22.11"/>
        <n v="33.22"/>
        <n v="8.4"/>
        <n v="23.88"/>
        <n v="35.49"/>
        <n v="32.6"/>
        <n v="20.66"/>
        <n v="30.52"/>
        <n v="20.22"/>
        <n v="21.12"/>
        <n v="21.25"/>
        <n v="16.18"/>
        <n v="33.43"/>
        <n v="33.34"/>
        <n v="0.1"/>
        <n v="3.08"/>
        <n v="1.25"/>
        <n v="14.29"/>
        <n v="-9.14"/>
        <n v="14.51"/>
        <n v="24.03"/>
        <n v="5.68"/>
        <n v="11.62"/>
        <n v="37.97"/>
        <n v="38.3"/>
        <n v="13.03"/>
        <n v="27.44"/>
        <n v="-4.88"/>
        <n v="5.38"/>
        <n v="29.27"/>
        <n v="15.55"/>
        <n v="6.18"/>
        <n v="9.21"/>
        <n v="27.57"/>
        <n v="3.87"/>
        <n v="7.35"/>
        <n v="-1.13"/>
        <n v="7.27"/>
        <n v="21.9"/>
        <n v="19.85"/>
        <n v="10.38"/>
        <n v="37.87"/>
        <n v="30.42"/>
        <n v="10.75"/>
        <n v="18.25"/>
        <n v="25.47"/>
        <n v="-5.83"/>
        <n v="13.35"/>
        <n v="21.73"/>
        <n v="2.9"/>
        <n v="12.39"/>
        <n v="14.22"/>
        <n v="26.09"/>
        <n v="24.61"/>
        <n v="24.75"/>
        <n v="19.27"/>
        <n v="16.9"/>
        <n v="14.47"/>
        <n v="4.03"/>
        <n v="24.1"/>
        <n v="14.45"/>
        <n v="26.25"/>
        <n v="12.48"/>
        <n v="12.15"/>
        <n v="25.97"/>
        <n v="-5.67"/>
        <n v="13.04"/>
        <n v="36.34"/>
        <n v="-3.8"/>
        <n v="13.38"/>
        <n v="24.14"/>
        <n v="41.93"/>
        <n v="37.03"/>
        <n v="21.43"/>
        <n v="16.47"/>
        <n v="25.62"/>
        <n v="18.1"/>
        <n v="34.78"/>
        <n v="-3.95"/>
        <n v="20.15"/>
        <n v="24.73"/>
        <n v="23.75"/>
        <n v="34.88"/>
        <n v="26.71"/>
        <n v="27.51"/>
        <n v="1.45"/>
        <n v="39.72"/>
        <n v="13.8"/>
        <n v="21.77"/>
        <n v="10.42"/>
        <n v="22.25"/>
        <n v="17.64"/>
        <n v="-0.4"/>
        <n v="16.37"/>
        <n v="-8.73"/>
        <n v="25.32"/>
        <n v="21.0"/>
        <n v="17.03"/>
        <n v="33.36"/>
        <n v="-0.89"/>
        <n v="28.66"/>
        <n v="31.78"/>
        <n v="8.56"/>
      </sharedItems>
    </cacheField>
    <cacheField name="temperature" numFmtId="0">
      <sharedItems containsSemiMixedTypes="0" containsString="0" containsNumber="1">
        <n v="7.52"/>
        <n v="8.1"/>
        <n v="0.2"/>
        <n v="18.67"/>
        <n v="12.62"/>
        <n v="17.38"/>
        <n v="10.17"/>
        <n v="8.93"/>
        <n v="13.52"/>
        <n v="9.6"/>
        <n v="10.98"/>
        <n v="9.86"/>
        <n v="11.88"/>
        <n v="9.32"/>
        <n v="17.41"/>
        <n v="4.54"/>
        <n v="7.51"/>
        <n v="15.61"/>
        <n v="8.87"/>
        <n v="8.23"/>
        <n v="15.78"/>
        <n v="15.15"/>
        <n v="6.68"/>
        <n v="14.16"/>
        <n v="8.48"/>
        <n v="9.85"/>
        <n v="9.12"/>
        <n v="1.75"/>
        <n v="8.72"/>
        <n v="6.07"/>
        <n v="8.78"/>
        <n v="6.98"/>
        <n v="11.41"/>
        <n v="8.81"/>
        <n v="9.15"/>
        <n v="4.5"/>
        <n v="11.69"/>
        <n v="8.63"/>
        <n v="11.87"/>
        <n v="9.97"/>
        <n v="8.39"/>
        <n v="13.42"/>
        <n v="9.78"/>
        <n v="9.65"/>
        <n v="8.14"/>
        <n v="6.73"/>
        <n v="11.02"/>
        <n v="7.86"/>
        <n v="10.59"/>
        <n v="9.55"/>
        <n v="11.93"/>
        <n v="10.45"/>
        <n v="11.16"/>
        <n v="7.14"/>
        <n v="7.66"/>
        <n v="9.96"/>
        <n v="9.25"/>
        <n v="17.32"/>
        <n v="15.04"/>
        <n v="8.05"/>
        <n v="7.19"/>
        <n v="5.92"/>
        <n v="7.06"/>
        <n v="8.6"/>
        <n v="11.24"/>
        <n v="9.41"/>
        <n v="16.6"/>
        <n v="10.51"/>
        <n v="5.38"/>
        <n v="15.02"/>
        <n v="8.69"/>
        <n v="8.49"/>
        <n v="6.4"/>
        <n v="7.43"/>
        <n v="10.9"/>
        <n v="15.18"/>
        <n v="7.4"/>
        <n v="8.67"/>
        <n v="5.17"/>
        <n v="11.11"/>
        <n v="10.14"/>
        <n v="13.83"/>
        <n v="7.98"/>
        <n v="10.0"/>
        <n v="13.46"/>
        <n v="8.4"/>
        <n v="12.94"/>
        <n v="5.76"/>
        <n v="16.33"/>
        <n v="6.91"/>
        <n v="8.71"/>
        <n v="8.47"/>
        <n v="4.19"/>
        <n v="7.12"/>
        <n v="17.09"/>
        <n v="7.57"/>
        <n v="8.0"/>
        <n v="13.2"/>
        <n v="17.3"/>
        <n v="10.41"/>
        <n v="8.88"/>
        <n v="6.05"/>
        <n v="8.89"/>
        <n v="8.64"/>
        <n v="7.29"/>
        <n v="6.88"/>
        <n v="-2.2"/>
        <n v="7.0"/>
        <n v="7.31"/>
        <n v="7.73"/>
        <n v="8.61"/>
        <n v="10.32"/>
        <n v="6.79"/>
        <n v="15.52"/>
        <n v="9.27"/>
        <n v="7.04"/>
        <n v="11.19"/>
        <n v="8.26"/>
        <n v="8.7"/>
        <n v="14.13"/>
        <n v="7.33"/>
        <n v="15.1"/>
        <n v="17.19"/>
        <n v="14.98"/>
        <n v="6.25"/>
        <n v="16.54"/>
        <n v="6.65"/>
        <n v="5.28"/>
        <n v="15.0"/>
        <n v="8.82"/>
        <n v="9.36"/>
        <n v="10.34"/>
        <n v="11.92"/>
        <n v="4.93"/>
        <n v="2.32"/>
        <n v="1.45"/>
        <n v="10.85"/>
        <n v="17.9"/>
        <n v="16.9"/>
        <n v="10.95"/>
        <n v="11.7"/>
        <n v="15.13"/>
        <n v="6.42"/>
        <n v="8.27"/>
        <n v="9.99"/>
        <n v="8.31"/>
        <n v="9.4"/>
        <n v="5.16"/>
        <n v="6.76"/>
        <n v="8.07"/>
        <n v="11.63"/>
        <n v="4.62"/>
        <n v="12.05"/>
        <n v="13.4"/>
        <n v="6.97"/>
        <n v="12.48"/>
        <n v="12.46"/>
        <n v="5.53"/>
        <n v="6.26"/>
        <n v="6.28"/>
        <n v="9.73"/>
        <n v="4.82"/>
        <n v="3.59"/>
        <n v="11.21"/>
        <n v="4.36"/>
        <n v="13.02"/>
        <n v="10.25"/>
        <n v="10.28"/>
        <n v="16.0"/>
        <n v="4.53"/>
        <n v="4.72"/>
        <n v="4.17"/>
        <n v="16.02"/>
        <n v="12.85"/>
        <n v="7.2"/>
        <n v="7.17"/>
        <n v="10.02"/>
        <n v="14.17"/>
        <n v="6.67"/>
        <n v="10.6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lGrandTotals="0" compact="0" compactData="0">
  <location ref="B10:D12" firstHeaderRow="0" firstDataRow="0" firstDataCol="1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U" axis="axisCol" compact="0" outline="0" multipleItemSelectionAllowed="1" showAll="0" sortType="ascending">
      <items>
        <item x="1"/>
        <item x="0"/>
        <item t="default"/>
      </items>
    </pivotField>
    <pivotField name="coastline" compact="0" outline="0" multipleItemSelectionAllowed="1" showAll="0">
      <items>
        <item x="0"/>
        <item x="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emperatu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</pivotFields>
  <colFields>
    <field x="3"/>
  </colFields>
  <dataFields>
    <dataField name="AVERAGE of temperature" fld="7" subtotal="average" baseField="0"/>
  </dataFields>
</pivotTableDefinition>
</file>

<file path=xl/pivotTables/pivotTable2.xml><?xml version="1.0" encoding="utf-8"?>
<pivotTableDefinition xmlns="http://schemas.openxmlformats.org/spreadsheetml/2006/main" name="Visualization" cacheId="0" dataCaption="" compact="0" compactData="0">
  <location ref="B76:D289" firstHeaderRow="0" firstDataRow="2" firstDataCol="0"/>
  <pivotFields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U" compact="0" outline="0" multipleItemSelectionAllowed="1" showAll="0">
      <items>
        <item x="0"/>
        <item x="1"/>
        <item t="default"/>
      </items>
    </pivotField>
    <pivotField name="coastline" compact="0" outline="0" multipleItemSelectionAllowed="1" showAll="0">
      <items>
        <item x="0"/>
        <item x="1"/>
        <item t="default"/>
      </items>
    </pivotField>
    <pivotField name="latitu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emper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</pivotFields>
  <rowFields>
    <field x="0"/>
  </rowFields>
  <colFields>
    <field x="-2"/>
  </colFields>
  <dataFields>
    <dataField name="SUM of latitude" fld="5" baseField="0"/>
    <dataField name="SUM of population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6.44"/>
    <col customWidth="1" min="9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G1" s="2"/>
    </row>
    <row r="2" ht="15.75" customHeight="1">
      <c r="A2" s="1" t="s">
        <v>4</v>
      </c>
      <c r="B2" s="1">
        <v>2.9</v>
      </c>
      <c r="C2" s="1" t="s">
        <v>5</v>
      </c>
      <c r="D2" s="1" t="s">
        <v>6</v>
      </c>
    </row>
    <row r="3" ht="15.75" customHeight="1">
      <c r="A3" s="1" t="s">
        <v>7</v>
      </c>
      <c r="B3" s="1">
        <v>0.07</v>
      </c>
      <c r="C3" s="1" t="s">
        <v>5</v>
      </c>
      <c r="D3" s="1" t="s">
        <v>5</v>
      </c>
    </row>
    <row r="4" ht="15.75" customHeight="1">
      <c r="A4" s="1" t="s">
        <v>8</v>
      </c>
      <c r="B4" s="1">
        <v>8.57</v>
      </c>
      <c r="C4" s="1" t="s">
        <v>6</v>
      </c>
      <c r="D4" s="1" t="s">
        <v>5</v>
      </c>
    </row>
    <row r="5" ht="15.75" customHeight="1">
      <c r="A5" s="1" t="s">
        <v>9</v>
      </c>
      <c r="B5" s="1">
        <v>9.48</v>
      </c>
      <c r="C5" s="1" t="s">
        <v>5</v>
      </c>
      <c r="D5" s="1" t="s">
        <v>5</v>
      </c>
    </row>
    <row r="6" ht="15.75" customHeight="1">
      <c r="A6" s="1" t="s">
        <v>10</v>
      </c>
      <c r="B6" s="1">
        <v>11.37</v>
      </c>
      <c r="C6" s="1" t="s">
        <v>6</v>
      </c>
      <c r="D6" s="1" t="s">
        <v>6</v>
      </c>
    </row>
    <row r="7" ht="15.75" customHeight="1">
      <c r="A7" s="1" t="s">
        <v>11</v>
      </c>
      <c r="B7" s="1">
        <v>3.8</v>
      </c>
      <c r="C7" s="1" t="s">
        <v>5</v>
      </c>
      <c r="D7" s="1" t="s">
        <v>6</v>
      </c>
      <c r="N7" s="3" t="s">
        <v>12</v>
      </c>
    </row>
    <row r="8" ht="15.75" customHeight="1">
      <c r="A8" s="1" t="s">
        <v>13</v>
      </c>
      <c r="B8" s="1">
        <v>7.1</v>
      </c>
      <c r="C8" s="1" t="s">
        <v>6</v>
      </c>
      <c r="D8" s="1" t="s">
        <v>6</v>
      </c>
    </row>
    <row r="9" ht="15.75" customHeight="1">
      <c r="A9" s="1" t="s">
        <v>14</v>
      </c>
      <c r="B9" s="1">
        <v>4.23</v>
      </c>
      <c r="C9" s="1" t="s">
        <v>6</v>
      </c>
      <c r="D9" s="1" t="s">
        <v>6</v>
      </c>
    </row>
    <row r="10" ht="15.75" customHeight="1">
      <c r="A10" s="1" t="s">
        <v>15</v>
      </c>
      <c r="B10" s="1">
        <v>1.18</v>
      </c>
      <c r="C10" s="1" t="s">
        <v>6</v>
      </c>
      <c r="D10" s="1" t="s">
        <v>6</v>
      </c>
    </row>
    <row r="11" ht="15.75" customHeight="1">
      <c r="A11" s="1" t="s">
        <v>16</v>
      </c>
      <c r="B11" s="1">
        <v>10.55</v>
      </c>
      <c r="C11" s="1" t="s">
        <v>6</v>
      </c>
      <c r="D11" s="1" t="s">
        <v>5</v>
      </c>
    </row>
    <row r="12" ht="15.75" customHeight="1">
      <c r="A12" s="1" t="s">
        <v>17</v>
      </c>
      <c r="B12" s="1">
        <v>5.69</v>
      </c>
      <c r="C12" s="1" t="s">
        <v>6</v>
      </c>
      <c r="D12" s="1" t="s">
        <v>6</v>
      </c>
    </row>
    <row r="13" ht="15.75" customHeight="1">
      <c r="A13" s="1" t="s">
        <v>18</v>
      </c>
      <c r="B13" s="1">
        <v>1.31</v>
      </c>
      <c r="C13" s="1" t="s">
        <v>6</v>
      </c>
      <c r="D13" s="1" t="s">
        <v>6</v>
      </c>
    </row>
    <row r="14" ht="15.75" customHeight="1">
      <c r="A14" s="1" t="s">
        <v>19</v>
      </c>
      <c r="B14" s="1">
        <v>5.52</v>
      </c>
      <c r="C14" s="1" t="s">
        <v>6</v>
      </c>
      <c r="D14" s="1" t="s">
        <v>6</v>
      </c>
    </row>
    <row r="15" ht="15.75" customHeight="1">
      <c r="A15" s="1" t="s">
        <v>20</v>
      </c>
      <c r="B15" s="1">
        <v>64.67</v>
      </c>
      <c r="C15" s="1" t="s">
        <v>6</v>
      </c>
      <c r="D15" s="1" t="s">
        <v>6</v>
      </c>
    </row>
    <row r="16" ht="15.75" customHeight="1">
      <c r="A16" s="1" t="s">
        <v>21</v>
      </c>
      <c r="B16" s="1">
        <v>80.68</v>
      </c>
      <c r="C16" s="1" t="s">
        <v>6</v>
      </c>
      <c r="D16" s="1" t="s">
        <v>6</v>
      </c>
    </row>
    <row r="17" ht="15.75" customHeight="1">
      <c r="A17" s="1" t="s">
        <v>22</v>
      </c>
      <c r="B17" s="1">
        <v>10.92</v>
      </c>
      <c r="C17" s="1" t="s">
        <v>6</v>
      </c>
      <c r="D17" s="1" t="s">
        <v>6</v>
      </c>
    </row>
    <row r="18" ht="15.75" customHeight="1">
      <c r="A18" s="1" t="s">
        <v>23</v>
      </c>
      <c r="B18" s="1">
        <v>9.82</v>
      </c>
      <c r="C18" s="1" t="s">
        <v>6</v>
      </c>
      <c r="D18" s="1" t="s">
        <v>5</v>
      </c>
    </row>
    <row r="19" ht="15.75" customHeight="1">
      <c r="A19" s="1" t="s">
        <v>24</v>
      </c>
      <c r="B19" s="1">
        <v>0.33</v>
      </c>
      <c r="C19" s="1" t="s">
        <v>5</v>
      </c>
      <c r="D19" s="1" t="s">
        <v>6</v>
      </c>
    </row>
    <row r="20" ht="15.75" customHeight="1">
      <c r="A20" s="1" t="s">
        <v>25</v>
      </c>
      <c r="B20" s="1">
        <v>4.71</v>
      </c>
      <c r="C20" s="1" t="s">
        <v>6</v>
      </c>
      <c r="D20" s="1" t="s">
        <v>6</v>
      </c>
    </row>
    <row r="21" ht="15.75" customHeight="1">
      <c r="A21" s="1" t="s">
        <v>26</v>
      </c>
      <c r="B21" s="1">
        <v>59.8</v>
      </c>
      <c r="C21" s="1" t="s">
        <v>6</v>
      </c>
      <c r="D21" s="1" t="s">
        <v>6</v>
      </c>
    </row>
    <row r="22" ht="15.75" customHeight="1">
      <c r="A22" s="1" t="s">
        <v>27</v>
      </c>
      <c r="B22" s="1">
        <v>1.91</v>
      </c>
      <c r="C22" s="1" t="s">
        <v>5</v>
      </c>
      <c r="D22" s="1" t="s">
        <v>5</v>
      </c>
    </row>
    <row r="23" ht="15.75" customHeight="1">
      <c r="A23" s="1" t="s">
        <v>28</v>
      </c>
      <c r="B23" s="1">
        <v>1.96</v>
      </c>
      <c r="C23" s="1" t="s">
        <v>6</v>
      </c>
      <c r="D23" s="1" t="s">
        <v>6</v>
      </c>
    </row>
    <row r="24" ht="15.75" customHeight="1">
      <c r="A24" s="1" t="s">
        <v>29</v>
      </c>
      <c r="B24" s="1">
        <v>0.04</v>
      </c>
      <c r="C24" s="1" t="s">
        <v>5</v>
      </c>
      <c r="D24" s="1" t="s">
        <v>5</v>
      </c>
    </row>
    <row r="25" ht="15.75" customHeight="1">
      <c r="A25" s="1" t="s">
        <v>30</v>
      </c>
      <c r="B25" s="1">
        <v>2.85</v>
      </c>
      <c r="C25" s="1" t="s">
        <v>6</v>
      </c>
      <c r="D25" s="1" t="s">
        <v>6</v>
      </c>
    </row>
    <row r="26" ht="15.75" customHeight="1">
      <c r="A26" s="1" t="s">
        <v>31</v>
      </c>
      <c r="B26" s="1">
        <v>0.58</v>
      </c>
      <c r="C26" s="1" t="s">
        <v>6</v>
      </c>
      <c r="D26" s="1" t="s">
        <v>5</v>
      </c>
    </row>
    <row r="27" ht="15.75" customHeight="1">
      <c r="A27" s="1" t="s">
        <v>32</v>
      </c>
      <c r="B27" s="1">
        <v>2.08</v>
      </c>
      <c r="C27" s="1" t="s">
        <v>5</v>
      </c>
      <c r="D27" s="1" t="s">
        <v>5</v>
      </c>
    </row>
    <row r="28" ht="15.75" customHeight="1">
      <c r="A28" s="1" t="s">
        <v>33</v>
      </c>
      <c r="B28" s="1">
        <v>4.06</v>
      </c>
      <c r="C28" s="1" t="s">
        <v>5</v>
      </c>
      <c r="D28" s="1" t="s">
        <v>5</v>
      </c>
    </row>
    <row r="29" ht="15.75" customHeight="1">
      <c r="A29" s="1" t="s">
        <v>34</v>
      </c>
      <c r="B29" s="1">
        <v>0.63</v>
      </c>
      <c r="C29" s="1" t="s">
        <v>5</v>
      </c>
      <c r="D29" s="1" t="s">
        <v>6</v>
      </c>
    </row>
    <row r="30" ht="15.75" customHeight="1">
      <c r="A30" s="1" t="s">
        <v>35</v>
      </c>
      <c r="B30" s="1">
        <v>16.98</v>
      </c>
      <c r="C30" s="1" t="s">
        <v>6</v>
      </c>
      <c r="D30" s="1" t="s">
        <v>6</v>
      </c>
    </row>
    <row r="31" ht="15.75" customHeight="1">
      <c r="A31" s="1" t="s">
        <v>36</v>
      </c>
      <c r="B31" s="1">
        <v>5.27</v>
      </c>
      <c r="C31" s="1" t="s">
        <v>5</v>
      </c>
      <c r="D31" s="1" t="s">
        <v>6</v>
      </c>
    </row>
    <row r="32" ht="15.75" customHeight="1">
      <c r="A32" s="1" t="s">
        <v>37</v>
      </c>
      <c r="B32" s="1">
        <v>38.59</v>
      </c>
      <c r="C32" s="1" t="s">
        <v>6</v>
      </c>
      <c r="D32" s="1" t="s">
        <v>6</v>
      </c>
    </row>
    <row r="33" ht="15.75" customHeight="1">
      <c r="A33" s="1" t="s">
        <v>38</v>
      </c>
      <c r="B33" s="1">
        <v>10.3</v>
      </c>
      <c r="C33" s="1" t="s">
        <v>6</v>
      </c>
      <c r="D33" s="1" t="s">
        <v>6</v>
      </c>
    </row>
    <row r="34" ht="15.75" customHeight="1">
      <c r="A34" s="1" t="s">
        <v>39</v>
      </c>
      <c r="B34" s="1">
        <v>19.37</v>
      </c>
      <c r="C34" s="1" t="s">
        <v>6</v>
      </c>
      <c r="D34" s="1" t="s">
        <v>6</v>
      </c>
    </row>
    <row r="35" ht="15.75" customHeight="1">
      <c r="A35" s="1" t="s">
        <v>40</v>
      </c>
      <c r="B35" s="1">
        <v>8.81</v>
      </c>
      <c r="C35" s="1" t="s">
        <v>5</v>
      </c>
      <c r="D35" s="1" t="s">
        <v>5</v>
      </c>
    </row>
    <row r="36" ht="15.75" customHeight="1">
      <c r="A36" s="1" t="s">
        <v>41</v>
      </c>
      <c r="B36" s="1">
        <v>5.43</v>
      </c>
      <c r="C36" s="1" t="s">
        <v>6</v>
      </c>
      <c r="D36" s="1" t="s">
        <v>5</v>
      </c>
    </row>
    <row r="37" ht="15.75" customHeight="1">
      <c r="A37" s="1" t="s">
        <v>42</v>
      </c>
      <c r="B37" s="1">
        <v>2.07</v>
      </c>
      <c r="C37" s="1" t="s">
        <v>6</v>
      </c>
      <c r="D37" s="1" t="s">
        <v>6</v>
      </c>
    </row>
    <row r="38" ht="15.75" customHeight="1">
      <c r="A38" s="1" t="s">
        <v>43</v>
      </c>
      <c r="B38" s="1">
        <v>46.06</v>
      </c>
      <c r="C38" s="1" t="s">
        <v>6</v>
      </c>
      <c r="D38" s="1" t="s">
        <v>6</v>
      </c>
    </row>
    <row r="39" ht="15.75" customHeight="1">
      <c r="A39" s="1" t="s">
        <v>44</v>
      </c>
      <c r="B39" s="1">
        <v>9.85</v>
      </c>
      <c r="C39" s="1" t="s">
        <v>6</v>
      </c>
      <c r="D39" s="1" t="s">
        <v>6</v>
      </c>
    </row>
    <row r="40" ht="15.75" customHeight="1">
      <c r="A40" s="1" t="s">
        <v>45</v>
      </c>
      <c r="B40" s="1">
        <v>8.38</v>
      </c>
      <c r="C40" s="1" t="s">
        <v>5</v>
      </c>
      <c r="D40" s="1" t="s">
        <v>5</v>
      </c>
    </row>
    <row r="41" ht="15.75" customHeight="1">
      <c r="A41" s="1" t="s">
        <v>46</v>
      </c>
      <c r="B41" s="1">
        <v>79.62</v>
      </c>
      <c r="C41" s="1" t="s">
        <v>5</v>
      </c>
      <c r="D41" s="1" t="s">
        <v>6</v>
      </c>
    </row>
    <row r="42" ht="15.75" customHeight="1">
      <c r="A42" s="1" t="s">
        <v>47</v>
      </c>
      <c r="B42" s="1">
        <v>44.62</v>
      </c>
      <c r="C42" s="1" t="s">
        <v>5</v>
      </c>
      <c r="D42" s="1" t="s">
        <v>6</v>
      </c>
    </row>
    <row r="43" ht="15.75" customHeight="1">
      <c r="A43" s="1" t="s">
        <v>48</v>
      </c>
      <c r="B43" s="1">
        <v>65.11</v>
      </c>
      <c r="C43" s="1" t="s">
        <v>6</v>
      </c>
      <c r="D43" s="1" t="s">
        <v>6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23.89"/>
    <col customWidth="1" min="9" max="9" width="10.56"/>
    <col customWidth="1" min="10" max="10" width="30.67"/>
    <col customWidth="1" min="11" max="11" width="10.56"/>
    <col customWidth="1" min="12" max="12" width="15.89"/>
    <col customWidth="1" min="13" max="231" width="10.56"/>
  </cols>
  <sheetData>
    <row r="1" ht="15.75" customHeight="1">
      <c r="A1" s="1" t="s">
        <v>49</v>
      </c>
      <c r="B1" s="1" t="s">
        <v>0</v>
      </c>
      <c r="C1" s="1" t="s">
        <v>50</v>
      </c>
      <c r="D1" s="1" t="s">
        <v>51</v>
      </c>
      <c r="E1" s="1" t="s">
        <v>52</v>
      </c>
      <c r="F1" s="3" t="s">
        <v>53</v>
      </c>
      <c r="G1" s="3" t="s">
        <v>2</v>
      </c>
    </row>
    <row r="2" ht="15.75" customHeight="1">
      <c r="A2" s="1" t="s">
        <v>54</v>
      </c>
      <c r="B2" s="1" t="s">
        <v>17</v>
      </c>
      <c r="C2" s="1">
        <v>57.03</v>
      </c>
      <c r="D2" s="1">
        <v>9.92</v>
      </c>
      <c r="E2" s="1">
        <v>7.52</v>
      </c>
      <c r="F2" s="1">
        <f t="shared" ref="F2:F214" si="1"> (E2 - 32) * (5/9)</f>
        <v>-13.6</v>
      </c>
      <c r="G2" s="1" t="str">
        <f> VLookup(B2, Countries!A$2:D$43, 3, False)</f>
        <v>yes</v>
      </c>
      <c r="L2" s="3" t="s">
        <v>55</v>
      </c>
    </row>
    <row r="3" ht="15.75" customHeight="1">
      <c r="A3" s="1" t="s">
        <v>56</v>
      </c>
      <c r="B3" s="1" t="s">
        <v>48</v>
      </c>
      <c r="C3" s="1">
        <v>57.17</v>
      </c>
      <c r="D3" s="1">
        <v>-2.08</v>
      </c>
      <c r="E3" s="1">
        <v>8.1</v>
      </c>
      <c r="F3" s="1">
        <f t="shared" si="1"/>
        <v>-13.27777778</v>
      </c>
      <c r="G3" s="1" t="str">
        <f> VLookup(B3, Countries!A$2:D$43, 3, False)</f>
        <v>yes</v>
      </c>
      <c r="L3" s="4" t="s">
        <v>49</v>
      </c>
      <c r="M3" s="4" t="s">
        <v>0</v>
      </c>
      <c r="N3" s="4" t="s">
        <v>50</v>
      </c>
      <c r="O3" s="4" t="s">
        <v>51</v>
      </c>
      <c r="P3" s="4" t="s">
        <v>52</v>
      </c>
      <c r="Q3" s="4" t="s">
        <v>53</v>
      </c>
    </row>
    <row r="4" ht="15.75" customHeight="1">
      <c r="A4" s="1" t="s">
        <v>57</v>
      </c>
      <c r="B4" s="1" t="s">
        <v>44</v>
      </c>
      <c r="C4" s="1">
        <v>63.35</v>
      </c>
      <c r="D4" s="1">
        <v>18.83</v>
      </c>
      <c r="E4" s="1">
        <v>0.2</v>
      </c>
      <c r="F4" s="1">
        <f t="shared" si="1"/>
        <v>-17.66666667</v>
      </c>
      <c r="G4" s="1" t="str">
        <f> VLookup(B4, Countries!A$2:D$43, 3, False)</f>
        <v>yes</v>
      </c>
      <c r="L4" s="4" t="s">
        <v>7</v>
      </c>
      <c r="M4" s="4" t="s">
        <v>7</v>
      </c>
      <c r="N4" s="5">
        <v>42.5</v>
      </c>
      <c r="O4" s="5">
        <v>1.52</v>
      </c>
      <c r="P4" s="5">
        <v>9.6</v>
      </c>
      <c r="Q4" s="5">
        <f t="shared" ref="Q4:Q14" si="2"> (P4 - 32) * (5/9)</f>
        <v>-12.44444444</v>
      </c>
    </row>
    <row r="5" ht="15.75" customHeight="1">
      <c r="A5" s="1" t="s">
        <v>58</v>
      </c>
      <c r="B5" s="1" t="s">
        <v>46</v>
      </c>
      <c r="C5" s="1">
        <v>36.99</v>
      </c>
      <c r="D5" s="1">
        <v>35.32</v>
      </c>
      <c r="E5" s="1">
        <v>18.67</v>
      </c>
      <c r="F5" s="1">
        <f t="shared" si="1"/>
        <v>-7.405555556</v>
      </c>
      <c r="G5" s="1" t="str">
        <f> VLookup(B5, Countries!A$2:D$43, 3, False)</f>
        <v>no</v>
      </c>
      <c r="L5" s="4" t="s">
        <v>59</v>
      </c>
      <c r="M5" s="4" t="s">
        <v>39</v>
      </c>
      <c r="N5" s="5">
        <v>45.29</v>
      </c>
      <c r="O5" s="5">
        <v>27.97</v>
      </c>
      <c r="P5" s="5">
        <v>9.78</v>
      </c>
      <c r="Q5" s="5">
        <f t="shared" si="2"/>
        <v>-12.34444444</v>
      </c>
    </row>
    <row r="6" ht="15.75" customHeight="1">
      <c r="A6" s="1" t="s">
        <v>60</v>
      </c>
      <c r="B6" s="1" t="s">
        <v>43</v>
      </c>
      <c r="C6" s="1">
        <v>39.0</v>
      </c>
      <c r="D6" s="1">
        <v>-1.87</v>
      </c>
      <c r="E6" s="1">
        <v>12.62</v>
      </c>
      <c r="F6" s="1">
        <f t="shared" si="1"/>
        <v>-10.76666667</v>
      </c>
      <c r="G6" s="1" t="str">
        <f> VLookup(B6, Countries!A$2:D$43, 3, False)</f>
        <v>yes</v>
      </c>
      <c r="H6" s="3" t="s">
        <v>61</v>
      </c>
      <c r="I6" s="6">
        <f>IFERROR(__xludf.DUMMYFUNCTION("rows(FILTER(A2:F1000, B2:B1000 = ""Italy""))"),15.0)</f>
        <v>15</v>
      </c>
      <c r="L6" s="4" t="s">
        <v>62</v>
      </c>
      <c r="M6" s="4" t="s">
        <v>41</v>
      </c>
      <c r="N6" s="5">
        <v>48.15</v>
      </c>
      <c r="O6" s="5">
        <v>17.12</v>
      </c>
      <c r="P6" s="5">
        <v>9.65</v>
      </c>
      <c r="Q6" s="5">
        <f t="shared" si="2"/>
        <v>-12.41666667</v>
      </c>
    </row>
    <row r="7" ht="15.75" customHeight="1">
      <c r="A7" s="1" t="s">
        <v>63</v>
      </c>
      <c r="B7" s="1" t="s">
        <v>43</v>
      </c>
      <c r="C7" s="1">
        <v>36.13</v>
      </c>
      <c r="D7" s="1">
        <v>-5.47</v>
      </c>
      <c r="E7" s="1">
        <v>17.38</v>
      </c>
      <c r="F7" s="1">
        <f t="shared" si="1"/>
        <v>-8.122222222</v>
      </c>
      <c r="G7" s="1" t="str">
        <f> VLookup(B7, Countries!A$2:D$43, 3, False)</f>
        <v>yes</v>
      </c>
      <c r="L7" s="4" t="s">
        <v>64</v>
      </c>
      <c r="M7" s="4" t="s">
        <v>39</v>
      </c>
      <c r="N7" s="5">
        <v>44.2</v>
      </c>
      <c r="O7" s="5">
        <v>28.61</v>
      </c>
      <c r="P7" s="5">
        <v>11.24</v>
      </c>
      <c r="Q7" s="5">
        <f t="shared" si="2"/>
        <v>-11.53333333</v>
      </c>
    </row>
    <row r="8" ht="15.75" customHeight="1">
      <c r="A8" s="1" t="s">
        <v>65</v>
      </c>
      <c r="B8" s="1" t="s">
        <v>20</v>
      </c>
      <c r="C8" s="1">
        <v>49.9</v>
      </c>
      <c r="D8" s="1">
        <v>2.3</v>
      </c>
      <c r="E8" s="1">
        <v>10.17</v>
      </c>
      <c r="F8" s="1">
        <f t="shared" si="1"/>
        <v>-12.12777778</v>
      </c>
      <c r="G8" s="1" t="str">
        <f> VLookup(B8, Countries!A$2:D$43, 3, False)</f>
        <v>yes</v>
      </c>
      <c r="H8" s="3" t="s">
        <v>66</v>
      </c>
      <c r="L8" s="4" t="s">
        <v>67</v>
      </c>
      <c r="M8" s="4" t="s">
        <v>39</v>
      </c>
      <c r="N8" s="5">
        <v>44.33</v>
      </c>
      <c r="O8" s="5">
        <v>23.83</v>
      </c>
      <c r="P8" s="5">
        <v>10.51</v>
      </c>
      <c r="Q8" s="5">
        <f t="shared" si="2"/>
        <v>-11.93888889</v>
      </c>
    </row>
    <row r="9" ht="15.75" customHeight="1">
      <c r="A9" s="1" t="s">
        <v>68</v>
      </c>
      <c r="B9" s="1" t="s">
        <v>35</v>
      </c>
      <c r="C9" s="1">
        <v>52.35</v>
      </c>
      <c r="D9" s="1">
        <v>4.92</v>
      </c>
      <c r="E9" s="1">
        <v>8.93</v>
      </c>
      <c r="F9" s="1">
        <f t="shared" si="1"/>
        <v>-12.81666667</v>
      </c>
      <c r="G9" s="1" t="str">
        <f> VLookup(B9, Countries!A$2:D$43, 3, False)</f>
        <v>yes</v>
      </c>
      <c r="H9" s="3" t="s">
        <v>69</v>
      </c>
      <c r="I9" s="1">
        <f> AVERAGE(C2:C1000)</f>
        <v>47.4999061</v>
      </c>
      <c r="L9" s="4" t="s">
        <v>70</v>
      </c>
      <c r="M9" s="4" t="s">
        <v>30</v>
      </c>
      <c r="N9" s="5">
        <v>55.72</v>
      </c>
      <c r="O9" s="5">
        <v>21.12</v>
      </c>
      <c r="P9" s="5">
        <v>7.0</v>
      </c>
      <c r="Q9" s="5">
        <f t="shared" si="2"/>
        <v>-13.88888889</v>
      </c>
    </row>
    <row r="10" ht="15.75" customHeight="1">
      <c r="A10" s="1" t="s">
        <v>71</v>
      </c>
      <c r="B10" s="1" t="s">
        <v>26</v>
      </c>
      <c r="C10" s="1">
        <v>43.6</v>
      </c>
      <c r="D10" s="1">
        <v>13.5</v>
      </c>
      <c r="E10" s="1">
        <v>13.52</v>
      </c>
      <c r="F10" s="1">
        <f t="shared" si="1"/>
        <v>-10.26666667</v>
      </c>
      <c r="G10" s="1" t="str">
        <f> VLookup(B10, Countries!A$2:D$43, 3, False)</f>
        <v>yes</v>
      </c>
      <c r="H10" s="3" t="s">
        <v>72</v>
      </c>
      <c r="I10" s="1">
        <f>AVERAGEIF(E2:E1000, "&lt;10", C2:C1000)</f>
        <v>51.06699248</v>
      </c>
      <c r="L10" s="4" t="s">
        <v>73</v>
      </c>
      <c r="M10" s="4" t="s">
        <v>42</v>
      </c>
      <c r="N10" s="5">
        <v>46.06</v>
      </c>
      <c r="O10" s="5">
        <v>14.51</v>
      </c>
      <c r="P10" s="5">
        <v>9.27</v>
      </c>
      <c r="Q10" s="5">
        <f t="shared" si="2"/>
        <v>-12.62777778</v>
      </c>
    </row>
    <row r="11" ht="15.75" customHeight="1">
      <c r="A11" s="1" t="s">
        <v>7</v>
      </c>
      <c r="B11" s="1" t="s">
        <v>7</v>
      </c>
      <c r="C11" s="1">
        <v>42.5</v>
      </c>
      <c r="D11" s="1">
        <v>1.52</v>
      </c>
      <c r="E11" s="1">
        <v>9.6</v>
      </c>
      <c r="F11" s="1">
        <f t="shared" si="1"/>
        <v>-12.44444444</v>
      </c>
      <c r="G11" s="1" t="str">
        <f> VLookup(B11, Countries!A$2:D$43, 3, False)</f>
        <v>no</v>
      </c>
      <c r="H11" s="3" t="s">
        <v>74</v>
      </c>
      <c r="I11" s="1">
        <f> AVERAGEIF(E2:E1000, "&gt;10", C2:C1000)</f>
        <v>41.42151899</v>
      </c>
      <c r="L11" s="4" t="s">
        <v>75</v>
      </c>
      <c r="M11" s="4" t="s">
        <v>28</v>
      </c>
      <c r="N11" s="5">
        <v>56.95</v>
      </c>
      <c r="O11" s="5">
        <v>24.1</v>
      </c>
      <c r="P11" s="5">
        <v>5.16</v>
      </c>
      <c r="Q11" s="5">
        <f t="shared" si="2"/>
        <v>-14.91111111</v>
      </c>
    </row>
    <row r="12" ht="15.75" customHeight="1">
      <c r="A12" s="1" t="s">
        <v>76</v>
      </c>
      <c r="B12" s="1" t="s">
        <v>20</v>
      </c>
      <c r="C12" s="1">
        <v>47.48</v>
      </c>
      <c r="D12" s="1">
        <v>-0.53</v>
      </c>
      <c r="E12" s="1">
        <v>10.98</v>
      </c>
      <c r="F12" s="1">
        <f t="shared" si="1"/>
        <v>-11.67777778</v>
      </c>
      <c r="G12" s="1" t="str">
        <f> VLookup(B12, Countries!A$2:D$43, 3, False)</f>
        <v>yes</v>
      </c>
      <c r="H12" s="3" t="s">
        <v>77</v>
      </c>
      <c r="I12" s="1">
        <f> subtotal(1, N4:N1000)</f>
        <v>47.19545455</v>
      </c>
      <c r="J12" s="3" t="s">
        <v>78</v>
      </c>
      <c r="L12" s="4" t="s">
        <v>79</v>
      </c>
      <c r="M12" s="4" t="s">
        <v>14</v>
      </c>
      <c r="N12" s="5">
        <v>45.33</v>
      </c>
      <c r="O12" s="5">
        <v>14.45</v>
      </c>
      <c r="P12" s="5">
        <v>9.27</v>
      </c>
      <c r="Q12" s="5">
        <f t="shared" si="2"/>
        <v>-12.62777778</v>
      </c>
    </row>
    <row r="13" ht="15.75" customHeight="1">
      <c r="A13" s="1" t="s">
        <v>80</v>
      </c>
      <c r="B13" s="1" t="s">
        <v>46</v>
      </c>
      <c r="C13" s="1">
        <v>39.93</v>
      </c>
      <c r="D13" s="1">
        <v>32.86</v>
      </c>
      <c r="E13" s="1">
        <v>9.86</v>
      </c>
      <c r="F13" s="1">
        <f t="shared" si="1"/>
        <v>-12.3</v>
      </c>
      <c r="G13" s="1" t="str">
        <f> VLookup(B13, Countries!A$2:D$43, 3, False)</f>
        <v>no</v>
      </c>
      <c r="L13" s="4" t="s">
        <v>81</v>
      </c>
      <c r="M13" s="4" t="s">
        <v>13</v>
      </c>
      <c r="N13" s="5">
        <v>42.42</v>
      </c>
      <c r="O13" s="5">
        <v>25.62</v>
      </c>
      <c r="P13" s="5">
        <v>10.9</v>
      </c>
      <c r="Q13" s="5">
        <f t="shared" si="2"/>
        <v>-11.72222222</v>
      </c>
    </row>
    <row r="14" ht="15.75" customHeight="1">
      <c r="A14" s="1" t="s">
        <v>82</v>
      </c>
      <c r="B14" s="1" t="s">
        <v>46</v>
      </c>
      <c r="C14" s="1">
        <v>36.89</v>
      </c>
      <c r="D14" s="1">
        <v>30.7</v>
      </c>
      <c r="E14" s="1">
        <v>11.88</v>
      </c>
      <c r="F14" s="1">
        <f t="shared" si="1"/>
        <v>-11.17777778</v>
      </c>
      <c r="G14" s="1" t="str">
        <f> VLookup(B14, Countries!A$2:D$43, 3, False)</f>
        <v>no</v>
      </c>
      <c r="L14" s="4" t="s">
        <v>83</v>
      </c>
      <c r="M14" s="4" t="s">
        <v>8</v>
      </c>
      <c r="N14" s="5">
        <v>48.2</v>
      </c>
      <c r="O14" s="5">
        <v>16.37</v>
      </c>
      <c r="P14" s="5">
        <v>7.86</v>
      </c>
      <c r="Q14" s="5">
        <f t="shared" si="2"/>
        <v>-13.41111111</v>
      </c>
    </row>
    <row r="15" ht="15.75" customHeight="1">
      <c r="A15" s="1" t="s">
        <v>84</v>
      </c>
      <c r="B15" s="1" t="s">
        <v>39</v>
      </c>
      <c r="C15" s="1">
        <v>46.17</v>
      </c>
      <c r="D15" s="1">
        <v>21.32</v>
      </c>
      <c r="E15" s="1">
        <v>9.32</v>
      </c>
      <c r="F15" s="1">
        <f t="shared" si="1"/>
        <v>-12.6</v>
      </c>
      <c r="G15" s="1" t="str">
        <f> VLookup(B15, Countries!A$2:D$43, 3, False)</f>
        <v>yes</v>
      </c>
    </row>
    <row r="16" ht="15.75" customHeight="1">
      <c r="A16" s="1" t="s">
        <v>85</v>
      </c>
      <c r="B16" s="1" t="s">
        <v>22</v>
      </c>
      <c r="C16" s="1">
        <v>37.98</v>
      </c>
      <c r="D16" s="1">
        <v>23.73</v>
      </c>
      <c r="E16" s="1">
        <v>17.41</v>
      </c>
      <c r="F16" s="1">
        <f t="shared" si="1"/>
        <v>-8.105555556</v>
      </c>
      <c r="G16" s="1" t="str">
        <f> VLookup(B16, Countries!A$2:D$43, 3, False)</f>
        <v>yes</v>
      </c>
    </row>
    <row r="17" ht="15.75" customHeight="1">
      <c r="A17" s="1" t="s">
        <v>86</v>
      </c>
      <c r="B17" s="1" t="s">
        <v>21</v>
      </c>
      <c r="C17" s="1">
        <v>48.35</v>
      </c>
      <c r="D17" s="1">
        <v>10.9</v>
      </c>
      <c r="E17" s="1">
        <v>4.54</v>
      </c>
      <c r="F17" s="1">
        <f t="shared" si="1"/>
        <v>-15.25555556</v>
      </c>
      <c r="G17" s="1" t="str">
        <f> VLookup(B17, Countries!A$2:D$43, 3, False)</f>
        <v>yes</v>
      </c>
    </row>
    <row r="18" ht="15.75" customHeight="1">
      <c r="A18" s="1" t="s">
        <v>87</v>
      </c>
      <c r="B18" s="1" t="s">
        <v>39</v>
      </c>
      <c r="C18" s="1">
        <v>46.58</v>
      </c>
      <c r="D18" s="1">
        <v>26.92</v>
      </c>
      <c r="E18" s="1">
        <v>7.51</v>
      </c>
      <c r="F18" s="1">
        <f t="shared" si="1"/>
        <v>-13.60555556</v>
      </c>
      <c r="G18" s="1" t="str">
        <f> VLookup(B18, Countries!A$2:D$43, 3, False)</f>
        <v>yes</v>
      </c>
    </row>
    <row r="19" ht="15.75" customHeight="1">
      <c r="A19" s="1" t="s">
        <v>88</v>
      </c>
      <c r="B19" s="1" t="s">
        <v>43</v>
      </c>
      <c r="C19" s="1">
        <v>38.88</v>
      </c>
      <c r="D19" s="1">
        <v>-6.97</v>
      </c>
      <c r="E19" s="1">
        <v>15.61</v>
      </c>
      <c r="F19" s="1">
        <f t="shared" si="1"/>
        <v>-9.105555556</v>
      </c>
      <c r="G19" s="1" t="str">
        <f> VLookup(B19, Countries!A$2:D$43, 3, False)</f>
        <v>yes</v>
      </c>
    </row>
    <row r="20" ht="15.75" customHeight="1">
      <c r="A20" s="1" t="s">
        <v>89</v>
      </c>
      <c r="B20" s="1" t="s">
        <v>39</v>
      </c>
      <c r="C20" s="1">
        <v>47.66</v>
      </c>
      <c r="D20" s="1">
        <v>23.58</v>
      </c>
      <c r="E20" s="1">
        <v>8.87</v>
      </c>
      <c r="F20" s="1">
        <f t="shared" si="1"/>
        <v>-12.85</v>
      </c>
      <c r="G20" s="1" t="str">
        <f> VLookup(B20, Countries!A$2:D$43, 3, False)</f>
        <v>yes</v>
      </c>
    </row>
    <row r="21" ht="15.75" customHeight="1">
      <c r="A21" s="1" t="s">
        <v>90</v>
      </c>
      <c r="B21" s="1" t="s">
        <v>33</v>
      </c>
      <c r="C21" s="1">
        <v>47.76</v>
      </c>
      <c r="D21" s="1">
        <v>27.91</v>
      </c>
      <c r="E21" s="1">
        <v>8.23</v>
      </c>
      <c r="F21" s="1">
        <f t="shared" si="1"/>
        <v>-13.20555556</v>
      </c>
      <c r="G21" s="1" t="str">
        <f> VLookup(B21, Countries!A$2:D$43, 3, False)</f>
        <v>no</v>
      </c>
    </row>
    <row r="22" ht="15.75" customHeight="1">
      <c r="A22" s="1" t="s">
        <v>91</v>
      </c>
      <c r="B22" s="1" t="s">
        <v>43</v>
      </c>
      <c r="C22" s="1">
        <v>41.38</v>
      </c>
      <c r="D22" s="1">
        <v>2.18</v>
      </c>
      <c r="E22" s="1">
        <v>15.78</v>
      </c>
      <c r="F22" s="1">
        <f t="shared" si="1"/>
        <v>-9.011111111</v>
      </c>
      <c r="G22" s="1" t="str">
        <f> VLookup(B22, Countries!A$2:D$43, 3, False)</f>
        <v>yes</v>
      </c>
    </row>
    <row r="23" ht="15.75" customHeight="1">
      <c r="A23" s="1" t="s">
        <v>92</v>
      </c>
      <c r="B23" s="1" t="s">
        <v>26</v>
      </c>
      <c r="C23" s="1">
        <v>41.11</v>
      </c>
      <c r="D23" s="1">
        <v>16.87</v>
      </c>
      <c r="E23" s="1">
        <v>15.15</v>
      </c>
      <c r="F23" s="1">
        <f t="shared" si="1"/>
        <v>-9.361111111</v>
      </c>
      <c r="G23" s="1" t="str">
        <f> VLookup(B23, Countries!A$2:D$43, 3, False)</f>
        <v>yes</v>
      </c>
    </row>
    <row r="24" ht="15.75" customHeight="1">
      <c r="A24" s="1" t="s">
        <v>93</v>
      </c>
      <c r="B24" s="1" t="s">
        <v>45</v>
      </c>
      <c r="C24" s="1">
        <v>47.58</v>
      </c>
      <c r="D24" s="1">
        <v>7.59</v>
      </c>
      <c r="E24" s="1">
        <v>6.68</v>
      </c>
      <c r="F24" s="1">
        <f t="shared" si="1"/>
        <v>-14.06666667</v>
      </c>
      <c r="G24" s="1" t="str">
        <f> VLookup(B24, Countries!A$2:D$43, 3, False)</f>
        <v>no</v>
      </c>
    </row>
    <row r="25" ht="15.75" customHeight="1">
      <c r="A25" s="1" t="s">
        <v>94</v>
      </c>
      <c r="B25" s="1" t="s">
        <v>46</v>
      </c>
      <c r="C25" s="1">
        <v>37.89</v>
      </c>
      <c r="D25" s="1">
        <v>41.14</v>
      </c>
      <c r="E25" s="1">
        <v>14.16</v>
      </c>
      <c r="F25" s="1">
        <f t="shared" si="1"/>
        <v>-9.911111111</v>
      </c>
      <c r="G25" s="1" t="str">
        <f> VLookup(B25, Countries!A$2:D$43, 3, False)</f>
        <v>no</v>
      </c>
      <c r="H25" s="3" t="s">
        <v>95</v>
      </c>
    </row>
    <row r="26" ht="15.75" customHeight="1">
      <c r="A26" s="1" t="s">
        <v>96</v>
      </c>
      <c r="B26" s="1" t="s">
        <v>48</v>
      </c>
      <c r="C26" s="1">
        <v>54.6</v>
      </c>
      <c r="D26" s="1">
        <v>-5.96</v>
      </c>
      <c r="E26" s="1">
        <v>8.48</v>
      </c>
      <c r="F26" s="1">
        <f t="shared" si="1"/>
        <v>-13.06666667</v>
      </c>
      <c r="G26" s="1" t="str">
        <f> VLookup(B26, Countries!A$2:D$43, 3, False)</f>
        <v>yes</v>
      </c>
    </row>
    <row r="27" ht="15.75" customHeight="1">
      <c r="A27" s="1" t="s">
        <v>97</v>
      </c>
      <c r="B27" s="1" t="s">
        <v>40</v>
      </c>
      <c r="C27" s="1">
        <v>44.82</v>
      </c>
      <c r="D27" s="1">
        <v>20.47</v>
      </c>
      <c r="E27" s="1">
        <v>9.85</v>
      </c>
      <c r="F27" s="1">
        <f t="shared" si="1"/>
        <v>-12.30555556</v>
      </c>
      <c r="G27" s="1" t="str">
        <f> VLookup(B27, Countries!A$2:D$43, 3, False)</f>
        <v>no</v>
      </c>
    </row>
    <row r="28" ht="15.75" customHeight="1">
      <c r="A28" s="1" t="s">
        <v>98</v>
      </c>
      <c r="B28" s="1" t="s">
        <v>26</v>
      </c>
      <c r="C28" s="1">
        <v>45.7</v>
      </c>
      <c r="D28" s="1">
        <v>9.67</v>
      </c>
      <c r="E28" s="1">
        <v>9.12</v>
      </c>
      <c r="F28" s="1">
        <f t="shared" si="1"/>
        <v>-12.71111111</v>
      </c>
      <c r="G28" s="1" t="str">
        <f> VLookup(B28, Countries!A$2:D$43, 3, False)</f>
        <v>yes</v>
      </c>
    </row>
    <row r="29" ht="15.75" customHeight="1">
      <c r="A29" s="1" t="s">
        <v>99</v>
      </c>
      <c r="B29" s="1" t="s">
        <v>36</v>
      </c>
      <c r="C29" s="1">
        <v>60.39</v>
      </c>
      <c r="D29" s="1">
        <v>5.32</v>
      </c>
      <c r="E29" s="1">
        <v>1.75</v>
      </c>
      <c r="F29" s="1">
        <f t="shared" si="1"/>
        <v>-16.80555556</v>
      </c>
      <c r="G29" s="1" t="str">
        <f> VLookup(B29, Countries!A$2:D$43, 3, False)</f>
        <v>no</v>
      </c>
    </row>
    <row r="30" ht="15.75" customHeight="1">
      <c r="A30" s="1" t="s">
        <v>100</v>
      </c>
      <c r="B30" s="1" t="s">
        <v>21</v>
      </c>
      <c r="C30" s="1">
        <v>52.52</v>
      </c>
      <c r="D30" s="1">
        <v>13.4</v>
      </c>
      <c r="E30" s="1">
        <v>8.72</v>
      </c>
      <c r="F30" s="1">
        <f t="shared" si="1"/>
        <v>-12.93333333</v>
      </c>
      <c r="G30" s="1" t="str">
        <f> VLookup(B30, Countries!A$2:D$43, 3, False)</f>
        <v>yes</v>
      </c>
    </row>
    <row r="31" ht="15.75" customHeight="1">
      <c r="A31" s="1" t="s">
        <v>101</v>
      </c>
      <c r="B31" s="1" t="s">
        <v>37</v>
      </c>
      <c r="C31" s="1">
        <v>53.15</v>
      </c>
      <c r="D31" s="1">
        <v>23.17</v>
      </c>
      <c r="E31" s="1">
        <v>6.07</v>
      </c>
      <c r="F31" s="1">
        <f t="shared" si="1"/>
        <v>-14.40555556</v>
      </c>
      <c r="G31" s="1" t="str">
        <f> VLookup(B31, Countries!A$2:D$43, 3, False)</f>
        <v>yes</v>
      </c>
    </row>
    <row r="32" ht="15.75" customHeight="1">
      <c r="A32" s="1" t="s">
        <v>102</v>
      </c>
      <c r="B32" s="1" t="s">
        <v>21</v>
      </c>
      <c r="C32" s="1">
        <v>52.03</v>
      </c>
      <c r="D32" s="1">
        <v>8.53</v>
      </c>
      <c r="E32" s="1">
        <v>8.78</v>
      </c>
      <c r="F32" s="1">
        <f t="shared" si="1"/>
        <v>-12.9</v>
      </c>
      <c r="G32" s="1" t="str">
        <f> VLookup(B32, Countries!A$2:D$43, 3, False)</f>
        <v>yes</v>
      </c>
    </row>
    <row r="33" ht="15.75" customHeight="1">
      <c r="A33" s="1" t="s">
        <v>103</v>
      </c>
      <c r="B33" s="1" t="s">
        <v>47</v>
      </c>
      <c r="C33" s="1">
        <v>49.77</v>
      </c>
      <c r="D33" s="1">
        <v>30.13</v>
      </c>
      <c r="E33" s="1">
        <v>6.98</v>
      </c>
      <c r="F33" s="1">
        <f t="shared" si="1"/>
        <v>-13.9</v>
      </c>
      <c r="G33" s="1" t="str">
        <f> VLookup(B33, Countries!A$2:D$43, 3, False)</f>
        <v>no</v>
      </c>
    </row>
    <row r="34" ht="15.75" customHeight="1">
      <c r="A34" s="1" t="s">
        <v>104</v>
      </c>
      <c r="B34" s="1" t="s">
        <v>43</v>
      </c>
      <c r="C34" s="1">
        <v>43.25</v>
      </c>
      <c r="D34" s="1">
        <v>-2.93</v>
      </c>
      <c r="E34" s="1">
        <v>11.41</v>
      </c>
      <c r="F34" s="1">
        <f t="shared" si="1"/>
        <v>-11.43888889</v>
      </c>
      <c r="G34" s="1" t="str">
        <f> VLookup(B34, Countries!A$2:D$43, 3, False)</f>
        <v>yes</v>
      </c>
    </row>
    <row r="35" ht="15.75" customHeight="1">
      <c r="A35" s="1" t="s">
        <v>105</v>
      </c>
      <c r="B35" s="1" t="s">
        <v>48</v>
      </c>
      <c r="C35" s="1">
        <v>52.47</v>
      </c>
      <c r="D35" s="1">
        <v>-1.92</v>
      </c>
      <c r="E35" s="1">
        <v>8.81</v>
      </c>
      <c r="F35" s="1">
        <f t="shared" si="1"/>
        <v>-12.88333333</v>
      </c>
      <c r="G35" s="1" t="str">
        <f> VLookup(B35, Countries!A$2:D$43, 3, False)</f>
        <v>yes</v>
      </c>
    </row>
    <row r="36" ht="15.75" customHeight="1">
      <c r="A36" s="1" t="s">
        <v>106</v>
      </c>
      <c r="B36" s="1" t="s">
        <v>48</v>
      </c>
      <c r="C36" s="1">
        <v>53.83</v>
      </c>
      <c r="D36" s="1">
        <v>-3.05</v>
      </c>
      <c r="E36" s="1">
        <v>9.15</v>
      </c>
      <c r="F36" s="1">
        <f t="shared" si="1"/>
        <v>-12.69444444</v>
      </c>
      <c r="G36" s="1" t="str">
        <f> VLookup(B36, Countries!A$2:D$43, 3, False)</f>
        <v>yes</v>
      </c>
    </row>
    <row r="37" ht="15.75" customHeight="1">
      <c r="A37" s="1" t="s">
        <v>107</v>
      </c>
      <c r="B37" s="1" t="s">
        <v>36</v>
      </c>
      <c r="C37" s="1">
        <v>67.25</v>
      </c>
      <c r="D37" s="1">
        <v>14.4</v>
      </c>
      <c r="E37" s="1">
        <v>4.5</v>
      </c>
      <c r="F37" s="1">
        <f t="shared" si="1"/>
        <v>-15.27777778</v>
      </c>
      <c r="G37" s="1" t="str">
        <f> VLookup(B37, Countries!A$2:D$43, 3, False)</f>
        <v>no</v>
      </c>
    </row>
    <row r="38" ht="15.75" customHeight="1">
      <c r="A38" s="1" t="s">
        <v>108</v>
      </c>
      <c r="B38" s="1" t="s">
        <v>26</v>
      </c>
      <c r="C38" s="1">
        <v>44.5</v>
      </c>
      <c r="D38" s="1">
        <v>11.34</v>
      </c>
      <c r="E38" s="1">
        <v>11.69</v>
      </c>
      <c r="F38" s="1">
        <f t="shared" si="1"/>
        <v>-11.28333333</v>
      </c>
      <c r="G38" s="1" t="str">
        <f> VLookup(B38, Countries!A$2:D$43, 3, False)</f>
        <v>yes</v>
      </c>
    </row>
    <row r="39" ht="15.75" customHeight="1">
      <c r="A39" s="1" t="s">
        <v>109</v>
      </c>
      <c r="B39" s="1" t="s">
        <v>21</v>
      </c>
      <c r="C39" s="1">
        <v>50.72</v>
      </c>
      <c r="D39" s="1">
        <v>7.08</v>
      </c>
      <c r="E39" s="1">
        <v>8.63</v>
      </c>
      <c r="F39" s="1">
        <f t="shared" si="1"/>
        <v>-12.98333333</v>
      </c>
      <c r="G39" s="1" t="str">
        <f> VLookup(B39, Countries!A$2:D$43, 3, False)</f>
        <v>yes</v>
      </c>
    </row>
    <row r="40" ht="15.75" customHeight="1">
      <c r="A40" s="1" t="s">
        <v>110</v>
      </c>
      <c r="B40" s="1" t="s">
        <v>20</v>
      </c>
      <c r="C40" s="1">
        <v>44.85</v>
      </c>
      <c r="D40" s="1">
        <v>-0.6</v>
      </c>
      <c r="E40" s="1">
        <v>11.87</v>
      </c>
      <c r="F40" s="1">
        <f t="shared" si="1"/>
        <v>-11.18333333</v>
      </c>
      <c r="G40" s="1" t="str">
        <f> VLookup(B40, Countries!A$2:D$43, 3, False)</f>
        <v>yes</v>
      </c>
    </row>
    <row r="41" ht="15.75" customHeight="1">
      <c r="A41" s="1" t="s">
        <v>111</v>
      </c>
      <c r="B41" s="1" t="s">
        <v>39</v>
      </c>
      <c r="C41" s="1">
        <v>47.75</v>
      </c>
      <c r="D41" s="1">
        <v>26.66</v>
      </c>
      <c r="E41" s="1">
        <v>8.23</v>
      </c>
      <c r="F41" s="1">
        <f t="shared" si="1"/>
        <v>-13.20555556</v>
      </c>
      <c r="G41" s="1" t="str">
        <f> VLookup(B41, Countries!A$2:D$43, 3, False)</f>
        <v>yes</v>
      </c>
    </row>
    <row r="42" ht="15.75" customHeight="1">
      <c r="A42" s="1" t="s">
        <v>112</v>
      </c>
      <c r="B42" s="1" t="s">
        <v>48</v>
      </c>
      <c r="C42" s="1">
        <v>50.73</v>
      </c>
      <c r="D42" s="1">
        <v>-1.9</v>
      </c>
      <c r="E42" s="1">
        <v>9.97</v>
      </c>
      <c r="F42" s="1">
        <f t="shared" si="1"/>
        <v>-12.23888889</v>
      </c>
      <c r="G42" s="1" t="str">
        <f> VLookup(B42, Countries!A$2:D$43, 3, False)</f>
        <v>yes</v>
      </c>
    </row>
    <row r="43" ht="15.75" customHeight="1">
      <c r="A43" s="1" t="s">
        <v>113</v>
      </c>
      <c r="B43" s="1" t="s">
        <v>48</v>
      </c>
      <c r="C43" s="1">
        <v>53.8</v>
      </c>
      <c r="D43" s="1">
        <v>-1.75</v>
      </c>
      <c r="E43" s="1">
        <v>8.39</v>
      </c>
      <c r="F43" s="1">
        <f t="shared" si="1"/>
        <v>-13.11666667</v>
      </c>
      <c r="G43" s="1" t="str">
        <f> VLookup(B43, Countries!A$2:D$43, 3, False)</f>
        <v>yes</v>
      </c>
    </row>
    <row r="44" ht="15.75" customHeight="1">
      <c r="A44" s="1" t="s">
        <v>114</v>
      </c>
      <c r="B44" s="1" t="s">
        <v>38</v>
      </c>
      <c r="C44" s="1">
        <v>41.55</v>
      </c>
      <c r="D44" s="1">
        <v>-8.42</v>
      </c>
      <c r="E44" s="1">
        <v>13.42</v>
      </c>
      <c r="F44" s="1">
        <f t="shared" si="1"/>
        <v>-10.32222222</v>
      </c>
      <c r="G44" s="1" t="str">
        <f> VLookup(B44, Countries!A$2:D$43, 3, False)</f>
        <v>yes</v>
      </c>
    </row>
    <row r="45" ht="15.75" customHeight="1">
      <c r="A45" s="1" t="s">
        <v>59</v>
      </c>
      <c r="B45" s="1" t="s">
        <v>39</v>
      </c>
      <c r="C45" s="1">
        <v>45.29</v>
      </c>
      <c r="D45" s="1">
        <v>27.97</v>
      </c>
      <c r="E45" s="1">
        <v>9.78</v>
      </c>
      <c r="F45" s="1">
        <f t="shared" si="1"/>
        <v>-12.34444444</v>
      </c>
      <c r="G45" s="1" t="str">
        <f> VLookup(B45, Countries!A$2:D$43, 3, False)</f>
        <v>yes</v>
      </c>
    </row>
    <row r="46" ht="15.75" customHeight="1">
      <c r="A46" s="1" t="s">
        <v>62</v>
      </c>
      <c r="B46" s="1" t="s">
        <v>41</v>
      </c>
      <c r="C46" s="1">
        <v>48.15</v>
      </c>
      <c r="D46" s="1">
        <v>17.12</v>
      </c>
      <c r="E46" s="1">
        <v>9.65</v>
      </c>
      <c r="F46" s="1">
        <f t="shared" si="1"/>
        <v>-12.41666667</v>
      </c>
      <c r="G46" s="1" t="str">
        <f> VLookup(B46, Countries!A$2:D$43, 3, False)</f>
        <v>yes</v>
      </c>
    </row>
    <row r="47" ht="15.75" customHeight="1">
      <c r="A47" s="1" t="s">
        <v>115</v>
      </c>
      <c r="B47" s="1" t="s">
        <v>21</v>
      </c>
      <c r="C47" s="1">
        <v>53.08</v>
      </c>
      <c r="D47" s="1">
        <v>8.8</v>
      </c>
      <c r="E47" s="1">
        <v>8.14</v>
      </c>
      <c r="F47" s="1">
        <f t="shared" si="1"/>
        <v>-13.25555556</v>
      </c>
      <c r="G47" s="1" t="str">
        <f> VLookup(B47, Countries!A$2:D$43, 3, False)</f>
        <v>yes</v>
      </c>
    </row>
    <row r="48" ht="15.75" customHeight="1">
      <c r="A48" s="1" t="s">
        <v>116</v>
      </c>
      <c r="B48" s="1" t="s">
        <v>20</v>
      </c>
      <c r="C48" s="1">
        <v>48.39</v>
      </c>
      <c r="D48" s="1">
        <v>-4.5</v>
      </c>
      <c r="E48" s="1">
        <v>11.02</v>
      </c>
      <c r="F48" s="1">
        <f t="shared" si="1"/>
        <v>-11.65555556</v>
      </c>
      <c r="G48" s="1" t="str">
        <f> VLookup(B48, Countries!A$2:D$43, 3, False)</f>
        <v>yes</v>
      </c>
    </row>
    <row r="49" ht="15.75" customHeight="1">
      <c r="A49" s="1" t="s">
        <v>116</v>
      </c>
      <c r="B49" s="1" t="s">
        <v>9</v>
      </c>
      <c r="C49" s="1">
        <v>52.1</v>
      </c>
      <c r="D49" s="1">
        <v>23.7</v>
      </c>
      <c r="E49" s="1">
        <v>6.73</v>
      </c>
      <c r="F49" s="1">
        <f t="shared" si="1"/>
        <v>-14.03888889</v>
      </c>
      <c r="G49" s="1" t="str">
        <f> VLookup(B49, Countries!A$2:D$43, 3, False)</f>
        <v>no</v>
      </c>
    </row>
    <row r="50" ht="15.75" customHeight="1">
      <c r="A50" s="1" t="s">
        <v>117</v>
      </c>
      <c r="B50" s="1" t="s">
        <v>16</v>
      </c>
      <c r="C50" s="1">
        <v>49.2</v>
      </c>
      <c r="D50" s="1">
        <v>16.61</v>
      </c>
      <c r="E50" s="1">
        <v>7.86</v>
      </c>
      <c r="F50" s="1">
        <f t="shared" si="1"/>
        <v>-13.41111111</v>
      </c>
      <c r="G50" s="1" t="str">
        <f> VLookup(B50, Countries!A$2:D$43, 3, False)</f>
        <v>yes</v>
      </c>
    </row>
    <row r="51" ht="15.75" customHeight="1">
      <c r="A51" s="1" t="s">
        <v>118</v>
      </c>
      <c r="B51" s="1" t="s">
        <v>10</v>
      </c>
      <c r="C51" s="1">
        <v>51.22</v>
      </c>
      <c r="D51" s="1">
        <v>3.23</v>
      </c>
      <c r="E51" s="1">
        <v>9.65</v>
      </c>
      <c r="F51" s="1">
        <f t="shared" si="1"/>
        <v>-12.41666667</v>
      </c>
      <c r="G51" s="1" t="str">
        <f> VLookup(B51, Countries!A$2:D$43, 3, False)</f>
        <v>yes</v>
      </c>
    </row>
    <row r="52" ht="15.75" customHeight="1">
      <c r="A52" s="1" t="s">
        <v>119</v>
      </c>
      <c r="B52" s="1" t="s">
        <v>39</v>
      </c>
      <c r="C52" s="1">
        <v>44.43</v>
      </c>
      <c r="D52" s="1">
        <v>26.1</v>
      </c>
      <c r="E52" s="1">
        <v>10.59</v>
      </c>
      <c r="F52" s="1">
        <f t="shared" si="1"/>
        <v>-11.89444444</v>
      </c>
      <c r="G52" s="1" t="str">
        <f> VLookup(B52, Countries!A$2:D$43, 3, False)</f>
        <v>yes</v>
      </c>
    </row>
    <row r="53" ht="15.75" customHeight="1">
      <c r="A53" s="1" t="s">
        <v>120</v>
      </c>
      <c r="B53" s="1" t="s">
        <v>23</v>
      </c>
      <c r="C53" s="1">
        <v>47.5</v>
      </c>
      <c r="D53" s="1">
        <v>19.08</v>
      </c>
      <c r="E53" s="1">
        <v>9.55</v>
      </c>
      <c r="F53" s="1">
        <f t="shared" si="1"/>
        <v>-12.47222222</v>
      </c>
      <c r="G53" s="1" t="str">
        <f> VLookup(B53, Countries!A$2:D$43, 3, False)</f>
        <v>yes</v>
      </c>
    </row>
    <row r="54" ht="15.75" customHeight="1">
      <c r="A54" s="1" t="s">
        <v>121</v>
      </c>
      <c r="B54" s="1" t="s">
        <v>13</v>
      </c>
      <c r="C54" s="1">
        <v>42.51</v>
      </c>
      <c r="D54" s="1">
        <v>27.47</v>
      </c>
      <c r="E54" s="1">
        <v>11.93</v>
      </c>
      <c r="F54" s="1">
        <f t="shared" si="1"/>
        <v>-11.15</v>
      </c>
      <c r="G54" s="1" t="str">
        <f> VLookup(B54, Countries!A$2:D$43, 3, False)</f>
        <v>yes</v>
      </c>
    </row>
    <row r="55" ht="15.75" customHeight="1">
      <c r="A55" s="1" t="s">
        <v>122</v>
      </c>
      <c r="B55" s="1" t="s">
        <v>43</v>
      </c>
      <c r="C55" s="1">
        <v>42.35</v>
      </c>
      <c r="D55" s="1">
        <v>-3.68</v>
      </c>
      <c r="E55" s="1">
        <v>10.45</v>
      </c>
      <c r="F55" s="1">
        <f t="shared" si="1"/>
        <v>-11.97222222</v>
      </c>
      <c r="G55" s="1" t="str">
        <f> VLookup(B55, Countries!A$2:D$43, 3, False)</f>
        <v>yes</v>
      </c>
    </row>
    <row r="56" ht="15.75" customHeight="1">
      <c r="A56" s="1" t="s">
        <v>123</v>
      </c>
      <c r="B56" s="1" t="s">
        <v>46</v>
      </c>
      <c r="C56" s="1">
        <v>40.2</v>
      </c>
      <c r="D56" s="1">
        <v>29.07</v>
      </c>
      <c r="E56" s="1">
        <v>11.16</v>
      </c>
      <c r="F56" s="1">
        <f t="shared" si="1"/>
        <v>-11.57777778</v>
      </c>
      <c r="G56" s="1" t="str">
        <f> VLookup(B56, Countries!A$2:D$43, 3, False)</f>
        <v>no</v>
      </c>
    </row>
    <row r="57" ht="15.75" customHeight="1">
      <c r="A57" s="1" t="s">
        <v>124</v>
      </c>
      <c r="B57" s="1" t="s">
        <v>37</v>
      </c>
      <c r="C57" s="1">
        <v>53.12</v>
      </c>
      <c r="D57" s="1">
        <v>18.01</v>
      </c>
      <c r="E57" s="1">
        <v>7.14</v>
      </c>
      <c r="F57" s="1">
        <f t="shared" si="1"/>
        <v>-13.81111111</v>
      </c>
      <c r="G57" s="1" t="str">
        <f> VLookup(B57, Countries!A$2:D$43, 3, False)</f>
        <v>yes</v>
      </c>
    </row>
    <row r="58" ht="15.75" customHeight="1">
      <c r="A58" s="1" t="s">
        <v>125</v>
      </c>
      <c r="B58" s="1" t="s">
        <v>37</v>
      </c>
      <c r="C58" s="1">
        <v>50.35</v>
      </c>
      <c r="D58" s="1">
        <v>18.91</v>
      </c>
      <c r="E58" s="1">
        <v>7.66</v>
      </c>
      <c r="F58" s="1">
        <f t="shared" si="1"/>
        <v>-13.52222222</v>
      </c>
      <c r="G58" s="1" t="str">
        <f> VLookup(B58, Countries!A$2:D$43, 3, False)</f>
        <v>yes</v>
      </c>
    </row>
    <row r="59" ht="15.75" customHeight="1">
      <c r="A59" s="1" t="s">
        <v>126</v>
      </c>
      <c r="B59" s="1" t="s">
        <v>20</v>
      </c>
      <c r="C59" s="1">
        <v>49.18</v>
      </c>
      <c r="D59" s="1">
        <v>-0.35</v>
      </c>
      <c r="E59" s="1">
        <v>9.96</v>
      </c>
      <c r="F59" s="1">
        <f t="shared" si="1"/>
        <v>-12.24444444</v>
      </c>
      <c r="G59" s="1" t="str">
        <f> VLookup(B59, Countries!A$2:D$43, 3, False)</f>
        <v>yes</v>
      </c>
    </row>
    <row r="60" ht="15.75" customHeight="1">
      <c r="A60" s="1" t="s">
        <v>127</v>
      </c>
      <c r="B60" s="1" t="s">
        <v>48</v>
      </c>
      <c r="C60" s="1">
        <v>52.2</v>
      </c>
      <c r="D60" s="1">
        <v>0.12</v>
      </c>
      <c r="E60" s="1">
        <v>9.25</v>
      </c>
      <c r="F60" s="1">
        <f t="shared" si="1"/>
        <v>-12.63888889</v>
      </c>
      <c r="G60" s="1" t="str">
        <f> VLookup(B60, Countries!A$2:D$43, 3, False)</f>
        <v>yes</v>
      </c>
    </row>
    <row r="61" ht="15.75" customHeight="1">
      <c r="A61" s="1" t="s">
        <v>128</v>
      </c>
      <c r="B61" s="1" t="s">
        <v>43</v>
      </c>
      <c r="C61" s="1">
        <v>37.6</v>
      </c>
      <c r="D61" s="1">
        <v>-0.98</v>
      </c>
      <c r="E61" s="1">
        <v>17.32</v>
      </c>
      <c r="F61" s="1">
        <f t="shared" si="1"/>
        <v>-8.155555556</v>
      </c>
      <c r="G61" s="1" t="str">
        <f> VLookup(B61, Countries!A$2:D$43, 3, False)</f>
        <v>yes</v>
      </c>
    </row>
    <row r="62" ht="15.75" customHeight="1">
      <c r="A62" s="1" t="s">
        <v>129</v>
      </c>
      <c r="B62" s="1" t="s">
        <v>26</v>
      </c>
      <c r="C62" s="1">
        <v>37.5</v>
      </c>
      <c r="D62" s="1">
        <v>15.08</v>
      </c>
      <c r="E62" s="1">
        <v>15.04</v>
      </c>
      <c r="F62" s="1">
        <f t="shared" si="1"/>
        <v>-9.422222222</v>
      </c>
      <c r="G62" s="1" t="str">
        <f> VLookup(B62, Countries!A$2:D$43, 3, False)</f>
        <v>yes</v>
      </c>
    </row>
    <row r="63" ht="15.75" customHeight="1">
      <c r="A63" s="1" t="s">
        <v>130</v>
      </c>
      <c r="B63" s="1" t="s">
        <v>21</v>
      </c>
      <c r="C63" s="1">
        <v>50.83</v>
      </c>
      <c r="D63" s="1">
        <v>12.92</v>
      </c>
      <c r="E63" s="1">
        <v>8.05</v>
      </c>
      <c r="F63" s="1">
        <f t="shared" si="1"/>
        <v>-13.30555556</v>
      </c>
      <c r="G63" s="1" t="str">
        <f> VLookup(B63, Countries!A$2:D$43, 3, False)</f>
        <v>yes</v>
      </c>
    </row>
    <row r="64" ht="15.75" customHeight="1">
      <c r="A64" s="1" t="s">
        <v>131</v>
      </c>
      <c r="B64" s="1" t="s">
        <v>47</v>
      </c>
      <c r="C64" s="1">
        <v>49.43</v>
      </c>
      <c r="D64" s="1">
        <v>32.07</v>
      </c>
      <c r="E64" s="1">
        <v>7.19</v>
      </c>
      <c r="F64" s="1">
        <f t="shared" si="1"/>
        <v>-13.78333333</v>
      </c>
      <c r="G64" s="1" t="str">
        <f> VLookup(B64, Countries!A$2:D$43, 3, False)</f>
        <v>no</v>
      </c>
    </row>
    <row r="65" ht="15.75" customHeight="1">
      <c r="A65" s="1" t="s">
        <v>132</v>
      </c>
      <c r="B65" s="1" t="s">
        <v>47</v>
      </c>
      <c r="C65" s="1">
        <v>51.5</v>
      </c>
      <c r="D65" s="1">
        <v>31.3</v>
      </c>
      <c r="E65" s="1">
        <v>5.92</v>
      </c>
      <c r="F65" s="1">
        <f t="shared" si="1"/>
        <v>-14.48888889</v>
      </c>
      <c r="G65" s="1" t="str">
        <f> VLookup(B65, Countries!A$2:D$43, 3, False)</f>
        <v>no</v>
      </c>
    </row>
    <row r="66" ht="15.75" customHeight="1">
      <c r="A66" s="1" t="s">
        <v>133</v>
      </c>
      <c r="B66" s="1" t="s">
        <v>47</v>
      </c>
      <c r="C66" s="1">
        <v>48.31</v>
      </c>
      <c r="D66" s="1">
        <v>25.92</v>
      </c>
      <c r="E66" s="1">
        <v>7.06</v>
      </c>
      <c r="F66" s="1">
        <f t="shared" si="1"/>
        <v>-13.85555556</v>
      </c>
      <c r="G66" s="1" t="str">
        <f> VLookup(B66, Countries!A$2:D$43, 3, False)</f>
        <v>no</v>
      </c>
    </row>
    <row r="67" ht="15.75" customHeight="1">
      <c r="A67" s="1" t="s">
        <v>134</v>
      </c>
      <c r="B67" s="1" t="s">
        <v>33</v>
      </c>
      <c r="C67" s="1">
        <v>47.01</v>
      </c>
      <c r="D67" s="1">
        <v>28.86</v>
      </c>
      <c r="E67" s="1">
        <v>8.6</v>
      </c>
      <c r="F67" s="1">
        <f t="shared" si="1"/>
        <v>-13</v>
      </c>
      <c r="G67" s="1" t="str">
        <f> VLookup(B67, Countries!A$2:D$43, 3, False)</f>
        <v>no</v>
      </c>
    </row>
    <row r="68" ht="15.75" customHeight="1">
      <c r="A68" s="1" t="s">
        <v>64</v>
      </c>
      <c r="B68" s="1" t="s">
        <v>39</v>
      </c>
      <c r="C68" s="1">
        <v>44.2</v>
      </c>
      <c r="D68" s="1">
        <v>28.61</v>
      </c>
      <c r="E68" s="1">
        <v>11.24</v>
      </c>
      <c r="F68" s="1">
        <f t="shared" si="1"/>
        <v>-11.53333333</v>
      </c>
      <c r="G68" s="1" t="str">
        <f> VLookup(B68, Countries!A$2:D$43, 3, False)</f>
        <v>yes</v>
      </c>
    </row>
    <row r="69" ht="15.75" customHeight="1">
      <c r="A69" s="1" t="s">
        <v>135</v>
      </c>
      <c r="B69" s="1" t="s">
        <v>25</v>
      </c>
      <c r="C69" s="1">
        <v>51.9</v>
      </c>
      <c r="D69" s="1">
        <v>-8.5</v>
      </c>
      <c r="E69" s="1">
        <v>9.41</v>
      </c>
      <c r="F69" s="1">
        <f t="shared" si="1"/>
        <v>-12.55</v>
      </c>
      <c r="G69" s="1" t="str">
        <f> VLookup(B69, Countries!A$2:D$43, 3, False)</f>
        <v>yes</v>
      </c>
    </row>
    <row r="70" ht="15.75" customHeight="1">
      <c r="A70" s="1" t="s">
        <v>136</v>
      </c>
      <c r="B70" s="1" t="s">
        <v>26</v>
      </c>
      <c r="C70" s="1">
        <v>39.27</v>
      </c>
      <c r="D70" s="1">
        <v>16.29</v>
      </c>
      <c r="E70" s="1">
        <v>16.6</v>
      </c>
      <c r="F70" s="1">
        <f t="shared" si="1"/>
        <v>-8.555555556</v>
      </c>
      <c r="G70" s="1" t="str">
        <f> VLookup(B70, Countries!A$2:D$43, 3, False)</f>
        <v>yes</v>
      </c>
    </row>
    <row r="71" ht="15.75" customHeight="1">
      <c r="A71" s="1" t="s">
        <v>67</v>
      </c>
      <c r="B71" s="1" t="s">
        <v>39</v>
      </c>
      <c r="C71" s="1">
        <v>44.33</v>
      </c>
      <c r="D71" s="1">
        <v>23.83</v>
      </c>
      <c r="E71" s="1">
        <v>10.51</v>
      </c>
      <c r="F71" s="1">
        <f t="shared" si="1"/>
        <v>-11.93888889</v>
      </c>
      <c r="G71" s="1" t="str">
        <f> VLookup(B71, Countries!A$2:D$43, 3, False)</f>
        <v>yes</v>
      </c>
    </row>
    <row r="72" ht="15.75" customHeight="1">
      <c r="A72" s="1" t="s">
        <v>137</v>
      </c>
      <c r="B72" s="1" t="s">
        <v>28</v>
      </c>
      <c r="C72" s="1">
        <v>55.88</v>
      </c>
      <c r="D72" s="1">
        <v>26.51</v>
      </c>
      <c r="E72" s="1">
        <v>5.38</v>
      </c>
      <c r="F72" s="1">
        <f t="shared" si="1"/>
        <v>-14.78888889</v>
      </c>
      <c r="G72" s="1" t="str">
        <f> VLookup(B72, Countries!A$2:D$43, 3, False)</f>
        <v>yes</v>
      </c>
    </row>
    <row r="73" ht="15.75" customHeight="1">
      <c r="A73" s="1" t="s">
        <v>138</v>
      </c>
      <c r="B73" s="1" t="s">
        <v>23</v>
      </c>
      <c r="C73" s="1">
        <v>47.53</v>
      </c>
      <c r="D73" s="1">
        <v>21.63</v>
      </c>
      <c r="E73" s="1">
        <v>8.87</v>
      </c>
      <c r="F73" s="1">
        <f t="shared" si="1"/>
        <v>-12.85</v>
      </c>
      <c r="G73" s="1" t="str">
        <f> VLookup(B73, Countries!A$2:D$43, 3, False)</f>
        <v>yes</v>
      </c>
    </row>
    <row r="74" ht="15.75" customHeight="1">
      <c r="A74" s="1" t="s">
        <v>139</v>
      </c>
      <c r="B74" s="1" t="s">
        <v>46</v>
      </c>
      <c r="C74" s="1">
        <v>37.77</v>
      </c>
      <c r="D74" s="1">
        <v>29.08</v>
      </c>
      <c r="E74" s="1">
        <v>15.02</v>
      </c>
      <c r="F74" s="1">
        <f t="shared" si="1"/>
        <v>-9.433333333</v>
      </c>
      <c r="G74" s="1" t="str">
        <f> VLookup(B74, Countries!A$2:D$43, 3, False)</f>
        <v>no</v>
      </c>
    </row>
    <row r="75" ht="15.75" customHeight="1">
      <c r="A75" s="1" t="s">
        <v>140</v>
      </c>
      <c r="B75" s="1" t="s">
        <v>20</v>
      </c>
      <c r="C75" s="1">
        <v>47.33</v>
      </c>
      <c r="D75" s="1">
        <v>5.03</v>
      </c>
      <c r="E75" s="1">
        <v>8.69</v>
      </c>
      <c r="F75" s="1">
        <f t="shared" si="1"/>
        <v>-12.95</v>
      </c>
      <c r="G75" s="1" t="str">
        <f> VLookup(B75, Countries!A$2:D$43, 3, False)</f>
        <v>yes</v>
      </c>
    </row>
    <row r="76" ht="15.75" customHeight="1">
      <c r="A76" s="1" t="s">
        <v>141</v>
      </c>
      <c r="B76" s="1" t="s">
        <v>25</v>
      </c>
      <c r="C76" s="1">
        <v>53.33</v>
      </c>
      <c r="D76" s="1">
        <v>-6.25</v>
      </c>
      <c r="E76" s="1">
        <v>8.49</v>
      </c>
      <c r="F76" s="1">
        <f t="shared" si="1"/>
        <v>-13.06111111</v>
      </c>
      <c r="G76" s="1" t="str">
        <f> VLookup(B76, Countries!A$2:D$43, 3, False)</f>
        <v>yes</v>
      </c>
    </row>
    <row r="77" ht="15.75" customHeight="1">
      <c r="A77" s="1" t="s">
        <v>142</v>
      </c>
      <c r="B77" s="1" t="s">
        <v>48</v>
      </c>
      <c r="C77" s="1">
        <v>56.47</v>
      </c>
      <c r="D77" s="1">
        <v>-3.0</v>
      </c>
      <c r="E77" s="1">
        <v>6.4</v>
      </c>
      <c r="F77" s="1">
        <f t="shared" si="1"/>
        <v>-14.22222222</v>
      </c>
      <c r="G77" s="1" t="str">
        <f> VLookup(B77, Countries!A$2:D$43, 3, False)</f>
        <v>yes</v>
      </c>
    </row>
    <row r="78" ht="15.75" customHeight="1">
      <c r="A78" s="1" t="s">
        <v>143</v>
      </c>
      <c r="B78" s="1" t="s">
        <v>48</v>
      </c>
      <c r="C78" s="1">
        <v>55.95</v>
      </c>
      <c r="D78" s="1">
        <v>-3.22</v>
      </c>
      <c r="E78" s="1">
        <v>7.43</v>
      </c>
      <c r="F78" s="1">
        <f t="shared" si="1"/>
        <v>-13.65</v>
      </c>
      <c r="G78" s="1" t="str">
        <f> VLookup(B78, Countries!A$2:D$43, 3, False)</f>
        <v>yes</v>
      </c>
    </row>
    <row r="79" ht="15.75" customHeight="1">
      <c r="A79" s="1" t="s">
        <v>144</v>
      </c>
      <c r="B79" s="1" t="s">
        <v>46</v>
      </c>
      <c r="C79" s="1">
        <v>41.67</v>
      </c>
      <c r="D79" s="1">
        <v>26.57</v>
      </c>
      <c r="E79" s="1">
        <v>10.9</v>
      </c>
      <c r="F79" s="1">
        <f t="shared" si="1"/>
        <v>-11.72222222</v>
      </c>
      <c r="G79" s="1" t="str">
        <f> VLookup(B79, Countries!A$2:D$43, 3, False)</f>
        <v>no</v>
      </c>
    </row>
    <row r="80" ht="15.75" customHeight="1">
      <c r="A80" s="1" t="s">
        <v>145</v>
      </c>
      <c r="B80" s="1" t="s">
        <v>4</v>
      </c>
      <c r="C80" s="1">
        <v>41.12</v>
      </c>
      <c r="D80" s="1">
        <v>20.08</v>
      </c>
      <c r="E80" s="1">
        <v>15.18</v>
      </c>
      <c r="F80" s="1">
        <f t="shared" si="1"/>
        <v>-9.344444444</v>
      </c>
      <c r="G80" s="1" t="str">
        <f> VLookup(B80, Countries!A$2:D$43, 3, False)</f>
        <v>no</v>
      </c>
    </row>
    <row r="81" ht="15.75" customHeight="1">
      <c r="A81" s="1" t="s">
        <v>146</v>
      </c>
      <c r="B81" s="1" t="s">
        <v>37</v>
      </c>
      <c r="C81" s="1">
        <v>54.19</v>
      </c>
      <c r="D81" s="1">
        <v>19.4</v>
      </c>
      <c r="E81" s="1">
        <v>6.68</v>
      </c>
      <c r="F81" s="1">
        <f t="shared" si="1"/>
        <v>-14.06666667</v>
      </c>
      <c r="G81" s="1" t="str">
        <f> VLookup(B81, Countries!A$2:D$43, 3, False)</f>
        <v>yes</v>
      </c>
    </row>
    <row r="82" ht="15.75" customHeight="1">
      <c r="A82" s="1" t="s">
        <v>147</v>
      </c>
      <c r="B82" s="1" t="s">
        <v>21</v>
      </c>
      <c r="C82" s="1">
        <v>50.97</v>
      </c>
      <c r="D82" s="1">
        <v>11.03</v>
      </c>
      <c r="E82" s="1">
        <v>7.4</v>
      </c>
      <c r="F82" s="1">
        <f t="shared" si="1"/>
        <v>-13.66666667</v>
      </c>
      <c r="G82" s="1" t="str">
        <f> VLookup(B82, Countries!A$2:D$43, 3, False)</f>
        <v>yes</v>
      </c>
    </row>
    <row r="83" ht="15.75" customHeight="1">
      <c r="A83" s="1" t="s">
        <v>148</v>
      </c>
      <c r="B83" s="1" t="s">
        <v>46</v>
      </c>
      <c r="C83" s="1">
        <v>39.75</v>
      </c>
      <c r="D83" s="1">
        <v>39.49</v>
      </c>
      <c r="E83" s="1">
        <v>8.67</v>
      </c>
      <c r="F83" s="1">
        <f t="shared" si="1"/>
        <v>-12.96111111</v>
      </c>
      <c r="G83" s="1" t="str">
        <f> VLookup(B83, Countries!A$2:D$43, 3, False)</f>
        <v>no</v>
      </c>
    </row>
    <row r="84" ht="15.75" customHeight="1">
      <c r="A84" s="1" t="s">
        <v>149</v>
      </c>
      <c r="B84" s="1" t="s">
        <v>46</v>
      </c>
      <c r="C84" s="1">
        <v>39.92</v>
      </c>
      <c r="D84" s="1">
        <v>41.29</v>
      </c>
      <c r="E84" s="1">
        <v>5.17</v>
      </c>
      <c r="F84" s="1">
        <f t="shared" si="1"/>
        <v>-14.90555556</v>
      </c>
      <c r="G84" s="1" t="str">
        <f> VLookup(B84, Countries!A$2:D$43, 3, False)</f>
        <v>no</v>
      </c>
    </row>
    <row r="85" ht="15.75" customHeight="1">
      <c r="A85" s="1" t="s">
        <v>150</v>
      </c>
      <c r="B85" s="1" t="s">
        <v>46</v>
      </c>
      <c r="C85" s="1">
        <v>39.79</v>
      </c>
      <c r="D85" s="1">
        <v>30.53</v>
      </c>
      <c r="E85" s="1">
        <v>11.11</v>
      </c>
      <c r="F85" s="1">
        <f t="shared" si="1"/>
        <v>-11.60555556</v>
      </c>
      <c r="G85" s="1" t="str">
        <f> VLookup(B85, Countries!A$2:D$43, 3, False)</f>
        <v>no</v>
      </c>
    </row>
    <row r="86" ht="15.75" customHeight="1">
      <c r="A86" s="1" t="s">
        <v>151</v>
      </c>
      <c r="B86" s="1" t="s">
        <v>48</v>
      </c>
      <c r="C86" s="1">
        <v>50.7</v>
      </c>
      <c r="D86" s="1">
        <v>-3.53</v>
      </c>
      <c r="E86" s="1">
        <v>10.14</v>
      </c>
      <c r="F86" s="1">
        <f t="shared" si="1"/>
        <v>-12.14444444</v>
      </c>
      <c r="G86" s="1" t="str">
        <f> VLookup(B86, Countries!A$2:D$43, 3, False)</f>
        <v>yes</v>
      </c>
    </row>
    <row r="87" ht="15.75" customHeight="1">
      <c r="A87" s="1" t="s">
        <v>152</v>
      </c>
      <c r="B87" s="1" t="s">
        <v>26</v>
      </c>
      <c r="C87" s="1">
        <v>41.46</v>
      </c>
      <c r="D87" s="1">
        <v>15.56</v>
      </c>
      <c r="E87" s="1">
        <v>13.83</v>
      </c>
      <c r="F87" s="1">
        <f t="shared" si="1"/>
        <v>-10.09444444</v>
      </c>
      <c r="G87" s="1" t="str">
        <f> VLookup(B87, Countries!A$2:D$43, 3, False)</f>
        <v>yes</v>
      </c>
    </row>
    <row r="88" ht="15.75" customHeight="1">
      <c r="A88" s="1" t="s">
        <v>153</v>
      </c>
      <c r="B88" s="1" t="s">
        <v>21</v>
      </c>
      <c r="C88" s="1">
        <v>50.1</v>
      </c>
      <c r="D88" s="1">
        <v>8.68</v>
      </c>
      <c r="E88" s="1">
        <v>7.98</v>
      </c>
      <c r="F88" s="1">
        <f t="shared" si="1"/>
        <v>-13.34444444</v>
      </c>
      <c r="G88" s="1" t="str">
        <f> VLookup(B88, Countries!A$2:D$43, 3, False)</f>
        <v>yes</v>
      </c>
    </row>
    <row r="89" ht="15.75" customHeight="1">
      <c r="A89" s="1" t="s">
        <v>154</v>
      </c>
      <c r="B89" s="1" t="s">
        <v>21</v>
      </c>
      <c r="C89" s="1">
        <v>48.0</v>
      </c>
      <c r="D89" s="1">
        <v>7.87</v>
      </c>
      <c r="E89" s="1">
        <v>6.68</v>
      </c>
      <c r="F89" s="1">
        <f t="shared" si="1"/>
        <v>-14.06666667</v>
      </c>
      <c r="G89" s="1" t="str">
        <f> VLookup(B89, Countries!A$2:D$43, 3, False)</f>
        <v>yes</v>
      </c>
    </row>
    <row r="90" ht="15.75" customHeight="1">
      <c r="A90" s="1" t="s">
        <v>155</v>
      </c>
      <c r="B90" s="1" t="s">
        <v>25</v>
      </c>
      <c r="C90" s="1">
        <v>53.27</v>
      </c>
      <c r="D90" s="1">
        <v>-9.05</v>
      </c>
      <c r="E90" s="1">
        <v>10.0</v>
      </c>
      <c r="F90" s="1">
        <f t="shared" si="1"/>
        <v>-12.22222222</v>
      </c>
      <c r="G90" s="1" t="str">
        <f> VLookup(B90, Countries!A$2:D$43, 3, False)</f>
        <v>yes</v>
      </c>
    </row>
    <row r="91" ht="15.75" customHeight="1">
      <c r="A91" s="1" t="s">
        <v>156</v>
      </c>
      <c r="B91" s="1" t="s">
        <v>46</v>
      </c>
      <c r="C91" s="1">
        <v>37.07</v>
      </c>
      <c r="D91" s="1">
        <v>37.38</v>
      </c>
      <c r="E91" s="1">
        <v>13.46</v>
      </c>
      <c r="F91" s="1">
        <f t="shared" si="1"/>
        <v>-10.3</v>
      </c>
      <c r="G91" s="1" t="str">
        <f> VLookup(B91, Countries!A$2:D$43, 3, False)</f>
        <v>no</v>
      </c>
    </row>
    <row r="92" ht="15.75" customHeight="1">
      <c r="A92" s="1" t="s">
        <v>157</v>
      </c>
      <c r="B92" s="1" t="s">
        <v>45</v>
      </c>
      <c r="C92" s="1">
        <v>46.21</v>
      </c>
      <c r="D92" s="1">
        <v>6.14</v>
      </c>
      <c r="E92" s="1">
        <v>8.4</v>
      </c>
      <c r="F92" s="1">
        <f t="shared" si="1"/>
        <v>-13.11111111</v>
      </c>
      <c r="G92" s="1" t="str">
        <f> VLookup(B92, Countries!A$2:D$43, 3, False)</f>
        <v>no</v>
      </c>
    </row>
    <row r="93" ht="15.75" customHeight="1">
      <c r="A93" s="1" t="s">
        <v>158</v>
      </c>
      <c r="B93" s="1" t="s">
        <v>26</v>
      </c>
      <c r="C93" s="1">
        <v>44.41</v>
      </c>
      <c r="D93" s="1">
        <v>8.93</v>
      </c>
      <c r="E93" s="1">
        <v>12.94</v>
      </c>
      <c r="F93" s="1">
        <f t="shared" si="1"/>
        <v>-10.58888889</v>
      </c>
      <c r="G93" s="1" t="str">
        <f> VLookup(B93, Countries!A$2:D$43, 3, False)</f>
        <v>yes</v>
      </c>
    </row>
    <row r="94" ht="15.75" customHeight="1">
      <c r="A94" s="1" t="s">
        <v>159</v>
      </c>
      <c r="B94" s="1" t="s">
        <v>48</v>
      </c>
      <c r="C94" s="1">
        <v>55.87</v>
      </c>
      <c r="D94" s="1">
        <v>-4.25</v>
      </c>
      <c r="E94" s="1">
        <v>8.6</v>
      </c>
      <c r="F94" s="1">
        <f t="shared" si="1"/>
        <v>-13</v>
      </c>
      <c r="G94" s="1" t="str">
        <f> VLookup(B94, Countries!A$2:D$43, 3, False)</f>
        <v>yes</v>
      </c>
    </row>
    <row r="95" ht="15.75" customHeight="1">
      <c r="A95" s="1" t="s">
        <v>160</v>
      </c>
      <c r="B95" s="1" t="s">
        <v>44</v>
      </c>
      <c r="C95" s="1">
        <v>57.75</v>
      </c>
      <c r="D95" s="1">
        <v>12.0</v>
      </c>
      <c r="E95" s="1">
        <v>5.76</v>
      </c>
      <c r="F95" s="1">
        <f t="shared" si="1"/>
        <v>-14.57777778</v>
      </c>
      <c r="G95" s="1" t="str">
        <f> VLookup(B95, Countries!A$2:D$43, 3, False)</f>
        <v>yes</v>
      </c>
    </row>
    <row r="96" ht="15.75" customHeight="1">
      <c r="A96" s="1" t="s">
        <v>161</v>
      </c>
      <c r="B96" s="1" t="s">
        <v>43</v>
      </c>
      <c r="C96" s="1">
        <v>37.16</v>
      </c>
      <c r="D96" s="1">
        <v>-3.59</v>
      </c>
      <c r="E96" s="1">
        <v>16.33</v>
      </c>
      <c r="F96" s="1">
        <f t="shared" si="1"/>
        <v>-8.705555556</v>
      </c>
      <c r="G96" s="1" t="str">
        <f> VLookup(B96, Countries!A$2:D$43, 3, False)</f>
        <v>yes</v>
      </c>
    </row>
    <row r="97" ht="15.75" customHeight="1">
      <c r="A97" s="1" t="s">
        <v>162</v>
      </c>
      <c r="B97" s="1" t="s">
        <v>8</v>
      </c>
      <c r="C97" s="1">
        <v>47.08</v>
      </c>
      <c r="D97" s="1">
        <v>15.41</v>
      </c>
      <c r="E97" s="1">
        <v>6.91</v>
      </c>
      <c r="F97" s="1">
        <f t="shared" si="1"/>
        <v>-13.93888889</v>
      </c>
      <c r="G97" s="1" t="str">
        <f> VLookup(B97, Countries!A$2:D$43, 3, False)</f>
        <v>yes</v>
      </c>
    </row>
    <row r="98" ht="15.75" customHeight="1">
      <c r="A98" s="1" t="s">
        <v>163</v>
      </c>
      <c r="B98" s="1" t="s">
        <v>20</v>
      </c>
      <c r="C98" s="1">
        <v>45.18</v>
      </c>
      <c r="D98" s="1">
        <v>5.72</v>
      </c>
      <c r="E98" s="1">
        <v>8.4</v>
      </c>
      <c r="F98" s="1">
        <f t="shared" si="1"/>
        <v>-13.11111111</v>
      </c>
      <c r="G98" s="1" t="str">
        <f> VLookup(B98, Countries!A$2:D$43, 3, False)</f>
        <v>yes</v>
      </c>
    </row>
    <row r="99" ht="15.75" customHeight="1">
      <c r="A99" s="1" t="s">
        <v>164</v>
      </c>
      <c r="B99" s="1" t="s">
        <v>35</v>
      </c>
      <c r="C99" s="1">
        <v>53.22</v>
      </c>
      <c r="D99" s="1">
        <v>6.58</v>
      </c>
      <c r="E99" s="1">
        <v>8.71</v>
      </c>
      <c r="F99" s="1">
        <f t="shared" si="1"/>
        <v>-12.93888889</v>
      </c>
      <c r="G99" s="1" t="str">
        <f> VLookup(B99, Countries!A$2:D$43, 3, False)</f>
        <v>yes</v>
      </c>
    </row>
    <row r="100" ht="15.75" customHeight="1">
      <c r="A100" s="1" t="s">
        <v>165</v>
      </c>
      <c r="B100" s="1" t="s">
        <v>23</v>
      </c>
      <c r="C100" s="1">
        <v>47.7</v>
      </c>
      <c r="D100" s="1">
        <v>17.63</v>
      </c>
      <c r="E100" s="1">
        <v>9.65</v>
      </c>
      <c r="F100" s="1">
        <f t="shared" si="1"/>
        <v>-12.41666667</v>
      </c>
      <c r="G100" s="1" t="str">
        <f> VLookup(B100, Countries!A$2:D$43, 3, False)</f>
        <v>yes</v>
      </c>
    </row>
    <row r="101" ht="15.75" customHeight="1">
      <c r="A101" s="1" t="s">
        <v>166</v>
      </c>
      <c r="B101" s="1" t="s">
        <v>21</v>
      </c>
      <c r="C101" s="1">
        <v>49.42</v>
      </c>
      <c r="D101" s="1">
        <v>8.7</v>
      </c>
      <c r="E101" s="1">
        <v>8.47</v>
      </c>
      <c r="F101" s="1">
        <f t="shared" si="1"/>
        <v>-13.07222222</v>
      </c>
      <c r="G101" s="1" t="str">
        <f> VLookup(B101, Countries!A$2:D$43, 3, False)</f>
        <v>yes</v>
      </c>
    </row>
    <row r="102" ht="15.75" customHeight="1">
      <c r="A102" s="1" t="s">
        <v>167</v>
      </c>
      <c r="B102" s="1" t="s">
        <v>19</v>
      </c>
      <c r="C102" s="1">
        <v>60.18</v>
      </c>
      <c r="D102" s="1">
        <v>24.93</v>
      </c>
      <c r="E102" s="1">
        <v>4.19</v>
      </c>
      <c r="F102" s="1">
        <f t="shared" si="1"/>
        <v>-15.45</v>
      </c>
      <c r="G102" s="1" t="str">
        <f> VLookup(B102, Countries!A$2:D$43, 3, False)</f>
        <v>yes</v>
      </c>
    </row>
    <row r="103" ht="15.75" customHeight="1">
      <c r="A103" s="1" t="s">
        <v>168</v>
      </c>
      <c r="B103" s="1" t="s">
        <v>47</v>
      </c>
      <c r="C103" s="1">
        <v>48.3</v>
      </c>
      <c r="D103" s="1">
        <v>38.05</v>
      </c>
      <c r="E103" s="1">
        <v>7.12</v>
      </c>
      <c r="F103" s="1">
        <f t="shared" si="1"/>
        <v>-13.82222222</v>
      </c>
      <c r="G103" s="1" t="str">
        <f> VLookup(B103, Countries!A$2:D$43, 3, False)</f>
        <v>no</v>
      </c>
    </row>
    <row r="104" ht="15.75" customHeight="1">
      <c r="A104" s="1" t="s">
        <v>169</v>
      </c>
      <c r="B104" s="1" t="s">
        <v>9</v>
      </c>
      <c r="C104" s="1">
        <v>53.68</v>
      </c>
      <c r="D104" s="1">
        <v>23.83</v>
      </c>
      <c r="E104" s="1">
        <v>6.07</v>
      </c>
      <c r="F104" s="1">
        <f t="shared" si="1"/>
        <v>-14.40555556</v>
      </c>
      <c r="G104" s="1" t="str">
        <f> VLookup(B104, Countries!A$2:D$43, 3, False)</f>
        <v>no</v>
      </c>
    </row>
    <row r="105" ht="15.75" customHeight="1">
      <c r="A105" s="1" t="s">
        <v>170</v>
      </c>
      <c r="B105" s="1" t="s">
        <v>43</v>
      </c>
      <c r="C105" s="1">
        <v>37.25</v>
      </c>
      <c r="D105" s="1">
        <v>-6.93</v>
      </c>
      <c r="E105" s="1">
        <v>17.09</v>
      </c>
      <c r="F105" s="1">
        <f t="shared" si="1"/>
        <v>-8.283333333</v>
      </c>
      <c r="G105" s="1" t="str">
        <f> VLookup(B105, Countries!A$2:D$43, 3, False)</f>
        <v>yes</v>
      </c>
    </row>
    <row r="106" ht="15.75" customHeight="1">
      <c r="A106" s="1" t="s">
        <v>171</v>
      </c>
      <c r="B106" s="1" t="s">
        <v>21</v>
      </c>
      <c r="C106" s="1">
        <v>48.77</v>
      </c>
      <c r="D106" s="1">
        <v>11.45</v>
      </c>
      <c r="E106" s="1">
        <v>7.57</v>
      </c>
      <c r="F106" s="1">
        <f t="shared" si="1"/>
        <v>-13.57222222</v>
      </c>
      <c r="G106" s="1" t="str">
        <f> VLookup(B106, Countries!A$2:D$43, 3, False)</f>
        <v>yes</v>
      </c>
    </row>
    <row r="107" ht="15.75" customHeight="1">
      <c r="A107" s="1" t="s">
        <v>172</v>
      </c>
      <c r="B107" s="1" t="s">
        <v>8</v>
      </c>
      <c r="C107" s="1">
        <v>47.28</v>
      </c>
      <c r="D107" s="1">
        <v>11.41</v>
      </c>
      <c r="E107" s="1">
        <v>4.54</v>
      </c>
      <c r="F107" s="1">
        <f t="shared" si="1"/>
        <v>-15.25555556</v>
      </c>
      <c r="G107" s="1" t="str">
        <f> VLookup(B107, Countries!A$2:D$43, 3, False)</f>
        <v>yes</v>
      </c>
    </row>
    <row r="108" ht="15.75" customHeight="1">
      <c r="A108" s="1" t="s">
        <v>173</v>
      </c>
      <c r="B108" s="1" t="s">
        <v>48</v>
      </c>
      <c r="C108" s="1">
        <v>57.47</v>
      </c>
      <c r="D108" s="1">
        <v>-4.23</v>
      </c>
      <c r="E108" s="1">
        <v>8.0</v>
      </c>
      <c r="F108" s="1">
        <f t="shared" si="1"/>
        <v>-13.33333333</v>
      </c>
      <c r="G108" s="1" t="str">
        <f> VLookup(B108, Countries!A$2:D$43, 3, False)</f>
        <v>yes</v>
      </c>
    </row>
    <row r="109" ht="15.75" customHeight="1">
      <c r="A109" s="1" t="s">
        <v>174</v>
      </c>
      <c r="B109" s="1" t="s">
        <v>46</v>
      </c>
      <c r="C109" s="1">
        <v>41.1</v>
      </c>
      <c r="D109" s="1">
        <v>29.01</v>
      </c>
      <c r="E109" s="1">
        <v>13.2</v>
      </c>
      <c r="F109" s="1">
        <f t="shared" si="1"/>
        <v>-10.44444444</v>
      </c>
      <c r="G109" s="1" t="str">
        <f> VLookup(B109, Countries!A$2:D$43, 3, False)</f>
        <v>no</v>
      </c>
    </row>
    <row r="110" ht="15.75" customHeight="1">
      <c r="A110" s="1" t="s">
        <v>175</v>
      </c>
      <c r="B110" s="1" t="s">
        <v>22</v>
      </c>
      <c r="C110" s="1">
        <v>37.04</v>
      </c>
      <c r="D110" s="1">
        <v>22.11</v>
      </c>
      <c r="E110" s="1">
        <v>17.3</v>
      </c>
      <c r="F110" s="1">
        <f t="shared" si="1"/>
        <v>-8.166666667</v>
      </c>
      <c r="G110" s="1" t="str">
        <f> VLookup(B110, Countries!A$2:D$43, 3, False)</f>
        <v>yes</v>
      </c>
    </row>
    <row r="111" ht="15.75" customHeight="1">
      <c r="A111" s="1" t="s">
        <v>176</v>
      </c>
      <c r="B111" s="1" t="s">
        <v>46</v>
      </c>
      <c r="C111" s="1">
        <v>37.18</v>
      </c>
      <c r="D111" s="1">
        <v>33.22</v>
      </c>
      <c r="E111" s="1">
        <v>10.41</v>
      </c>
      <c r="F111" s="1">
        <f t="shared" si="1"/>
        <v>-11.99444444</v>
      </c>
      <c r="G111" s="1" t="str">
        <f> VLookup(B111, Countries!A$2:D$43, 3, False)</f>
        <v>no</v>
      </c>
    </row>
    <row r="112" ht="15.75" customHeight="1">
      <c r="A112" s="1" t="s">
        <v>177</v>
      </c>
      <c r="B112" s="1" t="s">
        <v>21</v>
      </c>
      <c r="C112" s="1">
        <v>49.0</v>
      </c>
      <c r="D112" s="1">
        <v>8.4</v>
      </c>
      <c r="E112" s="1">
        <v>8.88</v>
      </c>
      <c r="F112" s="1">
        <f t="shared" si="1"/>
        <v>-12.84444444</v>
      </c>
      <c r="G112" s="1" t="str">
        <f> VLookup(B112, Countries!A$2:D$43, 3, False)</f>
        <v>yes</v>
      </c>
    </row>
    <row r="113" ht="15.75" customHeight="1">
      <c r="A113" s="1" t="s">
        <v>178</v>
      </c>
      <c r="B113" s="1" t="s">
        <v>30</v>
      </c>
      <c r="C113" s="1">
        <v>54.95</v>
      </c>
      <c r="D113" s="1">
        <v>23.88</v>
      </c>
      <c r="E113" s="1">
        <v>6.05</v>
      </c>
      <c r="F113" s="1">
        <f t="shared" si="1"/>
        <v>-14.41666667</v>
      </c>
      <c r="G113" s="1" t="str">
        <f> VLookup(B113, Countries!A$2:D$43, 3, False)</f>
        <v>yes</v>
      </c>
    </row>
    <row r="114" ht="15.75" customHeight="1">
      <c r="A114" s="1" t="s">
        <v>179</v>
      </c>
      <c r="B114" s="1" t="s">
        <v>46</v>
      </c>
      <c r="C114" s="1">
        <v>38.73</v>
      </c>
      <c r="D114" s="1">
        <v>35.49</v>
      </c>
      <c r="E114" s="1">
        <v>8.89</v>
      </c>
      <c r="F114" s="1">
        <f t="shared" si="1"/>
        <v>-12.83888889</v>
      </c>
      <c r="G114" s="1" t="str">
        <f> VLookup(B114, Countries!A$2:D$43, 3, False)</f>
        <v>no</v>
      </c>
    </row>
    <row r="115" ht="15.75" customHeight="1">
      <c r="A115" s="1" t="s">
        <v>180</v>
      </c>
      <c r="B115" s="1" t="s">
        <v>47</v>
      </c>
      <c r="C115" s="1">
        <v>46.63</v>
      </c>
      <c r="D115" s="1">
        <v>32.6</v>
      </c>
      <c r="E115" s="1">
        <v>8.64</v>
      </c>
      <c r="F115" s="1">
        <f t="shared" si="1"/>
        <v>-12.97777778</v>
      </c>
      <c r="G115" s="1" t="str">
        <f> VLookup(B115, Countries!A$2:D$43, 3, False)</f>
        <v>no</v>
      </c>
    </row>
    <row r="116" ht="15.75" customHeight="1">
      <c r="A116" s="1" t="s">
        <v>181</v>
      </c>
      <c r="B116" s="1" t="s">
        <v>37</v>
      </c>
      <c r="C116" s="1">
        <v>50.89</v>
      </c>
      <c r="D116" s="1">
        <v>20.66</v>
      </c>
      <c r="E116" s="1">
        <v>7.29</v>
      </c>
      <c r="F116" s="1">
        <f t="shared" si="1"/>
        <v>-13.72777778</v>
      </c>
      <c r="G116" s="1" t="str">
        <f> VLookup(B116, Countries!A$2:D$43, 3, False)</f>
        <v>yes</v>
      </c>
    </row>
    <row r="117" ht="15.75" customHeight="1">
      <c r="A117" s="1" t="s">
        <v>182</v>
      </c>
      <c r="B117" s="1" t="s">
        <v>47</v>
      </c>
      <c r="C117" s="1">
        <v>50.43</v>
      </c>
      <c r="D117" s="1">
        <v>30.52</v>
      </c>
      <c r="E117" s="1">
        <v>6.88</v>
      </c>
      <c r="F117" s="1">
        <f t="shared" si="1"/>
        <v>-13.95555556</v>
      </c>
      <c r="G117" s="1" t="str">
        <f> VLookup(B117, Countries!A$2:D$43, 3, False)</f>
        <v>no</v>
      </c>
    </row>
    <row r="118" ht="15.75" customHeight="1">
      <c r="A118" s="1" t="s">
        <v>183</v>
      </c>
      <c r="B118" s="1" t="s">
        <v>44</v>
      </c>
      <c r="C118" s="1">
        <v>67.85</v>
      </c>
      <c r="D118" s="1">
        <v>20.22</v>
      </c>
      <c r="E118" s="1">
        <v>-2.2</v>
      </c>
      <c r="F118" s="1">
        <f t="shared" si="1"/>
        <v>-19</v>
      </c>
      <c r="G118" s="1" t="str">
        <f> VLookup(B118, Countries!A$2:D$43, 3, False)</f>
        <v>yes</v>
      </c>
    </row>
    <row r="119" ht="15.75" customHeight="1">
      <c r="A119" s="1" t="s">
        <v>70</v>
      </c>
      <c r="B119" s="1" t="s">
        <v>30</v>
      </c>
      <c r="C119" s="1">
        <v>55.72</v>
      </c>
      <c r="D119" s="1">
        <v>21.12</v>
      </c>
      <c r="E119" s="1">
        <v>7.0</v>
      </c>
      <c r="F119" s="1">
        <f t="shared" si="1"/>
        <v>-13.88888889</v>
      </c>
      <c r="G119" s="1" t="str">
        <f> VLookup(B119, Countries!A$2:D$43, 3, False)</f>
        <v>yes</v>
      </c>
    </row>
    <row r="120" ht="15.75" customHeight="1">
      <c r="A120" s="1" t="s">
        <v>184</v>
      </c>
      <c r="B120" s="1" t="s">
        <v>41</v>
      </c>
      <c r="C120" s="1">
        <v>48.73</v>
      </c>
      <c r="D120" s="1">
        <v>21.25</v>
      </c>
      <c r="E120" s="1">
        <v>7.31</v>
      </c>
      <c r="F120" s="1">
        <f t="shared" si="1"/>
        <v>-13.71666667</v>
      </c>
      <c r="G120" s="1" t="str">
        <f> VLookup(B120, Countries!A$2:D$43, 3, False)</f>
        <v>yes</v>
      </c>
    </row>
    <row r="121" ht="15.75" customHeight="1">
      <c r="A121" s="1" t="s">
        <v>185</v>
      </c>
      <c r="B121" s="1" t="s">
        <v>37</v>
      </c>
      <c r="C121" s="1">
        <v>54.2</v>
      </c>
      <c r="D121" s="1">
        <v>16.18</v>
      </c>
      <c r="E121" s="1">
        <v>7.73</v>
      </c>
      <c r="F121" s="1">
        <f t="shared" si="1"/>
        <v>-13.48333333</v>
      </c>
      <c r="G121" s="1" t="str">
        <f> VLookup(B121, Countries!A$2:D$43, 3, False)</f>
        <v>yes</v>
      </c>
    </row>
    <row r="122" ht="15.75" customHeight="1">
      <c r="A122" s="1" t="s">
        <v>186</v>
      </c>
      <c r="B122" s="1" t="s">
        <v>47</v>
      </c>
      <c r="C122" s="1">
        <v>49.08</v>
      </c>
      <c r="D122" s="1">
        <v>33.43</v>
      </c>
      <c r="E122" s="1">
        <v>7.43</v>
      </c>
      <c r="F122" s="1">
        <f t="shared" si="1"/>
        <v>-13.65</v>
      </c>
      <c r="G122" s="1" t="str">
        <f> VLookup(B122, Countries!A$2:D$43, 3, False)</f>
        <v>no</v>
      </c>
    </row>
    <row r="123" ht="15.75" customHeight="1">
      <c r="A123" s="1" t="s">
        <v>187</v>
      </c>
      <c r="B123" s="1" t="s">
        <v>47</v>
      </c>
      <c r="C123" s="1">
        <v>47.93</v>
      </c>
      <c r="D123" s="1">
        <v>33.34</v>
      </c>
      <c r="E123" s="1">
        <v>8.61</v>
      </c>
      <c r="F123" s="1">
        <f t="shared" si="1"/>
        <v>-12.99444444</v>
      </c>
      <c r="G123" s="1" t="str">
        <f> VLookup(B123, Countries!A$2:D$43, 3, False)</f>
        <v>no</v>
      </c>
    </row>
    <row r="124" ht="15.75" customHeight="1">
      <c r="A124" s="1" t="s">
        <v>188</v>
      </c>
      <c r="B124" s="1" t="s">
        <v>20</v>
      </c>
      <c r="C124" s="1">
        <v>48.0</v>
      </c>
      <c r="D124" s="1">
        <v>0.1</v>
      </c>
      <c r="E124" s="1">
        <v>10.59</v>
      </c>
      <c r="F124" s="1">
        <f t="shared" si="1"/>
        <v>-11.89444444</v>
      </c>
      <c r="G124" s="1" t="str">
        <f> VLookup(B124, Countries!A$2:D$43, 3, False)</f>
        <v>yes</v>
      </c>
    </row>
    <row r="125" ht="15.75" customHeight="1">
      <c r="A125" s="1" t="s">
        <v>189</v>
      </c>
      <c r="B125" s="1" t="s">
        <v>20</v>
      </c>
      <c r="C125" s="1">
        <v>50.65</v>
      </c>
      <c r="D125" s="1">
        <v>3.08</v>
      </c>
      <c r="E125" s="1">
        <v>9.65</v>
      </c>
      <c r="F125" s="1">
        <f t="shared" si="1"/>
        <v>-12.41666667</v>
      </c>
      <c r="G125" s="1" t="str">
        <f> VLookup(B125, Countries!A$2:D$43, 3, False)</f>
        <v>yes</v>
      </c>
    </row>
    <row r="126" ht="15.75" customHeight="1">
      <c r="A126" s="1" t="s">
        <v>190</v>
      </c>
      <c r="B126" s="1" t="s">
        <v>20</v>
      </c>
      <c r="C126" s="1">
        <v>45.83</v>
      </c>
      <c r="D126" s="1">
        <v>1.25</v>
      </c>
      <c r="E126" s="1">
        <v>10.32</v>
      </c>
      <c r="F126" s="1">
        <f t="shared" si="1"/>
        <v>-12.04444444</v>
      </c>
      <c r="G126" s="1" t="str">
        <f> VLookup(B126, Countries!A$2:D$43, 3, False)</f>
        <v>yes</v>
      </c>
    </row>
    <row r="127" ht="15.75" customHeight="1">
      <c r="A127" s="1" t="s">
        <v>191</v>
      </c>
      <c r="B127" s="1" t="s">
        <v>8</v>
      </c>
      <c r="C127" s="1">
        <v>48.32</v>
      </c>
      <c r="D127" s="1">
        <v>14.29</v>
      </c>
      <c r="E127" s="1">
        <v>6.79</v>
      </c>
      <c r="F127" s="1">
        <f t="shared" si="1"/>
        <v>-14.00555556</v>
      </c>
      <c r="G127" s="1" t="str">
        <f> VLookup(B127, Countries!A$2:D$43, 3, False)</f>
        <v>yes</v>
      </c>
    </row>
    <row r="128" ht="15.75" customHeight="1">
      <c r="A128" s="1" t="s">
        <v>192</v>
      </c>
      <c r="B128" s="1" t="s">
        <v>38</v>
      </c>
      <c r="C128" s="1">
        <v>38.72</v>
      </c>
      <c r="D128" s="1">
        <v>-9.14</v>
      </c>
      <c r="E128" s="1">
        <v>15.52</v>
      </c>
      <c r="F128" s="1">
        <f t="shared" si="1"/>
        <v>-9.155555556</v>
      </c>
      <c r="G128" s="1" t="str">
        <f> VLookup(B128, Countries!A$2:D$43, 3, False)</f>
        <v>yes</v>
      </c>
    </row>
    <row r="129" ht="15.75" customHeight="1">
      <c r="A129" s="1" t="s">
        <v>73</v>
      </c>
      <c r="B129" s="1" t="s">
        <v>42</v>
      </c>
      <c r="C129" s="1">
        <v>46.06</v>
      </c>
      <c r="D129" s="1">
        <v>14.51</v>
      </c>
      <c r="E129" s="1">
        <v>9.27</v>
      </c>
      <c r="F129" s="1">
        <f t="shared" si="1"/>
        <v>-12.62777778</v>
      </c>
      <c r="G129" s="1" t="str">
        <f> VLookup(B129, Countries!A$2:D$43, 3, False)</f>
        <v>yes</v>
      </c>
    </row>
    <row r="130" ht="15.75" customHeight="1">
      <c r="A130" s="1" t="s">
        <v>193</v>
      </c>
      <c r="B130" s="1" t="s">
        <v>47</v>
      </c>
      <c r="C130" s="1">
        <v>49.83</v>
      </c>
      <c r="D130" s="1">
        <v>24.03</v>
      </c>
      <c r="E130" s="1">
        <v>7.04</v>
      </c>
      <c r="F130" s="1">
        <f t="shared" si="1"/>
        <v>-13.86666667</v>
      </c>
      <c r="G130" s="1" t="str">
        <f> VLookup(B130, Countries!A$2:D$43, 3, False)</f>
        <v>no</v>
      </c>
    </row>
    <row r="131" ht="15.75" customHeight="1">
      <c r="A131" s="1" t="s">
        <v>194</v>
      </c>
      <c r="B131" s="1" t="s">
        <v>35</v>
      </c>
      <c r="C131" s="1">
        <v>50.85</v>
      </c>
      <c r="D131" s="1">
        <v>5.68</v>
      </c>
      <c r="E131" s="1">
        <v>8.63</v>
      </c>
      <c r="F131" s="1">
        <f t="shared" si="1"/>
        <v>-12.98333333</v>
      </c>
      <c r="G131" s="1" t="str">
        <f> VLookup(B131, Countries!A$2:D$43, 3, False)</f>
        <v>yes</v>
      </c>
    </row>
    <row r="132" ht="15.75" customHeight="1">
      <c r="A132" s="1" t="s">
        <v>195</v>
      </c>
      <c r="B132" s="1" t="s">
        <v>43</v>
      </c>
      <c r="C132" s="1">
        <v>40.4</v>
      </c>
      <c r="D132" s="1">
        <v>-3.68</v>
      </c>
      <c r="E132" s="1">
        <v>11.19</v>
      </c>
      <c r="F132" s="1">
        <f t="shared" si="1"/>
        <v>-11.56111111</v>
      </c>
      <c r="G132" s="1" t="str">
        <f> VLookup(B132, Countries!A$2:D$43, 3, False)</f>
        <v>yes</v>
      </c>
    </row>
    <row r="133" ht="15.75" customHeight="1">
      <c r="A133" s="1" t="s">
        <v>196</v>
      </c>
      <c r="B133" s="1" t="s">
        <v>21</v>
      </c>
      <c r="C133" s="1">
        <v>52.13</v>
      </c>
      <c r="D133" s="1">
        <v>11.62</v>
      </c>
      <c r="E133" s="1">
        <v>8.26</v>
      </c>
      <c r="F133" s="1">
        <f t="shared" si="1"/>
        <v>-13.18888889</v>
      </c>
      <c r="G133" s="1" t="str">
        <f> VLookup(B133, Countries!A$2:D$43, 3, False)</f>
        <v>yes</v>
      </c>
    </row>
    <row r="134" ht="15.75" customHeight="1">
      <c r="A134" s="1" t="s">
        <v>197</v>
      </c>
      <c r="B134" s="1" t="s">
        <v>47</v>
      </c>
      <c r="C134" s="1">
        <v>48.03</v>
      </c>
      <c r="D134" s="1">
        <v>37.97</v>
      </c>
      <c r="E134" s="1">
        <v>8.7</v>
      </c>
      <c r="F134" s="1">
        <f t="shared" si="1"/>
        <v>-12.94444444</v>
      </c>
      <c r="G134" s="1" t="str">
        <f> VLookup(B134, Countries!A$2:D$43, 3, False)</f>
        <v>no</v>
      </c>
    </row>
    <row r="135" ht="15.75" customHeight="1">
      <c r="A135" s="1" t="s">
        <v>198</v>
      </c>
      <c r="B135" s="1" t="s">
        <v>46</v>
      </c>
      <c r="C135" s="1">
        <v>38.37</v>
      </c>
      <c r="D135" s="1">
        <v>38.3</v>
      </c>
      <c r="E135" s="1">
        <v>14.13</v>
      </c>
      <c r="F135" s="1">
        <f t="shared" si="1"/>
        <v>-9.927777778</v>
      </c>
      <c r="G135" s="1" t="str">
        <f> VLookup(B135, Countries!A$2:D$43, 3, False)</f>
        <v>no</v>
      </c>
    </row>
    <row r="136" ht="15.75" customHeight="1">
      <c r="A136" s="1" t="s">
        <v>199</v>
      </c>
      <c r="B136" s="1" t="s">
        <v>44</v>
      </c>
      <c r="C136" s="1">
        <v>55.58</v>
      </c>
      <c r="D136" s="1">
        <v>13.03</v>
      </c>
      <c r="E136" s="1">
        <v>7.33</v>
      </c>
      <c r="F136" s="1">
        <f t="shared" si="1"/>
        <v>-13.70555556</v>
      </c>
      <c r="G136" s="1" t="str">
        <f> VLookup(B136, Countries!A$2:D$43, 3, False)</f>
        <v>yes</v>
      </c>
    </row>
    <row r="137" ht="15.75" customHeight="1">
      <c r="A137" s="1" t="s">
        <v>200</v>
      </c>
      <c r="B137" s="1" t="s">
        <v>46</v>
      </c>
      <c r="C137" s="1">
        <v>38.63</v>
      </c>
      <c r="D137" s="1">
        <v>27.44</v>
      </c>
      <c r="E137" s="1">
        <v>15.1</v>
      </c>
      <c r="F137" s="1">
        <f t="shared" si="1"/>
        <v>-9.388888889</v>
      </c>
      <c r="G137" s="1" t="str">
        <f> VLookup(B137, Countries!A$2:D$43, 3, False)</f>
        <v>no</v>
      </c>
    </row>
    <row r="138" ht="15.75" customHeight="1">
      <c r="A138" s="1" t="s">
        <v>201</v>
      </c>
      <c r="B138" s="1" t="s">
        <v>43</v>
      </c>
      <c r="C138" s="1">
        <v>36.52</v>
      </c>
      <c r="D138" s="1">
        <v>-4.88</v>
      </c>
      <c r="E138" s="1">
        <v>17.19</v>
      </c>
      <c r="F138" s="1">
        <f t="shared" si="1"/>
        <v>-8.227777778</v>
      </c>
      <c r="G138" s="1" t="str">
        <f> VLookup(B138, Countries!A$2:D$43, 3, False)</f>
        <v>yes</v>
      </c>
    </row>
    <row r="139" ht="15.75" customHeight="1">
      <c r="A139" s="1" t="s">
        <v>202</v>
      </c>
      <c r="B139" s="1" t="s">
        <v>20</v>
      </c>
      <c r="C139" s="1">
        <v>43.29</v>
      </c>
      <c r="D139" s="1">
        <v>5.38</v>
      </c>
      <c r="E139" s="1">
        <v>14.98</v>
      </c>
      <c r="F139" s="1">
        <f t="shared" si="1"/>
        <v>-9.455555556</v>
      </c>
      <c r="G139" s="1" t="str">
        <f> VLookup(B139, Countries!A$2:D$43, 3, False)</f>
        <v>yes</v>
      </c>
    </row>
    <row r="140" ht="15.75" customHeight="1">
      <c r="A140" s="1" t="s">
        <v>203</v>
      </c>
      <c r="B140" s="1" t="s">
        <v>9</v>
      </c>
      <c r="C140" s="1">
        <v>52.05</v>
      </c>
      <c r="D140" s="1">
        <v>29.27</v>
      </c>
      <c r="E140" s="1">
        <v>6.25</v>
      </c>
      <c r="F140" s="1">
        <f t="shared" si="1"/>
        <v>-14.30555556</v>
      </c>
      <c r="G140" s="1" t="str">
        <f> VLookup(B140, Countries!A$2:D$43, 3, False)</f>
        <v>no</v>
      </c>
    </row>
    <row r="141" ht="15.75" customHeight="1">
      <c r="A141" s="1" t="s">
        <v>204</v>
      </c>
      <c r="B141" s="1" t="s">
        <v>26</v>
      </c>
      <c r="C141" s="1">
        <v>38.2</v>
      </c>
      <c r="D141" s="1">
        <v>15.55</v>
      </c>
      <c r="E141" s="1">
        <v>16.54</v>
      </c>
      <c r="F141" s="1">
        <f t="shared" si="1"/>
        <v>-8.588888889</v>
      </c>
      <c r="G141" s="1" t="str">
        <f> VLookup(B141, Countries!A$2:D$43, 3, False)</f>
        <v>yes</v>
      </c>
    </row>
    <row r="142" ht="15.75" customHeight="1">
      <c r="A142" s="1" t="s">
        <v>205</v>
      </c>
      <c r="B142" s="1" t="s">
        <v>20</v>
      </c>
      <c r="C142" s="1">
        <v>49.12</v>
      </c>
      <c r="D142" s="1">
        <v>6.18</v>
      </c>
      <c r="E142" s="1">
        <v>8.88</v>
      </c>
      <c r="F142" s="1">
        <f t="shared" si="1"/>
        <v>-12.84444444</v>
      </c>
      <c r="G142" s="1" t="str">
        <f> VLookup(B142, Countries!A$2:D$43, 3, False)</f>
        <v>yes</v>
      </c>
    </row>
    <row r="143" ht="15.75" customHeight="1">
      <c r="A143" s="1" t="s">
        <v>206</v>
      </c>
      <c r="B143" s="1" t="s">
        <v>26</v>
      </c>
      <c r="C143" s="1">
        <v>45.47</v>
      </c>
      <c r="D143" s="1">
        <v>9.21</v>
      </c>
      <c r="E143" s="1">
        <v>6.65</v>
      </c>
      <c r="F143" s="1">
        <f t="shared" si="1"/>
        <v>-14.08333333</v>
      </c>
      <c r="G143" s="1" t="str">
        <f> VLookup(B143, Countries!A$2:D$43, 3, False)</f>
        <v>yes</v>
      </c>
    </row>
    <row r="144" ht="15.75" customHeight="1">
      <c r="A144" s="1" t="s">
        <v>207</v>
      </c>
      <c r="B144" s="1" t="s">
        <v>9</v>
      </c>
      <c r="C144" s="1">
        <v>53.9</v>
      </c>
      <c r="D144" s="1">
        <v>27.57</v>
      </c>
      <c r="E144" s="1">
        <v>5.28</v>
      </c>
      <c r="F144" s="1">
        <f t="shared" si="1"/>
        <v>-14.84444444</v>
      </c>
      <c r="G144" s="1" t="str">
        <f> VLookup(B144, Countries!A$2:D$43, 3, False)</f>
        <v>no</v>
      </c>
    </row>
    <row r="145" ht="15.75" customHeight="1">
      <c r="A145" s="1" t="s">
        <v>208</v>
      </c>
      <c r="B145" s="1" t="s">
        <v>20</v>
      </c>
      <c r="C145" s="1">
        <v>43.61</v>
      </c>
      <c r="D145" s="1">
        <v>3.87</v>
      </c>
      <c r="E145" s="1">
        <v>11.11</v>
      </c>
      <c r="F145" s="1">
        <f t="shared" si="1"/>
        <v>-11.60555556</v>
      </c>
      <c r="G145" s="1" t="str">
        <f> VLookup(B145, Countries!A$2:D$43, 3, False)</f>
        <v>yes</v>
      </c>
    </row>
    <row r="146" ht="15.75" customHeight="1">
      <c r="A146" s="1" t="s">
        <v>209</v>
      </c>
      <c r="B146" s="1" t="s">
        <v>20</v>
      </c>
      <c r="C146" s="1">
        <v>47.75</v>
      </c>
      <c r="D146" s="1">
        <v>7.35</v>
      </c>
      <c r="E146" s="1">
        <v>6.68</v>
      </c>
      <c r="F146" s="1">
        <f t="shared" si="1"/>
        <v>-14.06666667</v>
      </c>
      <c r="G146" s="1" t="str">
        <f> VLookup(B146, Countries!A$2:D$43, 3, False)</f>
        <v>yes</v>
      </c>
    </row>
    <row r="147" ht="15.75" customHeight="1">
      <c r="A147" s="1" t="s">
        <v>210</v>
      </c>
      <c r="B147" s="1" t="s">
        <v>43</v>
      </c>
      <c r="C147" s="1">
        <v>37.98</v>
      </c>
      <c r="D147" s="1">
        <v>-1.13</v>
      </c>
      <c r="E147" s="1">
        <v>15.0</v>
      </c>
      <c r="F147" s="1">
        <f t="shared" si="1"/>
        <v>-9.444444444</v>
      </c>
      <c r="G147" s="1" t="str">
        <f> VLookup(B147, Countries!A$2:D$43, 3, False)</f>
        <v>yes</v>
      </c>
    </row>
    <row r="148" ht="15.75" customHeight="1">
      <c r="A148" s="1" t="s">
        <v>211</v>
      </c>
      <c r="B148" s="1" t="s">
        <v>20</v>
      </c>
      <c r="C148" s="1">
        <v>43.72</v>
      </c>
      <c r="D148" s="1">
        <v>7.27</v>
      </c>
      <c r="E148" s="1">
        <v>8.82</v>
      </c>
      <c r="F148" s="1">
        <f t="shared" si="1"/>
        <v>-12.87777778</v>
      </c>
      <c r="G148" s="1" t="str">
        <f> VLookup(B148, Countries!A$2:D$43, 3, False)</f>
        <v>yes</v>
      </c>
    </row>
    <row r="149" ht="15.75" customHeight="1">
      <c r="A149" s="1" t="s">
        <v>212</v>
      </c>
      <c r="B149" s="1" t="s">
        <v>40</v>
      </c>
      <c r="C149" s="1">
        <v>43.33</v>
      </c>
      <c r="D149" s="1">
        <v>21.9</v>
      </c>
      <c r="E149" s="1">
        <v>9.36</v>
      </c>
      <c r="F149" s="1">
        <f t="shared" si="1"/>
        <v>-12.57777778</v>
      </c>
      <c r="G149" s="1" t="str">
        <f> VLookup(B149, Countries!A$2:D$43, 3, False)</f>
        <v>no</v>
      </c>
    </row>
    <row r="150" ht="15.75" customHeight="1">
      <c r="A150" s="1" t="s">
        <v>213</v>
      </c>
      <c r="B150" s="1" t="s">
        <v>40</v>
      </c>
      <c r="C150" s="1">
        <v>45.25</v>
      </c>
      <c r="D150" s="1">
        <v>19.85</v>
      </c>
      <c r="E150" s="1">
        <v>10.34</v>
      </c>
      <c r="F150" s="1">
        <f t="shared" si="1"/>
        <v>-12.03333333</v>
      </c>
      <c r="G150" s="1" t="str">
        <f> VLookup(B150, Countries!A$2:D$43, 3, False)</f>
        <v>no</v>
      </c>
    </row>
    <row r="151" ht="15.75" customHeight="1">
      <c r="A151" s="1" t="s">
        <v>214</v>
      </c>
      <c r="B151" s="1" t="s">
        <v>17</v>
      </c>
      <c r="C151" s="1">
        <v>55.4</v>
      </c>
      <c r="D151" s="1">
        <v>10.38</v>
      </c>
      <c r="E151" s="1">
        <v>7.73</v>
      </c>
      <c r="F151" s="1">
        <f t="shared" si="1"/>
        <v>-13.48333333</v>
      </c>
      <c r="G151" s="1" t="str">
        <f> VLookup(B151, Countries!A$2:D$43, 3, False)</f>
        <v>yes</v>
      </c>
    </row>
    <row r="152" ht="15.75" customHeight="1">
      <c r="A152" s="1" t="s">
        <v>215</v>
      </c>
      <c r="B152" s="1" t="s">
        <v>46</v>
      </c>
      <c r="C152" s="1">
        <v>41.0</v>
      </c>
      <c r="D152" s="1">
        <v>37.87</v>
      </c>
      <c r="E152" s="1">
        <v>11.92</v>
      </c>
      <c r="F152" s="1">
        <f t="shared" si="1"/>
        <v>-11.15555556</v>
      </c>
      <c r="G152" s="1" t="str">
        <f> VLookup(B152, Countries!A$2:D$43, 3, False)</f>
        <v>no</v>
      </c>
    </row>
    <row r="153" ht="15.75" customHeight="1">
      <c r="A153" s="1" t="s">
        <v>216</v>
      </c>
      <c r="B153" s="1" t="s">
        <v>9</v>
      </c>
      <c r="C153" s="1">
        <v>54.52</v>
      </c>
      <c r="D153" s="1">
        <v>30.42</v>
      </c>
      <c r="E153" s="1">
        <v>4.93</v>
      </c>
      <c r="F153" s="1">
        <f t="shared" si="1"/>
        <v>-15.03888889</v>
      </c>
      <c r="G153" s="1" t="str">
        <f> VLookup(B153, Countries!A$2:D$43, 3, False)</f>
        <v>no</v>
      </c>
    </row>
    <row r="154" ht="15.75" customHeight="1">
      <c r="A154" s="1" t="s">
        <v>217</v>
      </c>
      <c r="B154" s="1" t="s">
        <v>36</v>
      </c>
      <c r="C154" s="1">
        <v>59.92</v>
      </c>
      <c r="D154" s="1">
        <v>10.75</v>
      </c>
      <c r="E154" s="1">
        <v>2.32</v>
      </c>
      <c r="F154" s="1">
        <f t="shared" si="1"/>
        <v>-16.48888889</v>
      </c>
      <c r="G154" s="1" t="str">
        <f> VLookup(B154, Countries!A$2:D$43, 3, False)</f>
        <v>no</v>
      </c>
    </row>
    <row r="155" ht="15.75" customHeight="1">
      <c r="A155" s="1" t="s">
        <v>218</v>
      </c>
      <c r="B155" s="1" t="s">
        <v>16</v>
      </c>
      <c r="C155" s="1">
        <v>49.83</v>
      </c>
      <c r="D155" s="1">
        <v>18.25</v>
      </c>
      <c r="E155" s="1">
        <v>7.66</v>
      </c>
      <c r="F155" s="1">
        <f t="shared" si="1"/>
        <v>-13.52222222</v>
      </c>
      <c r="G155" s="1" t="str">
        <f> VLookup(B155, Countries!A$2:D$43, 3, False)</f>
        <v>yes</v>
      </c>
    </row>
    <row r="156" ht="15.75" customHeight="1">
      <c r="A156" s="1" t="s">
        <v>219</v>
      </c>
      <c r="B156" s="1" t="s">
        <v>19</v>
      </c>
      <c r="C156" s="1">
        <v>65.0</v>
      </c>
      <c r="D156" s="1">
        <v>25.47</v>
      </c>
      <c r="E156" s="1">
        <v>1.45</v>
      </c>
      <c r="F156" s="1">
        <f t="shared" si="1"/>
        <v>-16.97222222</v>
      </c>
      <c r="G156" s="1" t="str">
        <f> VLookup(B156, Countries!A$2:D$43, 3, False)</f>
        <v>yes</v>
      </c>
    </row>
    <row r="157" ht="15.75" customHeight="1">
      <c r="A157" s="1" t="s">
        <v>220</v>
      </c>
      <c r="B157" s="1" t="s">
        <v>43</v>
      </c>
      <c r="C157" s="1">
        <v>43.35</v>
      </c>
      <c r="D157" s="1">
        <v>-5.83</v>
      </c>
      <c r="E157" s="1">
        <v>10.85</v>
      </c>
      <c r="F157" s="1">
        <f t="shared" si="1"/>
        <v>-11.75</v>
      </c>
      <c r="G157" s="1" t="str">
        <f> VLookup(B157, Countries!A$2:D$43, 3, False)</f>
        <v>yes</v>
      </c>
    </row>
    <row r="158" ht="15.75" customHeight="1">
      <c r="A158" s="1" t="s">
        <v>221</v>
      </c>
      <c r="B158" s="1" t="s">
        <v>26</v>
      </c>
      <c r="C158" s="1">
        <v>38.13</v>
      </c>
      <c r="D158" s="1">
        <v>13.35</v>
      </c>
      <c r="E158" s="1">
        <v>17.9</v>
      </c>
      <c r="F158" s="1">
        <f t="shared" si="1"/>
        <v>-7.833333333</v>
      </c>
      <c r="G158" s="1" t="str">
        <f> VLookup(B158, Countries!A$2:D$43, 3, False)</f>
        <v>yes</v>
      </c>
    </row>
    <row r="159" ht="15.75" customHeight="1">
      <c r="A159" s="1" t="s">
        <v>222</v>
      </c>
      <c r="B159" s="1" t="s">
        <v>22</v>
      </c>
      <c r="C159" s="1">
        <v>38.23</v>
      </c>
      <c r="D159" s="1">
        <v>21.73</v>
      </c>
      <c r="E159" s="1">
        <v>16.9</v>
      </c>
      <c r="F159" s="1">
        <f t="shared" si="1"/>
        <v>-8.388888889</v>
      </c>
      <c r="G159" s="1" t="str">
        <f> VLookup(B159, Countries!A$2:D$43, 3, False)</f>
        <v>yes</v>
      </c>
    </row>
    <row r="160" ht="15.75" customHeight="1">
      <c r="A160" s="1" t="s">
        <v>223</v>
      </c>
      <c r="B160" s="1" t="s">
        <v>20</v>
      </c>
      <c r="C160" s="1">
        <v>42.7</v>
      </c>
      <c r="D160" s="1">
        <v>2.9</v>
      </c>
      <c r="E160" s="1">
        <v>10.95</v>
      </c>
      <c r="F160" s="1">
        <f t="shared" si="1"/>
        <v>-11.69444444</v>
      </c>
      <c r="G160" s="1" t="str">
        <f> VLookup(B160, Countries!A$2:D$43, 3, False)</f>
        <v>yes</v>
      </c>
    </row>
    <row r="161" ht="15.75" customHeight="1">
      <c r="A161" s="1" t="s">
        <v>224</v>
      </c>
      <c r="B161" s="1" t="s">
        <v>26</v>
      </c>
      <c r="C161" s="1">
        <v>43.11</v>
      </c>
      <c r="D161" s="1">
        <v>12.39</v>
      </c>
      <c r="E161" s="1">
        <v>11.7</v>
      </c>
      <c r="F161" s="1">
        <f t="shared" si="1"/>
        <v>-11.27777778</v>
      </c>
      <c r="G161" s="1" t="str">
        <f> VLookup(B161, Countries!A$2:D$43, 3, False)</f>
        <v>yes</v>
      </c>
    </row>
    <row r="162" ht="15.75" customHeight="1">
      <c r="A162" s="1" t="s">
        <v>225</v>
      </c>
      <c r="B162" s="1" t="s">
        <v>26</v>
      </c>
      <c r="C162" s="1">
        <v>42.46</v>
      </c>
      <c r="D162" s="1">
        <v>14.22</v>
      </c>
      <c r="E162" s="1">
        <v>15.13</v>
      </c>
      <c r="F162" s="1">
        <f t="shared" si="1"/>
        <v>-9.372222222</v>
      </c>
      <c r="G162" s="1" t="str">
        <f> VLookup(B162, Countries!A$2:D$43, 3, False)</f>
        <v>yes</v>
      </c>
    </row>
    <row r="163" ht="15.75" customHeight="1">
      <c r="A163" s="1" t="s">
        <v>226</v>
      </c>
      <c r="B163" s="1" t="s">
        <v>9</v>
      </c>
      <c r="C163" s="1">
        <v>52.13</v>
      </c>
      <c r="D163" s="1">
        <v>26.09</v>
      </c>
      <c r="E163" s="1">
        <v>6.42</v>
      </c>
      <c r="F163" s="1">
        <f t="shared" si="1"/>
        <v>-14.21111111</v>
      </c>
      <c r="G163" s="1" t="str">
        <f> VLookup(B163, Countries!A$2:D$43, 3, False)</f>
        <v>no</v>
      </c>
    </row>
    <row r="164" ht="15.75" customHeight="1">
      <c r="A164" s="1" t="s">
        <v>227</v>
      </c>
      <c r="B164" s="1" t="s">
        <v>13</v>
      </c>
      <c r="C164" s="1">
        <v>43.42</v>
      </c>
      <c r="D164" s="1">
        <v>24.61</v>
      </c>
      <c r="E164" s="1">
        <v>10.51</v>
      </c>
      <c r="F164" s="1">
        <f t="shared" si="1"/>
        <v>-11.93888889</v>
      </c>
      <c r="G164" s="1" t="str">
        <f> VLookup(B164, Countries!A$2:D$43, 3, False)</f>
        <v>yes</v>
      </c>
    </row>
    <row r="165" ht="15.75" customHeight="1">
      <c r="A165" s="1" t="s">
        <v>228</v>
      </c>
      <c r="B165" s="1" t="s">
        <v>13</v>
      </c>
      <c r="C165" s="1">
        <v>42.15</v>
      </c>
      <c r="D165" s="1">
        <v>24.75</v>
      </c>
      <c r="E165" s="1">
        <v>8.27</v>
      </c>
      <c r="F165" s="1">
        <f t="shared" si="1"/>
        <v>-13.18333333</v>
      </c>
      <c r="G165" s="1" t="str">
        <f> VLookup(B165, Countries!A$2:D$43, 3, False)</f>
        <v>yes</v>
      </c>
    </row>
    <row r="166" ht="15.75" customHeight="1">
      <c r="A166" s="1" t="s">
        <v>229</v>
      </c>
      <c r="B166" s="1" t="s">
        <v>34</v>
      </c>
      <c r="C166" s="1">
        <v>42.47</v>
      </c>
      <c r="D166" s="1">
        <v>19.27</v>
      </c>
      <c r="E166" s="1">
        <v>9.99</v>
      </c>
      <c r="F166" s="1">
        <f t="shared" si="1"/>
        <v>-12.22777778</v>
      </c>
      <c r="G166" s="1" t="str">
        <f> VLookup(B166, Countries!A$2:D$43, 3, False)</f>
        <v>no</v>
      </c>
    </row>
    <row r="167" ht="15.75" customHeight="1">
      <c r="A167" s="1" t="s">
        <v>230</v>
      </c>
      <c r="B167" s="1" t="s">
        <v>37</v>
      </c>
      <c r="C167" s="1">
        <v>52.41</v>
      </c>
      <c r="D167" s="1">
        <v>16.9</v>
      </c>
      <c r="E167" s="1">
        <v>8.31</v>
      </c>
      <c r="F167" s="1">
        <f t="shared" si="1"/>
        <v>-13.16111111</v>
      </c>
      <c r="G167" s="1" t="str">
        <f> VLookup(B167, Countries!A$2:D$43, 3, False)</f>
        <v>yes</v>
      </c>
    </row>
    <row r="168" ht="15.75" customHeight="1">
      <c r="A168" s="1" t="s">
        <v>231</v>
      </c>
      <c r="B168" s="1" t="s">
        <v>16</v>
      </c>
      <c r="C168" s="1">
        <v>50.08</v>
      </c>
      <c r="D168" s="1">
        <v>14.47</v>
      </c>
      <c r="E168" s="1">
        <v>8.05</v>
      </c>
      <c r="F168" s="1">
        <f t="shared" si="1"/>
        <v>-13.30555556</v>
      </c>
      <c r="G168" s="1" t="str">
        <f> VLookup(B168, Countries!A$2:D$43, 3, False)</f>
        <v>yes</v>
      </c>
    </row>
    <row r="169" ht="15.75" customHeight="1">
      <c r="A169" s="1" t="s">
        <v>232</v>
      </c>
      <c r="B169" s="1" t="s">
        <v>20</v>
      </c>
      <c r="C169" s="1">
        <v>49.25</v>
      </c>
      <c r="D169" s="1">
        <v>4.03</v>
      </c>
      <c r="E169" s="1">
        <v>9.4</v>
      </c>
      <c r="F169" s="1">
        <f t="shared" si="1"/>
        <v>-12.55555556</v>
      </c>
      <c r="G169" s="1" t="str">
        <f> VLookup(B169, Countries!A$2:D$43, 3, False)</f>
        <v>yes</v>
      </c>
    </row>
    <row r="170" ht="15.75" customHeight="1">
      <c r="A170" s="1" t="s">
        <v>75</v>
      </c>
      <c r="B170" s="1" t="s">
        <v>28</v>
      </c>
      <c r="C170" s="1">
        <v>56.95</v>
      </c>
      <c r="D170" s="1">
        <v>24.1</v>
      </c>
      <c r="E170" s="1">
        <v>5.16</v>
      </c>
      <c r="F170" s="1">
        <f t="shared" si="1"/>
        <v>-14.91111111</v>
      </c>
      <c r="G170" s="1" t="str">
        <f> VLookup(B170, Countries!A$2:D$43, 3, False)</f>
        <v>yes</v>
      </c>
    </row>
    <row r="171" ht="15.75" customHeight="1">
      <c r="A171" s="1" t="s">
        <v>79</v>
      </c>
      <c r="B171" s="1" t="s">
        <v>14</v>
      </c>
      <c r="C171" s="1">
        <v>45.33</v>
      </c>
      <c r="D171" s="1">
        <v>14.45</v>
      </c>
      <c r="E171" s="1">
        <v>9.27</v>
      </c>
      <c r="F171" s="1">
        <f t="shared" si="1"/>
        <v>-12.62777778</v>
      </c>
      <c r="G171" s="1" t="str">
        <f> VLookup(B171, Countries!A$2:D$43, 3, False)</f>
        <v>yes</v>
      </c>
    </row>
    <row r="172" ht="15.75" customHeight="1">
      <c r="A172" s="1" t="s">
        <v>233</v>
      </c>
      <c r="B172" s="1" t="s">
        <v>47</v>
      </c>
      <c r="C172" s="1">
        <v>50.62</v>
      </c>
      <c r="D172" s="1">
        <v>26.25</v>
      </c>
      <c r="E172" s="1">
        <v>6.76</v>
      </c>
      <c r="F172" s="1">
        <f t="shared" si="1"/>
        <v>-14.02222222</v>
      </c>
      <c r="G172" s="1" t="str">
        <f> VLookup(B172, Countries!A$2:D$43, 3, False)</f>
        <v>no</v>
      </c>
    </row>
    <row r="173" ht="15.75" customHeight="1">
      <c r="A173" s="1" t="s">
        <v>234</v>
      </c>
      <c r="B173" s="1" t="s">
        <v>26</v>
      </c>
      <c r="C173" s="1">
        <v>41.9</v>
      </c>
      <c r="D173" s="1">
        <v>12.48</v>
      </c>
      <c r="E173" s="1">
        <v>15.1</v>
      </c>
      <c r="F173" s="1">
        <f t="shared" si="1"/>
        <v>-9.388888889</v>
      </c>
      <c r="G173" s="1" t="str">
        <f> VLookup(B173, Countries!A$2:D$43, 3, False)</f>
        <v>yes</v>
      </c>
    </row>
    <row r="174" ht="15.75" customHeight="1">
      <c r="A174" s="1" t="s">
        <v>235</v>
      </c>
      <c r="B174" s="1" t="s">
        <v>21</v>
      </c>
      <c r="C174" s="1">
        <v>54.07</v>
      </c>
      <c r="D174" s="1">
        <v>12.15</v>
      </c>
      <c r="E174" s="1">
        <v>8.07</v>
      </c>
      <c r="F174" s="1">
        <f t="shared" si="1"/>
        <v>-13.29444444</v>
      </c>
      <c r="G174" s="1" t="str">
        <f> VLookup(B174, Countries!A$2:D$43, 3, False)</f>
        <v>yes</v>
      </c>
    </row>
    <row r="175" ht="15.75" customHeight="1">
      <c r="A175" s="1" t="s">
        <v>236</v>
      </c>
      <c r="B175" s="1" t="s">
        <v>13</v>
      </c>
      <c r="C175" s="1">
        <v>43.85</v>
      </c>
      <c r="D175" s="1">
        <v>25.97</v>
      </c>
      <c r="E175" s="1">
        <v>10.59</v>
      </c>
      <c r="F175" s="1">
        <f t="shared" si="1"/>
        <v>-11.89444444</v>
      </c>
      <c r="G175" s="1" t="str">
        <f> VLookup(B175, Countries!A$2:D$43, 3, False)</f>
        <v>yes</v>
      </c>
    </row>
    <row r="176" ht="15.75" customHeight="1">
      <c r="A176" s="1" t="s">
        <v>237</v>
      </c>
      <c r="B176" s="1" t="s">
        <v>43</v>
      </c>
      <c r="C176" s="1">
        <v>40.97</v>
      </c>
      <c r="D176" s="1">
        <v>-5.67</v>
      </c>
      <c r="E176" s="1">
        <v>11.63</v>
      </c>
      <c r="F176" s="1">
        <f t="shared" si="1"/>
        <v>-11.31666667</v>
      </c>
      <c r="G176" s="1" t="str">
        <f> VLookup(B176, Countries!A$2:D$43, 3, False)</f>
        <v>yes</v>
      </c>
    </row>
    <row r="177" ht="15.75" customHeight="1">
      <c r="A177" s="1" t="s">
        <v>238</v>
      </c>
      <c r="B177" s="1" t="s">
        <v>8</v>
      </c>
      <c r="C177" s="1">
        <v>47.81</v>
      </c>
      <c r="D177" s="1">
        <v>13.04</v>
      </c>
      <c r="E177" s="1">
        <v>4.62</v>
      </c>
      <c r="F177" s="1">
        <f t="shared" si="1"/>
        <v>-15.21111111</v>
      </c>
      <c r="G177" s="1" t="str">
        <f> VLookup(B177, Countries!A$2:D$43, 3, False)</f>
        <v>yes</v>
      </c>
    </row>
    <row r="178" ht="15.75" customHeight="1">
      <c r="A178" s="1" t="s">
        <v>239</v>
      </c>
      <c r="B178" s="1" t="s">
        <v>46</v>
      </c>
      <c r="C178" s="1">
        <v>41.28</v>
      </c>
      <c r="D178" s="1">
        <v>36.34</v>
      </c>
      <c r="E178" s="1">
        <v>12.05</v>
      </c>
      <c r="F178" s="1">
        <f t="shared" si="1"/>
        <v>-11.08333333</v>
      </c>
      <c r="G178" s="1" t="str">
        <f> VLookup(B178, Countries!A$2:D$43, 3, False)</f>
        <v>no</v>
      </c>
    </row>
    <row r="179" ht="15.75" customHeight="1">
      <c r="A179" s="1" t="s">
        <v>240</v>
      </c>
      <c r="B179" s="1" t="s">
        <v>43</v>
      </c>
      <c r="C179" s="1">
        <v>43.38</v>
      </c>
      <c r="D179" s="1">
        <v>-3.8</v>
      </c>
      <c r="E179" s="1">
        <v>13.4</v>
      </c>
      <c r="F179" s="1">
        <f t="shared" si="1"/>
        <v>-10.33333333</v>
      </c>
      <c r="G179" s="1" t="str">
        <f> VLookup(B179, Countries!A$2:D$43, 3, False)</f>
        <v>yes</v>
      </c>
    </row>
    <row r="180" ht="15.75" customHeight="1">
      <c r="A180" s="1" t="s">
        <v>241</v>
      </c>
      <c r="B180" s="1" t="s">
        <v>11</v>
      </c>
      <c r="C180" s="1">
        <v>43.85</v>
      </c>
      <c r="D180" s="1">
        <v>13.38</v>
      </c>
      <c r="E180" s="1">
        <v>9.6</v>
      </c>
      <c r="F180" s="1">
        <f t="shared" si="1"/>
        <v>-12.44444444</v>
      </c>
      <c r="G180" s="1" t="str">
        <f> VLookup(B180, Countries!A$2:D$43, 3, False)</f>
        <v>no</v>
      </c>
    </row>
    <row r="181" ht="15.75" customHeight="1">
      <c r="A181" s="1" t="s">
        <v>242</v>
      </c>
      <c r="B181" s="1" t="s">
        <v>39</v>
      </c>
      <c r="C181" s="1">
        <v>45.8</v>
      </c>
      <c r="D181" s="1">
        <v>24.14</v>
      </c>
      <c r="E181" s="1">
        <v>6.97</v>
      </c>
      <c r="F181" s="1">
        <f t="shared" si="1"/>
        <v>-13.90555556</v>
      </c>
      <c r="G181" s="1" t="str">
        <f> VLookup(B181, Countries!A$2:D$43, 3, False)</f>
        <v>yes</v>
      </c>
    </row>
    <row r="182" ht="15.75" customHeight="1">
      <c r="A182" s="1" t="s">
        <v>243</v>
      </c>
      <c r="B182" s="1" t="s">
        <v>46</v>
      </c>
      <c r="C182" s="1">
        <v>37.94</v>
      </c>
      <c r="D182" s="1">
        <v>41.93</v>
      </c>
      <c r="E182" s="1">
        <v>12.48</v>
      </c>
      <c r="F182" s="1">
        <f t="shared" si="1"/>
        <v>-10.84444444</v>
      </c>
      <c r="G182" s="1" t="str">
        <f> VLookup(B182, Countries!A$2:D$43, 3, False)</f>
        <v>no</v>
      </c>
    </row>
    <row r="183" ht="15.75" customHeight="1">
      <c r="A183" s="1" t="s">
        <v>244</v>
      </c>
      <c r="B183" s="1" t="s">
        <v>46</v>
      </c>
      <c r="C183" s="1">
        <v>39.75</v>
      </c>
      <c r="D183" s="1">
        <v>37.03</v>
      </c>
      <c r="E183" s="1">
        <v>8.05</v>
      </c>
      <c r="F183" s="1">
        <f t="shared" si="1"/>
        <v>-13.30555556</v>
      </c>
      <c r="G183" s="1" t="str">
        <f> VLookup(B183, Countries!A$2:D$43, 3, False)</f>
        <v>no</v>
      </c>
    </row>
    <row r="184" ht="15.75" customHeight="1">
      <c r="A184" s="1" t="s">
        <v>245</v>
      </c>
      <c r="B184" s="1" t="s">
        <v>32</v>
      </c>
      <c r="C184" s="1">
        <v>42.0</v>
      </c>
      <c r="D184" s="1">
        <v>21.43</v>
      </c>
      <c r="E184" s="1">
        <v>9.36</v>
      </c>
      <c r="F184" s="1">
        <f t="shared" si="1"/>
        <v>-12.57777778</v>
      </c>
      <c r="G184" s="1" t="str">
        <f> VLookup(B184, Countries!A$2:D$43, 3, False)</f>
        <v>no</v>
      </c>
    </row>
    <row r="185" ht="15.75" customHeight="1">
      <c r="A185" s="1" t="s">
        <v>246</v>
      </c>
      <c r="B185" s="1" t="s">
        <v>14</v>
      </c>
      <c r="C185" s="1">
        <v>43.52</v>
      </c>
      <c r="D185" s="1">
        <v>16.47</v>
      </c>
      <c r="E185" s="1">
        <v>12.46</v>
      </c>
      <c r="F185" s="1">
        <f t="shared" si="1"/>
        <v>-10.85555556</v>
      </c>
      <c r="G185" s="1" t="str">
        <f> VLookup(B185, Countries!A$2:D$43, 3, False)</f>
        <v>yes</v>
      </c>
    </row>
    <row r="186" ht="15.75" customHeight="1">
      <c r="A186" s="1" t="s">
        <v>81</v>
      </c>
      <c r="B186" s="1" t="s">
        <v>13</v>
      </c>
      <c r="C186" s="1">
        <v>42.42</v>
      </c>
      <c r="D186" s="1">
        <v>25.62</v>
      </c>
      <c r="E186" s="1">
        <v>10.9</v>
      </c>
      <c r="F186" s="1">
        <f t="shared" si="1"/>
        <v>-11.72222222</v>
      </c>
      <c r="G186" s="1" t="str">
        <f> VLookup(B186, Countries!A$2:D$43, 3, False)</f>
        <v>yes</v>
      </c>
    </row>
    <row r="187" ht="15.75" customHeight="1">
      <c r="A187" s="1" t="s">
        <v>247</v>
      </c>
      <c r="B187" s="1" t="s">
        <v>36</v>
      </c>
      <c r="C187" s="1">
        <v>58.97</v>
      </c>
      <c r="D187" s="1">
        <v>5.68</v>
      </c>
      <c r="E187" s="1">
        <v>5.53</v>
      </c>
      <c r="F187" s="1">
        <f t="shared" si="1"/>
        <v>-14.70555556</v>
      </c>
      <c r="G187" s="1" t="str">
        <f> VLookup(B187, Countries!A$2:D$43, 3, False)</f>
        <v>no</v>
      </c>
    </row>
    <row r="188" ht="15.75" customHeight="1">
      <c r="A188" s="1" t="s">
        <v>248</v>
      </c>
      <c r="B188" s="1" t="s">
        <v>44</v>
      </c>
      <c r="C188" s="1">
        <v>59.35</v>
      </c>
      <c r="D188" s="1">
        <v>18.1</v>
      </c>
      <c r="E188" s="1">
        <v>6.26</v>
      </c>
      <c r="F188" s="1">
        <f t="shared" si="1"/>
        <v>-14.3</v>
      </c>
      <c r="G188" s="1" t="str">
        <f> VLookup(B188, Countries!A$2:D$43, 3, False)</f>
        <v>yes</v>
      </c>
    </row>
    <row r="189" ht="15.75" customHeight="1">
      <c r="A189" s="1" t="s">
        <v>249</v>
      </c>
      <c r="B189" s="1" t="s">
        <v>47</v>
      </c>
      <c r="C189" s="1">
        <v>50.92</v>
      </c>
      <c r="D189" s="1">
        <v>34.78</v>
      </c>
      <c r="E189" s="1">
        <v>6.28</v>
      </c>
      <c r="F189" s="1">
        <f t="shared" si="1"/>
        <v>-14.28888889</v>
      </c>
      <c r="G189" s="1" t="str">
        <f> VLookup(B189, Countries!A$2:D$43, 3, False)</f>
        <v>no</v>
      </c>
    </row>
    <row r="190" ht="15.75" customHeight="1">
      <c r="A190" s="1" t="s">
        <v>250</v>
      </c>
      <c r="B190" s="1" t="s">
        <v>48</v>
      </c>
      <c r="C190" s="1">
        <v>51.63</v>
      </c>
      <c r="D190" s="1">
        <v>-3.95</v>
      </c>
      <c r="E190" s="1">
        <v>9.73</v>
      </c>
      <c r="F190" s="1">
        <f t="shared" si="1"/>
        <v>-12.37222222</v>
      </c>
      <c r="G190" s="1" t="str">
        <f> VLookup(B190, Countries!A$2:D$43, 3, False)</f>
        <v>yes</v>
      </c>
    </row>
    <row r="191" ht="15.75" customHeight="1">
      <c r="A191" s="1" t="s">
        <v>251</v>
      </c>
      <c r="B191" s="1" t="s">
        <v>23</v>
      </c>
      <c r="C191" s="1">
        <v>46.25</v>
      </c>
      <c r="D191" s="1">
        <v>20.15</v>
      </c>
      <c r="E191" s="1">
        <v>10.34</v>
      </c>
      <c r="F191" s="1">
        <f t="shared" si="1"/>
        <v>-12.03333333</v>
      </c>
      <c r="G191" s="1" t="str">
        <f> VLookup(B191, Countries!A$2:D$43, 3, False)</f>
        <v>yes</v>
      </c>
    </row>
    <row r="192" ht="15.75" customHeight="1">
      <c r="A192" s="1" t="s">
        <v>252</v>
      </c>
      <c r="B192" s="1" t="s">
        <v>18</v>
      </c>
      <c r="C192" s="1">
        <v>59.43</v>
      </c>
      <c r="D192" s="1">
        <v>24.73</v>
      </c>
      <c r="E192" s="1">
        <v>4.82</v>
      </c>
      <c r="F192" s="1">
        <f t="shared" si="1"/>
        <v>-15.1</v>
      </c>
      <c r="G192" s="1" t="str">
        <f> VLookup(B192, Countries!A$2:D$43, 3, False)</f>
        <v>yes</v>
      </c>
    </row>
    <row r="193" ht="15.75" customHeight="1">
      <c r="A193" s="1" t="s">
        <v>253</v>
      </c>
      <c r="B193" s="1" t="s">
        <v>19</v>
      </c>
      <c r="C193" s="1">
        <v>61.5</v>
      </c>
      <c r="D193" s="1">
        <v>23.75</v>
      </c>
      <c r="E193" s="1">
        <v>3.59</v>
      </c>
      <c r="F193" s="1">
        <f t="shared" si="1"/>
        <v>-15.78333333</v>
      </c>
      <c r="G193" s="1" t="str">
        <f> VLookup(B193, Countries!A$2:D$43, 3, False)</f>
        <v>yes</v>
      </c>
    </row>
    <row r="194" ht="15.75" customHeight="1">
      <c r="A194" s="1" t="s">
        <v>254</v>
      </c>
      <c r="B194" s="1" t="s">
        <v>46</v>
      </c>
      <c r="C194" s="1">
        <v>36.92</v>
      </c>
      <c r="D194" s="1">
        <v>34.88</v>
      </c>
      <c r="E194" s="1">
        <v>11.21</v>
      </c>
      <c r="F194" s="1">
        <f t="shared" si="1"/>
        <v>-11.55</v>
      </c>
      <c r="G194" s="1" t="str">
        <f> VLookup(B194, Countries!A$2:D$43, 3, False)</f>
        <v>no</v>
      </c>
    </row>
    <row r="195" ht="15.75" customHeight="1">
      <c r="A195" s="1" t="s">
        <v>255</v>
      </c>
      <c r="B195" s="1" t="s">
        <v>18</v>
      </c>
      <c r="C195" s="1">
        <v>58.38</v>
      </c>
      <c r="D195" s="1">
        <v>26.71</v>
      </c>
      <c r="E195" s="1">
        <v>4.36</v>
      </c>
      <c r="F195" s="1">
        <f t="shared" si="1"/>
        <v>-15.35555556</v>
      </c>
      <c r="G195" s="1" t="str">
        <f> VLookup(B195, Countries!A$2:D$43, 3, False)</f>
        <v>yes</v>
      </c>
    </row>
    <row r="196" ht="15.75" customHeight="1">
      <c r="A196" s="1" t="s">
        <v>256</v>
      </c>
      <c r="B196" s="1" t="s">
        <v>46</v>
      </c>
      <c r="C196" s="1">
        <v>40.99</v>
      </c>
      <c r="D196" s="1">
        <v>27.51</v>
      </c>
      <c r="E196" s="1">
        <v>13.02</v>
      </c>
      <c r="F196" s="1">
        <f t="shared" si="1"/>
        <v>-10.54444444</v>
      </c>
      <c r="G196" s="1" t="str">
        <f> VLookup(B196, Countries!A$2:D$43, 3, False)</f>
        <v>no</v>
      </c>
    </row>
    <row r="197" ht="15.75" customHeight="1">
      <c r="A197" s="1" t="s">
        <v>257</v>
      </c>
      <c r="B197" s="1" t="s">
        <v>20</v>
      </c>
      <c r="C197" s="1">
        <v>43.62</v>
      </c>
      <c r="D197" s="1">
        <v>1.45</v>
      </c>
      <c r="E197" s="1">
        <v>10.25</v>
      </c>
      <c r="F197" s="1">
        <f t="shared" si="1"/>
        <v>-12.08333333</v>
      </c>
      <c r="G197" s="1" t="str">
        <f> VLookup(B197, Countries!A$2:D$43, 3, False)</f>
        <v>yes</v>
      </c>
    </row>
    <row r="198" ht="15.75" customHeight="1">
      <c r="A198" s="1" t="s">
        <v>258</v>
      </c>
      <c r="B198" s="1" t="s">
        <v>46</v>
      </c>
      <c r="C198" s="1">
        <v>40.98</v>
      </c>
      <c r="D198" s="1">
        <v>39.72</v>
      </c>
      <c r="E198" s="1">
        <v>10.28</v>
      </c>
      <c r="F198" s="1">
        <f t="shared" si="1"/>
        <v>-12.06666667</v>
      </c>
      <c r="G198" s="1" t="str">
        <f> VLookup(B198, Countries!A$2:D$43, 3, False)</f>
        <v>no</v>
      </c>
    </row>
    <row r="199" ht="15.75" customHeight="1">
      <c r="A199" s="1" t="s">
        <v>259</v>
      </c>
      <c r="B199" s="1" t="s">
        <v>26</v>
      </c>
      <c r="C199" s="1">
        <v>45.65</v>
      </c>
      <c r="D199" s="1">
        <v>13.8</v>
      </c>
      <c r="E199" s="1">
        <v>11.21</v>
      </c>
      <c r="F199" s="1">
        <f t="shared" si="1"/>
        <v>-11.55</v>
      </c>
      <c r="G199" s="1" t="str">
        <f> VLookup(B199, Countries!A$2:D$43, 3, False)</f>
        <v>yes</v>
      </c>
    </row>
    <row r="200" ht="15.75" customHeight="1">
      <c r="A200" s="1" t="s">
        <v>260</v>
      </c>
      <c r="B200" s="1" t="s">
        <v>22</v>
      </c>
      <c r="C200" s="1">
        <v>39.56</v>
      </c>
      <c r="D200" s="1">
        <v>21.77</v>
      </c>
      <c r="E200" s="1">
        <v>16.0</v>
      </c>
      <c r="F200" s="1">
        <f t="shared" si="1"/>
        <v>-8.888888889</v>
      </c>
      <c r="G200" s="1" t="str">
        <f> VLookup(B200, Countries!A$2:D$43, 3, False)</f>
        <v>yes</v>
      </c>
    </row>
    <row r="201" ht="15.75" customHeight="1">
      <c r="A201" s="1" t="s">
        <v>261</v>
      </c>
      <c r="B201" s="1" t="s">
        <v>36</v>
      </c>
      <c r="C201" s="1">
        <v>63.42</v>
      </c>
      <c r="D201" s="1">
        <v>10.42</v>
      </c>
      <c r="E201" s="1">
        <v>4.53</v>
      </c>
      <c r="F201" s="1">
        <f t="shared" si="1"/>
        <v>-15.26111111</v>
      </c>
      <c r="G201" s="1" t="str">
        <f> VLookup(B201, Countries!A$2:D$43, 3, False)</f>
        <v>no</v>
      </c>
    </row>
    <row r="202" ht="15.75" customHeight="1">
      <c r="A202" s="1" t="s">
        <v>262</v>
      </c>
      <c r="B202" s="1" t="s">
        <v>19</v>
      </c>
      <c r="C202" s="1">
        <v>60.45</v>
      </c>
      <c r="D202" s="1">
        <v>22.25</v>
      </c>
      <c r="E202" s="1">
        <v>4.72</v>
      </c>
      <c r="F202" s="1">
        <f t="shared" si="1"/>
        <v>-15.15555556</v>
      </c>
      <c r="G202" s="1" t="str">
        <f> VLookup(B202, Countries!A$2:D$43, 3, False)</f>
        <v>yes</v>
      </c>
    </row>
    <row r="203" ht="15.75" customHeight="1">
      <c r="A203" s="1" t="s">
        <v>263</v>
      </c>
      <c r="B203" s="1" t="s">
        <v>44</v>
      </c>
      <c r="C203" s="1">
        <v>59.86</v>
      </c>
      <c r="D203" s="1">
        <v>17.64</v>
      </c>
      <c r="E203" s="1">
        <v>4.17</v>
      </c>
      <c r="F203" s="1">
        <f t="shared" si="1"/>
        <v>-15.46111111</v>
      </c>
      <c r="G203" s="1" t="str">
        <f> VLookup(B203, Countries!A$2:D$43, 3, False)</f>
        <v>yes</v>
      </c>
    </row>
    <row r="204" ht="15.75" customHeight="1">
      <c r="A204" s="1" t="s">
        <v>264</v>
      </c>
      <c r="B204" s="1" t="s">
        <v>43</v>
      </c>
      <c r="C204" s="1">
        <v>39.49</v>
      </c>
      <c r="D204" s="1">
        <v>-0.4</v>
      </c>
      <c r="E204" s="1">
        <v>16.02</v>
      </c>
      <c r="F204" s="1">
        <f t="shared" si="1"/>
        <v>-8.877777778</v>
      </c>
      <c r="G204" s="1" t="str">
        <f> VLookup(B204, Countries!A$2:D$43, 3, False)</f>
        <v>yes</v>
      </c>
    </row>
    <row r="205" ht="15.75" customHeight="1">
      <c r="A205" s="1" t="s">
        <v>83</v>
      </c>
      <c r="B205" s="1" t="s">
        <v>8</v>
      </c>
      <c r="C205" s="1">
        <v>48.2</v>
      </c>
      <c r="D205" s="1">
        <v>16.37</v>
      </c>
      <c r="E205" s="1">
        <v>7.86</v>
      </c>
      <c r="F205" s="1">
        <f t="shared" si="1"/>
        <v>-13.41111111</v>
      </c>
      <c r="G205" s="1" t="str">
        <f> VLookup(B205, Countries!A$2:D$43, 3, False)</f>
        <v>yes</v>
      </c>
    </row>
    <row r="206" ht="15.75" customHeight="1">
      <c r="A206" s="1" t="s">
        <v>265</v>
      </c>
      <c r="B206" s="1" t="s">
        <v>43</v>
      </c>
      <c r="C206" s="1">
        <v>42.22</v>
      </c>
      <c r="D206" s="1">
        <v>-8.73</v>
      </c>
      <c r="E206" s="1">
        <v>12.85</v>
      </c>
      <c r="F206" s="1">
        <f t="shared" si="1"/>
        <v>-10.63888889</v>
      </c>
      <c r="G206" s="1" t="str">
        <f> VLookup(B206, Countries!A$2:D$43, 3, False)</f>
        <v>yes</v>
      </c>
    </row>
    <row r="207" ht="15.75" customHeight="1">
      <c r="A207" s="1" t="s">
        <v>266</v>
      </c>
      <c r="B207" s="1" t="s">
        <v>30</v>
      </c>
      <c r="C207" s="1">
        <v>54.68</v>
      </c>
      <c r="D207" s="1">
        <v>25.32</v>
      </c>
      <c r="E207" s="1">
        <v>5.38</v>
      </c>
      <c r="F207" s="1">
        <f t="shared" si="1"/>
        <v>-14.78888889</v>
      </c>
      <c r="G207" s="1" t="str">
        <f> VLookup(B207, Countries!A$2:D$43, 3, False)</f>
        <v>yes</v>
      </c>
    </row>
    <row r="208" ht="15.75" customHeight="1">
      <c r="A208" s="1" t="s">
        <v>267</v>
      </c>
      <c r="B208" s="1" t="s">
        <v>37</v>
      </c>
      <c r="C208" s="1">
        <v>52.25</v>
      </c>
      <c r="D208" s="1">
        <v>21.0</v>
      </c>
      <c r="E208" s="1">
        <v>7.2</v>
      </c>
      <c r="F208" s="1">
        <f t="shared" si="1"/>
        <v>-13.77777778</v>
      </c>
      <c r="G208" s="1" t="str">
        <f> VLookup(B208, Countries!A$2:D$43, 3, False)</f>
        <v>yes</v>
      </c>
    </row>
    <row r="209" ht="15.75" customHeight="1">
      <c r="A209" s="1" t="s">
        <v>268</v>
      </c>
      <c r="B209" s="1" t="s">
        <v>37</v>
      </c>
      <c r="C209" s="1">
        <v>51.11</v>
      </c>
      <c r="D209" s="1">
        <v>17.03</v>
      </c>
      <c r="E209" s="1">
        <v>7.17</v>
      </c>
      <c r="F209" s="1">
        <f t="shared" si="1"/>
        <v>-13.79444444</v>
      </c>
      <c r="G209" s="1" t="str">
        <f> VLookup(B209, Countries!A$2:D$43, 3, False)</f>
        <v>yes</v>
      </c>
    </row>
    <row r="210" ht="15.75" customHeight="1">
      <c r="A210" s="1" t="s">
        <v>269</v>
      </c>
      <c r="B210" s="1" t="s">
        <v>47</v>
      </c>
      <c r="C210" s="1">
        <v>45.2</v>
      </c>
      <c r="D210" s="1">
        <v>33.36</v>
      </c>
      <c r="E210" s="1">
        <v>10.02</v>
      </c>
      <c r="F210" s="1">
        <f t="shared" si="1"/>
        <v>-12.21111111</v>
      </c>
      <c r="G210" s="1" t="str">
        <f> VLookup(B210, Countries!A$2:D$43, 3, False)</f>
        <v>no</v>
      </c>
    </row>
    <row r="211" ht="15.75" customHeight="1">
      <c r="A211" s="1" t="s">
        <v>270</v>
      </c>
      <c r="B211" s="1" t="s">
        <v>43</v>
      </c>
      <c r="C211" s="1">
        <v>41.65</v>
      </c>
      <c r="D211" s="1">
        <v>-0.89</v>
      </c>
      <c r="E211" s="1">
        <v>14.17</v>
      </c>
      <c r="F211" s="1">
        <f t="shared" si="1"/>
        <v>-9.905555556</v>
      </c>
      <c r="G211" s="1" t="str">
        <f> VLookup(B211, Countries!A$2:D$43, 3, False)</f>
        <v>yes</v>
      </c>
    </row>
    <row r="212" ht="15.75" customHeight="1">
      <c r="A212" s="1" t="s">
        <v>271</v>
      </c>
      <c r="B212" s="1" t="s">
        <v>47</v>
      </c>
      <c r="C212" s="1">
        <v>50.25</v>
      </c>
      <c r="D212" s="1">
        <v>28.66</v>
      </c>
      <c r="E212" s="1">
        <v>6.67</v>
      </c>
      <c r="F212" s="1">
        <f t="shared" si="1"/>
        <v>-14.07222222</v>
      </c>
      <c r="G212" s="1" t="str">
        <f> VLookup(B212, Countries!A$2:D$43, 3, False)</f>
        <v>no</v>
      </c>
    </row>
    <row r="213" ht="15.75" customHeight="1">
      <c r="A213" s="1" t="s">
        <v>272</v>
      </c>
      <c r="B213" s="1" t="s">
        <v>46</v>
      </c>
      <c r="C213" s="1">
        <v>41.43</v>
      </c>
      <c r="D213" s="1">
        <v>31.78</v>
      </c>
      <c r="E213" s="1">
        <v>10.64</v>
      </c>
      <c r="F213" s="1">
        <f t="shared" si="1"/>
        <v>-11.86666667</v>
      </c>
      <c r="G213" s="1" t="str">
        <f> VLookup(B213, Countries!A$2:D$43, 3, False)</f>
        <v>no</v>
      </c>
    </row>
    <row r="214" ht="15.75" customHeight="1">
      <c r="A214" s="1" t="s">
        <v>273</v>
      </c>
      <c r="B214" s="1" t="s">
        <v>45</v>
      </c>
      <c r="C214" s="1">
        <v>47.38</v>
      </c>
      <c r="D214" s="1">
        <v>8.56</v>
      </c>
      <c r="E214" s="1">
        <v>6.68</v>
      </c>
      <c r="F214" s="1">
        <f t="shared" si="1"/>
        <v>-14.06666667</v>
      </c>
      <c r="G214" s="1" t="str">
        <f> VLookup(B214, Countries!A$2:D$43, 3, False)</f>
        <v>no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36D84586-BF3E-42F8-B01D-2BEA2DE1D686}" filter="1" showAutoFilter="1">
      <autoFilter ref="$A$1:$F$214"/>
      <extLst>
        <ext uri="GoogleSheetsCustomDataVersion1">
          <go:sheetsCustomData xmlns:go="http://customooxmlschemas.google.com/" filterViewId="1320507786"/>
        </ext>
      </extLst>
    </customSheetView>
  </customSheetView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</row>
    <row r="2" ht="15.75" customHeight="1">
      <c r="A2" s="1" t="s">
        <v>54</v>
      </c>
      <c r="B2" s="1" t="s">
        <v>17</v>
      </c>
      <c r="C2" s="1">
        <v>5.69</v>
      </c>
      <c r="D2" s="1" t="s">
        <v>6</v>
      </c>
      <c r="E2" s="1" t="s">
        <v>6</v>
      </c>
      <c r="F2" s="1">
        <v>57.03</v>
      </c>
      <c r="G2" s="1">
        <v>9.92</v>
      </c>
      <c r="H2" s="1">
        <v>7.52</v>
      </c>
    </row>
    <row r="3" ht="15.75" customHeight="1">
      <c r="A3" s="1" t="s">
        <v>56</v>
      </c>
      <c r="B3" s="1" t="s">
        <v>48</v>
      </c>
      <c r="C3" s="1">
        <v>65.11</v>
      </c>
      <c r="D3" s="1" t="s">
        <v>6</v>
      </c>
      <c r="E3" s="1" t="s">
        <v>6</v>
      </c>
      <c r="F3" s="1">
        <v>57.17</v>
      </c>
      <c r="G3" s="1">
        <v>-2.08</v>
      </c>
      <c r="H3" s="1">
        <v>8.1</v>
      </c>
    </row>
    <row r="4" ht="15.75" customHeight="1">
      <c r="A4" s="1" t="s">
        <v>57</v>
      </c>
      <c r="B4" s="1" t="s">
        <v>44</v>
      </c>
      <c r="C4" s="1">
        <v>9.85</v>
      </c>
      <c r="D4" s="1" t="s">
        <v>6</v>
      </c>
      <c r="E4" s="1" t="s">
        <v>6</v>
      </c>
      <c r="F4" s="1">
        <v>63.35</v>
      </c>
      <c r="G4" s="1">
        <v>18.83</v>
      </c>
      <c r="H4" s="1">
        <v>0.2</v>
      </c>
    </row>
    <row r="5" ht="15.75" customHeight="1">
      <c r="A5" s="1" t="s">
        <v>58</v>
      </c>
      <c r="B5" s="1" t="s">
        <v>46</v>
      </c>
      <c r="C5" s="1">
        <v>79.62</v>
      </c>
      <c r="D5" s="1" t="s">
        <v>5</v>
      </c>
      <c r="E5" s="1" t="s">
        <v>6</v>
      </c>
      <c r="F5" s="1">
        <v>36.99</v>
      </c>
      <c r="G5" s="1">
        <v>35.32</v>
      </c>
      <c r="H5" s="1">
        <v>18.67</v>
      </c>
    </row>
    <row r="6" ht="15.75" customHeight="1">
      <c r="A6" s="1" t="s">
        <v>60</v>
      </c>
      <c r="B6" s="1" t="s">
        <v>43</v>
      </c>
      <c r="C6" s="1">
        <v>46.06</v>
      </c>
      <c r="D6" s="1" t="s">
        <v>6</v>
      </c>
      <c r="E6" s="1" t="s">
        <v>6</v>
      </c>
      <c r="F6" s="1">
        <v>39.0</v>
      </c>
      <c r="G6" s="1">
        <v>-1.87</v>
      </c>
      <c r="H6" s="1">
        <v>12.62</v>
      </c>
    </row>
    <row r="7" ht="15.75" customHeight="1">
      <c r="A7" s="1" t="s">
        <v>63</v>
      </c>
      <c r="B7" s="1" t="s">
        <v>43</v>
      </c>
      <c r="C7" s="1">
        <v>46.06</v>
      </c>
      <c r="D7" s="1" t="s">
        <v>6</v>
      </c>
      <c r="E7" s="1" t="s">
        <v>6</v>
      </c>
      <c r="F7" s="1">
        <v>36.13</v>
      </c>
      <c r="G7" s="1">
        <v>-5.47</v>
      </c>
      <c r="H7" s="1">
        <v>17.38</v>
      </c>
    </row>
    <row r="8" ht="15.75" customHeight="1">
      <c r="A8" s="1" t="s">
        <v>65</v>
      </c>
      <c r="B8" s="1" t="s">
        <v>20</v>
      </c>
      <c r="C8" s="1">
        <v>64.67</v>
      </c>
      <c r="D8" s="1" t="s">
        <v>6</v>
      </c>
      <c r="E8" s="1" t="s">
        <v>6</v>
      </c>
      <c r="F8" s="1">
        <v>49.9</v>
      </c>
      <c r="G8" s="1">
        <v>2.3</v>
      </c>
      <c r="H8" s="1">
        <v>10.17</v>
      </c>
    </row>
    <row r="9" ht="15.75" customHeight="1">
      <c r="A9" s="1" t="s">
        <v>68</v>
      </c>
      <c r="B9" s="1" t="s">
        <v>35</v>
      </c>
      <c r="C9" s="1">
        <v>16.98</v>
      </c>
      <c r="D9" s="1" t="s">
        <v>6</v>
      </c>
      <c r="E9" s="1" t="s">
        <v>6</v>
      </c>
      <c r="F9" s="1">
        <v>52.35</v>
      </c>
      <c r="G9" s="1">
        <v>4.92</v>
      </c>
      <c r="H9" s="1">
        <v>8.93</v>
      </c>
    </row>
    <row r="10" ht="15.75" customHeight="1">
      <c r="A10" s="1" t="s">
        <v>71</v>
      </c>
      <c r="B10" s="1" t="s">
        <v>26</v>
      </c>
      <c r="C10" s="1">
        <v>59.8</v>
      </c>
      <c r="D10" s="1" t="s">
        <v>6</v>
      </c>
      <c r="E10" s="1" t="s">
        <v>6</v>
      </c>
      <c r="F10" s="1">
        <v>43.6</v>
      </c>
      <c r="G10" s="1">
        <v>13.5</v>
      </c>
      <c r="H10" s="1">
        <v>13.52</v>
      </c>
    </row>
    <row r="11" ht="15.75" customHeight="1">
      <c r="A11" s="1" t="s">
        <v>7</v>
      </c>
      <c r="B11" s="1" t="s">
        <v>7</v>
      </c>
      <c r="C11" s="1">
        <v>0.07</v>
      </c>
      <c r="D11" s="1" t="s">
        <v>5</v>
      </c>
      <c r="E11" s="1" t="s">
        <v>5</v>
      </c>
      <c r="F11" s="1">
        <v>42.5</v>
      </c>
      <c r="G11" s="1">
        <v>1.52</v>
      </c>
      <c r="H11" s="1">
        <v>9.6</v>
      </c>
    </row>
    <row r="12" ht="15.75" customHeight="1">
      <c r="A12" s="1" t="s">
        <v>76</v>
      </c>
      <c r="B12" s="1" t="s">
        <v>20</v>
      </c>
      <c r="C12" s="1">
        <v>64.67</v>
      </c>
      <c r="D12" s="1" t="s">
        <v>6</v>
      </c>
      <c r="E12" s="1" t="s">
        <v>6</v>
      </c>
      <c r="F12" s="1">
        <v>47.48</v>
      </c>
      <c r="G12" s="1">
        <v>-0.53</v>
      </c>
      <c r="H12" s="1">
        <v>10.98</v>
      </c>
    </row>
    <row r="13" ht="15.75" customHeight="1">
      <c r="A13" s="1" t="s">
        <v>80</v>
      </c>
      <c r="B13" s="1" t="s">
        <v>46</v>
      </c>
      <c r="C13" s="1">
        <v>79.62</v>
      </c>
      <c r="D13" s="1" t="s">
        <v>5</v>
      </c>
      <c r="E13" s="1" t="s">
        <v>6</v>
      </c>
      <c r="F13" s="1">
        <v>39.93</v>
      </c>
      <c r="G13" s="1">
        <v>32.86</v>
      </c>
      <c r="H13" s="1">
        <v>9.86</v>
      </c>
    </row>
    <row r="14" ht="15.75" customHeight="1">
      <c r="A14" s="1" t="s">
        <v>82</v>
      </c>
      <c r="B14" s="1" t="s">
        <v>46</v>
      </c>
      <c r="C14" s="1">
        <v>79.62</v>
      </c>
      <c r="D14" s="1" t="s">
        <v>5</v>
      </c>
      <c r="E14" s="1" t="s">
        <v>6</v>
      </c>
      <c r="F14" s="1">
        <v>36.89</v>
      </c>
      <c r="G14" s="1">
        <v>30.7</v>
      </c>
      <c r="H14" s="1">
        <v>11.88</v>
      </c>
    </row>
    <row r="15" ht="15.75" customHeight="1">
      <c r="A15" s="1" t="s">
        <v>84</v>
      </c>
      <c r="B15" s="1" t="s">
        <v>39</v>
      </c>
      <c r="C15" s="1">
        <v>19.37</v>
      </c>
      <c r="D15" s="1" t="s">
        <v>6</v>
      </c>
      <c r="E15" s="1" t="s">
        <v>6</v>
      </c>
      <c r="F15" s="1">
        <v>46.17</v>
      </c>
      <c r="G15" s="1">
        <v>21.32</v>
      </c>
      <c r="H15" s="1">
        <v>9.32</v>
      </c>
    </row>
    <row r="16" ht="15.75" customHeight="1">
      <c r="A16" s="1" t="s">
        <v>85</v>
      </c>
      <c r="B16" s="1" t="s">
        <v>22</v>
      </c>
      <c r="C16" s="1">
        <v>10.92</v>
      </c>
      <c r="D16" s="1" t="s">
        <v>6</v>
      </c>
      <c r="E16" s="1" t="s">
        <v>6</v>
      </c>
      <c r="F16" s="1">
        <v>37.98</v>
      </c>
      <c r="G16" s="1">
        <v>23.73</v>
      </c>
      <c r="H16" s="1">
        <v>17.41</v>
      </c>
    </row>
    <row r="17" ht="15.75" customHeight="1">
      <c r="A17" s="1" t="s">
        <v>86</v>
      </c>
      <c r="B17" s="1" t="s">
        <v>21</v>
      </c>
      <c r="C17" s="1">
        <v>80.68</v>
      </c>
      <c r="D17" s="1" t="s">
        <v>6</v>
      </c>
      <c r="E17" s="1" t="s">
        <v>6</v>
      </c>
      <c r="F17" s="1">
        <v>48.35</v>
      </c>
      <c r="G17" s="1">
        <v>10.9</v>
      </c>
      <c r="H17" s="1">
        <v>4.54</v>
      </c>
    </row>
    <row r="18" ht="15.75" customHeight="1">
      <c r="A18" s="1" t="s">
        <v>87</v>
      </c>
      <c r="B18" s="1" t="s">
        <v>39</v>
      </c>
      <c r="C18" s="1">
        <v>19.37</v>
      </c>
      <c r="D18" s="1" t="s">
        <v>6</v>
      </c>
      <c r="E18" s="1" t="s">
        <v>6</v>
      </c>
      <c r="F18" s="1">
        <v>46.58</v>
      </c>
      <c r="G18" s="1">
        <v>26.92</v>
      </c>
      <c r="H18" s="1">
        <v>7.51</v>
      </c>
    </row>
    <row r="19" ht="15.75" customHeight="1">
      <c r="A19" s="1" t="s">
        <v>88</v>
      </c>
      <c r="B19" s="1" t="s">
        <v>43</v>
      </c>
      <c r="C19" s="1">
        <v>46.06</v>
      </c>
      <c r="D19" s="1" t="s">
        <v>6</v>
      </c>
      <c r="E19" s="1" t="s">
        <v>6</v>
      </c>
      <c r="F19" s="1">
        <v>38.88</v>
      </c>
      <c r="G19" s="1">
        <v>-6.97</v>
      </c>
      <c r="H19" s="1">
        <v>15.61</v>
      </c>
    </row>
    <row r="20" ht="15.75" customHeight="1">
      <c r="A20" s="1" t="s">
        <v>89</v>
      </c>
      <c r="B20" s="1" t="s">
        <v>39</v>
      </c>
      <c r="C20" s="1">
        <v>19.37</v>
      </c>
      <c r="D20" s="1" t="s">
        <v>6</v>
      </c>
      <c r="E20" s="1" t="s">
        <v>6</v>
      </c>
      <c r="F20" s="1">
        <v>47.66</v>
      </c>
      <c r="G20" s="1">
        <v>23.58</v>
      </c>
      <c r="H20" s="1">
        <v>8.87</v>
      </c>
    </row>
    <row r="21" ht="15.75" customHeight="1">
      <c r="A21" s="1" t="s">
        <v>90</v>
      </c>
      <c r="B21" s="1" t="s">
        <v>33</v>
      </c>
      <c r="C21" s="1">
        <v>4.06</v>
      </c>
      <c r="D21" s="1" t="s">
        <v>5</v>
      </c>
      <c r="E21" s="1" t="s">
        <v>5</v>
      </c>
      <c r="F21" s="1">
        <v>47.76</v>
      </c>
      <c r="G21" s="1">
        <v>27.91</v>
      </c>
      <c r="H21" s="1">
        <v>8.23</v>
      </c>
    </row>
    <row r="22" ht="15.75" customHeight="1">
      <c r="A22" s="1" t="s">
        <v>91</v>
      </c>
      <c r="B22" s="1" t="s">
        <v>43</v>
      </c>
      <c r="C22" s="1">
        <v>46.06</v>
      </c>
      <c r="D22" s="1" t="s">
        <v>6</v>
      </c>
      <c r="E22" s="1" t="s">
        <v>6</v>
      </c>
      <c r="F22" s="1">
        <v>41.38</v>
      </c>
      <c r="G22" s="1">
        <v>2.18</v>
      </c>
      <c r="H22" s="1">
        <v>15.78</v>
      </c>
    </row>
    <row r="23" ht="15.75" customHeight="1">
      <c r="A23" s="1" t="s">
        <v>92</v>
      </c>
      <c r="B23" s="1" t="s">
        <v>26</v>
      </c>
      <c r="C23" s="1">
        <v>59.8</v>
      </c>
      <c r="D23" s="1" t="s">
        <v>6</v>
      </c>
      <c r="E23" s="1" t="s">
        <v>6</v>
      </c>
      <c r="F23" s="1">
        <v>41.11</v>
      </c>
      <c r="G23" s="1">
        <v>16.87</v>
      </c>
      <c r="H23" s="1">
        <v>15.15</v>
      </c>
    </row>
    <row r="24" ht="15.75" customHeight="1">
      <c r="A24" s="1" t="s">
        <v>93</v>
      </c>
      <c r="B24" s="1" t="s">
        <v>45</v>
      </c>
      <c r="C24" s="1">
        <v>8.38</v>
      </c>
      <c r="D24" s="1" t="s">
        <v>5</v>
      </c>
      <c r="E24" s="1" t="s">
        <v>5</v>
      </c>
      <c r="F24" s="1">
        <v>47.58</v>
      </c>
      <c r="G24" s="1">
        <v>7.59</v>
      </c>
      <c r="H24" s="1">
        <v>6.68</v>
      </c>
    </row>
    <row r="25" ht="15.75" customHeight="1">
      <c r="A25" s="1" t="s">
        <v>94</v>
      </c>
      <c r="B25" s="1" t="s">
        <v>46</v>
      </c>
      <c r="C25" s="1">
        <v>79.62</v>
      </c>
      <c r="D25" s="1" t="s">
        <v>5</v>
      </c>
      <c r="E25" s="1" t="s">
        <v>6</v>
      </c>
      <c r="F25" s="1">
        <v>37.89</v>
      </c>
      <c r="G25" s="1">
        <v>41.14</v>
      </c>
      <c r="H25" s="1">
        <v>14.16</v>
      </c>
    </row>
    <row r="26" ht="15.75" customHeight="1">
      <c r="A26" s="1" t="s">
        <v>96</v>
      </c>
      <c r="B26" s="1" t="s">
        <v>48</v>
      </c>
      <c r="C26" s="1">
        <v>65.11</v>
      </c>
      <c r="D26" s="1" t="s">
        <v>6</v>
      </c>
      <c r="E26" s="1" t="s">
        <v>6</v>
      </c>
      <c r="F26" s="1">
        <v>54.6</v>
      </c>
      <c r="G26" s="1">
        <v>-5.96</v>
      </c>
      <c r="H26" s="1">
        <v>8.48</v>
      </c>
    </row>
    <row r="27" ht="15.75" customHeight="1">
      <c r="A27" s="1" t="s">
        <v>97</v>
      </c>
      <c r="B27" s="1" t="s">
        <v>40</v>
      </c>
      <c r="C27" s="1">
        <v>8.81</v>
      </c>
      <c r="D27" s="1" t="s">
        <v>5</v>
      </c>
      <c r="E27" s="1" t="s">
        <v>5</v>
      </c>
      <c r="F27" s="1">
        <v>44.82</v>
      </c>
      <c r="G27" s="1">
        <v>20.47</v>
      </c>
      <c r="H27" s="1">
        <v>9.85</v>
      </c>
    </row>
    <row r="28" ht="15.75" customHeight="1">
      <c r="A28" s="1" t="s">
        <v>98</v>
      </c>
      <c r="B28" s="1" t="s">
        <v>26</v>
      </c>
      <c r="C28" s="1">
        <v>59.8</v>
      </c>
      <c r="D28" s="1" t="s">
        <v>6</v>
      </c>
      <c r="E28" s="1" t="s">
        <v>6</v>
      </c>
      <c r="F28" s="1">
        <v>45.7</v>
      </c>
      <c r="G28" s="1">
        <v>9.67</v>
      </c>
      <c r="H28" s="1">
        <v>9.12</v>
      </c>
    </row>
    <row r="29" ht="15.75" customHeight="1">
      <c r="A29" s="1" t="s">
        <v>99</v>
      </c>
      <c r="B29" s="1" t="s">
        <v>36</v>
      </c>
      <c r="C29" s="1">
        <v>5.27</v>
      </c>
      <c r="D29" s="1" t="s">
        <v>5</v>
      </c>
      <c r="E29" s="1" t="s">
        <v>6</v>
      </c>
      <c r="F29" s="1">
        <v>60.39</v>
      </c>
      <c r="G29" s="1">
        <v>5.32</v>
      </c>
      <c r="H29" s="1">
        <v>1.75</v>
      </c>
    </row>
    <row r="30" ht="15.75" customHeight="1">
      <c r="A30" s="1" t="s">
        <v>100</v>
      </c>
      <c r="B30" s="1" t="s">
        <v>21</v>
      </c>
      <c r="C30" s="1">
        <v>80.68</v>
      </c>
      <c r="D30" s="1" t="s">
        <v>6</v>
      </c>
      <c r="E30" s="1" t="s">
        <v>6</v>
      </c>
      <c r="F30" s="1">
        <v>52.52</v>
      </c>
      <c r="G30" s="1">
        <v>13.4</v>
      </c>
      <c r="H30" s="1">
        <v>8.72</v>
      </c>
    </row>
    <row r="31" ht="15.75" customHeight="1">
      <c r="A31" s="1" t="s">
        <v>101</v>
      </c>
      <c r="B31" s="1" t="s">
        <v>37</v>
      </c>
      <c r="C31" s="1">
        <v>38.59</v>
      </c>
      <c r="D31" s="1" t="s">
        <v>6</v>
      </c>
      <c r="E31" s="1" t="s">
        <v>6</v>
      </c>
      <c r="F31" s="1">
        <v>53.15</v>
      </c>
      <c r="G31" s="1">
        <v>23.17</v>
      </c>
      <c r="H31" s="1">
        <v>6.07</v>
      </c>
    </row>
    <row r="32" ht="15.75" customHeight="1">
      <c r="A32" s="1" t="s">
        <v>102</v>
      </c>
      <c r="B32" s="1" t="s">
        <v>21</v>
      </c>
      <c r="C32" s="1">
        <v>80.68</v>
      </c>
      <c r="D32" s="1" t="s">
        <v>6</v>
      </c>
      <c r="E32" s="1" t="s">
        <v>6</v>
      </c>
      <c r="F32" s="1">
        <v>52.03</v>
      </c>
      <c r="G32" s="1">
        <v>8.53</v>
      </c>
      <c r="H32" s="1">
        <v>8.78</v>
      </c>
    </row>
    <row r="33" ht="15.75" customHeight="1">
      <c r="A33" s="1" t="s">
        <v>103</v>
      </c>
      <c r="B33" s="1" t="s">
        <v>47</v>
      </c>
      <c r="C33" s="1">
        <v>44.62</v>
      </c>
      <c r="D33" s="1" t="s">
        <v>5</v>
      </c>
      <c r="E33" s="1" t="s">
        <v>6</v>
      </c>
      <c r="F33" s="1">
        <v>49.77</v>
      </c>
      <c r="G33" s="1">
        <v>30.13</v>
      </c>
      <c r="H33" s="1">
        <v>6.98</v>
      </c>
    </row>
    <row r="34" ht="15.75" customHeight="1">
      <c r="A34" s="1" t="s">
        <v>104</v>
      </c>
      <c r="B34" s="1" t="s">
        <v>43</v>
      </c>
      <c r="C34" s="1">
        <v>46.06</v>
      </c>
      <c r="D34" s="1" t="s">
        <v>6</v>
      </c>
      <c r="E34" s="1" t="s">
        <v>6</v>
      </c>
      <c r="F34" s="1">
        <v>43.25</v>
      </c>
      <c r="G34" s="1">
        <v>-2.93</v>
      </c>
      <c r="H34" s="1">
        <v>11.41</v>
      </c>
    </row>
    <row r="35" ht="15.75" customHeight="1">
      <c r="A35" s="1" t="s">
        <v>105</v>
      </c>
      <c r="B35" s="1" t="s">
        <v>48</v>
      </c>
      <c r="C35" s="1">
        <v>65.11</v>
      </c>
      <c r="D35" s="1" t="s">
        <v>6</v>
      </c>
      <c r="E35" s="1" t="s">
        <v>6</v>
      </c>
      <c r="F35" s="1">
        <v>52.47</v>
      </c>
      <c r="G35" s="1">
        <v>-1.92</v>
      </c>
      <c r="H35" s="1">
        <v>8.81</v>
      </c>
    </row>
    <row r="36" ht="15.75" customHeight="1">
      <c r="A36" s="1" t="s">
        <v>106</v>
      </c>
      <c r="B36" s="1" t="s">
        <v>48</v>
      </c>
      <c r="C36" s="1">
        <v>65.11</v>
      </c>
      <c r="D36" s="1" t="s">
        <v>6</v>
      </c>
      <c r="E36" s="1" t="s">
        <v>6</v>
      </c>
      <c r="F36" s="1">
        <v>53.83</v>
      </c>
      <c r="G36" s="1">
        <v>-3.05</v>
      </c>
      <c r="H36" s="1">
        <v>9.15</v>
      </c>
    </row>
    <row r="37" ht="15.75" customHeight="1">
      <c r="A37" s="1" t="s">
        <v>107</v>
      </c>
      <c r="B37" s="1" t="s">
        <v>36</v>
      </c>
      <c r="C37" s="1">
        <v>5.27</v>
      </c>
      <c r="D37" s="1" t="s">
        <v>5</v>
      </c>
      <c r="E37" s="1" t="s">
        <v>6</v>
      </c>
      <c r="F37" s="1">
        <v>67.25</v>
      </c>
      <c r="G37" s="1">
        <v>14.4</v>
      </c>
      <c r="H37" s="1">
        <v>4.5</v>
      </c>
    </row>
    <row r="38" ht="15.75" customHeight="1">
      <c r="A38" s="1" t="s">
        <v>108</v>
      </c>
      <c r="B38" s="1" t="s">
        <v>26</v>
      </c>
      <c r="C38" s="1">
        <v>59.8</v>
      </c>
      <c r="D38" s="1" t="s">
        <v>6</v>
      </c>
      <c r="E38" s="1" t="s">
        <v>6</v>
      </c>
      <c r="F38" s="1">
        <v>44.5</v>
      </c>
      <c r="G38" s="1">
        <v>11.34</v>
      </c>
      <c r="H38" s="1">
        <v>11.69</v>
      </c>
    </row>
    <row r="39" ht="15.75" customHeight="1">
      <c r="A39" s="1" t="s">
        <v>109</v>
      </c>
      <c r="B39" s="1" t="s">
        <v>21</v>
      </c>
      <c r="C39" s="1">
        <v>80.68</v>
      </c>
      <c r="D39" s="1" t="s">
        <v>6</v>
      </c>
      <c r="E39" s="1" t="s">
        <v>6</v>
      </c>
      <c r="F39" s="1">
        <v>50.72</v>
      </c>
      <c r="G39" s="1">
        <v>7.08</v>
      </c>
      <c r="H39" s="1">
        <v>8.63</v>
      </c>
    </row>
    <row r="40" ht="15.75" customHeight="1">
      <c r="A40" s="1" t="s">
        <v>110</v>
      </c>
      <c r="B40" s="1" t="s">
        <v>20</v>
      </c>
      <c r="C40" s="1">
        <v>64.67</v>
      </c>
      <c r="D40" s="1" t="s">
        <v>6</v>
      </c>
      <c r="E40" s="1" t="s">
        <v>6</v>
      </c>
      <c r="F40" s="1">
        <v>44.85</v>
      </c>
      <c r="G40" s="1">
        <v>-0.6</v>
      </c>
      <c r="H40" s="1">
        <v>11.87</v>
      </c>
    </row>
    <row r="41" ht="15.75" customHeight="1">
      <c r="A41" s="1" t="s">
        <v>111</v>
      </c>
      <c r="B41" s="1" t="s">
        <v>39</v>
      </c>
      <c r="C41" s="1">
        <v>19.37</v>
      </c>
      <c r="D41" s="1" t="s">
        <v>6</v>
      </c>
      <c r="E41" s="1" t="s">
        <v>6</v>
      </c>
      <c r="F41" s="1">
        <v>47.75</v>
      </c>
      <c r="G41" s="1">
        <v>26.66</v>
      </c>
      <c r="H41" s="1">
        <v>8.23</v>
      </c>
    </row>
    <row r="42" ht="15.75" customHeight="1">
      <c r="A42" s="1" t="s">
        <v>112</v>
      </c>
      <c r="B42" s="1" t="s">
        <v>48</v>
      </c>
      <c r="C42" s="1">
        <v>65.11</v>
      </c>
      <c r="D42" s="1" t="s">
        <v>6</v>
      </c>
      <c r="E42" s="1" t="s">
        <v>6</v>
      </c>
      <c r="F42" s="1">
        <v>50.73</v>
      </c>
      <c r="G42" s="1">
        <v>-1.9</v>
      </c>
      <c r="H42" s="1">
        <v>9.97</v>
      </c>
    </row>
    <row r="43" ht="15.75" customHeight="1">
      <c r="A43" s="1" t="s">
        <v>113</v>
      </c>
      <c r="B43" s="1" t="s">
        <v>48</v>
      </c>
      <c r="C43" s="1">
        <v>65.11</v>
      </c>
      <c r="D43" s="1" t="s">
        <v>6</v>
      </c>
      <c r="E43" s="1" t="s">
        <v>6</v>
      </c>
      <c r="F43" s="1">
        <v>53.8</v>
      </c>
      <c r="G43" s="1">
        <v>-1.75</v>
      </c>
      <c r="H43" s="1">
        <v>8.39</v>
      </c>
    </row>
    <row r="44" ht="15.75" customHeight="1">
      <c r="A44" s="1" t="s">
        <v>114</v>
      </c>
      <c r="B44" s="1" t="s">
        <v>38</v>
      </c>
      <c r="C44" s="1">
        <v>10.3</v>
      </c>
      <c r="D44" s="1" t="s">
        <v>6</v>
      </c>
      <c r="E44" s="1" t="s">
        <v>6</v>
      </c>
      <c r="F44" s="1">
        <v>41.55</v>
      </c>
      <c r="G44" s="1">
        <v>-8.42</v>
      </c>
      <c r="H44" s="1">
        <v>13.42</v>
      </c>
    </row>
    <row r="45" ht="15.75" customHeight="1">
      <c r="A45" s="1" t="s">
        <v>59</v>
      </c>
      <c r="B45" s="1" t="s">
        <v>39</v>
      </c>
      <c r="C45" s="1">
        <v>19.37</v>
      </c>
      <c r="D45" s="1" t="s">
        <v>6</v>
      </c>
      <c r="E45" s="1" t="s">
        <v>6</v>
      </c>
      <c r="F45" s="1">
        <v>45.29</v>
      </c>
      <c r="G45" s="1">
        <v>27.97</v>
      </c>
      <c r="H45" s="1">
        <v>9.78</v>
      </c>
    </row>
    <row r="46" ht="15.75" customHeight="1">
      <c r="A46" s="1" t="s">
        <v>62</v>
      </c>
      <c r="B46" s="1" t="s">
        <v>41</v>
      </c>
      <c r="C46" s="1">
        <v>5.43</v>
      </c>
      <c r="D46" s="1" t="s">
        <v>6</v>
      </c>
      <c r="E46" s="1" t="s">
        <v>5</v>
      </c>
      <c r="F46" s="1">
        <v>48.15</v>
      </c>
      <c r="G46" s="1">
        <v>17.12</v>
      </c>
      <c r="H46" s="1">
        <v>9.65</v>
      </c>
    </row>
    <row r="47" ht="15.75" customHeight="1">
      <c r="A47" s="1" t="s">
        <v>115</v>
      </c>
      <c r="B47" s="1" t="s">
        <v>21</v>
      </c>
      <c r="C47" s="1">
        <v>80.68</v>
      </c>
      <c r="D47" s="1" t="s">
        <v>6</v>
      </c>
      <c r="E47" s="1" t="s">
        <v>6</v>
      </c>
      <c r="F47" s="1">
        <v>53.08</v>
      </c>
      <c r="G47" s="1">
        <v>8.8</v>
      </c>
      <c r="H47" s="1">
        <v>8.14</v>
      </c>
    </row>
    <row r="48" ht="15.75" customHeight="1">
      <c r="A48" s="1" t="s">
        <v>116</v>
      </c>
      <c r="B48" s="1" t="s">
        <v>9</v>
      </c>
      <c r="C48" s="1">
        <v>9.48</v>
      </c>
      <c r="D48" s="1" t="s">
        <v>5</v>
      </c>
      <c r="E48" s="1" t="s">
        <v>5</v>
      </c>
      <c r="F48" s="1">
        <v>52.1</v>
      </c>
      <c r="G48" s="1">
        <v>23.7</v>
      </c>
      <c r="H48" s="1">
        <v>6.73</v>
      </c>
    </row>
    <row r="49" ht="15.75" customHeight="1">
      <c r="A49" s="1" t="s">
        <v>116</v>
      </c>
      <c r="B49" s="1" t="s">
        <v>20</v>
      </c>
      <c r="C49" s="1">
        <v>64.67</v>
      </c>
      <c r="D49" s="1" t="s">
        <v>6</v>
      </c>
      <c r="E49" s="1" t="s">
        <v>6</v>
      </c>
      <c r="F49" s="1">
        <v>48.39</v>
      </c>
      <c r="G49" s="1">
        <v>-4.5</v>
      </c>
      <c r="H49" s="1">
        <v>11.02</v>
      </c>
    </row>
    <row r="50" ht="15.75" customHeight="1">
      <c r="A50" s="1" t="s">
        <v>117</v>
      </c>
      <c r="B50" s="1" t="s">
        <v>16</v>
      </c>
      <c r="C50" s="1">
        <v>10.55</v>
      </c>
      <c r="D50" s="1" t="s">
        <v>6</v>
      </c>
      <c r="E50" s="1" t="s">
        <v>5</v>
      </c>
      <c r="F50" s="1">
        <v>49.2</v>
      </c>
      <c r="G50" s="1">
        <v>16.61</v>
      </c>
      <c r="H50" s="1">
        <v>7.86</v>
      </c>
    </row>
    <row r="51" ht="15.75" customHeight="1">
      <c r="A51" s="1" t="s">
        <v>118</v>
      </c>
      <c r="B51" s="1" t="s">
        <v>10</v>
      </c>
      <c r="C51" s="1">
        <v>11.37</v>
      </c>
      <c r="D51" s="1" t="s">
        <v>6</v>
      </c>
      <c r="E51" s="1" t="s">
        <v>6</v>
      </c>
      <c r="F51" s="1">
        <v>51.22</v>
      </c>
      <c r="G51" s="1">
        <v>3.23</v>
      </c>
      <c r="H51" s="1">
        <v>9.65</v>
      </c>
    </row>
    <row r="52" ht="15.75" customHeight="1">
      <c r="A52" s="1" t="s">
        <v>119</v>
      </c>
      <c r="B52" s="1" t="s">
        <v>39</v>
      </c>
      <c r="C52" s="1">
        <v>19.37</v>
      </c>
      <c r="D52" s="1" t="s">
        <v>6</v>
      </c>
      <c r="E52" s="1" t="s">
        <v>6</v>
      </c>
      <c r="F52" s="1">
        <v>44.43</v>
      </c>
      <c r="G52" s="1">
        <v>26.1</v>
      </c>
      <c r="H52" s="1">
        <v>10.59</v>
      </c>
    </row>
    <row r="53" ht="15.75" customHeight="1">
      <c r="A53" s="1" t="s">
        <v>120</v>
      </c>
      <c r="B53" s="1" t="s">
        <v>23</v>
      </c>
      <c r="C53" s="1">
        <v>9.82</v>
      </c>
      <c r="D53" s="1" t="s">
        <v>6</v>
      </c>
      <c r="E53" s="1" t="s">
        <v>5</v>
      </c>
      <c r="F53" s="1">
        <v>47.5</v>
      </c>
      <c r="G53" s="1">
        <v>19.08</v>
      </c>
      <c r="H53" s="1">
        <v>9.55</v>
      </c>
    </row>
    <row r="54" ht="15.75" customHeight="1">
      <c r="A54" s="1" t="s">
        <v>121</v>
      </c>
      <c r="B54" s="1" t="s">
        <v>13</v>
      </c>
      <c r="C54" s="1">
        <v>7.1</v>
      </c>
      <c r="D54" s="1" t="s">
        <v>6</v>
      </c>
      <c r="E54" s="1" t="s">
        <v>6</v>
      </c>
      <c r="F54" s="1">
        <v>42.51</v>
      </c>
      <c r="G54" s="1">
        <v>27.47</v>
      </c>
      <c r="H54" s="1">
        <v>11.93</v>
      </c>
    </row>
    <row r="55" ht="15.75" customHeight="1">
      <c r="A55" s="1" t="s">
        <v>122</v>
      </c>
      <c r="B55" s="1" t="s">
        <v>43</v>
      </c>
      <c r="C55" s="1">
        <v>46.06</v>
      </c>
      <c r="D55" s="1" t="s">
        <v>6</v>
      </c>
      <c r="E55" s="1" t="s">
        <v>6</v>
      </c>
      <c r="F55" s="1">
        <v>42.35</v>
      </c>
      <c r="G55" s="1">
        <v>-3.68</v>
      </c>
      <c r="H55" s="1">
        <v>10.45</v>
      </c>
    </row>
    <row r="56" ht="15.75" customHeight="1">
      <c r="A56" s="1" t="s">
        <v>123</v>
      </c>
      <c r="B56" s="1" t="s">
        <v>46</v>
      </c>
      <c r="C56" s="1">
        <v>79.62</v>
      </c>
      <c r="D56" s="1" t="s">
        <v>5</v>
      </c>
      <c r="E56" s="1" t="s">
        <v>6</v>
      </c>
      <c r="F56" s="1">
        <v>40.2</v>
      </c>
      <c r="G56" s="1">
        <v>29.07</v>
      </c>
      <c r="H56" s="1">
        <v>11.16</v>
      </c>
    </row>
    <row r="57" ht="15.75" customHeight="1">
      <c r="A57" s="1" t="s">
        <v>124</v>
      </c>
      <c r="B57" s="1" t="s">
        <v>37</v>
      </c>
      <c r="C57" s="1">
        <v>38.59</v>
      </c>
      <c r="D57" s="1" t="s">
        <v>6</v>
      </c>
      <c r="E57" s="1" t="s">
        <v>6</v>
      </c>
      <c r="F57" s="1">
        <v>53.12</v>
      </c>
      <c r="G57" s="1">
        <v>18.01</v>
      </c>
      <c r="H57" s="1">
        <v>7.14</v>
      </c>
    </row>
    <row r="58" ht="15.75" customHeight="1">
      <c r="A58" s="1" t="s">
        <v>125</v>
      </c>
      <c r="B58" s="1" t="s">
        <v>37</v>
      </c>
      <c r="C58" s="1">
        <v>38.59</v>
      </c>
      <c r="D58" s="1" t="s">
        <v>6</v>
      </c>
      <c r="E58" s="1" t="s">
        <v>6</v>
      </c>
      <c r="F58" s="1">
        <v>50.35</v>
      </c>
      <c r="G58" s="1">
        <v>18.91</v>
      </c>
      <c r="H58" s="1">
        <v>7.66</v>
      </c>
    </row>
    <row r="59" ht="15.75" customHeight="1">
      <c r="A59" s="1" t="s">
        <v>126</v>
      </c>
      <c r="B59" s="1" t="s">
        <v>20</v>
      </c>
      <c r="C59" s="1">
        <v>64.67</v>
      </c>
      <c r="D59" s="1" t="s">
        <v>6</v>
      </c>
      <c r="E59" s="1" t="s">
        <v>6</v>
      </c>
      <c r="F59" s="1">
        <v>49.18</v>
      </c>
      <c r="G59" s="1">
        <v>-0.35</v>
      </c>
      <c r="H59" s="1">
        <v>9.96</v>
      </c>
    </row>
    <row r="60" ht="15.75" customHeight="1">
      <c r="A60" s="1" t="s">
        <v>127</v>
      </c>
      <c r="B60" s="1" t="s">
        <v>48</v>
      </c>
      <c r="C60" s="1">
        <v>65.11</v>
      </c>
      <c r="D60" s="1" t="s">
        <v>6</v>
      </c>
      <c r="E60" s="1" t="s">
        <v>6</v>
      </c>
      <c r="F60" s="1">
        <v>52.2</v>
      </c>
      <c r="G60" s="1">
        <v>0.12</v>
      </c>
      <c r="H60" s="1">
        <v>9.25</v>
      </c>
    </row>
    <row r="61" ht="15.75" customHeight="1">
      <c r="A61" s="1" t="s">
        <v>128</v>
      </c>
      <c r="B61" s="1" t="s">
        <v>43</v>
      </c>
      <c r="C61" s="1">
        <v>46.06</v>
      </c>
      <c r="D61" s="1" t="s">
        <v>6</v>
      </c>
      <c r="E61" s="1" t="s">
        <v>6</v>
      </c>
      <c r="F61" s="1">
        <v>37.6</v>
      </c>
      <c r="G61" s="1">
        <v>-0.98</v>
      </c>
      <c r="H61" s="1">
        <v>17.32</v>
      </c>
    </row>
    <row r="62" ht="15.75" customHeight="1">
      <c r="A62" s="1" t="s">
        <v>129</v>
      </c>
      <c r="B62" s="1" t="s">
        <v>26</v>
      </c>
      <c r="C62" s="1">
        <v>59.8</v>
      </c>
      <c r="D62" s="1" t="s">
        <v>6</v>
      </c>
      <c r="E62" s="1" t="s">
        <v>6</v>
      </c>
      <c r="F62" s="1">
        <v>37.5</v>
      </c>
      <c r="G62" s="1">
        <v>15.08</v>
      </c>
      <c r="H62" s="1">
        <v>15.04</v>
      </c>
    </row>
    <row r="63" ht="15.75" customHeight="1">
      <c r="A63" s="1" t="s">
        <v>130</v>
      </c>
      <c r="B63" s="1" t="s">
        <v>21</v>
      </c>
      <c r="C63" s="1">
        <v>80.68</v>
      </c>
      <c r="D63" s="1" t="s">
        <v>6</v>
      </c>
      <c r="E63" s="1" t="s">
        <v>6</v>
      </c>
      <c r="F63" s="1">
        <v>50.83</v>
      </c>
      <c r="G63" s="1">
        <v>12.92</v>
      </c>
      <c r="H63" s="1">
        <v>8.05</v>
      </c>
    </row>
    <row r="64" ht="15.75" customHeight="1">
      <c r="A64" s="1" t="s">
        <v>131</v>
      </c>
      <c r="B64" s="1" t="s">
        <v>47</v>
      </c>
      <c r="C64" s="1">
        <v>44.62</v>
      </c>
      <c r="D64" s="1" t="s">
        <v>5</v>
      </c>
      <c r="E64" s="1" t="s">
        <v>6</v>
      </c>
      <c r="F64" s="1">
        <v>49.43</v>
      </c>
      <c r="G64" s="1">
        <v>32.07</v>
      </c>
      <c r="H64" s="1">
        <v>7.19</v>
      </c>
    </row>
    <row r="65" ht="15.75" customHeight="1">
      <c r="A65" s="1" t="s">
        <v>132</v>
      </c>
      <c r="B65" s="1" t="s">
        <v>47</v>
      </c>
      <c r="C65" s="1">
        <v>44.62</v>
      </c>
      <c r="D65" s="1" t="s">
        <v>5</v>
      </c>
      <c r="E65" s="1" t="s">
        <v>6</v>
      </c>
      <c r="F65" s="1">
        <v>51.5</v>
      </c>
      <c r="G65" s="1">
        <v>31.3</v>
      </c>
      <c r="H65" s="1">
        <v>5.92</v>
      </c>
    </row>
    <row r="66" ht="15.75" customHeight="1">
      <c r="A66" s="1" t="s">
        <v>133</v>
      </c>
      <c r="B66" s="1" t="s">
        <v>47</v>
      </c>
      <c r="C66" s="1">
        <v>44.62</v>
      </c>
      <c r="D66" s="1" t="s">
        <v>5</v>
      </c>
      <c r="E66" s="1" t="s">
        <v>6</v>
      </c>
      <c r="F66" s="1">
        <v>48.31</v>
      </c>
      <c r="G66" s="1">
        <v>25.92</v>
      </c>
      <c r="H66" s="1">
        <v>7.06</v>
      </c>
    </row>
    <row r="67" ht="15.75" customHeight="1">
      <c r="A67" s="1" t="s">
        <v>134</v>
      </c>
      <c r="B67" s="1" t="s">
        <v>33</v>
      </c>
      <c r="C67" s="1">
        <v>4.06</v>
      </c>
      <c r="D67" s="1" t="s">
        <v>5</v>
      </c>
      <c r="E67" s="1" t="s">
        <v>5</v>
      </c>
      <c r="F67" s="1">
        <v>47.01</v>
      </c>
      <c r="G67" s="1">
        <v>28.86</v>
      </c>
      <c r="H67" s="1">
        <v>8.6</v>
      </c>
    </row>
    <row r="68" ht="15.75" customHeight="1">
      <c r="A68" s="1" t="s">
        <v>64</v>
      </c>
      <c r="B68" s="1" t="s">
        <v>39</v>
      </c>
      <c r="C68" s="1">
        <v>19.37</v>
      </c>
      <c r="D68" s="1" t="s">
        <v>6</v>
      </c>
      <c r="E68" s="1" t="s">
        <v>6</v>
      </c>
      <c r="F68" s="1">
        <v>44.2</v>
      </c>
      <c r="G68" s="1">
        <v>28.61</v>
      </c>
      <c r="H68" s="1">
        <v>11.24</v>
      </c>
    </row>
    <row r="69" ht="15.75" customHeight="1">
      <c r="A69" s="1" t="s">
        <v>135</v>
      </c>
      <c r="B69" s="1" t="s">
        <v>25</v>
      </c>
      <c r="C69" s="1">
        <v>4.71</v>
      </c>
      <c r="D69" s="1" t="s">
        <v>6</v>
      </c>
      <c r="E69" s="1" t="s">
        <v>6</v>
      </c>
      <c r="F69" s="1">
        <v>51.9</v>
      </c>
      <c r="G69" s="1">
        <v>-8.5</v>
      </c>
      <c r="H69" s="1">
        <v>9.41</v>
      </c>
    </row>
    <row r="70" ht="15.75" customHeight="1">
      <c r="A70" s="1" t="s">
        <v>136</v>
      </c>
      <c r="B70" s="1" t="s">
        <v>26</v>
      </c>
      <c r="C70" s="1">
        <v>59.8</v>
      </c>
      <c r="D70" s="1" t="s">
        <v>6</v>
      </c>
      <c r="E70" s="1" t="s">
        <v>6</v>
      </c>
      <c r="F70" s="1">
        <v>39.27</v>
      </c>
      <c r="G70" s="1">
        <v>16.29</v>
      </c>
      <c r="H70" s="1">
        <v>16.6</v>
      </c>
    </row>
    <row r="71" ht="15.75" customHeight="1">
      <c r="A71" s="1" t="s">
        <v>67</v>
      </c>
      <c r="B71" s="1" t="s">
        <v>39</v>
      </c>
      <c r="C71" s="1">
        <v>19.37</v>
      </c>
      <c r="D71" s="1" t="s">
        <v>6</v>
      </c>
      <c r="E71" s="1" t="s">
        <v>6</v>
      </c>
      <c r="F71" s="1">
        <v>44.33</v>
      </c>
      <c r="G71" s="1">
        <v>23.83</v>
      </c>
      <c r="H71" s="1">
        <v>10.51</v>
      </c>
    </row>
    <row r="72" ht="15.75" customHeight="1">
      <c r="A72" s="1" t="s">
        <v>137</v>
      </c>
      <c r="B72" s="1" t="s">
        <v>28</v>
      </c>
      <c r="C72" s="1">
        <v>1.96</v>
      </c>
      <c r="D72" s="1" t="s">
        <v>6</v>
      </c>
      <c r="E72" s="1" t="s">
        <v>6</v>
      </c>
      <c r="F72" s="1">
        <v>55.88</v>
      </c>
      <c r="G72" s="1">
        <v>26.51</v>
      </c>
      <c r="H72" s="1">
        <v>5.38</v>
      </c>
    </row>
    <row r="73" ht="15.75" customHeight="1">
      <c r="A73" s="1" t="s">
        <v>138</v>
      </c>
      <c r="B73" s="1" t="s">
        <v>23</v>
      </c>
      <c r="C73" s="1">
        <v>9.82</v>
      </c>
      <c r="D73" s="1" t="s">
        <v>6</v>
      </c>
      <c r="E73" s="1" t="s">
        <v>5</v>
      </c>
      <c r="F73" s="1">
        <v>47.53</v>
      </c>
      <c r="G73" s="1">
        <v>21.63</v>
      </c>
      <c r="H73" s="1">
        <v>8.87</v>
      </c>
    </row>
    <row r="74" ht="15.75" customHeight="1">
      <c r="A74" s="1" t="s">
        <v>139</v>
      </c>
      <c r="B74" s="1" t="s">
        <v>46</v>
      </c>
      <c r="C74" s="1">
        <v>79.62</v>
      </c>
      <c r="D74" s="1" t="s">
        <v>5</v>
      </c>
      <c r="E74" s="1" t="s">
        <v>6</v>
      </c>
      <c r="F74" s="1">
        <v>37.77</v>
      </c>
      <c r="G74" s="1">
        <v>29.08</v>
      </c>
      <c r="H74" s="1">
        <v>15.02</v>
      </c>
    </row>
    <row r="75" ht="15.75" customHeight="1">
      <c r="A75" s="1" t="s">
        <v>140</v>
      </c>
      <c r="B75" s="1" t="s">
        <v>20</v>
      </c>
      <c r="C75" s="1">
        <v>64.67</v>
      </c>
      <c r="D75" s="1" t="s">
        <v>6</v>
      </c>
      <c r="E75" s="1" t="s">
        <v>6</v>
      </c>
      <c r="F75" s="1">
        <v>47.33</v>
      </c>
      <c r="G75" s="1">
        <v>5.03</v>
      </c>
      <c r="H75" s="1">
        <v>8.69</v>
      </c>
    </row>
    <row r="76" ht="15.75" customHeight="1">
      <c r="A76" s="1" t="s">
        <v>141</v>
      </c>
      <c r="B76" s="1" t="s">
        <v>25</v>
      </c>
      <c r="C76" s="1">
        <v>4.71</v>
      </c>
      <c r="D76" s="1" t="s">
        <v>6</v>
      </c>
      <c r="E76" s="1" t="s">
        <v>6</v>
      </c>
      <c r="F76" s="1">
        <v>53.33</v>
      </c>
      <c r="G76" s="1">
        <v>-6.25</v>
      </c>
      <c r="H76" s="1">
        <v>8.49</v>
      </c>
    </row>
    <row r="77" ht="15.75" customHeight="1">
      <c r="A77" s="1" t="s">
        <v>142</v>
      </c>
      <c r="B77" s="1" t="s">
        <v>48</v>
      </c>
      <c r="C77" s="1">
        <v>65.11</v>
      </c>
      <c r="D77" s="1" t="s">
        <v>6</v>
      </c>
      <c r="E77" s="1" t="s">
        <v>6</v>
      </c>
      <c r="F77" s="1">
        <v>56.47</v>
      </c>
      <c r="G77" s="1">
        <v>-3.0</v>
      </c>
      <c r="H77" s="1">
        <v>6.4</v>
      </c>
    </row>
    <row r="78" ht="15.75" customHeight="1">
      <c r="A78" s="1" t="s">
        <v>143</v>
      </c>
      <c r="B78" s="1" t="s">
        <v>48</v>
      </c>
      <c r="C78" s="1">
        <v>65.11</v>
      </c>
      <c r="D78" s="1" t="s">
        <v>6</v>
      </c>
      <c r="E78" s="1" t="s">
        <v>6</v>
      </c>
      <c r="F78" s="1">
        <v>55.95</v>
      </c>
      <c r="G78" s="1">
        <v>-3.22</v>
      </c>
      <c r="H78" s="1">
        <v>7.43</v>
      </c>
    </row>
    <row r="79" ht="15.75" customHeight="1">
      <c r="A79" s="1" t="s">
        <v>144</v>
      </c>
      <c r="B79" s="1" t="s">
        <v>46</v>
      </c>
      <c r="C79" s="1">
        <v>79.62</v>
      </c>
      <c r="D79" s="1" t="s">
        <v>5</v>
      </c>
      <c r="E79" s="1" t="s">
        <v>6</v>
      </c>
      <c r="F79" s="1">
        <v>41.67</v>
      </c>
      <c r="G79" s="1">
        <v>26.57</v>
      </c>
      <c r="H79" s="1">
        <v>10.9</v>
      </c>
    </row>
    <row r="80" ht="15.75" customHeight="1">
      <c r="A80" s="1" t="s">
        <v>145</v>
      </c>
      <c r="B80" s="1" t="s">
        <v>4</v>
      </c>
      <c r="C80" s="1">
        <v>2.9</v>
      </c>
      <c r="D80" s="1" t="s">
        <v>5</v>
      </c>
      <c r="E80" s="1" t="s">
        <v>6</v>
      </c>
      <c r="F80" s="1">
        <v>41.12</v>
      </c>
      <c r="G80" s="1">
        <v>20.08</v>
      </c>
      <c r="H80" s="1">
        <v>15.18</v>
      </c>
    </row>
    <row r="81" ht="15.75" customHeight="1">
      <c r="A81" s="1" t="s">
        <v>146</v>
      </c>
      <c r="B81" s="1" t="s">
        <v>37</v>
      </c>
      <c r="C81" s="1">
        <v>38.59</v>
      </c>
      <c r="D81" s="1" t="s">
        <v>6</v>
      </c>
      <c r="E81" s="1" t="s">
        <v>6</v>
      </c>
      <c r="F81" s="1">
        <v>54.19</v>
      </c>
      <c r="G81" s="1">
        <v>19.4</v>
      </c>
      <c r="H81" s="1">
        <v>6.68</v>
      </c>
    </row>
    <row r="82" ht="15.75" customHeight="1">
      <c r="A82" s="1" t="s">
        <v>147</v>
      </c>
      <c r="B82" s="1" t="s">
        <v>21</v>
      </c>
      <c r="C82" s="1">
        <v>80.68</v>
      </c>
      <c r="D82" s="1" t="s">
        <v>6</v>
      </c>
      <c r="E82" s="1" t="s">
        <v>6</v>
      </c>
      <c r="F82" s="1">
        <v>50.97</v>
      </c>
      <c r="G82" s="1">
        <v>11.03</v>
      </c>
      <c r="H82" s="1">
        <v>7.4</v>
      </c>
    </row>
    <row r="83" ht="15.75" customHeight="1">
      <c r="A83" s="1" t="s">
        <v>148</v>
      </c>
      <c r="B83" s="1" t="s">
        <v>46</v>
      </c>
      <c r="C83" s="1">
        <v>79.62</v>
      </c>
      <c r="D83" s="1" t="s">
        <v>5</v>
      </c>
      <c r="E83" s="1" t="s">
        <v>6</v>
      </c>
      <c r="F83" s="1">
        <v>39.75</v>
      </c>
      <c r="G83" s="1">
        <v>39.49</v>
      </c>
      <c r="H83" s="1">
        <v>8.67</v>
      </c>
    </row>
    <row r="84" ht="15.75" customHeight="1">
      <c r="A84" s="1" t="s">
        <v>149</v>
      </c>
      <c r="B84" s="1" t="s">
        <v>46</v>
      </c>
      <c r="C84" s="1">
        <v>79.62</v>
      </c>
      <c r="D84" s="1" t="s">
        <v>5</v>
      </c>
      <c r="E84" s="1" t="s">
        <v>6</v>
      </c>
      <c r="F84" s="1">
        <v>39.92</v>
      </c>
      <c r="G84" s="1">
        <v>41.29</v>
      </c>
      <c r="H84" s="1">
        <v>5.17</v>
      </c>
    </row>
    <row r="85" ht="15.75" customHeight="1">
      <c r="A85" s="1" t="s">
        <v>150</v>
      </c>
      <c r="B85" s="1" t="s">
        <v>46</v>
      </c>
      <c r="C85" s="1">
        <v>79.62</v>
      </c>
      <c r="D85" s="1" t="s">
        <v>5</v>
      </c>
      <c r="E85" s="1" t="s">
        <v>6</v>
      </c>
      <c r="F85" s="1">
        <v>39.79</v>
      </c>
      <c r="G85" s="1">
        <v>30.53</v>
      </c>
      <c r="H85" s="1">
        <v>11.11</v>
      </c>
    </row>
    <row r="86" ht="15.75" customHeight="1">
      <c r="A86" s="1" t="s">
        <v>151</v>
      </c>
      <c r="B86" s="1" t="s">
        <v>48</v>
      </c>
      <c r="C86" s="1">
        <v>65.11</v>
      </c>
      <c r="D86" s="1" t="s">
        <v>6</v>
      </c>
      <c r="E86" s="1" t="s">
        <v>6</v>
      </c>
      <c r="F86" s="1">
        <v>50.7</v>
      </c>
      <c r="G86" s="1">
        <v>-3.53</v>
      </c>
      <c r="H86" s="1">
        <v>10.14</v>
      </c>
    </row>
    <row r="87" ht="15.75" customHeight="1">
      <c r="A87" s="1" t="s">
        <v>152</v>
      </c>
      <c r="B87" s="1" t="s">
        <v>26</v>
      </c>
      <c r="C87" s="1">
        <v>59.8</v>
      </c>
      <c r="D87" s="1" t="s">
        <v>6</v>
      </c>
      <c r="E87" s="1" t="s">
        <v>6</v>
      </c>
      <c r="F87" s="1">
        <v>41.46</v>
      </c>
      <c r="G87" s="1">
        <v>15.56</v>
      </c>
      <c r="H87" s="1">
        <v>13.83</v>
      </c>
    </row>
    <row r="88" ht="15.75" customHeight="1">
      <c r="A88" s="1" t="s">
        <v>153</v>
      </c>
      <c r="B88" s="1" t="s">
        <v>21</v>
      </c>
      <c r="C88" s="1">
        <v>80.68</v>
      </c>
      <c r="D88" s="1" t="s">
        <v>6</v>
      </c>
      <c r="E88" s="1" t="s">
        <v>6</v>
      </c>
      <c r="F88" s="1">
        <v>50.1</v>
      </c>
      <c r="G88" s="1">
        <v>8.68</v>
      </c>
      <c r="H88" s="1">
        <v>7.98</v>
      </c>
    </row>
    <row r="89" ht="15.75" customHeight="1">
      <c r="A89" s="1" t="s">
        <v>154</v>
      </c>
      <c r="B89" s="1" t="s">
        <v>21</v>
      </c>
      <c r="C89" s="1">
        <v>80.68</v>
      </c>
      <c r="D89" s="1" t="s">
        <v>6</v>
      </c>
      <c r="E89" s="1" t="s">
        <v>6</v>
      </c>
      <c r="F89" s="1">
        <v>48.0</v>
      </c>
      <c r="G89" s="1">
        <v>7.87</v>
      </c>
      <c r="H89" s="1">
        <v>6.68</v>
      </c>
    </row>
    <row r="90" ht="15.75" customHeight="1">
      <c r="A90" s="1" t="s">
        <v>155</v>
      </c>
      <c r="B90" s="1" t="s">
        <v>25</v>
      </c>
      <c r="C90" s="1">
        <v>4.71</v>
      </c>
      <c r="D90" s="1" t="s">
        <v>6</v>
      </c>
      <c r="E90" s="1" t="s">
        <v>6</v>
      </c>
      <c r="F90" s="1">
        <v>53.27</v>
      </c>
      <c r="G90" s="1">
        <v>-9.05</v>
      </c>
      <c r="H90" s="1">
        <v>10.0</v>
      </c>
    </row>
    <row r="91" ht="15.75" customHeight="1">
      <c r="A91" s="1" t="s">
        <v>156</v>
      </c>
      <c r="B91" s="1" t="s">
        <v>46</v>
      </c>
      <c r="C91" s="1">
        <v>79.62</v>
      </c>
      <c r="D91" s="1" t="s">
        <v>5</v>
      </c>
      <c r="E91" s="1" t="s">
        <v>6</v>
      </c>
      <c r="F91" s="1">
        <v>37.07</v>
      </c>
      <c r="G91" s="1">
        <v>37.38</v>
      </c>
      <c r="H91" s="1">
        <v>13.46</v>
      </c>
    </row>
    <row r="92" ht="15.75" customHeight="1">
      <c r="A92" s="1" t="s">
        <v>157</v>
      </c>
      <c r="B92" s="1" t="s">
        <v>45</v>
      </c>
      <c r="C92" s="1">
        <v>8.38</v>
      </c>
      <c r="D92" s="1" t="s">
        <v>5</v>
      </c>
      <c r="E92" s="1" t="s">
        <v>5</v>
      </c>
      <c r="F92" s="1">
        <v>46.21</v>
      </c>
      <c r="G92" s="1">
        <v>6.14</v>
      </c>
      <c r="H92" s="1">
        <v>8.4</v>
      </c>
    </row>
    <row r="93" ht="15.75" customHeight="1">
      <c r="A93" s="1" t="s">
        <v>158</v>
      </c>
      <c r="B93" s="1" t="s">
        <v>26</v>
      </c>
      <c r="C93" s="1">
        <v>59.8</v>
      </c>
      <c r="D93" s="1" t="s">
        <v>6</v>
      </c>
      <c r="E93" s="1" t="s">
        <v>6</v>
      </c>
      <c r="F93" s="1">
        <v>44.41</v>
      </c>
      <c r="G93" s="1">
        <v>8.93</v>
      </c>
      <c r="H93" s="1">
        <v>12.94</v>
      </c>
    </row>
    <row r="94" ht="15.75" customHeight="1">
      <c r="A94" s="1" t="s">
        <v>159</v>
      </c>
      <c r="B94" s="1" t="s">
        <v>48</v>
      </c>
      <c r="C94" s="1">
        <v>65.11</v>
      </c>
      <c r="D94" s="1" t="s">
        <v>6</v>
      </c>
      <c r="E94" s="1" t="s">
        <v>6</v>
      </c>
      <c r="F94" s="1">
        <v>55.87</v>
      </c>
      <c r="G94" s="1">
        <v>-4.25</v>
      </c>
      <c r="H94" s="1">
        <v>8.6</v>
      </c>
    </row>
    <row r="95" ht="15.75" customHeight="1">
      <c r="A95" s="1" t="s">
        <v>160</v>
      </c>
      <c r="B95" s="1" t="s">
        <v>44</v>
      </c>
      <c r="C95" s="1">
        <v>9.85</v>
      </c>
      <c r="D95" s="1" t="s">
        <v>6</v>
      </c>
      <c r="E95" s="1" t="s">
        <v>6</v>
      </c>
      <c r="F95" s="1">
        <v>57.75</v>
      </c>
      <c r="G95" s="1">
        <v>12.0</v>
      </c>
      <c r="H95" s="1">
        <v>5.76</v>
      </c>
    </row>
    <row r="96" ht="15.75" customHeight="1">
      <c r="A96" s="1" t="s">
        <v>161</v>
      </c>
      <c r="B96" s="1" t="s">
        <v>43</v>
      </c>
      <c r="C96" s="1">
        <v>46.06</v>
      </c>
      <c r="D96" s="1" t="s">
        <v>6</v>
      </c>
      <c r="E96" s="1" t="s">
        <v>6</v>
      </c>
      <c r="F96" s="1">
        <v>37.16</v>
      </c>
      <c r="G96" s="1">
        <v>-3.59</v>
      </c>
      <c r="H96" s="1">
        <v>16.33</v>
      </c>
    </row>
    <row r="97" ht="15.75" customHeight="1">
      <c r="A97" s="1" t="s">
        <v>162</v>
      </c>
      <c r="B97" s="1" t="s">
        <v>8</v>
      </c>
      <c r="C97" s="1">
        <v>8.57</v>
      </c>
      <c r="D97" s="1" t="s">
        <v>6</v>
      </c>
      <c r="E97" s="1" t="s">
        <v>5</v>
      </c>
      <c r="F97" s="1">
        <v>47.08</v>
      </c>
      <c r="G97" s="1">
        <v>15.41</v>
      </c>
      <c r="H97" s="1">
        <v>6.91</v>
      </c>
    </row>
    <row r="98" ht="15.75" customHeight="1">
      <c r="A98" s="1" t="s">
        <v>163</v>
      </c>
      <c r="B98" s="1" t="s">
        <v>20</v>
      </c>
      <c r="C98" s="1">
        <v>64.67</v>
      </c>
      <c r="D98" s="1" t="s">
        <v>6</v>
      </c>
      <c r="E98" s="1" t="s">
        <v>6</v>
      </c>
      <c r="F98" s="1">
        <v>45.18</v>
      </c>
      <c r="G98" s="1">
        <v>5.72</v>
      </c>
      <c r="H98" s="1">
        <v>8.4</v>
      </c>
    </row>
    <row r="99" ht="15.75" customHeight="1">
      <c r="A99" s="1" t="s">
        <v>164</v>
      </c>
      <c r="B99" s="1" t="s">
        <v>35</v>
      </c>
      <c r="C99" s="1">
        <v>16.98</v>
      </c>
      <c r="D99" s="1" t="s">
        <v>6</v>
      </c>
      <c r="E99" s="1" t="s">
        <v>6</v>
      </c>
      <c r="F99" s="1">
        <v>53.22</v>
      </c>
      <c r="G99" s="1">
        <v>6.58</v>
      </c>
      <c r="H99" s="1">
        <v>8.71</v>
      </c>
    </row>
    <row r="100" ht="15.75" customHeight="1">
      <c r="A100" s="1" t="s">
        <v>165</v>
      </c>
      <c r="B100" s="1" t="s">
        <v>23</v>
      </c>
      <c r="C100" s="1">
        <v>9.82</v>
      </c>
      <c r="D100" s="1" t="s">
        <v>6</v>
      </c>
      <c r="E100" s="1" t="s">
        <v>5</v>
      </c>
      <c r="F100" s="1">
        <v>47.7</v>
      </c>
      <c r="G100" s="1">
        <v>17.63</v>
      </c>
      <c r="H100" s="1">
        <v>9.65</v>
      </c>
    </row>
    <row r="101" ht="15.75" customHeight="1">
      <c r="A101" s="1" t="s">
        <v>166</v>
      </c>
      <c r="B101" s="1" t="s">
        <v>21</v>
      </c>
      <c r="C101" s="1">
        <v>80.68</v>
      </c>
      <c r="D101" s="1" t="s">
        <v>6</v>
      </c>
      <c r="E101" s="1" t="s">
        <v>6</v>
      </c>
      <c r="F101" s="1">
        <v>49.42</v>
      </c>
      <c r="G101" s="1">
        <v>8.7</v>
      </c>
      <c r="H101" s="1">
        <v>8.47</v>
      </c>
    </row>
    <row r="102" ht="15.75" customHeight="1">
      <c r="A102" s="1" t="s">
        <v>167</v>
      </c>
      <c r="B102" s="1" t="s">
        <v>19</v>
      </c>
      <c r="C102" s="1">
        <v>5.52</v>
      </c>
      <c r="D102" s="1" t="s">
        <v>6</v>
      </c>
      <c r="E102" s="1" t="s">
        <v>6</v>
      </c>
      <c r="F102" s="1">
        <v>60.18</v>
      </c>
      <c r="G102" s="1">
        <v>24.93</v>
      </c>
      <c r="H102" s="1">
        <v>4.19</v>
      </c>
    </row>
    <row r="103" ht="15.75" customHeight="1">
      <c r="A103" s="1" t="s">
        <v>168</v>
      </c>
      <c r="B103" s="1" t="s">
        <v>47</v>
      </c>
      <c r="C103" s="1">
        <v>44.62</v>
      </c>
      <c r="D103" s="1" t="s">
        <v>5</v>
      </c>
      <c r="E103" s="1" t="s">
        <v>6</v>
      </c>
      <c r="F103" s="1">
        <v>48.3</v>
      </c>
      <c r="G103" s="1">
        <v>38.05</v>
      </c>
      <c r="H103" s="1">
        <v>7.12</v>
      </c>
    </row>
    <row r="104" ht="15.75" customHeight="1">
      <c r="A104" s="1" t="s">
        <v>169</v>
      </c>
      <c r="B104" s="1" t="s">
        <v>9</v>
      </c>
      <c r="C104" s="1">
        <v>9.48</v>
      </c>
      <c r="D104" s="1" t="s">
        <v>5</v>
      </c>
      <c r="E104" s="1" t="s">
        <v>5</v>
      </c>
      <c r="F104" s="1">
        <v>53.68</v>
      </c>
      <c r="G104" s="1">
        <v>23.83</v>
      </c>
      <c r="H104" s="1">
        <v>6.07</v>
      </c>
    </row>
    <row r="105" ht="15.75" customHeight="1">
      <c r="A105" s="1" t="s">
        <v>170</v>
      </c>
      <c r="B105" s="1" t="s">
        <v>43</v>
      </c>
      <c r="C105" s="1">
        <v>46.06</v>
      </c>
      <c r="D105" s="1" t="s">
        <v>6</v>
      </c>
      <c r="E105" s="1" t="s">
        <v>6</v>
      </c>
      <c r="F105" s="1">
        <v>37.25</v>
      </c>
      <c r="G105" s="1">
        <v>-6.93</v>
      </c>
      <c r="H105" s="1">
        <v>17.09</v>
      </c>
    </row>
    <row r="106" ht="15.75" customHeight="1">
      <c r="A106" s="1" t="s">
        <v>171</v>
      </c>
      <c r="B106" s="1" t="s">
        <v>21</v>
      </c>
      <c r="C106" s="1">
        <v>80.68</v>
      </c>
      <c r="D106" s="1" t="s">
        <v>6</v>
      </c>
      <c r="E106" s="1" t="s">
        <v>6</v>
      </c>
      <c r="F106" s="1">
        <v>48.77</v>
      </c>
      <c r="G106" s="1">
        <v>11.45</v>
      </c>
      <c r="H106" s="1">
        <v>7.57</v>
      </c>
    </row>
    <row r="107" ht="15.75" customHeight="1">
      <c r="A107" s="1" t="s">
        <v>172</v>
      </c>
      <c r="B107" s="1" t="s">
        <v>8</v>
      </c>
      <c r="C107" s="1">
        <v>8.57</v>
      </c>
      <c r="D107" s="1" t="s">
        <v>6</v>
      </c>
      <c r="E107" s="1" t="s">
        <v>5</v>
      </c>
      <c r="F107" s="1">
        <v>47.28</v>
      </c>
      <c r="G107" s="1">
        <v>11.41</v>
      </c>
      <c r="H107" s="1">
        <v>4.54</v>
      </c>
    </row>
    <row r="108" ht="15.75" customHeight="1">
      <c r="A108" s="1" t="s">
        <v>173</v>
      </c>
      <c r="B108" s="1" t="s">
        <v>48</v>
      </c>
      <c r="C108" s="1">
        <v>65.11</v>
      </c>
      <c r="D108" s="1" t="s">
        <v>6</v>
      </c>
      <c r="E108" s="1" t="s">
        <v>6</v>
      </c>
      <c r="F108" s="1">
        <v>57.47</v>
      </c>
      <c r="G108" s="1">
        <v>-4.23</v>
      </c>
      <c r="H108" s="1">
        <v>8.0</v>
      </c>
    </row>
    <row r="109" ht="15.75" customHeight="1">
      <c r="A109" s="1" t="s">
        <v>174</v>
      </c>
      <c r="B109" s="1" t="s">
        <v>46</v>
      </c>
      <c r="C109" s="1">
        <v>79.62</v>
      </c>
      <c r="D109" s="1" t="s">
        <v>5</v>
      </c>
      <c r="E109" s="1" t="s">
        <v>6</v>
      </c>
      <c r="F109" s="1">
        <v>41.1</v>
      </c>
      <c r="G109" s="1">
        <v>29.01</v>
      </c>
      <c r="H109" s="1">
        <v>13.2</v>
      </c>
    </row>
    <row r="110" ht="15.75" customHeight="1">
      <c r="A110" s="1" t="s">
        <v>175</v>
      </c>
      <c r="B110" s="1" t="s">
        <v>22</v>
      </c>
      <c r="C110" s="1">
        <v>10.92</v>
      </c>
      <c r="D110" s="1" t="s">
        <v>6</v>
      </c>
      <c r="E110" s="1" t="s">
        <v>6</v>
      </c>
      <c r="F110" s="1">
        <v>37.04</v>
      </c>
      <c r="G110" s="1">
        <v>22.11</v>
      </c>
      <c r="H110" s="1">
        <v>17.3</v>
      </c>
    </row>
    <row r="111" ht="15.75" customHeight="1">
      <c r="A111" s="1" t="s">
        <v>176</v>
      </c>
      <c r="B111" s="1" t="s">
        <v>46</v>
      </c>
      <c r="C111" s="1">
        <v>79.62</v>
      </c>
      <c r="D111" s="1" t="s">
        <v>5</v>
      </c>
      <c r="E111" s="1" t="s">
        <v>6</v>
      </c>
      <c r="F111" s="1">
        <v>37.18</v>
      </c>
      <c r="G111" s="1">
        <v>33.22</v>
      </c>
      <c r="H111" s="1">
        <v>10.41</v>
      </c>
    </row>
    <row r="112" ht="15.75" customHeight="1">
      <c r="A112" s="1" t="s">
        <v>177</v>
      </c>
      <c r="B112" s="1" t="s">
        <v>21</v>
      </c>
      <c r="C112" s="1">
        <v>80.68</v>
      </c>
      <c r="D112" s="1" t="s">
        <v>6</v>
      </c>
      <c r="E112" s="1" t="s">
        <v>6</v>
      </c>
      <c r="F112" s="1">
        <v>49.0</v>
      </c>
      <c r="G112" s="1">
        <v>8.4</v>
      </c>
      <c r="H112" s="1">
        <v>8.88</v>
      </c>
    </row>
    <row r="113" ht="15.75" customHeight="1">
      <c r="A113" s="1" t="s">
        <v>178</v>
      </c>
      <c r="B113" s="1" t="s">
        <v>30</v>
      </c>
      <c r="C113" s="1">
        <v>2.85</v>
      </c>
      <c r="D113" s="1" t="s">
        <v>6</v>
      </c>
      <c r="E113" s="1" t="s">
        <v>6</v>
      </c>
      <c r="F113" s="1">
        <v>54.95</v>
      </c>
      <c r="G113" s="1">
        <v>23.88</v>
      </c>
      <c r="H113" s="1">
        <v>6.05</v>
      </c>
    </row>
    <row r="114" ht="15.75" customHeight="1">
      <c r="A114" s="1" t="s">
        <v>179</v>
      </c>
      <c r="B114" s="1" t="s">
        <v>46</v>
      </c>
      <c r="C114" s="1">
        <v>79.62</v>
      </c>
      <c r="D114" s="1" t="s">
        <v>5</v>
      </c>
      <c r="E114" s="1" t="s">
        <v>6</v>
      </c>
      <c r="F114" s="1">
        <v>38.73</v>
      </c>
      <c r="G114" s="1">
        <v>35.49</v>
      </c>
      <c r="H114" s="1">
        <v>8.89</v>
      </c>
    </row>
    <row r="115" ht="15.75" customHeight="1">
      <c r="A115" s="1" t="s">
        <v>180</v>
      </c>
      <c r="B115" s="1" t="s">
        <v>47</v>
      </c>
      <c r="C115" s="1">
        <v>44.62</v>
      </c>
      <c r="D115" s="1" t="s">
        <v>5</v>
      </c>
      <c r="E115" s="1" t="s">
        <v>6</v>
      </c>
      <c r="F115" s="1">
        <v>46.63</v>
      </c>
      <c r="G115" s="1">
        <v>32.6</v>
      </c>
      <c r="H115" s="1">
        <v>8.64</v>
      </c>
    </row>
    <row r="116" ht="15.75" customHeight="1">
      <c r="A116" s="1" t="s">
        <v>181</v>
      </c>
      <c r="B116" s="1" t="s">
        <v>37</v>
      </c>
      <c r="C116" s="1">
        <v>38.59</v>
      </c>
      <c r="D116" s="1" t="s">
        <v>6</v>
      </c>
      <c r="E116" s="1" t="s">
        <v>6</v>
      </c>
      <c r="F116" s="1">
        <v>50.89</v>
      </c>
      <c r="G116" s="1">
        <v>20.66</v>
      </c>
      <c r="H116" s="1">
        <v>7.29</v>
      </c>
    </row>
    <row r="117" ht="15.75" customHeight="1">
      <c r="A117" s="1" t="s">
        <v>182</v>
      </c>
      <c r="B117" s="1" t="s">
        <v>47</v>
      </c>
      <c r="C117" s="1">
        <v>44.62</v>
      </c>
      <c r="D117" s="1" t="s">
        <v>5</v>
      </c>
      <c r="E117" s="1" t="s">
        <v>6</v>
      </c>
      <c r="F117" s="1">
        <v>50.43</v>
      </c>
      <c r="G117" s="1">
        <v>30.52</v>
      </c>
      <c r="H117" s="1">
        <v>6.88</v>
      </c>
    </row>
    <row r="118" ht="15.75" customHeight="1">
      <c r="A118" s="1" t="s">
        <v>183</v>
      </c>
      <c r="B118" s="1" t="s">
        <v>44</v>
      </c>
      <c r="C118" s="1">
        <v>9.85</v>
      </c>
      <c r="D118" s="1" t="s">
        <v>6</v>
      </c>
      <c r="E118" s="1" t="s">
        <v>6</v>
      </c>
      <c r="F118" s="1">
        <v>67.85</v>
      </c>
      <c r="G118" s="1">
        <v>20.22</v>
      </c>
      <c r="H118" s="1">
        <v>-2.2</v>
      </c>
    </row>
    <row r="119" ht="15.75" customHeight="1">
      <c r="A119" s="1" t="s">
        <v>70</v>
      </c>
      <c r="B119" s="1" t="s">
        <v>30</v>
      </c>
      <c r="C119" s="1">
        <v>2.85</v>
      </c>
      <c r="D119" s="1" t="s">
        <v>6</v>
      </c>
      <c r="E119" s="1" t="s">
        <v>6</v>
      </c>
      <c r="F119" s="1">
        <v>55.72</v>
      </c>
      <c r="G119" s="1">
        <v>21.12</v>
      </c>
      <c r="H119" s="1">
        <v>7.0</v>
      </c>
    </row>
    <row r="120" ht="15.75" customHeight="1">
      <c r="A120" s="1" t="s">
        <v>184</v>
      </c>
      <c r="B120" s="1" t="s">
        <v>41</v>
      </c>
      <c r="C120" s="1">
        <v>5.43</v>
      </c>
      <c r="D120" s="1" t="s">
        <v>6</v>
      </c>
      <c r="E120" s="1" t="s">
        <v>5</v>
      </c>
      <c r="F120" s="1">
        <v>48.73</v>
      </c>
      <c r="G120" s="1">
        <v>21.25</v>
      </c>
      <c r="H120" s="1">
        <v>7.31</v>
      </c>
    </row>
    <row r="121" ht="15.75" customHeight="1">
      <c r="A121" s="1" t="s">
        <v>185</v>
      </c>
      <c r="B121" s="1" t="s">
        <v>37</v>
      </c>
      <c r="C121" s="1">
        <v>38.59</v>
      </c>
      <c r="D121" s="1" t="s">
        <v>6</v>
      </c>
      <c r="E121" s="1" t="s">
        <v>6</v>
      </c>
      <c r="F121" s="1">
        <v>54.2</v>
      </c>
      <c r="G121" s="1">
        <v>16.18</v>
      </c>
      <c r="H121" s="1">
        <v>7.73</v>
      </c>
    </row>
    <row r="122" ht="15.75" customHeight="1">
      <c r="A122" s="1" t="s">
        <v>186</v>
      </c>
      <c r="B122" s="1" t="s">
        <v>47</v>
      </c>
      <c r="C122" s="1">
        <v>44.62</v>
      </c>
      <c r="D122" s="1" t="s">
        <v>5</v>
      </c>
      <c r="E122" s="1" t="s">
        <v>6</v>
      </c>
      <c r="F122" s="1">
        <v>49.08</v>
      </c>
      <c r="G122" s="1">
        <v>33.43</v>
      </c>
      <c r="H122" s="1">
        <v>7.43</v>
      </c>
    </row>
    <row r="123" ht="15.75" customHeight="1">
      <c r="A123" s="1" t="s">
        <v>187</v>
      </c>
      <c r="B123" s="1" t="s">
        <v>47</v>
      </c>
      <c r="C123" s="1">
        <v>44.62</v>
      </c>
      <c r="D123" s="1" t="s">
        <v>5</v>
      </c>
      <c r="E123" s="1" t="s">
        <v>6</v>
      </c>
      <c r="F123" s="1">
        <v>47.93</v>
      </c>
      <c r="G123" s="1">
        <v>33.34</v>
      </c>
      <c r="H123" s="1">
        <v>8.61</v>
      </c>
    </row>
    <row r="124" ht="15.75" customHeight="1">
      <c r="A124" s="1" t="s">
        <v>188</v>
      </c>
      <c r="B124" s="1" t="s">
        <v>20</v>
      </c>
      <c r="C124" s="1">
        <v>64.67</v>
      </c>
      <c r="D124" s="1" t="s">
        <v>6</v>
      </c>
      <c r="E124" s="1" t="s">
        <v>6</v>
      </c>
      <c r="F124" s="1">
        <v>48.0</v>
      </c>
      <c r="G124" s="1">
        <v>0.1</v>
      </c>
      <c r="H124" s="1">
        <v>10.59</v>
      </c>
    </row>
    <row r="125" ht="15.75" customHeight="1">
      <c r="A125" s="1" t="s">
        <v>189</v>
      </c>
      <c r="B125" s="1" t="s">
        <v>20</v>
      </c>
      <c r="C125" s="1">
        <v>64.67</v>
      </c>
      <c r="D125" s="1" t="s">
        <v>6</v>
      </c>
      <c r="E125" s="1" t="s">
        <v>6</v>
      </c>
      <c r="F125" s="1">
        <v>50.65</v>
      </c>
      <c r="G125" s="1">
        <v>3.08</v>
      </c>
      <c r="H125" s="1">
        <v>9.65</v>
      </c>
    </row>
    <row r="126" ht="15.75" customHeight="1">
      <c r="A126" s="1" t="s">
        <v>190</v>
      </c>
      <c r="B126" s="1" t="s">
        <v>20</v>
      </c>
      <c r="C126" s="1">
        <v>64.67</v>
      </c>
      <c r="D126" s="1" t="s">
        <v>6</v>
      </c>
      <c r="E126" s="1" t="s">
        <v>6</v>
      </c>
      <c r="F126" s="1">
        <v>45.83</v>
      </c>
      <c r="G126" s="1">
        <v>1.25</v>
      </c>
      <c r="H126" s="1">
        <v>10.32</v>
      </c>
    </row>
    <row r="127" ht="15.75" customHeight="1">
      <c r="A127" s="1" t="s">
        <v>191</v>
      </c>
      <c r="B127" s="1" t="s">
        <v>8</v>
      </c>
      <c r="C127" s="1">
        <v>8.57</v>
      </c>
      <c r="D127" s="1" t="s">
        <v>6</v>
      </c>
      <c r="E127" s="1" t="s">
        <v>5</v>
      </c>
      <c r="F127" s="1">
        <v>48.32</v>
      </c>
      <c r="G127" s="1">
        <v>14.29</v>
      </c>
      <c r="H127" s="1">
        <v>6.79</v>
      </c>
    </row>
    <row r="128" ht="15.75" customHeight="1">
      <c r="A128" s="1" t="s">
        <v>192</v>
      </c>
      <c r="B128" s="1" t="s">
        <v>38</v>
      </c>
      <c r="C128" s="1">
        <v>10.3</v>
      </c>
      <c r="D128" s="1" t="s">
        <v>6</v>
      </c>
      <c r="E128" s="1" t="s">
        <v>6</v>
      </c>
      <c r="F128" s="1">
        <v>38.72</v>
      </c>
      <c r="G128" s="1">
        <v>-9.14</v>
      </c>
      <c r="H128" s="1">
        <v>15.52</v>
      </c>
    </row>
    <row r="129" ht="15.75" customHeight="1">
      <c r="A129" s="1" t="s">
        <v>73</v>
      </c>
      <c r="B129" s="1" t="s">
        <v>42</v>
      </c>
      <c r="C129" s="1">
        <v>2.07</v>
      </c>
      <c r="D129" s="1" t="s">
        <v>6</v>
      </c>
      <c r="E129" s="1" t="s">
        <v>6</v>
      </c>
      <c r="F129" s="1">
        <v>46.06</v>
      </c>
      <c r="G129" s="1">
        <v>14.51</v>
      </c>
      <c r="H129" s="1">
        <v>9.27</v>
      </c>
    </row>
    <row r="130" ht="15.75" customHeight="1">
      <c r="A130" s="1" t="s">
        <v>193</v>
      </c>
      <c r="B130" s="1" t="s">
        <v>47</v>
      </c>
      <c r="C130" s="1">
        <v>44.62</v>
      </c>
      <c r="D130" s="1" t="s">
        <v>5</v>
      </c>
      <c r="E130" s="1" t="s">
        <v>6</v>
      </c>
      <c r="F130" s="1">
        <v>49.83</v>
      </c>
      <c r="G130" s="1">
        <v>24.03</v>
      </c>
      <c r="H130" s="1">
        <v>7.04</v>
      </c>
    </row>
    <row r="131" ht="15.75" customHeight="1">
      <c r="A131" s="1" t="s">
        <v>194</v>
      </c>
      <c r="B131" s="1" t="s">
        <v>35</v>
      </c>
      <c r="C131" s="1">
        <v>16.98</v>
      </c>
      <c r="D131" s="1" t="s">
        <v>6</v>
      </c>
      <c r="E131" s="1" t="s">
        <v>6</v>
      </c>
      <c r="F131" s="1">
        <v>50.85</v>
      </c>
      <c r="G131" s="1">
        <v>5.68</v>
      </c>
      <c r="H131" s="1">
        <v>8.63</v>
      </c>
    </row>
    <row r="132" ht="15.75" customHeight="1">
      <c r="A132" s="1" t="s">
        <v>195</v>
      </c>
      <c r="B132" s="1" t="s">
        <v>43</v>
      </c>
      <c r="C132" s="1">
        <v>46.06</v>
      </c>
      <c r="D132" s="1" t="s">
        <v>6</v>
      </c>
      <c r="E132" s="1" t="s">
        <v>6</v>
      </c>
      <c r="F132" s="1">
        <v>40.4</v>
      </c>
      <c r="G132" s="1">
        <v>-3.68</v>
      </c>
      <c r="H132" s="1">
        <v>11.19</v>
      </c>
    </row>
    <row r="133" ht="15.75" customHeight="1">
      <c r="A133" s="1" t="s">
        <v>196</v>
      </c>
      <c r="B133" s="1" t="s">
        <v>21</v>
      </c>
      <c r="C133" s="1">
        <v>80.68</v>
      </c>
      <c r="D133" s="1" t="s">
        <v>6</v>
      </c>
      <c r="E133" s="1" t="s">
        <v>6</v>
      </c>
      <c r="F133" s="1">
        <v>52.13</v>
      </c>
      <c r="G133" s="1">
        <v>11.62</v>
      </c>
      <c r="H133" s="1">
        <v>8.26</v>
      </c>
    </row>
    <row r="134" ht="15.75" customHeight="1">
      <c r="A134" s="1" t="s">
        <v>197</v>
      </c>
      <c r="B134" s="1" t="s">
        <v>47</v>
      </c>
      <c r="C134" s="1">
        <v>44.62</v>
      </c>
      <c r="D134" s="1" t="s">
        <v>5</v>
      </c>
      <c r="E134" s="1" t="s">
        <v>6</v>
      </c>
      <c r="F134" s="1">
        <v>48.03</v>
      </c>
      <c r="G134" s="1">
        <v>37.97</v>
      </c>
      <c r="H134" s="1">
        <v>8.7</v>
      </c>
    </row>
    <row r="135" ht="15.75" customHeight="1">
      <c r="A135" s="1" t="s">
        <v>198</v>
      </c>
      <c r="B135" s="1" t="s">
        <v>46</v>
      </c>
      <c r="C135" s="1">
        <v>79.62</v>
      </c>
      <c r="D135" s="1" t="s">
        <v>5</v>
      </c>
      <c r="E135" s="1" t="s">
        <v>6</v>
      </c>
      <c r="F135" s="1">
        <v>38.37</v>
      </c>
      <c r="G135" s="1">
        <v>38.3</v>
      </c>
      <c r="H135" s="1">
        <v>14.13</v>
      </c>
    </row>
    <row r="136" ht="15.75" customHeight="1">
      <c r="A136" s="1" t="s">
        <v>199</v>
      </c>
      <c r="B136" s="1" t="s">
        <v>44</v>
      </c>
      <c r="C136" s="1">
        <v>9.85</v>
      </c>
      <c r="D136" s="1" t="s">
        <v>6</v>
      </c>
      <c r="E136" s="1" t="s">
        <v>6</v>
      </c>
      <c r="F136" s="1">
        <v>55.58</v>
      </c>
      <c r="G136" s="1">
        <v>13.03</v>
      </c>
      <c r="H136" s="1">
        <v>7.33</v>
      </c>
    </row>
    <row r="137" ht="15.75" customHeight="1">
      <c r="A137" s="1" t="s">
        <v>200</v>
      </c>
      <c r="B137" s="1" t="s">
        <v>46</v>
      </c>
      <c r="C137" s="1">
        <v>79.62</v>
      </c>
      <c r="D137" s="1" t="s">
        <v>5</v>
      </c>
      <c r="E137" s="1" t="s">
        <v>6</v>
      </c>
      <c r="F137" s="1">
        <v>38.63</v>
      </c>
      <c r="G137" s="1">
        <v>27.44</v>
      </c>
      <c r="H137" s="1">
        <v>15.1</v>
      </c>
    </row>
    <row r="138" ht="15.75" customHeight="1">
      <c r="A138" s="1" t="s">
        <v>201</v>
      </c>
      <c r="B138" s="1" t="s">
        <v>43</v>
      </c>
      <c r="C138" s="1">
        <v>46.06</v>
      </c>
      <c r="D138" s="1" t="s">
        <v>6</v>
      </c>
      <c r="E138" s="1" t="s">
        <v>6</v>
      </c>
      <c r="F138" s="1">
        <v>36.52</v>
      </c>
      <c r="G138" s="1">
        <v>-4.88</v>
      </c>
      <c r="H138" s="1">
        <v>17.19</v>
      </c>
    </row>
    <row r="139" ht="15.75" customHeight="1">
      <c r="A139" s="1" t="s">
        <v>202</v>
      </c>
      <c r="B139" s="1" t="s">
        <v>20</v>
      </c>
      <c r="C139" s="1">
        <v>64.67</v>
      </c>
      <c r="D139" s="1" t="s">
        <v>6</v>
      </c>
      <c r="E139" s="1" t="s">
        <v>6</v>
      </c>
      <c r="F139" s="1">
        <v>43.29</v>
      </c>
      <c r="G139" s="1">
        <v>5.38</v>
      </c>
      <c r="H139" s="1">
        <v>14.98</v>
      </c>
    </row>
    <row r="140" ht="15.75" customHeight="1">
      <c r="A140" s="1" t="s">
        <v>203</v>
      </c>
      <c r="B140" s="1" t="s">
        <v>9</v>
      </c>
      <c r="C140" s="1">
        <v>9.48</v>
      </c>
      <c r="D140" s="1" t="s">
        <v>5</v>
      </c>
      <c r="E140" s="1" t="s">
        <v>5</v>
      </c>
      <c r="F140" s="1">
        <v>52.05</v>
      </c>
      <c r="G140" s="1">
        <v>29.27</v>
      </c>
      <c r="H140" s="1">
        <v>6.25</v>
      </c>
    </row>
    <row r="141" ht="15.75" customHeight="1">
      <c r="A141" s="1" t="s">
        <v>204</v>
      </c>
      <c r="B141" s="1" t="s">
        <v>26</v>
      </c>
      <c r="C141" s="1">
        <v>59.8</v>
      </c>
      <c r="D141" s="1" t="s">
        <v>6</v>
      </c>
      <c r="E141" s="1" t="s">
        <v>6</v>
      </c>
      <c r="F141" s="1">
        <v>38.2</v>
      </c>
      <c r="G141" s="1">
        <v>15.55</v>
      </c>
      <c r="H141" s="1">
        <v>16.54</v>
      </c>
    </row>
    <row r="142" ht="15.75" customHeight="1">
      <c r="A142" s="1" t="s">
        <v>205</v>
      </c>
      <c r="B142" s="1" t="s">
        <v>20</v>
      </c>
      <c r="C142" s="1">
        <v>64.67</v>
      </c>
      <c r="D142" s="1" t="s">
        <v>6</v>
      </c>
      <c r="E142" s="1" t="s">
        <v>6</v>
      </c>
      <c r="F142" s="1">
        <v>49.12</v>
      </c>
      <c r="G142" s="1">
        <v>6.18</v>
      </c>
      <c r="H142" s="1">
        <v>8.88</v>
      </c>
    </row>
    <row r="143" ht="15.75" customHeight="1">
      <c r="A143" s="1" t="s">
        <v>206</v>
      </c>
      <c r="B143" s="1" t="s">
        <v>26</v>
      </c>
      <c r="C143" s="1">
        <v>59.8</v>
      </c>
      <c r="D143" s="1" t="s">
        <v>6</v>
      </c>
      <c r="E143" s="1" t="s">
        <v>6</v>
      </c>
      <c r="F143" s="1">
        <v>45.47</v>
      </c>
      <c r="G143" s="1">
        <v>9.21</v>
      </c>
      <c r="H143" s="1">
        <v>6.65</v>
      </c>
    </row>
    <row r="144" ht="15.75" customHeight="1">
      <c r="A144" s="1" t="s">
        <v>207</v>
      </c>
      <c r="B144" s="1" t="s">
        <v>9</v>
      </c>
      <c r="C144" s="1">
        <v>9.48</v>
      </c>
      <c r="D144" s="1" t="s">
        <v>5</v>
      </c>
      <c r="E144" s="1" t="s">
        <v>5</v>
      </c>
      <c r="F144" s="1">
        <v>53.9</v>
      </c>
      <c r="G144" s="1">
        <v>27.57</v>
      </c>
      <c r="H144" s="1">
        <v>5.28</v>
      </c>
    </row>
    <row r="145" ht="15.75" customHeight="1">
      <c r="A145" s="1" t="s">
        <v>208</v>
      </c>
      <c r="B145" s="1" t="s">
        <v>20</v>
      </c>
      <c r="C145" s="1">
        <v>64.67</v>
      </c>
      <c r="D145" s="1" t="s">
        <v>6</v>
      </c>
      <c r="E145" s="1" t="s">
        <v>6</v>
      </c>
      <c r="F145" s="1">
        <v>43.61</v>
      </c>
      <c r="G145" s="1">
        <v>3.87</v>
      </c>
      <c r="H145" s="1">
        <v>11.11</v>
      </c>
    </row>
    <row r="146" ht="15.75" customHeight="1">
      <c r="A146" s="1" t="s">
        <v>209</v>
      </c>
      <c r="B146" s="1" t="s">
        <v>20</v>
      </c>
      <c r="C146" s="1">
        <v>64.67</v>
      </c>
      <c r="D146" s="1" t="s">
        <v>6</v>
      </c>
      <c r="E146" s="1" t="s">
        <v>6</v>
      </c>
      <c r="F146" s="1">
        <v>47.75</v>
      </c>
      <c r="G146" s="1">
        <v>7.35</v>
      </c>
      <c r="H146" s="1">
        <v>6.68</v>
      </c>
    </row>
    <row r="147" ht="15.75" customHeight="1">
      <c r="A147" s="1" t="s">
        <v>210</v>
      </c>
      <c r="B147" s="1" t="s">
        <v>43</v>
      </c>
      <c r="C147" s="1">
        <v>46.06</v>
      </c>
      <c r="D147" s="1" t="s">
        <v>6</v>
      </c>
      <c r="E147" s="1" t="s">
        <v>6</v>
      </c>
      <c r="F147" s="1">
        <v>37.98</v>
      </c>
      <c r="G147" s="1">
        <v>-1.13</v>
      </c>
      <c r="H147" s="1">
        <v>15.0</v>
      </c>
    </row>
    <row r="148" ht="15.75" customHeight="1">
      <c r="A148" s="1" t="s">
        <v>211</v>
      </c>
      <c r="B148" s="1" t="s">
        <v>20</v>
      </c>
      <c r="C148" s="1">
        <v>64.67</v>
      </c>
      <c r="D148" s="1" t="s">
        <v>6</v>
      </c>
      <c r="E148" s="1" t="s">
        <v>6</v>
      </c>
      <c r="F148" s="1">
        <v>43.72</v>
      </c>
      <c r="G148" s="1">
        <v>7.27</v>
      </c>
      <c r="H148" s="1">
        <v>8.82</v>
      </c>
    </row>
    <row r="149" ht="15.75" customHeight="1">
      <c r="A149" s="1" t="s">
        <v>212</v>
      </c>
      <c r="B149" s="1" t="s">
        <v>40</v>
      </c>
      <c r="C149" s="1">
        <v>8.81</v>
      </c>
      <c r="D149" s="1" t="s">
        <v>5</v>
      </c>
      <c r="E149" s="1" t="s">
        <v>5</v>
      </c>
      <c r="F149" s="1">
        <v>43.33</v>
      </c>
      <c r="G149" s="1">
        <v>21.9</v>
      </c>
      <c r="H149" s="1">
        <v>9.36</v>
      </c>
    </row>
    <row r="150" ht="15.75" customHeight="1">
      <c r="A150" s="1" t="s">
        <v>213</v>
      </c>
      <c r="B150" s="1" t="s">
        <v>40</v>
      </c>
      <c r="C150" s="1">
        <v>8.81</v>
      </c>
      <c r="D150" s="1" t="s">
        <v>5</v>
      </c>
      <c r="E150" s="1" t="s">
        <v>5</v>
      </c>
      <c r="F150" s="1">
        <v>45.25</v>
      </c>
      <c r="G150" s="1">
        <v>19.85</v>
      </c>
      <c r="H150" s="1">
        <v>10.34</v>
      </c>
    </row>
    <row r="151" ht="15.75" customHeight="1">
      <c r="A151" s="1" t="s">
        <v>214</v>
      </c>
      <c r="B151" s="1" t="s">
        <v>17</v>
      </c>
      <c r="C151" s="1">
        <v>5.69</v>
      </c>
      <c r="D151" s="1" t="s">
        <v>6</v>
      </c>
      <c r="E151" s="1" t="s">
        <v>6</v>
      </c>
      <c r="F151" s="1">
        <v>55.4</v>
      </c>
      <c r="G151" s="1">
        <v>10.38</v>
      </c>
      <c r="H151" s="1">
        <v>7.73</v>
      </c>
    </row>
    <row r="152" ht="15.75" customHeight="1">
      <c r="A152" s="1" t="s">
        <v>215</v>
      </c>
      <c r="B152" s="1" t="s">
        <v>46</v>
      </c>
      <c r="C152" s="1">
        <v>79.62</v>
      </c>
      <c r="D152" s="1" t="s">
        <v>5</v>
      </c>
      <c r="E152" s="1" t="s">
        <v>6</v>
      </c>
      <c r="F152" s="1">
        <v>41.0</v>
      </c>
      <c r="G152" s="1">
        <v>37.87</v>
      </c>
      <c r="H152" s="1">
        <v>11.92</v>
      </c>
    </row>
    <row r="153" ht="15.75" customHeight="1">
      <c r="A153" s="1" t="s">
        <v>216</v>
      </c>
      <c r="B153" s="1" t="s">
        <v>9</v>
      </c>
      <c r="C153" s="1">
        <v>9.48</v>
      </c>
      <c r="D153" s="1" t="s">
        <v>5</v>
      </c>
      <c r="E153" s="1" t="s">
        <v>5</v>
      </c>
      <c r="F153" s="1">
        <v>54.52</v>
      </c>
      <c r="G153" s="1">
        <v>30.42</v>
      </c>
      <c r="H153" s="1">
        <v>4.93</v>
      </c>
    </row>
    <row r="154" ht="15.75" customHeight="1">
      <c r="A154" s="1" t="s">
        <v>217</v>
      </c>
      <c r="B154" s="1" t="s">
        <v>36</v>
      </c>
      <c r="C154" s="1">
        <v>5.27</v>
      </c>
      <c r="D154" s="1" t="s">
        <v>5</v>
      </c>
      <c r="E154" s="1" t="s">
        <v>6</v>
      </c>
      <c r="F154" s="1">
        <v>59.92</v>
      </c>
      <c r="G154" s="1">
        <v>10.75</v>
      </c>
      <c r="H154" s="1">
        <v>2.32</v>
      </c>
    </row>
    <row r="155" ht="15.75" customHeight="1">
      <c r="A155" s="1" t="s">
        <v>218</v>
      </c>
      <c r="B155" s="1" t="s">
        <v>16</v>
      </c>
      <c r="C155" s="1">
        <v>10.55</v>
      </c>
      <c r="D155" s="1" t="s">
        <v>6</v>
      </c>
      <c r="E155" s="1" t="s">
        <v>5</v>
      </c>
      <c r="F155" s="1">
        <v>49.83</v>
      </c>
      <c r="G155" s="1">
        <v>18.25</v>
      </c>
      <c r="H155" s="1">
        <v>7.66</v>
      </c>
    </row>
    <row r="156" ht="15.75" customHeight="1">
      <c r="A156" s="1" t="s">
        <v>219</v>
      </c>
      <c r="B156" s="1" t="s">
        <v>19</v>
      </c>
      <c r="C156" s="1">
        <v>5.52</v>
      </c>
      <c r="D156" s="1" t="s">
        <v>6</v>
      </c>
      <c r="E156" s="1" t="s">
        <v>6</v>
      </c>
      <c r="F156" s="1">
        <v>65.0</v>
      </c>
      <c r="G156" s="1">
        <v>25.47</v>
      </c>
      <c r="H156" s="1">
        <v>1.45</v>
      </c>
    </row>
    <row r="157" ht="15.75" customHeight="1">
      <c r="A157" s="1" t="s">
        <v>220</v>
      </c>
      <c r="B157" s="1" t="s">
        <v>43</v>
      </c>
      <c r="C157" s="1">
        <v>46.06</v>
      </c>
      <c r="D157" s="1" t="s">
        <v>6</v>
      </c>
      <c r="E157" s="1" t="s">
        <v>6</v>
      </c>
      <c r="F157" s="1">
        <v>43.35</v>
      </c>
      <c r="G157" s="1">
        <v>-5.83</v>
      </c>
      <c r="H157" s="1">
        <v>10.85</v>
      </c>
    </row>
    <row r="158" ht="15.75" customHeight="1">
      <c r="A158" s="1" t="s">
        <v>221</v>
      </c>
      <c r="B158" s="1" t="s">
        <v>26</v>
      </c>
      <c r="C158" s="1">
        <v>59.8</v>
      </c>
      <c r="D158" s="1" t="s">
        <v>6</v>
      </c>
      <c r="E158" s="1" t="s">
        <v>6</v>
      </c>
      <c r="F158" s="1">
        <v>38.13</v>
      </c>
      <c r="G158" s="1">
        <v>13.35</v>
      </c>
      <c r="H158" s="1">
        <v>17.9</v>
      </c>
    </row>
    <row r="159" ht="15.75" customHeight="1">
      <c r="A159" s="1" t="s">
        <v>222</v>
      </c>
      <c r="B159" s="1" t="s">
        <v>22</v>
      </c>
      <c r="C159" s="1">
        <v>10.92</v>
      </c>
      <c r="D159" s="1" t="s">
        <v>6</v>
      </c>
      <c r="E159" s="1" t="s">
        <v>6</v>
      </c>
      <c r="F159" s="1">
        <v>38.23</v>
      </c>
      <c r="G159" s="1">
        <v>21.73</v>
      </c>
      <c r="H159" s="1">
        <v>16.9</v>
      </c>
    </row>
    <row r="160" ht="15.75" customHeight="1">
      <c r="A160" s="1" t="s">
        <v>223</v>
      </c>
      <c r="B160" s="1" t="s">
        <v>20</v>
      </c>
      <c r="C160" s="1">
        <v>64.67</v>
      </c>
      <c r="D160" s="1" t="s">
        <v>6</v>
      </c>
      <c r="E160" s="1" t="s">
        <v>6</v>
      </c>
      <c r="F160" s="1">
        <v>42.7</v>
      </c>
      <c r="G160" s="1">
        <v>2.9</v>
      </c>
      <c r="H160" s="1">
        <v>10.95</v>
      </c>
    </row>
    <row r="161" ht="15.75" customHeight="1">
      <c r="A161" s="1" t="s">
        <v>224</v>
      </c>
      <c r="B161" s="1" t="s">
        <v>26</v>
      </c>
      <c r="C161" s="1">
        <v>59.8</v>
      </c>
      <c r="D161" s="1" t="s">
        <v>6</v>
      </c>
      <c r="E161" s="1" t="s">
        <v>6</v>
      </c>
      <c r="F161" s="1">
        <v>43.11</v>
      </c>
      <c r="G161" s="1">
        <v>12.39</v>
      </c>
      <c r="H161" s="1">
        <v>11.7</v>
      </c>
    </row>
    <row r="162" ht="15.75" customHeight="1">
      <c r="A162" s="1" t="s">
        <v>225</v>
      </c>
      <c r="B162" s="1" t="s">
        <v>26</v>
      </c>
      <c r="C162" s="1">
        <v>59.8</v>
      </c>
      <c r="D162" s="1" t="s">
        <v>6</v>
      </c>
      <c r="E162" s="1" t="s">
        <v>6</v>
      </c>
      <c r="F162" s="1">
        <v>42.46</v>
      </c>
      <c r="G162" s="1">
        <v>14.22</v>
      </c>
      <c r="H162" s="1">
        <v>15.13</v>
      </c>
    </row>
    <row r="163" ht="15.75" customHeight="1">
      <c r="A163" s="1" t="s">
        <v>226</v>
      </c>
      <c r="B163" s="1" t="s">
        <v>9</v>
      </c>
      <c r="C163" s="1">
        <v>9.48</v>
      </c>
      <c r="D163" s="1" t="s">
        <v>5</v>
      </c>
      <c r="E163" s="1" t="s">
        <v>5</v>
      </c>
      <c r="F163" s="1">
        <v>52.13</v>
      </c>
      <c r="G163" s="1">
        <v>26.09</v>
      </c>
      <c r="H163" s="1">
        <v>6.42</v>
      </c>
    </row>
    <row r="164" ht="15.75" customHeight="1">
      <c r="A164" s="1" t="s">
        <v>227</v>
      </c>
      <c r="B164" s="1" t="s">
        <v>13</v>
      </c>
      <c r="C164" s="1">
        <v>7.1</v>
      </c>
      <c r="D164" s="1" t="s">
        <v>6</v>
      </c>
      <c r="E164" s="1" t="s">
        <v>6</v>
      </c>
      <c r="F164" s="1">
        <v>43.42</v>
      </c>
      <c r="G164" s="1">
        <v>24.61</v>
      </c>
      <c r="H164" s="1">
        <v>10.51</v>
      </c>
    </row>
    <row r="165" ht="15.75" customHeight="1">
      <c r="A165" s="1" t="s">
        <v>228</v>
      </c>
      <c r="B165" s="1" t="s">
        <v>13</v>
      </c>
      <c r="C165" s="1">
        <v>7.1</v>
      </c>
      <c r="D165" s="1" t="s">
        <v>6</v>
      </c>
      <c r="E165" s="1" t="s">
        <v>6</v>
      </c>
      <c r="F165" s="1">
        <v>42.15</v>
      </c>
      <c r="G165" s="1">
        <v>24.75</v>
      </c>
      <c r="H165" s="1">
        <v>8.27</v>
      </c>
    </row>
    <row r="166" ht="15.75" customHeight="1">
      <c r="A166" s="1" t="s">
        <v>229</v>
      </c>
      <c r="B166" s="1" t="s">
        <v>34</v>
      </c>
      <c r="C166" s="1">
        <v>0.63</v>
      </c>
      <c r="D166" s="1" t="s">
        <v>5</v>
      </c>
      <c r="E166" s="1" t="s">
        <v>6</v>
      </c>
      <c r="F166" s="1">
        <v>42.47</v>
      </c>
      <c r="G166" s="1">
        <v>19.27</v>
      </c>
      <c r="H166" s="1">
        <v>9.99</v>
      </c>
    </row>
    <row r="167" ht="15.75" customHeight="1">
      <c r="A167" s="1" t="s">
        <v>230</v>
      </c>
      <c r="B167" s="1" t="s">
        <v>37</v>
      </c>
      <c r="C167" s="1">
        <v>38.59</v>
      </c>
      <c r="D167" s="1" t="s">
        <v>6</v>
      </c>
      <c r="E167" s="1" t="s">
        <v>6</v>
      </c>
      <c r="F167" s="1">
        <v>52.41</v>
      </c>
      <c r="G167" s="1">
        <v>16.9</v>
      </c>
      <c r="H167" s="1">
        <v>8.31</v>
      </c>
    </row>
    <row r="168" ht="15.75" customHeight="1">
      <c r="A168" s="1" t="s">
        <v>231</v>
      </c>
      <c r="B168" s="1" t="s">
        <v>16</v>
      </c>
      <c r="C168" s="1">
        <v>10.55</v>
      </c>
      <c r="D168" s="1" t="s">
        <v>6</v>
      </c>
      <c r="E168" s="1" t="s">
        <v>5</v>
      </c>
      <c r="F168" s="1">
        <v>50.08</v>
      </c>
      <c r="G168" s="1">
        <v>14.47</v>
      </c>
      <c r="H168" s="1">
        <v>8.05</v>
      </c>
    </row>
    <row r="169" ht="15.75" customHeight="1">
      <c r="A169" s="1" t="s">
        <v>232</v>
      </c>
      <c r="B169" s="1" t="s">
        <v>20</v>
      </c>
      <c r="C169" s="1">
        <v>64.67</v>
      </c>
      <c r="D169" s="1" t="s">
        <v>6</v>
      </c>
      <c r="E169" s="1" t="s">
        <v>6</v>
      </c>
      <c r="F169" s="1">
        <v>49.25</v>
      </c>
      <c r="G169" s="1">
        <v>4.03</v>
      </c>
      <c r="H169" s="1">
        <v>9.4</v>
      </c>
    </row>
    <row r="170" ht="15.75" customHeight="1">
      <c r="A170" s="1" t="s">
        <v>75</v>
      </c>
      <c r="B170" s="1" t="s">
        <v>28</v>
      </c>
      <c r="C170" s="1">
        <v>1.96</v>
      </c>
      <c r="D170" s="1" t="s">
        <v>6</v>
      </c>
      <c r="E170" s="1" t="s">
        <v>6</v>
      </c>
      <c r="F170" s="1">
        <v>56.95</v>
      </c>
      <c r="G170" s="1">
        <v>24.1</v>
      </c>
      <c r="H170" s="1">
        <v>5.16</v>
      </c>
    </row>
    <row r="171" ht="15.75" customHeight="1">
      <c r="A171" s="1" t="s">
        <v>79</v>
      </c>
      <c r="B171" s="1" t="s">
        <v>14</v>
      </c>
      <c r="C171" s="1">
        <v>4.23</v>
      </c>
      <c r="D171" s="1" t="s">
        <v>6</v>
      </c>
      <c r="E171" s="1" t="s">
        <v>6</v>
      </c>
      <c r="F171" s="1">
        <v>45.33</v>
      </c>
      <c r="G171" s="1">
        <v>14.45</v>
      </c>
      <c r="H171" s="1">
        <v>9.27</v>
      </c>
    </row>
    <row r="172" ht="15.75" customHeight="1">
      <c r="A172" s="1" t="s">
        <v>233</v>
      </c>
      <c r="B172" s="1" t="s">
        <v>47</v>
      </c>
      <c r="C172" s="1">
        <v>44.62</v>
      </c>
      <c r="D172" s="1" t="s">
        <v>5</v>
      </c>
      <c r="E172" s="1" t="s">
        <v>6</v>
      </c>
      <c r="F172" s="1">
        <v>50.62</v>
      </c>
      <c r="G172" s="1">
        <v>26.25</v>
      </c>
      <c r="H172" s="1">
        <v>6.76</v>
      </c>
    </row>
    <row r="173" ht="15.75" customHeight="1">
      <c r="A173" s="1" t="s">
        <v>234</v>
      </c>
      <c r="B173" s="1" t="s">
        <v>26</v>
      </c>
      <c r="C173" s="1">
        <v>59.8</v>
      </c>
      <c r="D173" s="1" t="s">
        <v>6</v>
      </c>
      <c r="E173" s="1" t="s">
        <v>6</v>
      </c>
      <c r="F173" s="1">
        <v>41.9</v>
      </c>
      <c r="G173" s="1">
        <v>12.48</v>
      </c>
      <c r="H173" s="1">
        <v>15.1</v>
      </c>
    </row>
    <row r="174" ht="15.75" customHeight="1">
      <c r="A174" s="1" t="s">
        <v>235</v>
      </c>
      <c r="B174" s="1" t="s">
        <v>21</v>
      </c>
      <c r="C174" s="1">
        <v>80.68</v>
      </c>
      <c r="D174" s="1" t="s">
        <v>6</v>
      </c>
      <c r="E174" s="1" t="s">
        <v>6</v>
      </c>
      <c r="F174" s="1">
        <v>54.07</v>
      </c>
      <c r="G174" s="1">
        <v>12.15</v>
      </c>
      <c r="H174" s="1">
        <v>8.07</v>
      </c>
    </row>
    <row r="175" ht="15.75" customHeight="1">
      <c r="A175" s="1" t="s">
        <v>236</v>
      </c>
      <c r="B175" s="1" t="s">
        <v>13</v>
      </c>
      <c r="C175" s="1">
        <v>7.1</v>
      </c>
      <c r="D175" s="1" t="s">
        <v>6</v>
      </c>
      <c r="E175" s="1" t="s">
        <v>6</v>
      </c>
      <c r="F175" s="1">
        <v>43.85</v>
      </c>
      <c r="G175" s="1">
        <v>25.97</v>
      </c>
      <c r="H175" s="1">
        <v>10.59</v>
      </c>
    </row>
    <row r="176" ht="15.75" customHeight="1">
      <c r="A176" s="1" t="s">
        <v>237</v>
      </c>
      <c r="B176" s="1" t="s">
        <v>43</v>
      </c>
      <c r="C176" s="1">
        <v>46.06</v>
      </c>
      <c r="D176" s="1" t="s">
        <v>6</v>
      </c>
      <c r="E176" s="1" t="s">
        <v>6</v>
      </c>
      <c r="F176" s="1">
        <v>40.97</v>
      </c>
      <c r="G176" s="1">
        <v>-5.67</v>
      </c>
      <c r="H176" s="1">
        <v>11.63</v>
      </c>
    </row>
    <row r="177" ht="15.75" customHeight="1">
      <c r="A177" s="1" t="s">
        <v>238</v>
      </c>
      <c r="B177" s="1" t="s">
        <v>8</v>
      </c>
      <c r="C177" s="1">
        <v>8.57</v>
      </c>
      <c r="D177" s="1" t="s">
        <v>6</v>
      </c>
      <c r="E177" s="1" t="s">
        <v>5</v>
      </c>
      <c r="F177" s="1">
        <v>47.81</v>
      </c>
      <c r="G177" s="1">
        <v>13.04</v>
      </c>
      <c r="H177" s="1">
        <v>4.62</v>
      </c>
    </row>
    <row r="178" ht="15.75" customHeight="1">
      <c r="A178" s="1" t="s">
        <v>239</v>
      </c>
      <c r="B178" s="1" t="s">
        <v>46</v>
      </c>
      <c r="C178" s="1">
        <v>79.62</v>
      </c>
      <c r="D178" s="1" t="s">
        <v>5</v>
      </c>
      <c r="E178" s="1" t="s">
        <v>6</v>
      </c>
      <c r="F178" s="1">
        <v>41.28</v>
      </c>
      <c r="G178" s="1">
        <v>36.34</v>
      </c>
      <c r="H178" s="1">
        <v>12.05</v>
      </c>
    </row>
    <row r="179" ht="15.75" customHeight="1">
      <c r="A179" s="1" t="s">
        <v>240</v>
      </c>
      <c r="B179" s="1" t="s">
        <v>43</v>
      </c>
      <c r="C179" s="1">
        <v>46.06</v>
      </c>
      <c r="D179" s="1" t="s">
        <v>6</v>
      </c>
      <c r="E179" s="1" t="s">
        <v>6</v>
      </c>
      <c r="F179" s="1">
        <v>43.38</v>
      </c>
      <c r="G179" s="1">
        <v>-3.8</v>
      </c>
      <c r="H179" s="1">
        <v>13.4</v>
      </c>
    </row>
    <row r="180" ht="15.75" customHeight="1">
      <c r="A180" s="1" t="s">
        <v>241</v>
      </c>
      <c r="B180" s="1" t="s">
        <v>11</v>
      </c>
      <c r="C180" s="1">
        <v>3.8</v>
      </c>
      <c r="D180" s="1" t="s">
        <v>5</v>
      </c>
      <c r="E180" s="1" t="s">
        <v>6</v>
      </c>
      <c r="F180" s="1">
        <v>43.85</v>
      </c>
      <c r="G180" s="1">
        <v>13.38</v>
      </c>
      <c r="H180" s="1">
        <v>9.6</v>
      </c>
    </row>
    <row r="181" ht="15.75" customHeight="1">
      <c r="A181" s="1" t="s">
        <v>242</v>
      </c>
      <c r="B181" s="1" t="s">
        <v>39</v>
      </c>
      <c r="C181" s="1">
        <v>19.37</v>
      </c>
      <c r="D181" s="1" t="s">
        <v>6</v>
      </c>
      <c r="E181" s="1" t="s">
        <v>6</v>
      </c>
      <c r="F181" s="1">
        <v>45.8</v>
      </c>
      <c r="G181" s="1">
        <v>24.14</v>
      </c>
      <c r="H181" s="1">
        <v>6.97</v>
      </c>
    </row>
    <row r="182" ht="15.75" customHeight="1">
      <c r="A182" s="1" t="s">
        <v>243</v>
      </c>
      <c r="B182" s="1" t="s">
        <v>46</v>
      </c>
      <c r="C182" s="1">
        <v>79.62</v>
      </c>
      <c r="D182" s="1" t="s">
        <v>5</v>
      </c>
      <c r="E182" s="1" t="s">
        <v>6</v>
      </c>
      <c r="F182" s="1">
        <v>37.94</v>
      </c>
      <c r="G182" s="1">
        <v>41.93</v>
      </c>
      <c r="H182" s="1">
        <v>12.48</v>
      </c>
    </row>
    <row r="183" ht="15.75" customHeight="1">
      <c r="A183" s="1" t="s">
        <v>244</v>
      </c>
      <c r="B183" s="1" t="s">
        <v>46</v>
      </c>
      <c r="C183" s="1">
        <v>79.62</v>
      </c>
      <c r="D183" s="1" t="s">
        <v>5</v>
      </c>
      <c r="E183" s="1" t="s">
        <v>6</v>
      </c>
      <c r="F183" s="1">
        <v>39.75</v>
      </c>
      <c r="G183" s="1">
        <v>37.03</v>
      </c>
      <c r="H183" s="1">
        <v>8.05</v>
      </c>
    </row>
    <row r="184" ht="15.75" customHeight="1">
      <c r="A184" s="1" t="s">
        <v>245</v>
      </c>
      <c r="B184" s="1" t="s">
        <v>32</v>
      </c>
      <c r="C184" s="1">
        <v>2.08</v>
      </c>
      <c r="D184" s="1" t="s">
        <v>5</v>
      </c>
      <c r="E184" s="1" t="s">
        <v>5</v>
      </c>
      <c r="F184" s="1">
        <v>42.0</v>
      </c>
      <c r="G184" s="1">
        <v>21.43</v>
      </c>
      <c r="H184" s="1">
        <v>9.36</v>
      </c>
    </row>
    <row r="185" ht="15.75" customHeight="1">
      <c r="A185" s="1" t="s">
        <v>246</v>
      </c>
      <c r="B185" s="1" t="s">
        <v>14</v>
      </c>
      <c r="C185" s="1">
        <v>4.23</v>
      </c>
      <c r="D185" s="1" t="s">
        <v>6</v>
      </c>
      <c r="E185" s="1" t="s">
        <v>6</v>
      </c>
      <c r="F185" s="1">
        <v>43.52</v>
      </c>
      <c r="G185" s="1">
        <v>16.47</v>
      </c>
      <c r="H185" s="1">
        <v>12.46</v>
      </c>
    </row>
    <row r="186" ht="15.75" customHeight="1">
      <c r="A186" s="1" t="s">
        <v>81</v>
      </c>
      <c r="B186" s="1" t="s">
        <v>13</v>
      </c>
      <c r="C186" s="1">
        <v>7.1</v>
      </c>
      <c r="D186" s="1" t="s">
        <v>6</v>
      </c>
      <c r="E186" s="1" t="s">
        <v>6</v>
      </c>
      <c r="F186" s="1">
        <v>42.42</v>
      </c>
      <c r="G186" s="1">
        <v>25.62</v>
      </c>
      <c r="H186" s="1">
        <v>10.9</v>
      </c>
    </row>
    <row r="187" ht="15.75" customHeight="1">
      <c r="A187" s="1" t="s">
        <v>247</v>
      </c>
      <c r="B187" s="1" t="s">
        <v>36</v>
      </c>
      <c r="C187" s="1">
        <v>5.27</v>
      </c>
      <c r="D187" s="1" t="s">
        <v>5</v>
      </c>
      <c r="E187" s="1" t="s">
        <v>6</v>
      </c>
      <c r="F187" s="1">
        <v>58.97</v>
      </c>
      <c r="G187" s="1">
        <v>5.68</v>
      </c>
      <c r="H187" s="1">
        <v>5.53</v>
      </c>
    </row>
    <row r="188" ht="15.75" customHeight="1">
      <c r="A188" s="1" t="s">
        <v>248</v>
      </c>
      <c r="B188" s="1" t="s">
        <v>44</v>
      </c>
      <c r="C188" s="1">
        <v>9.85</v>
      </c>
      <c r="D188" s="1" t="s">
        <v>6</v>
      </c>
      <c r="E188" s="1" t="s">
        <v>6</v>
      </c>
      <c r="F188" s="1">
        <v>59.35</v>
      </c>
      <c r="G188" s="1">
        <v>18.1</v>
      </c>
      <c r="H188" s="1">
        <v>6.26</v>
      </c>
    </row>
    <row r="189" ht="15.75" customHeight="1">
      <c r="A189" s="1" t="s">
        <v>249</v>
      </c>
      <c r="B189" s="1" t="s">
        <v>47</v>
      </c>
      <c r="C189" s="1">
        <v>44.62</v>
      </c>
      <c r="D189" s="1" t="s">
        <v>5</v>
      </c>
      <c r="E189" s="1" t="s">
        <v>6</v>
      </c>
      <c r="F189" s="1">
        <v>50.92</v>
      </c>
      <c r="G189" s="1">
        <v>34.78</v>
      </c>
      <c r="H189" s="1">
        <v>6.28</v>
      </c>
    </row>
    <row r="190" ht="15.75" customHeight="1">
      <c r="A190" s="1" t="s">
        <v>250</v>
      </c>
      <c r="B190" s="1" t="s">
        <v>48</v>
      </c>
      <c r="C190" s="1">
        <v>65.11</v>
      </c>
      <c r="D190" s="1" t="s">
        <v>6</v>
      </c>
      <c r="E190" s="1" t="s">
        <v>6</v>
      </c>
      <c r="F190" s="1">
        <v>51.63</v>
      </c>
      <c r="G190" s="1">
        <v>-3.95</v>
      </c>
      <c r="H190" s="1">
        <v>9.73</v>
      </c>
    </row>
    <row r="191" ht="15.75" customHeight="1">
      <c r="A191" s="1" t="s">
        <v>251</v>
      </c>
      <c r="B191" s="1" t="s">
        <v>23</v>
      </c>
      <c r="C191" s="1">
        <v>9.82</v>
      </c>
      <c r="D191" s="1" t="s">
        <v>6</v>
      </c>
      <c r="E191" s="1" t="s">
        <v>5</v>
      </c>
      <c r="F191" s="1">
        <v>46.25</v>
      </c>
      <c r="G191" s="1">
        <v>20.15</v>
      </c>
      <c r="H191" s="1">
        <v>10.34</v>
      </c>
    </row>
    <row r="192" ht="15.75" customHeight="1">
      <c r="A192" s="1" t="s">
        <v>252</v>
      </c>
      <c r="B192" s="1" t="s">
        <v>18</v>
      </c>
      <c r="C192" s="1">
        <v>1.31</v>
      </c>
      <c r="D192" s="1" t="s">
        <v>6</v>
      </c>
      <c r="E192" s="1" t="s">
        <v>6</v>
      </c>
      <c r="F192" s="1">
        <v>59.43</v>
      </c>
      <c r="G192" s="1">
        <v>24.73</v>
      </c>
      <c r="H192" s="1">
        <v>4.82</v>
      </c>
    </row>
    <row r="193" ht="15.75" customHeight="1">
      <c r="A193" s="1" t="s">
        <v>253</v>
      </c>
      <c r="B193" s="1" t="s">
        <v>19</v>
      </c>
      <c r="C193" s="1">
        <v>5.52</v>
      </c>
      <c r="D193" s="1" t="s">
        <v>6</v>
      </c>
      <c r="E193" s="1" t="s">
        <v>6</v>
      </c>
      <c r="F193" s="1">
        <v>61.5</v>
      </c>
      <c r="G193" s="1">
        <v>23.75</v>
      </c>
      <c r="H193" s="1">
        <v>3.59</v>
      </c>
    </row>
    <row r="194" ht="15.75" customHeight="1">
      <c r="A194" s="1" t="s">
        <v>254</v>
      </c>
      <c r="B194" s="1" t="s">
        <v>46</v>
      </c>
      <c r="C194" s="1">
        <v>79.62</v>
      </c>
      <c r="D194" s="1" t="s">
        <v>5</v>
      </c>
      <c r="E194" s="1" t="s">
        <v>6</v>
      </c>
      <c r="F194" s="1">
        <v>36.92</v>
      </c>
      <c r="G194" s="1">
        <v>34.88</v>
      </c>
      <c r="H194" s="1">
        <v>11.21</v>
      </c>
    </row>
    <row r="195" ht="15.75" customHeight="1">
      <c r="A195" s="1" t="s">
        <v>255</v>
      </c>
      <c r="B195" s="1" t="s">
        <v>18</v>
      </c>
      <c r="C195" s="1">
        <v>1.31</v>
      </c>
      <c r="D195" s="1" t="s">
        <v>6</v>
      </c>
      <c r="E195" s="1" t="s">
        <v>6</v>
      </c>
      <c r="F195" s="1">
        <v>58.38</v>
      </c>
      <c r="G195" s="1">
        <v>26.71</v>
      </c>
      <c r="H195" s="1">
        <v>4.36</v>
      </c>
    </row>
    <row r="196" ht="15.75" customHeight="1">
      <c r="A196" s="1" t="s">
        <v>256</v>
      </c>
      <c r="B196" s="1" t="s">
        <v>46</v>
      </c>
      <c r="C196" s="1">
        <v>79.62</v>
      </c>
      <c r="D196" s="1" t="s">
        <v>5</v>
      </c>
      <c r="E196" s="1" t="s">
        <v>6</v>
      </c>
      <c r="F196" s="1">
        <v>40.99</v>
      </c>
      <c r="G196" s="1">
        <v>27.51</v>
      </c>
      <c r="H196" s="1">
        <v>13.02</v>
      </c>
    </row>
    <row r="197" ht="15.75" customHeight="1">
      <c r="A197" s="1" t="s">
        <v>257</v>
      </c>
      <c r="B197" s="1" t="s">
        <v>20</v>
      </c>
      <c r="C197" s="1">
        <v>64.67</v>
      </c>
      <c r="D197" s="1" t="s">
        <v>6</v>
      </c>
      <c r="E197" s="1" t="s">
        <v>6</v>
      </c>
      <c r="F197" s="1">
        <v>43.62</v>
      </c>
      <c r="G197" s="1">
        <v>1.45</v>
      </c>
      <c r="H197" s="1">
        <v>10.25</v>
      </c>
    </row>
    <row r="198" ht="15.75" customHeight="1">
      <c r="A198" s="1" t="s">
        <v>258</v>
      </c>
      <c r="B198" s="1" t="s">
        <v>46</v>
      </c>
      <c r="C198" s="1">
        <v>79.62</v>
      </c>
      <c r="D198" s="1" t="s">
        <v>5</v>
      </c>
      <c r="E198" s="1" t="s">
        <v>6</v>
      </c>
      <c r="F198" s="1">
        <v>40.98</v>
      </c>
      <c r="G198" s="1">
        <v>39.72</v>
      </c>
      <c r="H198" s="1">
        <v>10.28</v>
      </c>
    </row>
    <row r="199" ht="15.75" customHeight="1">
      <c r="A199" s="1" t="s">
        <v>259</v>
      </c>
      <c r="B199" s="1" t="s">
        <v>26</v>
      </c>
      <c r="C199" s="1">
        <v>59.8</v>
      </c>
      <c r="D199" s="1" t="s">
        <v>6</v>
      </c>
      <c r="E199" s="1" t="s">
        <v>6</v>
      </c>
      <c r="F199" s="1">
        <v>45.65</v>
      </c>
      <c r="G199" s="1">
        <v>13.8</v>
      </c>
      <c r="H199" s="1">
        <v>11.21</v>
      </c>
    </row>
    <row r="200" ht="15.75" customHeight="1">
      <c r="A200" s="1" t="s">
        <v>260</v>
      </c>
      <c r="B200" s="1" t="s">
        <v>22</v>
      </c>
      <c r="C200" s="1">
        <v>10.92</v>
      </c>
      <c r="D200" s="1" t="s">
        <v>6</v>
      </c>
      <c r="E200" s="1" t="s">
        <v>6</v>
      </c>
      <c r="F200" s="1">
        <v>39.56</v>
      </c>
      <c r="G200" s="1">
        <v>21.77</v>
      </c>
      <c r="H200" s="1">
        <v>16.0</v>
      </c>
    </row>
    <row r="201" ht="15.75" customHeight="1">
      <c r="A201" s="1" t="s">
        <v>261</v>
      </c>
      <c r="B201" s="1" t="s">
        <v>36</v>
      </c>
      <c r="C201" s="1">
        <v>5.27</v>
      </c>
      <c r="D201" s="1" t="s">
        <v>5</v>
      </c>
      <c r="E201" s="1" t="s">
        <v>6</v>
      </c>
      <c r="F201" s="1">
        <v>63.42</v>
      </c>
      <c r="G201" s="1">
        <v>10.42</v>
      </c>
      <c r="H201" s="1">
        <v>4.53</v>
      </c>
    </row>
    <row r="202" ht="15.75" customHeight="1">
      <c r="A202" s="1" t="s">
        <v>262</v>
      </c>
      <c r="B202" s="1" t="s">
        <v>19</v>
      </c>
      <c r="C202" s="1">
        <v>5.52</v>
      </c>
      <c r="D202" s="1" t="s">
        <v>6</v>
      </c>
      <c r="E202" s="1" t="s">
        <v>6</v>
      </c>
      <c r="F202" s="1">
        <v>60.45</v>
      </c>
      <c r="G202" s="1">
        <v>22.25</v>
      </c>
      <c r="H202" s="1">
        <v>4.72</v>
      </c>
    </row>
    <row r="203" ht="15.75" customHeight="1">
      <c r="A203" s="1" t="s">
        <v>263</v>
      </c>
      <c r="B203" s="1" t="s">
        <v>44</v>
      </c>
      <c r="C203" s="1">
        <v>9.85</v>
      </c>
      <c r="D203" s="1" t="s">
        <v>6</v>
      </c>
      <c r="E203" s="1" t="s">
        <v>6</v>
      </c>
      <c r="F203" s="1">
        <v>59.86</v>
      </c>
      <c r="G203" s="1">
        <v>17.64</v>
      </c>
      <c r="H203" s="1">
        <v>4.17</v>
      </c>
    </row>
    <row r="204" ht="15.75" customHeight="1">
      <c r="A204" s="1" t="s">
        <v>264</v>
      </c>
      <c r="B204" s="1" t="s">
        <v>43</v>
      </c>
      <c r="C204" s="1">
        <v>46.06</v>
      </c>
      <c r="D204" s="1" t="s">
        <v>6</v>
      </c>
      <c r="E204" s="1" t="s">
        <v>6</v>
      </c>
      <c r="F204" s="1">
        <v>39.49</v>
      </c>
      <c r="G204" s="1">
        <v>-0.4</v>
      </c>
      <c r="H204" s="1">
        <v>16.02</v>
      </c>
    </row>
    <row r="205" ht="15.75" customHeight="1">
      <c r="A205" s="1" t="s">
        <v>83</v>
      </c>
      <c r="B205" s="1" t="s">
        <v>8</v>
      </c>
      <c r="C205" s="1">
        <v>8.57</v>
      </c>
      <c r="D205" s="1" t="s">
        <v>6</v>
      </c>
      <c r="E205" s="1" t="s">
        <v>5</v>
      </c>
      <c r="F205" s="1">
        <v>48.2</v>
      </c>
      <c r="G205" s="1">
        <v>16.37</v>
      </c>
      <c r="H205" s="1">
        <v>7.86</v>
      </c>
    </row>
    <row r="206" ht="15.75" customHeight="1">
      <c r="A206" s="1" t="s">
        <v>265</v>
      </c>
      <c r="B206" s="1" t="s">
        <v>43</v>
      </c>
      <c r="C206" s="1">
        <v>46.06</v>
      </c>
      <c r="D206" s="1" t="s">
        <v>6</v>
      </c>
      <c r="E206" s="1" t="s">
        <v>6</v>
      </c>
      <c r="F206" s="1">
        <v>42.22</v>
      </c>
      <c r="G206" s="1">
        <v>-8.73</v>
      </c>
      <c r="H206" s="1">
        <v>12.85</v>
      </c>
    </row>
    <row r="207" ht="15.75" customHeight="1">
      <c r="A207" s="1" t="s">
        <v>266</v>
      </c>
      <c r="B207" s="1" t="s">
        <v>30</v>
      </c>
      <c r="C207" s="1">
        <v>2.85</v>
      </c>
      <c r="D207" s="1" t="s">
        <v>6</v>
      </c>
      <c r="E207" s="1" t="s">
        <v>6</v>
      </c>
      <c r="F207" s="1">
        <v>54.68</v>
      </c>
      <c r="G207" s="1">
        <v>25.32</v>
      </c>
      <c r="H207" s="1">
        <v>5.38</v>
      </c>
    </row>
    <row r="208" ht="15.75" customHeight="1">
      <c r="A208" s="1" t="s">
        <v>267</v>
      </c>
      <c r="B208" s="1" t="s">
        <v>37</v>
      </c>
      <c r="C208" s="1">
        <v>38.59</v>
      </c>
      <c r="D208" s="1" t="s">
        <v>6</v>
      </c>
      <c r="E208" s="1" t="s">
        <v>6</v>
      </c>
      <c r="F208" s="1">
        <v>52.25</v>
      </c>
      <c r="G208" s="1">
        <v>21.0</v>
      </c>
      <c r="H208" s="1">
        <v>7.2</v>
      </c>
    </row>
    <row r="209" ht="15.75" customHeight="1">
      <c r="A209" s="1" t="s">
        <v>268</v>
      </c>
      <c r="B209" s="1" t="s">
        <v>37</v>
      </c>
      <c r="C209" s="1">
        <v>38.59</v>
      </c>
      <c r="D209" s="1" t="s">
        <v>6</v>
      </c>
      <c r="E209" s="1" t="s">
        <v>6</v>
      </c>
      <c r="F209" s="1">
        <v>51.11</v>
      </c>
      <c r="G209" s="1">
        <v>17.03</v>
      </c>
      <c r="H209" s="1">
        <v>7.17</v>
      </c>
    </row>
    <row r="210" ht="15.75" customHeight="1">
      <c r="A210" s="1" t="s">
        <v>269</v>
      </c>
      <c r="B210" s="1" t="s">
        <v>47</v>
      </c>
      <c r="C210" s="1">
        <v>44.62</v>
      </c>
      <c r="D210" s="1" t="s">
        <v>5</v>
      </c>
      <c r="E210" s="1" t="s">
        <v>6</v>
      </c>
      <c r="F210" s="1">
        <v>45.2</v>
      </c>
      <c r="G210" s="1">
        <v>33.36</v>
      </c>
      <c r="H210" s="1">
        <v>10.02</v>
      </c>
    </row>
    <row r="211" ht="15.75" customHeight="1">
      <c r="A211" s="1" t="s">
        <v>270</v>
      </c>
      <c r="B211" s="1" t="s">
        <v>43</v>
      </c>
      <c r="C211" s="1">
        <v>46.06</v>
      </c>
      <c r="D211" s="1" t="s">
        <v>6</v>
      </c>
      <c r="E211" s="1" t="s">
        <v>6</v>
      </c>
      <c r="F211" s="1">
        <v>41.65</v>
      </c>
      <c r="G211" s="1">
        <v>-0.89</v>
      </c>
      <c r="H211" s="1">
        <v>14.17</v>
      </c>
    </row>
    <row r="212" ht="15.75" customHeight="1">
      <c r="A212" s="1" t="s">
        <v>271</v>
      </c>
      <c r="B212" s="1" t="s">
        <v>47</v>
      </c>
      <c r="C212" s="1">
        <v>44.62</v>
      </c>
      <c r="D212" s="1" t="s">
        <v>5</v>
      </c>
      <c r="E212" s="1" t="s">
        <v>6</v>
      </c>
      <c r="F212" s="1">
        <v>50.25</v>
      </c>
      <c r="G212" s="1">
        <v>28.66</v>
      </c>
      <c r="H212" s="1">
        <v>6.67</v>
      </c>
    </row>
    <row r="213" ht="15.75" customHeight="1">
      <c r="A213" s="1" t="s">
        <v>272</v>
      </c>
      <c r="B213" s="1" t="s">
        <v>46</v>
      </c>
      <c r="C213" s="1">
        <v>79.62</v>
      </c>
      <c r="D213" s="1" t="s">
        <v>5</v>
      </c>
      <c r="E213" s="1" t="s">
        <v>6</v>
      </c>
      <c r="F213" s="1">
        <v>41.43</v>
      </c>
      <c r="G213" s="1">
        <v>31.78</v>
      </c>
      <c r="H213" s="1">
        <v>10.64</v>
      </c>
    </row>
    <row r="214" ht="15.75" customHeight="1">
      <c r="A214" s="1" t="s">
        <v>273</v>
      </c>
      <c r="B214" s="1" t="s">
        <v>45</v>
      </c>
      <c r="C214" s="1">
        <v>8.38</v>
      </c>
      <c r="D214" s="1" t="s">
        <v>5</v>
      </c>
      <c r="E214" s="1" t="s">
        <v>5</v>
      </c>
      <c r="F214" s="1">
        <v>47.38</v>
      </c>
      <c r="G214" s="1">
        <v>8.56</v>
      </c>
      <c r="H214" s="1">
        <v>6.68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9.11"/>
    <col customWidth="1" min="3" max="3" width="9.44"/>
    <col customWidth="1" min="4" max="4" width="15.56"/>
  </cols>
  <sheetData>
    <row r="8">
      <c r="B8" s="3" t="s">
        <v>274</v>
      </c>
    </row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9.44"/>
    <col customWidth="1" min="3" max="3" width="12.22"/>
    <col customWidth="1" min="4" max="4" width="14.56"/>
  </cols>
  <sheetData>
    <row r="1">
      <c r="B1" s="2" t="s">
        <v>276</v>
      </c>
    </row>
    <row r="3">
      <c r="B3" s="1" t="str">
        <f>IFERROR(__xludf.DUMMYFUNCTION("QUERY({Countries!A1:D1799}, ""SELECT Col1, Col2 ORDER BY Col2 DESC LIMIT 10"")"),"country")</f>
        <v>country</v>
      </c>
      <c r="C3" s="1" t="str">
        <f>IFERROR(__xludf.DUMMYFUNCTION("""COMPUTED_VALUE"""),"population")</f>
        <v>population</v>
      </c>
    </row>
    <row r="4">
      <c r="B4" s="1" t="str">
        <f>IFERROR(__xludf.DUMMYFUNCTION("""COMPUTED_VALUE"""),"Germany")</f>
        <v>Germany</v>
      </c>
      <c r="C4" s="1">
        <f>IFERROR(__xludf.DUMMYFUNCTION("""COMPUTED_VALUE"""),80.68)</f>
        <v>80.68</v>
      </c>
    </row>
    <row r="5">
      <c r="B5" s="1" t="str">
        <f>IFERROR(__xludf.DUMMYFUNCTION("""COMPUTED_VALUE"""),"Turkey")</f>
        <v>Turkey</v>
      </c>
      <c r="C5" s="1">
        <f>IFERROR(__xludf.DUMMYFUNCTION("""COMPUTED_VALUE"""),79.62)</f>
        <v>79.62</v>
      </c>
    </row>
    <row r="6">
      <c r="B6" s="1" t="str">
        <f>IFERROR(__xludf.DUMMYFUNCTION("""COMPUTED_VALUE"""),"United Kingdom")</f>
        <v>United Kingdom</v>
      </c>
      <c r="C6" s="1">
        <f>IFERROR(__xludf.DUMMYFUNCTION("""COMPUTED_VALUE"""),65.11)</f>
        <v>65.11</v>
      </c>
    </row>
    <row r="7">
      <c r="B7" s="1" t="str">
        <f>IFERROR(__xludf.DUMMYFUNCTION("""COMPUTED_VALUE"""),"France")</f>
        <v>France</v>
      </c>
      <c r="C7" s="1">
        <f>IFERROR(__xludf.DUMMYFUNCTION("""COMPUTED_VALUE"""),64.67)</f>
        <v>64.67</v>
      </c>
    </row>
    <row r="8">
      <c r="B8" s="1" t="str">
        <f>IFERROR(__xludf.DUMMYFUNCTION("""COMPUTED_VALUE"""),"Italy")</f>
        <v>Italy</v>
      </c>
      <c r="C8" s="1">
        <f>IFERROR(__xludf.DUMMYFUNCTION("""COMPUTED_VALUE"""),59.8)</f>
        <v>59.8</v>
      </c>
    </row>
    <row r="9">
      <c r="B9" s="1" t="str">
        <f>IFERROR(__xludf.DUMMYFUNCTION("""COMPUTED_VALUE"""),"Spain")</f>
        <v>Spain</v>
      </c>
      <c r="C9" s="1">
        <f>IFERROR(__xludf.DUMMYFUNCTION("""COMPUTED_VALUE"""),46.06)</f>
        <v>46.06</v>
      </c>
    </row>
    <row r="10">
      <c r="B10" s="1" t="str">
        <f>IFERROR(__xludf.DUMMYFUNCTION("""COMPUTED_VALUE"""),"Ukraine")</f>
        <v>Ukraine</v>
      </c>
      <c r="C10" s="1">
        <f>IFERROR(__xludf.DUMMYFUNCTION("""COMPUTED_VALUE"""),44.62)</f>
        <v>44.62</v>
      </c>
    </row>
    <row r="11">
      <c r="B11" s="1" t="str">
        <f>IFERROR(__xludf.DUMMYFUNCTION("""COMPUTED_VALUE"""),"Poland")</f>
        <v>Poland</v>
      </c>
      <c r="C11" s="1">
        <f>IFERROR(__xludf.DUMMYFUNCTION("""COMPUTED_VALUE"""),38.59)</f>
        <v>38.59</v>
      </c>
    </row>
    <row r="12">
      <c r="B12" s="1" t="str">
        <f>IFERROR(__xludf.DUMMYFUNCTION("""COMPUTED_VALUE"""),"Romania")</f>
        <v>Romania</v>
      </c>
      <c r="C12" s="1">
        <f>IFERROR(__xludf.DUMMYFUNCTION("""COMPUTED_VALUE"""),19.37)</f>
        <v>19.37</v>
      </c>
    </row>
    <row r="13">
      <c r="B13" s="1" t="str">
        <f>IFERROR(__xludf.DUMMYFUNCTION("""COMPUTED_VALUE"""),"Netherlands")</f>
        <v>Netherlands</v>
      </c>
      <c r="C13" s="1">
        <f>IFERROR(__xludf.DUMMYFUNCTION("""COMPUTED_VALUE"""),16.98)</f>
        <v>16.98</v>
      </c>
    </row>
    <row r="38">
      <c r="B38" s="2" t="s">
        <v>277</v>
      </c>
    </row>
    <row r="41">
      <c r="B41" s="7" t="s">
        <v>278</v>
      </c>
      <c r="C41" s="7" t="s">
        <v>279</v>
      </c>
    </row>
    <row r="42">
      <c r="B42" s="8">
        <f> COUNTIF(Cities!D:D, "&lt;0")</f>
        <v>38</v>
      </c>
      <c r="C42" s="8">
        <f> countif(Cities!D:D, "&gt;0")</f>
        <v>175</v>
      </c>
    </row>
    <row r="71">
      <c r="B71" s="9" t="s">
        <v>280</v>
      </c>
    </row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6">
      <c r="B296" s="2" t="s">
        <v>284</v>
      </c>
    </row>
    <row r="300">
      <c r="B300" s="1" t="str">
        <f>IFERROR(__xludf.DUMMYFUNCTION("QUERY({Countries!A1:D1799}, ""SELECT Col1, Col3"")"),"country")</f>
        <v>country</v>
      </c>
      <c r="C300" s="1" t="str">
        <f>IFERROR(__xludf.DUMMYFUNCTION("""COMPUTED_VALUE"""),"EU")</f>
        <v>EU</v>
      </c>
      <c r="D300" s="10" t="s">
        <v>285</v>
      </c>
    </row>
    <row r="301">
      <c r="B301" s="1" t="str">
        <f>IFERROR(__xludf.DUMMYFUNCTION("""COMPUTED_VALUE"""),"Albania")</f>
        <v>Albania</v>
      </c>
      <c r="C301" s="1" t="str">
        <f>IFERROR(__xludf.DUMMYFUNCTION("""COMPUTED_VALUE"""),"no")</f>
        <v>no</v>
      </c>
      <c r="D301" s="8">
        <f t="shared" ref="D301:D342" si="1"> IF(C301 = "no", 0, 1)</f>
        <v>0</v>
      </c>
    </row>
    <row r="302">
      <c r="B302" s="1" t="str">
        <f>IFERROR(__xludf.DUMMYFUNCTION("""COMPUTED_VALUE"""),"Andorra")</f>
        <v>Andorra</v>
      </c>
      <c r="C302" s="1" t="str">
        <f>IFERROR(__xludf.DUMMYFUNCTION("""COMPUTED_VALUE"""),"no")</f>
        <v>no</v>
      </c>
      <c r="D302" s="8">
        <f t="shared" si="1"/>
        <v>0</v>
      </c>
    </row>
    <row r="303">
      <c r="B303" s="1" t="str">
        <f>IFERROR(__xludf.DUMMYFUNCTION("""COMPUTED_VALUE"""),"Austria")</f>
        <v>Austria</v>
      </c>
      <c r="C303" s="1" t="str">
        <f>IFERROR(__xludf.DUMMYFUNCTION("""COMPUTED_VALUE"""),"yes")</f>
        <v>yes</v>
      </c>
      <c r="D303" s="8">
        <f t="shared" si="1"/>
        <v>1</v>
      </c>
    </row>
    <row r="304">
      <c r="B304" s="1" t="str">
        <f>IFERROR(__xludf.DUMMYFUNCTION("""COMPUTED_VALUE"""),"Belarus")</f>
        <v>Belarus</v>
      </c>
      <c r="C304" s="1" t="str">
        <f>IFERROR(__xludf.DUMMYFUNCTION("""COMPUTED_VALUE"""),"no")</f>
        <v>no</v>
      </c>
      <c r="D304" s="8">
        <f t="shared" si="1"/>
        <v>0</v>
      </c>
    </row>
    <row r="305">
      <c r="B305" s="1" t="str">
        <f>IFERROR(__xludf.DUMMYFUNCTION("""COMPUTED_VALUE"""),"Belgium")</f>
        <v>Belgium</v>
      </c>
      <c r="C305" s="1" t="str">
        <f>IFERROR(__xludf.DUMMYFUNCTION("""COMPUTED_VALUE"""),"yes")</f>
        <v>yes</v>
      </c>
      <c r="D305" s="8">
        <f t="shared" si="1"/>
        <v>1</v>
      </c>
    </row>
    <row r="306">
      <c r="B306" s="1" t="str">
        <f>IFERROR(__xludf.DUMMYFUNCTION("""COMPUTED_VALUE"""),"Bosnia and Herzegovina")</f>
        <v>Bosnia and Herzegovina</v>
      </c>
      <c r="C306" s="1" t="str">
        <f>IFERROR(__xludf.DUMMYFUNCTION("""COMPUTED_VALUE"""),"no")</f>
        <v>no</v>
      </c>
      <c r="D306" s="8">
        <f t="shared" si="1"/>
        <v>0</v>
      </c>
    </row>
    <row r="307">
      <c r="B307" s="1" t="str">
        <f>IFERROR(__xludf.DUMMYFUNCTION("""COMPUTED_VALUE"""),"Bulgaria")</f>
        <v>Bulgaria</v>
      </c>
      <c r="C307" s="1" t="str">
        <f>IFERROR(__xludf.DUMMYFUNCTION("""COMPUTED_VALUE"""),"yes")</f>
        <v>yes</v>
      </c>
      <c r="D307" s="8">
        <f t="shared" si="1"/>
        <v>1</v>
      </c>
    </row>
    <row r="308">
      <c r="B308" s="1" t="str">
        <f>IFERROR(__xludf.DUMMYFUNCTION("""COMPUTED_VALUE"""),"Croatia")</f>
        <v>Croatia</v>
      </c>
      <c r="C308" s="1" t="str">
        <f>IFERROR(__xludf.DUMMYFUNCTION("""COMPUTED_VALUE"""),"yes")</f>
        <v>yes</v>
      </c>
      <c r="D308" s="8">
        <f t="shared" si="1"/>
        <v>1</v>
      </c>
    </row>
    <row r="309">
      <c r="B309" s="1" t="str">
        <f>IFERROR(__xludf.DUMMYFUNCTION("""COMPUTED_VALUE"""),"Cyprus")</f>
        <v>Cyprus</v>
      </c>
      <c r="C309" s="1" t="str">
        <f>IFERROR(__xludf.DUMMYFUNCTION("""COMPUTED_VALUE"""),"yes")</f>
        <v>yes</v>
      </c>
      <c r="D309" s="8">
        <f t="shared" si="1"/>
        <v>1</v>
      </c>
    </row>
    <row r="310">
      <c r="B310" s="1" t="str">
        <f>IFERROR(__xludf.DUMMYFUNCTION("""COMPUTED_VALUE"""),"Czech Republic")</f>
        <v>Czech Republic</v>
      </c>
      <c r="C310" s="1" t="str">
        <f>IFERROR(__xludf.DUMMYFUNCTION("""COMPUTED_VALUE"""),"yes")</f>
        <v>yes</v>
      </c>
      <c r="D310" s="8">
        <f t="shared" si="1"/>
        <v>1</v>
      </c>
    </row>
    <row r="311">
      <c r="B311" s="1" t="str">
        <f>IFERROR(__xludf.DUMMYFUNCTION("""COMPUTED_VALUE"""),"Denmark")</f>
        <v>Denmark</v>
      </c>
      <c r="C311" s="1" t="str">
        <f>IFERROR(__xludf.DUMMYFUNCTION("""COMPUTED_VALUE"""),"yes")</f>
        <v>yes</v>
      </c>
      <c r="D311" s="8">
        <f t="shared" si="1"/>
        <v>1</v>
      </c>
    </row>
    <row r="312">
      <c r="B312" s="1" t="str">
        <f>IFERROR(__xludf.DUMMYFUNCTION("""COMPUTED_VALUE"""),"Estonia")</f>
        <v>Estonia</v>
      </c>
      <c r="C312" s="1" t="str">
        <f>IFERROR(__xludf.DUMMYFUNCTION("""COMPUTED_VALUE"""),"yes")</f>
        <v>yes</v>
      </c>
      <c r="D312" s="8">
        <f t="shared" si="1"/>
        <v>1</v>
      </c>
    </row>
    <row r="313">
      <c r="B313" s="1" t="str">
        <f>IFERROR(__xludf.DUMMYFUNCTION("""COMPUTED_VALUE"""),"Finland")</f>
        <v>Finland</v>
      </c>
      <c r="C313" s="1" t="str">
        <f>IFERROR(__xludf.DUMMYFUNCTION("""COMPUTED_VALUE"""),"yes")</f>
        <v>yes</v>
      </c>
      <c r="D313" s="8">
        <f t="shared" si="1"/>
        <v>1</v>
      </c>
    </row>
    <row r="314">
      <c r="B314" s="1" t="str">
        <f>IFERROR(__xludf.DUMMYFUNCTION("""COMPUTED_VALUE"""),"France")</f>
        <v>France</v>
      </c>
      <c r="C314" s="1" t="str">
        <f>IFERROR(__xludf.DUMMYFUNCTION("""COMPUTED_VALUE"""),"yes")</f>
        <v>yes</v>
      </c>
      <c r="D314" s="8">
        <f t="shared" si="1"/>
        <v>1</v>
      </c>
    </row>
    <row r="315">
      <c r="B315" s="1" t="str">
        <f>IFERROR(__xludf.DUMMYFUNCTION("""COMPUTED_VALUE"""),"Germany")</f>
        <v>Germany</v>
      </c>
      <c r="C315" s="1" t="str">
        <f>IFERROR(__xludf.DUMMYFUNCTION("""COMPUTED_VALUE"""),"yes")</f>
        <v>yes</v>
      </c>
      <c r="D315" s="8">
        <f t="shared" si="1"/>
        <v>1</v>
      </c>
    </row>
    <row r="316">
      <c r="B316" s="1" t="str">
        <f>IFERROR(__xludf.DUMMYFUNCTION("""COMPUTED_VALUE"""),"Greece")</f>
        <v>Greece</v>
      </c>
      <c r="C316" s="1" t="str">
        <f>IFERROR(__xludf.DUMMYFUNCTION("""COMPUTED_VALUE"""),"yes")</f>
        <v>yes</v>
      </c>
      <c r="D316" s="8">
        <f t="shared" si="1"/>
        <v>1</v>
      </c>
    </row>
    <row r="317">
      <c r="B317" s="1" t="str">
        <f>IFERROR(__xludf.DUMMYFUNCTION("""COMPUTED_VALUE"""),"Hungary")</f>
        <v>Hungary</v>
      </c>
      <c r="C317" s="1" t="str">
        <f>IFERROR(__xludf.DUMMYFUNCTION("""COMPUTED_VALUE"""),"yes")</f>
        <v>yes</v>
      </c>
      <c r="D317" s="8">
        <f t="shared" si="1"/>
        <v>1</v>
      </c>
    </row>
    <row r="318">
      <c r="B318" s="1" t="str">
        <f>IFERROR(__xludf.DUMMYFUNCTION("""COMPUTED_VALUE"""),"Iceland")</f>
        <v>Iceland</v>
      </c>
      <c r="C318" s="1" t="str">
        <f>IFERROR(__xludf.DUMMYFUNCTION("""COMPUTED_VALUE"""),"no")</f>
        <v>no</v>
      </c>
      <c r="D318" s="8">
        <f t="shared" si="1"/>
        <v>0</v>
      </c>
    </row>
    <row r="319">
      <c r="B319" s="1" t="str">
        <f>IFERROR(__xludf.DUMMYFUNCTION("""COMPUTED_VALUE"""),"Ireland")</f>
        <v>Ireland</v>
      </c>
      <c r="C319" s="1" t="str">
        <f>IFERROR(__xludf.DUMMYFUNCTION("""COMPUTED_VALUE"""),"yes")</f>
        <v>yes</v>
      </c>
      <c r="D319" s="8">
        <f t="shared" si="1"/>
        <v>1</v>
      </c>
    </row>
    <row r="320">
      <c r="B320" s="1" t="str">
        <f>IFERROR(__xludf.DUMMYFUNCTION("""COMPUTED_VALUE"""),"Italy")</f>
        <v>Italy</v>
      </c>
      <c r="C320" s="1" t="str">
        <f>IFERROR(__xludf.DUMMYFUNCTION("""COMPUTED_VALUE"""),"yes")</f>
        <v>yes</v>
      </c>
      <c r="D320" s="8">
        <f t="shared" si="1"/>
        <v>1</v>
      </c>
    </row>
    <row r="321">
      <c r="B321" s="1" t="str">
        <f>IFERROR(__xludf.DUMMYFUNCTION("""COMPUTED_VALUE"""),"Kosovo")</f>
        <v>Kosovo</v>
      </c>
      <c r="C321" s="1" t="str">
        <f>IFERROR(__xludf.DUMMYFUNCTION("""COMPUTED_VALUE"""),"no")</f>
        <v>no</v>
      </c>
      <c r="D321" s="8">
        <f t="shared" si="1"/>
        <v>0</v>
      </c>
    </row>
    <row r="322">
      <c r="B322" s="1" t="str">
        <f>IFERROR(__xludf.DUMMYFUNCTION("""COMPUTED_VALUE"""),"Latvia")</f>
        <v>Latvia</v>
      </c>
      <c r="C322" s="1" t="str">
        <f>IFERROR(__xludf.DUMMYFUNCTION("""COMPUTED_VALUE"""),"yes")</f>
        <v>yes</v>
      </c>
      <c r="D322" s="8">
        <f t="shared" si="1"/>
        <v>1</v>
      </c>
    </row>
    <row r="323">
      <c r="B323" s="1" t="str">
        <f>IFERROR(__xludf.DUMMYFUNCTION("""COMPUTED_VALUE"""),"Liechtenstein")</f>
        <v>Liechtenstein</v>
      </c>
      <c r="C323" s="1" t="str">
        <f>IFERROR(__xludf.DUMMYFUNCTION("""COMPUTED_VALUE"""),"no")</f>
        <v>no</v>
      </c>
      <c r="D323" s="8">
        <f t="shared" si="1"/>
        <v>0</v>
      </c>
    </row>
    <row r="324">
      <c r="B324" s="1" t="str">
        <f>IFERROR(__xludf.DUMMYFUNCTION("""COMPUTED_VALUE"""),"Lithuania")</f>
        <v>Lithuania</v>
      </c>
      <c r="C324" s="1" t="str">
        <f>IFERROR(__xludf.DUMMYFUNCTION("""COMPUTED_VALUE"""),"yes")</f>
        <v>yes</v>
      </c>
      <c r="D324" s="8">
        <f t="shared" si="1"/>
        <v>1</v>
      </c>
    </row>
    <row r="325">
      <c r="B325" s="1" t="str">
        <f>IFERROR(__xludf.DUMMYFUNCTION("""COMPUTED_VALUE"""),"Luxembourg")</f>
        <v>Luxembourg</v>
      </c>
      <c r="C325" s="1" t="str">
        <f>IFERROR(__xludf.DUMMYFUNCTION("""COMPUTED_VALUE"""),"yes")</f>
        <v>yes</v>
      </c>
      <c r="D325" s="8">
        <f t="shared" si="1"/>
        <v>1</v>
      </c>
    </row>
    <row r="326">
      <c r="B326" s="1" t="str">
        <f>IFERROR(__xludf.DUMMYFUNCTION("""COMPUTED_VALUE"""),"Macedonia")</f>
        <v>Macedonia</v>
      </c>
      <c r="C326" s="1" t="str">
        <f>IFERROR(__xludf.DUMMYFUNCTION("""COMPUTED_VALUE"""),"no")</f>
        <v>no</v>
      </c>
      <c r="D326" s="8">
        <f t="shared" si="1"/>
        <v>0</v>
      </c>
    </row>
    <row r="327">
      <c r="B327" s="1" t="str">
        <f>IFERROR(__xludf.DUMMYFUNCTION("""COMPUTED_VALUE"""),"Moldova")</f>
        <v>Moldova</v>
      </c>
      <c r="C327" s="1" t="str">
        <f>IFERROR(__xludf.DUMMYFUNCTION("""COMPUTED_VALUE"""),"no")</f>
        <v>no</v>
      </c>
      <c r="D327" s="8">
        <f t="shared" si="1"/>
        <v>0</v>
      </c>
    </row>
    <row r="328">
      <c r="B328" s="1" t="str">
        <f>IFERROR(__xludf.DUMMYFUNCTION("""COMPUTED_VALUE"""),"Montenegro")</f>
        <v>Montenegro</v>
      </c>
      <c r="C328" s="1" t="str">
        <f>IFERROR(__xludf.DUMMYFUNCTION("""COMPUTED_VALUE"""),"no")</f>
        <v>no</v>
      </c>
      <c r="D328" s="8">
        <f t="shared" si="1"/>
        <v>0</v>
      </c>
    </row>
    <row r="329">
      <c r="B329" s="1" t="str">
        <f>IFERROR(__xludf.DUMMYFUNCTION("""COMPUTED_VALUE"""),"Netherlands")</f>
        <v>Netherlands</v>
      </c>
      <c r="C329" s="1" t="str">
        <f>IFERROR(__xludf.DUMMYFUNCTION("""COMPUTED_VALUE"""),"yes")</f>
        <v>yes</v>
      </c>
      <c r="D329" s="8">
        <f t="shared" si="1"/>
        <v>1</v>
      </c>
    </row>
    <row r="330">
      <c r="B330" s="1" t="str">
        <f>IFERROR(__xludf.DUMMYFUNCTION("""COMPUTED_VALUE"""),"Norway")</f>
        <v>Norway</v>
      </c>
      <c r="C330" s="1" t="str">
        <f>IFERROR(__xludf.DUMMYFUNCTION("""COMPUTED_VALUE"""),"no")</f>
        <v>no</v>
      </c>
      <c r="D330" s="8">
        <f t="shared" si="1"/>
        <v>0</v>
      </c>
    </row>
    <row r="331">
      <c r="B331" s="1" t="str">
        <f>IFERROR(__xludf.DUMMYFUNCTION("""COMPUTED_VALUE"""),"Poland")</f>
        <v>Poland</v>
      </c>
      <c r="C331" s="1" t="str">
        <f>IFERROR(__xludf.DUMMYFUNCTION("""COMPUTED_VALUE"""),"yes")</f>
        <v>yes</v>
      </c>
      <c r="D331" s="8">
        <f t="shared" si="1"/>
        <v>1</v>
      </c>
    </row>
    <row r="332">
      <c r="B332" s="1" t="str">
        <f>IFERROR(__xludf.DUMMYFUNCTION("""COMPUTED_VALUE"""),"Portugal")</f>
        <v>Portugal</v>
      </c>
      <c r="C332" s="1" t="str">
        <f>IFERROR(__xludf.DUMMYFUNCTION("""COMPUTED_VALUE"""),"yes")</f>
        <v>yes</v>
      </c>
      <c r="D332" s="8">
        <f t="shared" si="1"/>
        <v>1</v>
      </c>
    </row>
    <row r="333">
      <c r="B333" s="1" t="str">
        <f>IFERROR(__xludf.DUMMYFUNCTION("""COMPUTED_VALUE"""),"Romania")</f>
        <v>Romania</v>
      </c>
      <c r="C333" s="1" t="str">
        <f>IFERROR(__xludf.DUMMYFUNCTION("""COMPUTED_VALUE"""),"yes")</f>
        <v>yes</v>
      </c>
      <c r="D333" s="8">
        <f t="shared" si="1"/>
        <v>1</v>
      </c>
    </row>
    <row r="334">
      <c r="B334" s="1" t="str">
        <f>IFERROR(__xludf.DUMMYFUNCTION("""COMPUTED_VALUE"""),"Serbia")</f>
        <v>Serbia</v>
      </c>
      <c r="C334" s="1" t="str">
        <f>IFERROR(__xludf.DUMMYFUNCTION("""COMPUTED_VALUE"""),"no")</f>
        <v>no</v>
      </c>
      <c r="D334" s="8">
        <f t="shared" si="1"/>
        <v>0</v>
      </c>
    </row>
    <row r="335">
      <c r="B335" s="1" t="str">
        <f>IFERROR(__xludf.DUMMYFUNCTION("""COMPUTED_VALUE"""),"Slovakia")</f>
        <v>Slovakia</v>
      </c>
      <c r="C335" s="1" t="str">
        <f>IFERROR(__xludf.DUMMYFUNCTION("""COMPUTED_VALUE"""),"yes")</f>
        <v>yes</v>
      </c>
      <c r="D335" s="8">
        <f t="shared" si="1"/>
        <v>1</v>
      </c>
    </row>
    <row r="336">
      <c r="B336" s="1" t="str">
        <f>IFERROR(__xludf.DUMMYFUNCTION("""COMPUTED_VALUE"""),"Slovenia")</f>
        <v>Slovenia</v>
      </c>
      <c r="C336" s="1" t="str">
        <f>IFERROR(__xludf.DUMMYFUNCTION("""COMPUTED_VALUE"""),"yes")</f>
        <v>yes</v>
      </c>
      <c r="D336" s="8">
        <f t="shared" si="1"/>
        <v>1</v>
      </c>
    </row>
    <row r="337">
      <c r="B337" s="1" t="str">
        <f>IFERROR(__xludf.DUMMYFUNCTION("""COMPUTED_VALUE"""),"Spain")</f>
        <v>Spain</v>
      </c>
      <c r="C337" s="1" t="str">
        <f>IFERROR(__xludf.DUMMYFUNCTION("""COMPUTED_VALUE"""),"yes")</f>
        <v>yes</v>
      </c>
      <c r="D337" s="8">
        <f t="shared" si="1"/>
        <v>1</v>
      </c>
    </row>
    <row r="338">
      <c r="B338" s="1" t="str">
        <f>IFERROR(__xludf.DUMMYFUNCTION("""COMPUTED_VALUE"""),"Sweden")</f>
        <v>Sweden</v>
      </c>
      <c r="C338" s="1" t="str">
        <f>IFERROR(__xludf.DUMMYFUNCTION("""COMPUTED_VALUE"""),"yes")</f>
        <v>yes</v>
      </c>
      <c r="D338" s="8">
        <f t="shared" si="1"/>
        <v>1</v>
      </c>
    </row>
    <row r="339">
      <c r="B339" s="1" t="str">
        <f>IFERROR(__xludf.DUMMYFUNCTION("""COMPUTED_VALUE"""),"Switzerland")</f>
        <v>Switzerland</v>
      </c>
      <c r="C339" s="1" t="str">
        <f>IFERROR(__xludf.DUMMYFUNCTION("""COMPUTED_VALUE"""),"no")</f>
        <v>no</v>
      </c>
      <c r="D339" s="8">
        <f t="shared" si="1"/>
        <v>0</v>
      </c>
    </row>
    <row r="340">
      <c r="B340" s="1" t="str">
        <f>IFERROR(__xludf.DUMMYFUNCTION("""COMPUTED_VALUE"""),"Turkey")</f>
        <v>Turkey</v>
      </c>
      <c r="C340" s="1" t="str">
        <f>IFERROR(__xludf.DUMMYFUNCTION("""COMPUTED_VALUE"""),"no")</f>
        <v>no</v>
      </c>
      <c r="D340" s="8">
        <f t="shared" si="1"/>
        <v>0</v>
      </c>
    </row>
    <row r="341">
      <c r="B341" s="1" t="str">
        <f>IFERROR(__xludf.DUMMYFUNCTION("""COMPUTED_VALUE"""),"Ukraine")</f>
        <v>Ukraine</v>
      </c>
      <c r="C341" s="1" t="str">
        <f>IFERROR(__xludf.DUMMYFUNCTION("""COMPUTED_VALUE"""),"no")</f>
        <v>no</v>
      </c>
      <c r="D341" s="8">
        <f t="shared" si="1"/>
        <v>0</v>
      </c>
    </row>
    <row r="342">
      <c r="B342" s="1" t="str">
        <f>IFERROR(__xludf.DUMMYFUNCTION("""COMPUTED_VALUE"""),"United Kingdom")</f>
        <v>United Kingdom</v>
      </c>
      <c r="C342" s="1" t="str">
        <f>IFERROR(__xludf.DUMMYFUNCTION("""COMPUTED_VALUE"""),"yes")</f>
        <v>yes</v>
      </c>
      <c r="D342" s="8">
        <f t="shared" si="1"/>
        <v>1</v>
      </c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  <row r="1002">
      <c r="B1002" s="1"/>
      <c r="C1002" s="1"/>
    </row>
    <row r="1003">
      <c r="B1003" s="1"/>
      <c r="C1003" s="1"/>
    </row>
    <row r="1004">
      <c r="B1004" s="1"/>
      <c r="C1004" s="1"/>
    </row>
    <row r="1005">
      <c r="B1005" s="1"/>
      <c r="C1005" s="1"/>
    </row>
    <row r="1006">
      <c r="B1006" s="1"/>
      <c r="C1006" s="1"/>
    </row>
    <row r="1007">
      <c r="B1007" s="1"/>
      <c r="C1007" s="1"/>
    </row>
    <row r="1008">
      <c r="B1008" s="1"/>
      <c r="C1008" s="1"/>
    </row>
    <row r="1009">
      <c r="B1009" s="1"/>
      <c r="C1009" s="1"/>
    </row>
    <row r="1010">
      <c r="B1010" s="1"/>
      <c r="C1010" s="1"/>
    </row>
    <row r="1011">
      <c r="B1011" s="1"/>
      <c r="C1011" s="1"/>
    </row>
    <row r="1012">
      <c r="B1012" s="1"/>
      <c r="C1012" s="1"/>
    </row>
    <row r="1013">
      <c r="B1013" s="1"/>
      <c r="C1013" s="1"/>
    </row>
    <row r="1014">
      <c r="B1014" s="1"/>
      <c r="C1014" s="1"/>
    </row>
    <row r="1015">
      <c r="B1015" s="1"/>
      <c r="C1015" s="1"/>
    </row>
    <row r="1016">
      <c r="B1016" s="1"/>
      <c r="C1016" s="1"/>
    </row>
    <row r="1017">
      <c r="B1017" s="1"/>
      <c r="C1017" s="1"/>
    </row>
    <row r="1018">
      <c r="B1018" s="1"/>
      <c r="C1018" s="1"/>
    </row>
    <row r="1019">
      <c r="B1019" s="1"/>
      <c r="C1019" s="1"/>
    </row>
    <row r="1020">
      <c r="B1020" s="1"/>
      <c r="C1020" s="1"/>
    </row>
    <row r="1021">
      <c r="B1021" s="1"/>
      <c r="C1021" s="1"/>
    </row>
    <row r="1022">
      <c r="B1022" s="1"/>
      <c r="C1022" s="1"/>
    </row>
    <row r="1023">
      <c r="B1023" s="1"/>
      <c r="C1023" s="1"/>
    </row>
    <row r="1024">
      <c r="B1024" s="1"/>
      <c r="C1024" s="1"/>
    </row>
    <row r="1025">
      <c r="B1025" s="1"/>
      <c r="C1025" s="1"/>
    </row>
    <row r="1026">
      <c r="B1026" s="1"/>
      <c r="C1026" s="1"/>
    </row>
    <row r="1027">
      <c r="B1027" s="1"/>
      <c r="C1027" s="1"/>
    </row>
    <row r="1028">
      <c r="B1028" s="1"/>
      <c r="C1028" s="1"/>
    </row>
    <row r="1029">
      <c r="B1029" s="1"/>
      <c r="C1029" s="1"/>
    </row>
    <row r="1030">
      <c r="B1030" s="1"/>
      <c r="C1030" s="1"/>
    </row>
    <row r="1031">
      <c r="B1031" s="1"/>
      <c r="C1031" s="1"/>
    </row>
    <row r="1032">
      <c r="B1032" s="1"/>
      <c r="C1032" s="1"/>
    </row>
    <row r="1033">
      <c r="B1033" s="1"/>
      <c r="C1033" s="1"/>
    </row>
    <row r="1034">
      <c r="B1034" s="1"/>
      <c r="C1034" s="1"/>
    </row>
    <row r="1035">
      <c r="B1035" s="1"/>
      <c r="C1035" s="1"/>
    </row>
    <row r="1036">
      <c r="B1036" s="1"/>
      <c r="C1036" s="1"/>
    </row>
    <row r="1037">
      <c r="B1037" s="1"/>
      <c r="C1037" s="1"/>
    </row>
    <row r="1038">
      <c r="B1038" s="1"/>
      <c r="C1038" s="1"/>
    </row>
    <row r="1039">
      <c r="B1039" s="1"/>
      <c r="C1039" s="1"/>
    </row>
    <row r="1040">
      <c r="B1040" s="1"/>
      <c r="C1040" s="1"/>
    </row>
    <row r="1041">
      <c r="B1041" s="1"/>
      <c r="C1041" s="1"/>
    </row>
    <row r="1042">
      <c r="B1042" s="1"/>
      <c r="C1042" s="1"/>
    </row>
    <row r="1043">
      <c r="B1043" s="1"/>
      <c r="C1043" s="1"/>
    </row>
    <row r="1044">
      <c r="B1044" s="1"/>
      <c r="C1044" s="1"/>
    </row>
    <row r="1045">
      <c r="B1045" s="1"/>
      <c r="C1045" s="1"/>
    </row>
    <row r="1046">
      <c r="B1046" s="1"/>
      <c r="C1046" s="1"/>
    </row>
    <row r="1047">
      <c r="B1047" s="1"/>
      <c r="C1047" s="1"/>
    </row>
    <row r="1048">
      <c r="B1048" s="1"/>
      <c r="C1048" s="1"/>
    </row>
    <row r="1049">
      <c r="B1049" s="1"/>
      <c r="C1049" s="1"/>
    </row>
    <row r="1050">
      <c r="B1050" s="1"/>
      <c r="C1050" s="1"/>
    </row>
    <row r="1051">
      <c r="B1051" s="1"/>
      <c r="C1051" s="1"/>
    </row>
    <row r="1052">
      <c r="B1052" s="1"/>
      <c r="C1052" s="1"/>
    </row>
    <row r="1053">
      <c r="B1053" s="1"/>
      <c r="C1053" s="1"/>
    </row>
    <row r="1054">
      <c r="B1054" s="1"/>
      <c r="C1054" s="1"/>
    </row>
    <row r="1055">
      <c r="B1055" s="1"/>
      <c r="C1055" s="1"/>
    </row>
    <row r="1056">
      <c r="B1056" s="1"/>
      <c r="C1056" s="1"/>
    </row>
    <row r="1057">
      <c r="B1057" s="1"/>
      <c r="C1057" s="1"/>
    </row>
    <row r="1058">
      <c r="B1058" s="1"/>
      <c r="C1058" s="1"/>
    </row>
    <row r="1059">
      <c r="B1059" s="1"/>
      <c r="C1059" s="1"/>
    </row>
    <row r="1060">
      <c r="B1060" s="1"/>
      <c r="C1060" s="1"/>
    </row>
    <row r="1061">
      <c r="B1061" s="1"/>
      <c r="C1061" s="1"/>
    </row>
    <row r="1062">
      <c r="B1062" s="1"/>
      <c r="C1062" s="1"/>
    </row>
    <row r="1063">
      <c r="B1063" s="1"/>
      <c r="C1063" s="1"/>
    </row>
    <row r="1064">
      <c r="B1064" s="1"/>
      <c r="C1064" s="1"/>
    </row>
    <row r="1065">
      <c r="B1065" s="1"/>
      <c r="C1065" s="1"/>
    </row>
    <row r="1066">
      <c r="B1066" s="1"/>
      <c r="C1066" s="1"/>
    </row>
    <row r="1067">
      <c r="B1067" s="1"/>
      <c r="C1067" s="1"/>
    </row>
    <row r="1068">
      <c r="B1068" s="1"/>
      <c r="C1068" s="1"/>
    </row>
    <row r="1069">
      <c r="B1069" s="1"/>
      <c r="C1069" s="1"/>
    </row>
    <row r="1070">
      <c r="B1070" s="1"/>
      <c r="C1070" s="1"/>
    </row>
    <row r="1071">
      <c r="B1071" s="1"/>
      <c r="C1071" s="1"/>
    </row>
    <row r="1072">
      <c r="B1072" s="1"/>
      <c r="C1072" s="1"/>
    </row>
    <row r="1073">
      <c r="B1073" s="1"/>
      <c r="C1073" s="1"/>
    </row>
    <row r="1074">
      <c r="B1074" s="1"/>
      <c r="C1074" s="1"/>
    </row>
    <row r="1075">
      <c r="B1075" s="1"/>
      <c r="C1075" s="1"/>
    </row>
    <row r="1076">
      <c r="B1076" s="1"/>
      <c r="C1076" s="1"/>
    </row>
    <row r="1077">
      <c r="B1077" s="1"/>
      <c r="C1077" s="1"/>
    </row>
    <row r="1078">
      <c r="B1078" s="1"/>
      <c r="C1078" s="1"/>
    </row>
    <row r="1079">
      <c r="B1079" s="1"/>
      <c r="C1079" s="1"/>
    </row>
    <row r="1080">
      <c r="B1080" s="1"/>
      <c r="C1080" s="1"/>
    </row>
    <row r="1081">
      <c r="B1081" s="1"/>
      <c r="C1081" s="1"/>
    </row>
    <row r="1082">
      <c r="B1082" s="1"/>
      <c r="C1082" s="1"/>
    </row>
    <row r="1083">
      <c r="B1083" s="1"/>
      <c r="C1083" s="1"/>
    </row>
    <row r="1084">
      <c r="B1084" s="1"/>
      <c r="C1084" s="1"/>
    </row>
    <row r="1085">
      <c r="B1085" s="1"/>
      <c r="C1085" s="1"/>
    </row>
    <row r="1086">
      <c r="B1086" s="1"/>
      <c r="C1086" s="1"/>
    </row>
    <row r="1087">
      <c r="B1087" s="1"/>
      <c r="C1087" s="1"/>
    </row>
    <row r="1088">
      <c r="B1088" s="1"/>
      <c r="C1088" s="1"/>
    </row>
    <row r="1089">
      <c r="B1089" s="1"/>
      <c r="C1089" s="1"/>
    </row>
    <row r="1090">
      <c r="B1090" s="1"/>
      <c r="C1090" s="1"/>
    </row>
    <row r="1091">
      <c r="B1091" s="1"/>
      <c r="C1091" s="1"/>
    </row>
    <row r="1092">
      <c r="B1092" s="1"/>
      <c r="C1092" s="1"/>
    </row>
    <row r="1093">
      <c r="B1093" s="1"/>
      <c r="C1093" s="1"/>
    </row>
    <row r="1094">
      <c r="B1094" s="1"/>
      <c r="C1094" s="1"/>
    </row>
    <row r="1095">
      <c r="B1095" s="1"/>
      <c r="C1095" s="1"/>
    </row>
    <row r="1096">
      <c r="B1096" s="1"/>
      <c r="C1096" s="1"/>
    </row>
    <row r="1097">
      <c r="B1097" s="1"/>
      <c r="C1097" s="1"/>
    </row>
    <row r="1098">
      <c r="B1098" s="1"/>
      <c r="C1098" s="1"/>
    </row>
    <row r="1099">
      <c r="B1099" s="1"/>
      <c r="C1099" s="1"/>
    </row>
    <row r="1100">
      <c r="B1100" s="1"/>
      <c r="C1100" s="1"/>
    </row>
    <row r="1101">
      <c r="B1101" s="1"/>
      <c r="C1101" s="1"/>
    </row>
    <row r="1102">
      <c r="B1102" s="1"/>
      <c r="C1102" s="1"/>
    </row>
    <row r="1103">
      <c r="B1103" s="1"/>
      <c r="C1103" s="1"/>
    </row>
    <row r="1104">
      <c r="B1104" s="1"/>
      <c r="C1104" s="1"/>
    </row>
    <row r="1105">
      <c r="B1105" s="1"/>
      <c r="C1105" s="1"/>
    </row>
    <row r="1106">
      <c r="B1106" s="1"/>
      <c r="C1106" s="1"/>
    </row>
    <row r="1107">
      <c r="B1107" s="1"/>
      <c r="C1107" s="1"/>
    </row>
    <row r="1108">
      <c r="B1108" s="1"/>
      <c r="C1108" s="1"/>
    </row>
    <row r="1109">
      <c r="B1109" s="1"/>
      <c r="C1109" s="1"/>
    </row>
    <row r="1110">
      <c r="B1110" s="1"/>
      <c r="C1110" s="1"/>
    </row>
    <row r="1111">
      <c r="B1111" s="1"/>
      <c r="C1111" s="1"/>
    </row>
    <row r="1112">
      <c r="B1112" s="1"/>
      <c r="C1112" s="1"/>
    </row>
    <row r="1113">
      <c r="B1113" s="1"/>
      <c r="C1113" s="1"/>
    </row>
    <row r="1114">
      <c r="B1114" s="1"/>
      <c r="C1114" s="1"/>
    </row>
    <row r="1115">
      <c r="B1115" s="1"/>
      <c r="C1115" s="1"/>
    </row>
    <row r="1116">
      <c r="B1116" s="1"/>
      <c r="C1116" s="1"/>
    </row>
    <row r="1117">
      <c r="B1117" s="1"/>
      <c r="C1117" s="1"/>
    </row>
    <row r="1118">
      <c r="B1118" s="1"/>
      <c r="C1118" s="1"/>
    </row>
    <row r="1119">
      <c r="B1119" s="1"/>
      <c r="C1119" s="1"/>
    </row>
    <row r="1120">
      <c r="B1120" s="1"/>
      <c r="C1120" s="1"/>
    </row>
    <row r="1121">
      <c r="B1121" s="1"/>
      <c r="C1121" s="1"/>
    </row>
    <row r="1122">
      <c r="B1122" s="1"/>
      <c r="C1122" s="1"/>
    </row>
    <row r="1123">
      <c r="B1123" s="1"/>
      <c r="C1123" s="1"/>
    </row>
    <row r="1124">
      <c r="B1124" s="1"/>
      <c r="C1124" s="1"/>
    </row>
    <row r="1125">
      <c r="B1125" s="1"/>
      <c r="C1125" s="1"/>
    </row>
    <row r="1126">
      <c r="B1126" s="1"/>
      <c r="C1126" s="1"/>
    </row>
    <row r="1127">
      <c r="B1127" s="1"/>
      <c r="C1127" s="1"/>
    </row>
    <row r="1128">
      <c r="B1128" s="1"/>
      <c r="C1128" s="1"/>
    </row>
    <row r="1129">
      <c r="B1129" s="1"/>
      <c r="C1129" s="1"/>
    </row>
    <row r="1130">
      <c r="B1130" s="1"/>
      <c r="C1130" s="1"/>
    </row>
    <row r="1131">
      <c r="B1131" s="1"/>
      <c r="C1131" s="1"/>
    </row>
    <row r="1132">
      <c r="B1132" s="1"/>
      <c r="C1132" s="1"/>
    </row>
    <row r="1133">
      <c r="B1133" s="1"/>
      <c r="C1133" s="1"/>
    </row>
    <row r="1134">
      <c r="B1134" s="1"/>
      <c r="C1134" s="1"/>
    </row>
    <row r="1135">
      <c r="B1135" s="1"/>
      <c r="C1135" s="1"/>
    </row>
    <row r="1136">
      <c r="B1136" s="1"/>
      <c r="C1136" s="1"/>
    </row>
    <row r="1137">
      <c r="B1137" s="1"/>
      <c r="C1137" s="1"/>
    </row>
    <row r="1138">
      <c r="B1138" s="1"/>
      <c r="C1138" s="1"/>
    </row>
    <row r="1139">
      <c r="B1139" s="1"/>
      <c r="C1139" s="1"/>
    </row>
    <row r="1140">
      <c r="B1140" s="1"/>
      <c r="C1140" s="1"/>
    </row>
    <row r="1141">
      <c r="B1141" s="1"/>
      <c r="C1141" s="1"/>
    </row>
    <row r="1142">
      <c r="B1142" s="1"/>
      <c r="C1142" s="1"/>
    </row>
    <row r="1143">
      <c r="B1143" s="1"/>
      <c r="C1143" s="1"/>
    </row>
    <row r="1144">
      <c r="B1144" s="1"/>
      <c r="C1144" s="1"/>
    </row>
    <row r="1145">
      <c r="B1145" s="1"/>
      <c r="C1145" s="1"/>
    </row>
    <row r="1146">
      <c r="B1146" s="1"/>
      <c r="C1146" s="1"/>
    </row>
    <row r="1147">
      <c r="B1147" s="1"/>
      <c r="C1147" s="1"/>
    </row>
    <row r="1148">
      <c r="B1148" s="1"/>
      <c r="C1148" s="1"/>
    </row>
    <row r="1149">
      <c r="B1149" s="1"/>
      <c r="C1149" s="1"/>
    </row>
    <row r="1150">
      <c r="B1150" s="1"/>
      <c r="C1150" s="1"/>
    </row>
    <row r="1151">
      <c r="B1151" s="1"/>
      <c r="C1151" s="1"/>
    </row>
    <row r="1152">
      <c r="B1152" s="1"/>
      <c r="C1152" s="1"/>
    </row>
    <row r="1153">
      <c r="B1153" s="1"/>
      <c r="C1153" s="1"/>
    </row>
    <row r="1154">
      <c r="B1154" s="1"/>
      <c r="C1154" s="1"/>
    </row>
    <row r="1155">
      <c r="B1155" s="1"/>
      <c r="C1155" s="1"/>
    </row>
    <row r="1156">
      <c r="B1156" s="1"/>
      <c r="C1156" s="1"/>
    </row>
    <row r="1157">
      <c r="B1157" s="1"/>
      <c r="C1157" s="1"/>
    </row>
    <row r="1158">
      <c r="B1158" s="1"/>
      <c r="C1158" s="1"/>
    </row>
    <row r="1159">
      <c r="B1159" s="1"/>
      <c r="C1159" s="1"/>
    </row>
    <row r="1160">
      <c r="B1160" s="1"/>
      <c r="C1160" s="1"/>
    </row>
    <row r="1161">
      <c r="B1161" s="1"/>
      <c r="C1161" s="1"/>
    </row>
    <row r="1162">
      <c r="B1162" s="1"/>
      <c r="C1162" s="1"/>
    </row>
    <row r="1163">
      <c r="B1163" s="1"/>
      <c r="C1163" s="1"/>
    </row>
    <row r="1164">
      <c r="B1164" s="1"/>
      <c r="C1164" s="1"/>
    </row>
    <row r="1165">
      <c r="B1165" s="1"/>
      <c r="C1165" s="1"/>
    </row>
    <row r="1166">
      <c r="B1166" s="1"/>
      <c r="C1166" s="1"/>
    </row>
    <row r="1167">
      <c r="B1167" s="1"/>
      <c r="C1167" s="1"/>
    </row>
    <row r="1168">
      <c r="B1168" s="1"/>
      <c r="C1168" s="1"/>
    </row>
    <row r="1169">
      <c r="B1169" s="1"/>
      <c r="C1169" s="1"/>
    </row>
    <row r="1170">
      <c r="B1170" s="1"/>
      <c r="C1170" s="1"/>
    </row>
    <row r="1171">
      <c r="B1171" s="1"/>
      <c r="C1171" s="1"/>
    </row>
    <row r="1172">
      <c r="B1172" s="1"/>
      <c r="C1172" s="1"/>
    </row>
    <row r="1173">
      <c r="B1173" s="1"/>
      <c r="C1173" s="1"/>
    </row>
    <row r="1174">
      <c r="B1174" s="1"/>
      <c r="C1174" s="1"/>
    </row>
    <row r="1175">
      <c r="B1175" s="1"/>
      <c r="C1175" s="1"/>
    </row>
    <row r="1176">
      <c r="B1176" s="1"/>
      <c r="C1176" s="1"/>
    </row>
    <row r="1177">
      <c r="B1177" s="1"/>
      <c r="C1177" s="1"/>
    </row>
    <row r="1178">
      <c r="B1178" s="1"/>
      <c r="C1178" s="1"/>
    </row>
    <row r="1179">
      <c r="B1179" s="1"/>
      <c r="C1179" s="1"/>
    </row>
    <row r="1180">
      <c r="B1180" s="1"/>
      <c r="C1180" s="1"/>
    </row>
    <row r="1181">
      <c r="B1181" s="1"/>
      <c r="C1181" s="1"/>
    </row>
    <row r="1182">
      <c r="B1182" s="1"/>
      <c r="C1182" s="1"/>
    </row>
    <row r="1183">
      <c r="B1183" s="1"/>
      <c r="C1183" s="1"/>
    </row>
    <row r="1184">
      <c r="B1184" s="1"/>
      <c r="C1184" s="1"/>
    </row>
    <row r="1185">
      <c r="B1185" s="1"/>
      <c r="C1185" s="1"/>
    </row>
    <row r="1186">
      <c r="B1186" s="1"/>
      <c r="C1186" s="1"/>
    </row>
    <row r="1187">
      <c r="B1187" s="1"/>
      <c r="C1187" s="1"/>
    </row>
    <row r="1188">
      <c r="B1188" s="1"/>
      <c r="C1188" s="1"/>
    </row>
    <row r="1189">
      <c r="B1189" s="1"/>
      <c r="C1189" s="1"/>
    </row>
    <row r="1190">
      <c r="B1190" s="1"/>
      <c r="C1190" s="1"/>
    </row>
    <row r="1191">
      <c r="B1191" s="1"/>
      <c r="C1191" s="1"/>
    </row>
    <row r="1192">
      <c r="B1192" s="1"/>
      <c r="C1192" s="1"/>
    </row>
    <row r="1193">
      <c r="B1193" s="1"/>
      <c r="C1193" s="1"/>
    </row>
    <row r="1194">
      <c r="B1194" s="1"/>
      <c r="C1194" s="1"/>
    </row>
    <row r="1195">
      <c r="B1195" s="1"/>
      <c r="C1195" s="1"/>
    </row>
    <row r="1196">
      <c r="B1196" s="1"/>
      <c r="C1196" s="1"/>
    </row>
    <row r="1197">
      <c r="B1197" s="1"/>
      <c r="C1197" s="1"/>
    </row>
    <row r="1198">
      <c r="B1198" s="1"/>
      <c r="C1198" s="1"/>
    </row>
    <row r="1199">
      <c r="B1199" s="1"/>
      <c r="C1199" s="1"/>
    </row>
    <row r="1200">
      <c r="B1200" s="1"/>
      <c r="C1200" s="1"/>
    </row>
    <row r="1201">
      <c r="B1201" s="1"/>
      <c r="C1201" s="1"/>
    </row>
    <row r="1202">
      <c r="B1202" s="1"/>
      <c r="C1202" s="1"/>
    </row>
    <row r="1203">
      <c r="B1203" s="1"/>
      <c r="C1203" s="1"/>
    </row>
    <row r="1204">
      <c r="B1204" s="1"/>
      <c r="C1204" s="1"/>
    </row>
    <row r="1205">
      <c r="B1205" s="1"/>
      <c r="C1205" s="1"/>
    </row>
    <row r="1206">
      <c r="B1206" s="1"/>
      <c r="C1206" s="1"/>
    </row>
    <row r="1207">
      <c r="B1207" s="1"/>
      <c r="C1207" s="1"/>
    </row>
    <row r="1208">
      <c r="B1208" s="1"/>
      <c r="C1208" s="1"/>
    </row>
    <row r="1209">
      <c r="B1209" s="1"/>
      <c r="C1209" s="1"/>
    </row>
    <row r="1210">
      <c r="B1210" s="1"/>
      <c r="C1210" s="1"/>
    </row>
    <row r="1211">
      <c r="B1211" s="1"/>
      <c r="C1211" s="1"/>
    </row>
    <row r="1212">
      <c r="B1212" s="1"/>
      <c r="C1212" s="1"/>
    </row>
    <row r="1213">
      <c r="B1213" s="1"/>
      <c r="C1213" s="1"/>
    </row>
    <row r="1214">
      <c r="B1214" s="1"/>
      <c r="C1214" s="1"/>
    </row>
    <row r="1215">
      <c r="B1215" s="1"/>
      <c r="C1215" s="1"/>
    </row>
    <row r="1216">
      <c r="B1216" s="1"/>
      <c r="C1216" s="1"/>
    </row>
    <row r="1217">
      <c r="B1217" s="1"/>
      <c r="C1217" s="1"/>
    </row>
    <row r="1218">
      <c r="B1218" s="1"/>
      <c r="C1218" s="1"/>
    </row>
    <row r="1219">
      <c r="B1219" s="1"/>
      <c r="C1219" s="1"/>
    </row>
    <row r="1220">
      <c r="B1220" s="1"/>
      <c r="C1220" s="1"/>
    </row>
    <row r="1221">
      <c r="B1221" s="1"/>
      <c r="C1221" s="1"/>
    </row>
    <row r="1222">
      <c r="B1222" s="1"/>
      <c r="C1222" s="1"/>
    </row>
    <row r="1223">
      <c r="B1223" s="1"/>
      <c r="C1223" s="1"/>
    </row>
    <row r="1224">
      <c r="B1224" s="1"/>
      <c r="C1224" s="1"/>
    </row>
    <row r="1225">
      <c r="B1225" s="1"/>
      <c r="C1225" s="1"/>
    </row>
    <row r="1226">
      <c r="B1226" s="1"/>
      <c r="C1226" s="1"/>
    </row>
    <row r="1227">
      <c r="B1227" s="1"/>
      <c r="C1227" s="1"/>
    </row>
    <row r="1228">
      <c r="B1228" s="1"/>
      <c r="C1228" s="1"/>
    </row>
    <row r="1229">
      <c r="B1229" s="1"/>
      <c r="C1229" s="1"/>
    </row>
    <row r="1230">
      <c r="B1230" s="1"/>
      <c r="C1230" s="1"/>
    </row>
    <row r="1231">
      <c r="B1231" s="1"/>
      <c r="C1231" s="1"/>
    </row>
    <row r="1232">
      <c r="B1232" s="1"/>
      <c r="C1232" s="1"/>
    </row>
    <row r="1233">
      <c r="B1233" s="1"/>
      <c r="C1233" s="1"/>
    </row>
    <row r="1234">
      <c r="B1234" s="1"/>
      <c r="C1234" s="1"/>
    </row>
    <row r="1235">
      <c r="B1235" s="1"/>
      <c r="C1235" s="1"/>
    </row>
    <row r="1236">
      <c r="B1236" s="1"/>
      <c r="C1236" s="1"/>
    </row>
    <row r="1237">
      <c r="B1237" s="1"/>
      <c r="C1237" s="1"/>
    </row>
    <row r="1238">
      <c r="B1238" s="1"/>
      <c r="C1238" s="1"/>
    </row>
    <row r="1239">
      <c r="B1239" s="1"/>
      <c r="C1239" s="1"/>
    </row>
    <row r="1240">
      <c r="B1240" s="1"/>
      <c r="C1240" s="1"/>
    </row>
    <row r="1241">
      <c r="B1241" s="1"/>
      <c r="C1241" s="1"/>
    </row>
    <row r="1242">
      <c r="B1242" s="1"/>
      <c r="C1242" s="1"/>
    </row>
    <row r="1243">
      <c r="B1243" s="1"/>
      <c r="C1243" s="1"/>
    </row>
    <row r="1244">
      <c r="B1244" s="1"/>
      <c r="C1244" s="1"/>
    </row>
    <row r="1245">
      <c r="B1245" s="1"/>
      <c r="C1245" s="1"/>
    </row>
    <row r="1246">
      <c r="B1246" s="1"/>
      <c r="C1246" s="1"/>
    </row>
    <row r="1247">
      <c r="B1247" s="1"/>
      <c r="C1247" s="1"/>
    </row>
    <row r="1248">
      <c r="B1248" s="1"/>
      <c r="C1248" s="1"/>
    </row>
    <row r="1249">
      <c r="B1249" s="1"/>
      <c r="C1249" s="1"/>
    </row>
    <row r="1250">
      <c r="B1250" s="1"/>
      <c r="C1250" s="1"/>
    </row>
    <row r="1251">
      <c r="B1251" s="1"/>
      <c r="C1251" s="1"/>
    </row>
    <row r="1252">
      <c r="B1252" s="1"/>
      <c r="C1252" s="1"/>
    </row>
    <row r="1253">
      <c r="B1253" s="1"/>
      <c r="C1253" s="1"/>
    </row>
    <row r="1254">
      <c r="B1254" s="1"/>
      <c r="C1254" s="1"/>
    </row>
    <row r="1255">
      <c r="B1255" s="1"/>
      <c r="C1255" s="1"/>
    </row>
    <row r="1256">
      <c r="B1256" s="1"/>
      <c r="C1256" s="1"/>
    </row>
    <row r="1257">
      <c r="B1257" s="1"/>
      <c r="C1257" s="1"/>
    </row>
    <row r="1258">
      <c r="B1258" s="1"/>
      <c r="C1258" s="1"/>
    </row>
    <row r="1259">
      <c r="B1259" s="1"/>
      <c r="C1259" s="1"/>
    </row>
    <row r="1260">
      <c r="B1260" s="1"/>
      <c r="C1260" s="1"/>
    </row>
    <row r="1261">
      <c r="B1261" s="1"/>
      <c r="C1261" s="1"/>
    </row>
    <row r="1262">
      <c r="B1262" s="1"/>
      <c r="C1262" s="1"/>
    </row>
    <row r="1263">
      <c r="B1263" s="1"/>
      <c r="C1263" s="1"/>
    </row>
    <row r="1264">
      <c r="B1264" s="1"/>
      <c r="C1264" s="1"/>
    </row>
    <row r="1265">
      <c r="B1265" s="1"/>
      <c r="C1265" s="1"/>
    </row>
    <row r="1266">
      <c r="B1266" s="1"/>
      <c r="C1266" s="1"/>
    </row>
    <row r="1267">
      <c r="B1267" s="1"/>
      <c r="C1267" s="1"/>
    </row>
    <row r="1268">
      <c r="B1268" s="1"/>
      <c r="C1268" s="1"/>
    </row>
    <row r="1269">
      <c r="B1269" s="1"/>
      <c r="C1269" s="1"/>
    </row>
    <row r="1270">
      <c r="B1270" s="1"/>
      <c r="C1270" s="1"/>
    </row>
    <row r="1271">
      <c r="B1271" s="1"/>
      <c r="C1271" s="1"/>
    </row>
    <row r="1272">
      <c r="B1272" s="1"/>
      <c r="C1272" s="1"/>
    </row>
    <row r="1273">
      <c r="B1273" s="1"/>
      <c r="C1273" s="1"/>
    </row>
    <row r="1274">
      <c r="B1274" s="1"/>
      <c r="C1274" s="1"/>
    </row>
    <row r="1275">
      <c r="B1275" s="1"/>
      <c r="C1275" s="1"/>
    </row>
    <row r="1276">
      <c r="B1276" s="1"/>
      <c r="C1276" s="1"/>
    </row>
    <row r="1277">
      <c r="B1277" s="1"/>
      <c r="C1277" s="1"/>
    </row>
    <row r="1278">
      <c r="B1278" s="1"/>
      <c r="C1278" s="1"/>
    </row>
    <row r="1279">
      <c r="B1279" s="1"/>
      <c r="C1279" s="1"/>
    </row>
    <row r="1280">
      <c r="B1280" s="1"/>
      <c r="C1280" s="1"/>
    </row>
    <row r="1281">
      <c r="B1281" s="1"/>
      <c r="C1281" s="1"/>
    </row>
    <row r="1282">
      <c r="B1282" s="1"/>
      <c r="C1282" s="1"/>
    </row>
    <row r="1283">
      <c r="B1283" s="1"/>
      <c r="C1283" s="1"/>
    </row>
    <row r="1284">
      <c r="B1284" s="1"/>
      <c r="C1284" s="1"/>
    </row>
    <row r="1285">
      <c r="B1285" s="1"/>
      <c r="C1285" s="1"/>
    </row>
    <row r="1286">
      <c r="B1286" s="1"/>
      <c r="C1286" s="1"/>
    </row>
    <row r="1287">
      <c r="B1287" s="1"/>
      <c r="C1287" s="1"/>
    </row>
    <row r="1288">
      <c r="B1288" s="1"/>
      <c r="C1288" s="1"/>
    </row>
    <row r="1289">
      <c r="B1289" s="1"/>
      <c r="C1289" s="1"/>
    </row>
    <row r="1290">
      <c r="B1290" s="1"/>
      <c r="C1290" s="1"/>
    </row>
    <row r="1291">
      <c r="B1291" s="1"/>
      <c r="C1291" s="1"/>
    </row>
    <row r="1292">
      <c r="B1292" s="1"/>
      <c r="C1292" s="1"/>
    </row>
    <row r="1293">
      <c r="B1293" s="1"/>
      <c r="C1293" s="1"/>
    </row>
    <row r="1294">
      <c r="B1294" s="1"/>
      <c r="C1294" s="1"/>
    </row>
    <row r="1295">
      <c r="B1295" s="1"/>
      <c r="C1295" s="1"/>
    </row>
    <row r="1296">
      <c r="B1296" s="1"/>
      <c r="C1296" s="1"/>
    </row>
    <row r="1297">
      <c r="B1297" s="1"/>
      <c r="C1297" s="1"/>
    </row>
    <row r="1298">
      <c r="B1298" s="1"/>
      <c r="C1298" s="1"/>
    </row>
    <row r="1299">
      <c r="B1299" s="1"/>
      <c r="C1299" s="1"/>
    </row>
  </sheetData>
  <drawing r:id="rId2"/>
</worksheet>
</file>